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DataEnergy\Import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THS" sheetId="3" r:id="rId3"/>
  </sheets>
  <externalReferences>
    <externalReference r:id="rId4"/>
  </externalReferences>
  <definedNames>
    <definedName name="_xlnm._FilterDatabase" localSheetId="0" hidden="1">Sheet1!$A$1:$AD$2517</definedName>
    <definedName name="_xlnm._FilterDatabase" localSheetId="1" hidden="1">Sheet2!$A$1:$AF$2517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17" i="1" l="1"/>
  <c r="X2517" i="1" s="1"/>
  <c r="V2516" i="1"/>
  <c r="X2516" i="1" s="1"/>
  <c r="V2515" i="1"/>
  <c r="X2515" i="1" s="1"/>
  <c r="V2514" i="1"/>
  <c r="X2514" i="1" s="1"/>
  <c r="X2513" i="1"/>
  <c r="V2513" i="1"/>
  <c r="X2512" i="1"/>
  <c r="V2512" i="1"/>
  <c r="X2511" i="1"/>
  <c r="V2511" i="1"/>
  <c r="X2510" i="1"/>
  <c r="V2510" i="1"/>
  <c r="X2509" i="1"/>
  <c r="V2509" i="1"/>
  <c r="X2508" i="1"/>
  <c r="V2508" i="1"/>
  <c r="X2507" i="1"/>
  <c r="V2507" i="1"/>
  <c r="X2506" i="1"/>
  <c r="V2506" i="1"/>
  <c r="X2505" i="1"/>
  <c r="V2505" i="1"/>
  <c r="X2504" i="1"/>
  <c r="V2504" i="1"/>
  <c r="V2503" i="1"/>
  <c r="X2503" i="1" s="1"/>
  <c r="X2502" i="1"/>
  <c r="V2502" i="1"/>
  <c r="X2501" i="1"/>
  <c r="V2501" i="1"/>
  <c r="X2500" i="1"/>
  <c r="V2500" i="1"/>
  <c r="V2499" i="1"/>
  <c r="X2499" i="1" s="1"/>
  <c r="X2498" i="1"/>
  <c r="V2498" i="1"/>
  <c r="V2497" i="1"/>
  <c r="X2497" i="1" s="1"/>
  <c r="X2496" i="1"/>
  <c r="V2496" i="1"/>
  <c r="V2495" i="1"/>
  <c r="X2495" i="1" s="1"/>
  <c r="V2494" i="1"/>
  <c r="X2494" i="1" s="1"/>
  <c r="V2493" i="1"/>
  <c r="X2493" i="1" s="1"/>
  <c r="X2492" i="1"/>
  <c r="V2492" i="1"/>
  <c r="X2491" i="1"/>
  <c r="V2491" i="1"/>
  <c r="X2490" i="1"/>
  <c r="V2490" i="1"/>
  <c r="X2489" i="1"/>
  <c r="V2489" i="1"/>
  <c r="X2488" i="1"/>
  <c r="V2488" i="1"/>
  <c r="V2487" i="1"/>
  <c r="X2487" i="1" s="1"/>
  <c r="X2486" i="1"/>
  <c r="V2486" i="1"/>
  <c r="X2485" i="1"/>
  <c r="V2485" i="1"/>
  <c r="X2484" i="1"/>
  <c r="V2484" i="1"/>
  <c r="X2483" i="1"/>
  <c r="V2483" i="1"/>
  <c r="X2482" i="1"/>
  <c r="V2482" i="1"/>
  <c r="X2481" i="1"/>
  <c r="L2481" i="1"/>
  <c r="V2481" i="1" s="1"/>
  <c r="X2480" i="1"/>
  <c r="V2480" i="1"/>
  <c r="X2479" i="1"/>
  <c r="V2479" i="1"/>
  <c r="X2478" i="1"/>
  <c r="V2478" i="1"/>
  <c r="V2477" i="1"/>
  <c r="V2476" i="1"/>
  <c r="V2475" i="1"/>
  <c r="V2474" i="1"/>
  <c r="X2473" i="1"/>
  <c r="V2473" i="1"/>
  <c r="X2472" i="1"/>
  <c r="V2472" i="1"/>
  <c r="X2471" i="1"/>
  <c r="V2471" i="1"/>
  <c r="X2470" i="1"/>
  <c r="R2470" i="1"/>
  <c r="V2470" i="1" s="1"/>
  <c r="X2469" i="1"/>
  <c r="V2469" i="1"/>
  <c r="X2468" i="1"/>
  <c r="R2468" i="1"/>
  <c r="V2468" i="1" s="1"/>
  <c r="X2467" i="1"/>
  <c r="V2467" i="1"/>
  <c r="V2466" i="1"/>
  <c r="X2466" i="1" s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X2446" i="1"/>
  <c r="V2446" i="1"/>
  <c r="X2445" i="1"/>
  <c r="V2445" i="1"/>
  <c r="X2444" i="1"/>
  <c r="V2444" i="1"/>
  <c r="X2443" i="1"/>
  <c r="V2443" i="1"/>
  <c r="X2442" i="1"/>
  <c r="V2442" i="1"/>
  <c r="V2441" i="1"/>
  <c r="X2441" i="1" s="1"/>
  <c r="X2440" i="1"/>
  <c r="V2440" i="1"/>
  <c r="X2439" i="1"/>
  <c r="V2439" i="1"/>
  <c r="X2438" i="1"/>
  <c r="V2438" i="1"/>
  <c r="X2437" i="1"/>
  <c r="V2437" i="1"/>
  <c r="X2436" i="1"/>
  <c r="V2436" i="1"/>
  <c r="X2435" i="1"/>
  <c r="V2435" i="1"/>
  <c r="X2434" i="1"/>
  <c r="V2434" i="1"/>
  <c r="X2433" i="1"/>
  <c r="V2433" i="1"/>
  <c r="X2432" i="1"/>
  <c r="V2432" i="1"/>
  <c r="X2431" i="1"/>
  <c r="V2431" i="1"/>
  <c r="X2430" i="1"/>
  <c r="V2430" i="1"/>
  <c r="X2429" i="1"/>
  <c r="V2429" i="1"/>
  <c r="X2428" i="1"/>
  <c r="V2428" i="1"/>
  <c r="X2427" i="1"/>
  <c r="V2427" i="1"/>
  <c r="X2426" i="1"/>
  <c r="V2426" i="1"/>
  <c r="X2425" i="1"/>
  <c r="V2425" i="1"/>
  <c r="X2424" i="1"/>
  <c r="V2424" i="1"/>
  <c r="X2423" i="1"/>
  <c r="V2423" i="1"/>
  <c r="X2422" i="1"/>
  <c r="V2422" i="1"/>
  <c r="X2421" i="1"/>
  <c r="V2421" i="1"/>
  <c r="X2420" i="1"/>
  <c r="V2420" i="1"/>
  <c r="X2419" i="1"/>
  <c r="V2419" i="1"/>
  <c r="X2418" i="1"/>
  <c r="V2418" i="1"/>
  <c r="X2417" i="1"/>
  <c r="V2417" i="1"/>
  <c r="X2416" i="1"/>
  <c r="V2416" i="1"/>
  <c r="X2415" i="1"/>
  <c r="V2415" i="1"/>
  <c r="X2414" i="1"/>
  <c r="V2414" i="1"/>
  <c r="X2413" i="1"/>
  <c r="V2413" i="1"/>
  <c r="X2412" i="1"/>
  <c r="V2412" i="1"/>
  <c r="X2411" i="1"/>
  <c r="V2411" i="1"/>
  <c r="X2410" i="1"/>
  <c r="V2410" i="1"/>
  <c r="X2409" i="1"/>
  <c r="V2409" i="1"/>
  <c r="V2408" i="1"/>
  <c r="X2408" i="1" s="1"/>
  <c r="X2407" i="1"/>
  <c r="V2407" i="1"/>
  <c r="X2406" i="1"/>
  <c r="V2406" i="1"/>
  <c r="X2405" i="1"/>
  <c r="V2405" i="1"/>
  <c r="X2404" i="1"/>
  <c r="V2404" i="1"/>
  <c r="X2403" i="1"/>
  <c r="V2403" i="1"/>
  <c r="X2402" i="1"/>
  <c r="V2402" i="1"/>
  <c r="X2401" i="1"/>
  <c r="V2401" i="1"/>
  <c r="V2400" i="1"/>
  <c r="X2400" i="1" s="1"/>
  <c r="V2399" i="1"/>
  <c r="X2399" i="1" s="1"/>
  <c r="V2398" i="1"/>
  <c r="X2398" i="1" s="1"/>
  <c r="X2397" i="1"/>
  <c r="V2397" i="1"/>
  <c r="V2396" i="1"/>
  <c r="X2396" i="1" s="1"/>
  <c r="V2395" i="1"/>
  <c r="X2395" i="1" s="1"/>
  <c r="X2394" i="1"/>
  <c r="V2394" i="1"/>
  <c r="X2393" i="1"/>
  <c r="V2393" i="1"/>
  <c r="X2392" i="1"/>
  <c r="V2392" i="1"/>
  <c r="X2391" i="1"/>
  <c r="V2391" i="1"/>
  <c r="X2390" i="1"/>
  <c r="V2390" i="1"/>
  <c r="X2389" i="1"/>
  <c r="V2389" i="1"/>
  <c r="X2388" i="1"/>
  <c r="V2388" i="1"/>
  <c r="X2387" i="1"/>
  <c r="V2387" i="1"/>
  <c r="X2386" i="1"/>
  <c r="V2386" i="1"/>
  <c r="X2385" i="1"/>
  <c r="V2385" i="1"/>
  <c r="X2384" i="1"/>
  <c r="V2384" i="1"/>
  <c r="X2383" i="1"/>
  <c r="V2383" i="1"/>
  <c r="X2382" i="1"/>
  <c r="V2382" i="1"/>
  <c r="X2381" i="1"/>
  <c r="V2381" i="1"/>
  <c r="V2380" i="1"/>
  <c r="X2380" i="1" s="1"/>
  <c r="X2379" i="1"/>
  <c r="V2379" i="1"/>
  <c r="V2378" i="1"/>
  <c r="X2378" i="1" s="1"/>
  <c r="X2377" i="1"/>
  <c r="V2377" i="1"/>
  <c r="X2376" i="1"/>
  <c r="V2376" i="1"/>
  <c r="X2375" i="1"/>
  <c r="V2375" i="1"/>
  <c r="X2374" i="1"/>
  <c r="V2374" i="1"/>
  <c r="X2373" i="1"/>
  <c r="V2373" i="1"/>
  <c r="X2372" i="1"/>
  <c r="V2372" i="1"/>
  <c r="X2371" i="1"/>
  <c r="V2371" i="1"/>
  <c r="V2370" i="1"/>
  <c r="X2369" i="1"/>
  <c r="V2369" i="1"/>
  <c r="X2368" i="1"/>
  <c r="V2368" i="1"/>
  <c r="X2367" i="1"/>
  <c r="V2367" i="1"/>
  <c r="X2366" i="1"/>
  <c r="V2366" i="1"/>
  <c r="X2365" i="1"/>
  <c r="V2365" i="1"/>
  <c r="X2364" i="1"/>
  <c r="V2364" i="1"/>
  <c r="X2363" i="1"/>
  <c r="W2363" i="1"/>
  <c r="V2363" i="1"/>
  <c r="X2362" i="1"/>
  <c r="V2362" i="1"/>
  <c r="X2361" i="1"/>
  <c r="V2361" i="1"/>
  <c r="X2360" i="1"/>
  <c r="V2360" i="1"/>
  <c r="X2359" i="1"/>
  <c r="V2359" i="1"/>
  <c r="X2358" i="1"/>
  <c r="V2358" i="1"/>
  <c r="X2357" i="1"/>
  <c r="V2357" i="1"/>
  <c r="X2356" i="1"/>
  <c r="V2356" i="1"/>
  <c r="X2355" i="1"/>
  <c r="V2355" i="1"/>
  <c r="X2354" i="1"/>
  <c r="V2354" i="1"/>
  <c r="W2353" i="1"/>
  <c r="V2353" i="1"/>
  <c r="X2353" i="1" s="1"/>
  <c r="X2352" i="1"/>
  <c r="V2352" i="1"/>
  <c r="X2351" i="1"/>
  <c r="V2351" i="1"/>
  <c r="X2350" i="1"/>
  <c r="V2350" i="1"/>
  <c r="W2349" i="1"/>
  <c r="V2349" i="1"/>
  <c r="X2349" i="1" s="1"/>
  <c r="X2348" i="1"/>
  <c r="V2348" i="1"/>
  <c r="X2347" i="1"/>
  <c r="V2347" i="1"/>
  <c r="X2346" i="1"/>
  <c r="V2346" i="1"/>
  <c r="X2345" i="1"/>
  <c r="V2345" i="1"/>
  <c r="X2344" i="1"/>
  <c r="V2344" i="1"/>
  <c r="X2343" i="1"/>
  <c r="V2343" i="1"/>
  <c r="X2342" i="1"/>
  <c r="V2342" i="1"/>
  <c r="X2341" i="1"/>
  <c r="V2341" i="1"/>
  <c r="X2340" i="1"/>
  <c r="V2340" i="1"/>
  <c r="X2339" i="1"/>
  <c r="V2339" i="1"/>
  <c r="X2338" i="1"/>
  <c r="V2338" i="1"/>
  <c r="X2337" i="1"/>
  <c r="V2337" i="1"/>
  <c r="X2336" i="1"/>
  <c r="V2336" i="1"/>
  <c r="X2335" i="1"/>
  <c r="V2335" i="1"/>
  <c r="V2334" i="1"/>
  <c r="X2334" i="1" s="1"/>
  <c r="X2333" i="1"/>
  <c r="V2333" i="1"/>
  <c r="X2332" i="1"/>
  <c r="V2332" i="1"/>
  <c r="X2331" i="1"/>
  <c r="V2331" i="1"/>
  <c r="V2330" i="1"/>
  <c r="X2330" i="1" s="1"/>
  <c r="V2329" i="1"/>
  <c r="X2329" i="1" s="1"/>
  <c r="V2328" i="1"/>
  <c r="X2328" i="1" s="1"/>
  <c r="V2327" i="1"/>
  <c r="X2327" i="1" s="1"/>
  <c r="V2326" i="1"/>
  <c r="X2326" i="1" s="1"/>
  <c r="V2325" i="1"/>
  <c r="X2325" i="1" s="1"/>
  <c r="V2324" i="1"/>
  <c r="X2324" i="1" s="1"/>
  <c r="V2323" i="1"/>
  <c r="X2323" i="1" s="1"/>
  <c r="V2322" i="1"/>
  <c r="X2322" i="1" s="1"/>
  <c r="V2321" i="1"/>
  <c r="X2321" i="1" s="1"/>
  <c r="V2320" i="1"/>
  <c r="X2320" i="1" s="1"/>
  <c r="V2319" i="1"/>
  <c r="X2319" i="1" s="1"/>
  <c r="X2318" i="1"/>
  <c r="V2318" i="1"/>
  <c r="X2317" i="1"/>
  <c r="V2317" i="1"/>
  <c r="X2316" i="1"/>
  <c r="V2316" i="1"/>
  <c r="X2315" i="1"/>
  <c r="V2315" i="1"/>
  <c r="X2314" i="1"/>
  <c r="V2314" i="1"/>
  <c r="X2313" i="1"/>
  <c r="V2313" i="1"/>
  <c r="X2312" i="1"/>
  <c r="V2312" i="1"/>
  <c r="X2311" i="1"/>
  <c r="V2311" i="1"/>
  <c r="X2310" i="1"/>
  <c r="V2310" i="1"/>
  <c r="X2309" i="1"/>
  <c r="V2309" i="1"/>
  <c r="X2308" i="1"/>
  <c r="V2308" i="1"/>
  <c r="X2307" i="1"/>
  <c r="V2307" i="1"/>
  <c r="X2306" i="1"/>
  <c r="V2306" i="1"/>
  <c r="X2305" i="1"/>
  <c r="V2305" i="1"/>
  <c r="X2304" i="1"/>
  <c r="V2304" i="1"/>
  <c r="X2303" i="1"/>
  <c r="V2303" i="1"/>
  <c r="X2302" i="1"/>
  <c r="V2302" i="1"/>
  <c r="X2301" i="1"/>
  <c r="V2301" i="1"/>
  <c r="X2300" i="1"/>
  <c r="V2300" i="1"/>
  <c r="X2299" i="1"/>
  <c r="V2299" i="1"/>
  <c r="X2298" i="1"/>
  <c r="V2298" i="1"/>
  <c r="X2297" i="1"/>
  <c r="V2297" i="1"/>
  <c r="X2296" i="1"/>
  <c r="V2296" i="1"/>
  <c r="V2295" i="1"/>
  <c r="X2295" i="1" s="1"/>
  <c r="V2294" i="1"/>
  <c r="X2294" i="1" s="1"/>
  <c r="V2293" i="1"/>
  <c r="X2293" i="1" s="1"/>
  <c r="V2292" i="1"/>
  <c r="X2292" i="1" s="1"/>
  <c r="V2291" i="1"/>
  <c r="X2291" i="1" s="1"/>
  <c r="V2290" i="1"/>
  <c r="X2290" i="1" s="1"/>
  <c r="V2289" i="1"/>
  <c r="X2289" i="1" s="1"/>
  <c r="V2288" i="1"/>
  <c r="X2288" i="1" s="1"/>
  <c r="X2287" i="1"/>
  <c r="V2287" i="1"/>
  <c r="X2286" i="1"/>
  <c r="V2286" i="1"/>
  <c r="X2285" i="1"/>
  <c r="V2285" i="1"/>
  <c r="X2284" i="1"/>
  <c r="V2284" i="1"/>
  <c r="X2283" i="1"/>
  <c r="V2283" i="1"/>
  <c r="X2282" i="1"/>
  <c r="V2282" i="1"/>
  <c r="X2281" i="1"/>
  <c r="V2281" i="1"/>
  <c r="X2280" i="1"/>
  <c r="V2280" i="1"/>
  <c r="X2279" i="1"/>
  <c r="V2279" i="1"/>
  <c r="X2278" i="1"/>
  <c r="V2278" i="1"/>
  <c r="X2277" i="1"/>
  <c r="V2277" i="1"/>
  <c r="X2276" i="1"/>
  <c r="V2276" i="1"/>
  <c r="X2275" i="1"/>
  <c r="V2275" i="1"/>
  <c r="X2274" i="1"/>
  <c r="V2274" i="1"/>
  <c r="X2273" i="1"/>
  <c r="V2273" i="1"/>
  <c r="X2272" i="1"/>
  <c r="V2272" i="1"/>
  <c r="X2271" i="1"/>
  <c r="V2271" i="1"/>
  <c r="X2270" i="1"/>
  <c r="V2270" i="1"/>
  <c r="X2269" i="1"/>
  <c r="V2269" i="1"/>
  <c r="X2268" i="1"/>
  <c r="V2268" i="1"/>
  <c r="X2267" i="1"/>
  <c r="V2267" i="1"/>
  <c r="X2266" i="1"/>
  <c r="V2266" i="1"/>
  <c r="X2265" i="1"/>
  <c r="V2265" i="1"/>
  <c r="X2264" i="1"/>
  <c r="V2264" i="1"/>
  <c r="X2263" i="1"/>
  <c r="V2263" i="1"/>
  <c r="X2262" i="1"/>
  <c r="V2262" i="1"/>
  <c r="X2261" i="1"/>
  <c r="V2261" i="1"/>
  <c r="X2260" i="1"/>
  <c r="V2260" i="1"/>
  <c r="X2259" i="1"/>
  <c r="V2259" i="1"/>
  <c r="X2258" i="1"/>
  <c r="V2258" i="1"/>
  <c r="X2257" i="1"/>
  <c r="V2257" i="1"/>
  <c r="X2256" i="1"/>
  <c r="V2256" i="1"/>
  <c r="X2255" i="1"/>
  <c r="V2255" i="1"/>
  <c r="X2254" i="1"/>
  <c r="V2254" i="1"/>
  <c r="X2253" i="1"/>
  <c r="V2253" i="1"/>
  <c r="X2252" i="1"/>
  <c r="V2252" i="1"/>
  <c r="X2251" i="1"/>
  <c r="V2251" i="1"/>
  <c r="X2250" i="1"/>
  <c r="V2250" i="1"/>
  <c r="X2249" i="1"/>
  <c r="V2249" i="1"/>
  <c r="X2248" i="1"/>
  <c r="V2248" i="1"/>
  <c r="X2247" i="1"/>
  <c r="V2247" i="1"/>
  <c r="X2246" i="1"/>
  <c r="V2246" i="1"/>
  <c r="X2245" i="1"/>
  <c r="V2245" i="1"/>
  <c r="X2244" i="1"/>
  <c r="V2244" i="1"/>
  <c r="X2243" i="1"/>
  <c r="V2243" i="1"/>
  <c r="X2242" i="1"/>
  <c r="V2242" i="1"/>
  <c r="X2241" i="1"/>
  <c r="V2241" i="1"/>
  <c r="V2240" i="1"/>
  <c r="X2240" i="1" s="1"/>
  <c r="X2239" i="1"/>
  <c r="V2239" i="1"/>
  <c r="X2238" i="1"/>
  <c r="V2238" i="1"/>
  <c r="X2237" i="1"/>
  <c r="V2237" i="1"/>
  <c r="X2236" i="1"/>
  <c r="V2236" i="1"/>
  <c r="X2235" i="1"/>
  <c r="V2235" i="1"/>
  <c r="X2234" i="1"/>
  <c r="V2234" i="1"/>
  <c r="X2233" i="1"/>
  <c r="V2233" i="1"/>
  <c r="X2232" i="1"/>
  <c r="V2232" i="1"/>
  <c r="X2231" i="1"/>
  <c r="V2231" i="1"/>
  <c r="V2230" i="1"/>
  <c r="X2230" i="1" s="1"/>
  <c r="X2229" i="1"/>
  <c r="V2229" i="1"/>
  <c r="X2228" i="1"/>
  <c r="V2228" i="1"/>
  <c r="X2227" i="1"/>
  <c r="V2227" i="1"/>
  <c r="X2226" i="1"/>
  <c r="V2226" i="1"/>
  <c r="X2225" i="1"/>
  <c r="V2225" i="1"/>
  <c r="X2224" i="1"/>
  <c r="V2224" i="1"/>
  <c r="X2223" i="1"/>
  <c r="V2223" i="1"/>
  <c r="X2222" i="1"/>
  <c r="V2222" i="1"/>
  <c r="X2221" i="1"/>
  <c r="V2221" i="1"/>
  <c r="X2220" i="1"/>
  <c r="V2220" i="1"/>
  <c r="X2219" i="1"/>
  <c r="V2219" i="1"/>
  <c r="X2218" i="1"/>
  <c r="V2218" i="1"/>
  <c r="X2217" i="1"/>
  <c r="V2217" i="1"/>
  <c r="X2216" i="1"/>
  <c r="V2216" i="1"/>
  <c r="X2215" i="1"/>
  <c r="V2215" i="1"/>
  <c r="X2214" i="1"/>
  <c r="V2214" i="1"/>
  <c r="X2213" i="1"/>
  <c r="V2213" i="1"/>
  <c r="X2212" i="1"/>
  <c r="V2212" i="1"/>
  <c r="X2211" i="1"/>
  <c r="V2211" i="1"/>
  <c r="W2210" i="1"/>
  <c r="V2210" i="1"/>
  <c r="W2209" i="1"/>
  <c r="V2209" i="1"/>
  <c r="W2208" i="1"/>
  <c r="V2208" i="1"/>
  <c r="W2207" i="1"/>
  <c r="V2207" i="1"/>
  <c r="W2206" i="1"/>
  <c r="V2206" i="1"/>
  <c r="W2205" i="1"/>
  <c r="V2205" i="1"/>
  <c r="W2204" i="1"/>
  <c r="V2204" i="1"/>
  <c r="W2203" i="1"/>
  <c r="V2203" i="1"/>
  <c r="W2202" i="1"/>
  <c r="V2202" i="1"/>
  <c r="W2201" i="1"/>
  <c r="V2201" i="1"/>
  <c r="W2200" i="1"/>
  <c r="V2200" i="1"/>
  <c r="W2199" i="1"/>
  <c r="V2199" i="1"/>
  <c r="W2198" i="1"/>
  <c r="V2198" i="1"/>
  <c r="W2197" i="1"/>
  <c r="V2197" i="1"/>
  <c r="W2196" i="1"/>
  <c r="V2196" i="1"/>
  <c r="W2195" i="1"/>
  <c r="V2195" i="1"/>
  <c r="W2194" i="1"/>
  <c r="V2194" i="1"/>
  <c r="W2193" i="1"/>
  <c r="V2193" i="1"/>
  <c r="W2192" i="1"/>
  <c r="V2192" i="1"/>
  <c r="W2191" i="1"/>
  <c r="V2191" i="1"/>
  <c r="W2190" i="1"/>
  <c r="V2190" i="1"/>
  <c r="W2189" i="1"/>
  <c r="V2189" i="1"/>
  <c r="W2188" i="1"/>
  <c r="V2188" i="1"/>
  <c r="W2187" i="1"/>
  <c r="V2187" i="1"/>
  <c r="W2186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X1908" i="1"/>
  <c r="V1908" i="1"/>
  <c r="X1907" i="1"/>
  <c r="V1907" i="1"/>
  <c r="X1906" i="1"/>
  <c r="V1906" i="1"/>
  <c r="X1905" i="1"/>
  <c r="V1905" i="1"/>
  <c r="X1904" i="1"/>
  <c r="V1904" i="1"/>
  <c r="X1903" i="1"/>
  <c r="V1903" i="1"/>
  <c r="X1902" i="1"/>
  <c r="V1902" i="1"/>
  <c r="X1901" i="1"/>
  <c r="V1901" i="1"/>
  <c r="X1900" i="1"/>
  <c r="V1900" i="1"/>
  <c r="X1899" i="1"/>
  <c r="V1899" i="1"/>
  <c r="X1898" i="1"/>
  <c r="V1898" i="1"/>
  <c r="X1897" i="1"/>
  <c r="V1897" i="1"/>
  <c r="X1896" i="1"/>
  <c r="V1896" i="1"/>
  <c r="X1895" i="1"/>
  <c r="V1895" i="1"/>
  <c r="X1894" i="1"/>
  <c r="V1894" i="1"/>
  <c r="X1893" i="1"/>
  <c r="V1893" i="1"/>
  <c r="X1892" i="1"/>
  <c r="V1892" i="1"/>
  <c r="X1891" i="1"/>
  <c r="V1891" i="1"/>
  <c r="X1890" i="1"/>
  <c r="V1890" i="1"/>
  <c r="X1889" i="1"/>
  <c r="V1889" i="1"/>
  <c r="X1888" i="1"/>
  <c r="V1888" i="1"/>
  <c r="X1887" i="1"/>
  <c r="V1887" i="1"/>
  <c r="X1886" i="1"/>
  <c r="V1886" i="1"/>
  <c r="X1885" i="1"/>
  <c r="V1885" i="1"/>
  <c r="X1884" i="1"/>
  <c r="V1884" i="1"/>
  <c r="X1883" i="1"/>
  <c r="V1883" i="1"/>
  <c r="X1882" i="1"/>
  <c r="V1882" i="1"/>
  <c r="X1881" i="1"/>
  <c r="V1881" i="1"/>
  <c r="X1880" i="1"/>
  <c r="V1880" i="1"/>
  <c r="X1879" i="1"/>
  <c r="V1879" i="1"/>
  <c r="X1878" i="1"/>
  <c r="V1878" i="1"/>
  <c r="X1877" i="1"/>
  <c r="V1877" i="1"/>
  <c r="X1876" i="1"/>
  <c r="V1876" i="1"/>
  <c r="X1875" i="1"/>
  <c r="V1875" i="1"/>
  <c r="X1874" i="1"/>
  <c r="V1874" i="1"/>
  <c r="X1873" i="1"/>
  <c r="V1873" i="1"/>
  <c r="X1872" i="1"/>
  <c r="V1872" i="1"/>
  <c r="X1871" i="1"/>
  <c r="V1871" i="1"/>
  <c r="X1870" i="1"/>
  <c r="V1870" i="1"/>
  <c r="X1869" i="1"/>
  <c r="V1869" i="1"/>
  <c r="X1868" i="1"/>
  <c r="V1868" i="1"/>
  <c r="V1867" i="1"/>
  <c r="X1867" i="1" s="1"/>
  <c r="V1866" i="1"/>
  <c r="X1866" i="1" s="1"/>
  <c r="X1865" i="1"/>
  <c r="V1865" i="1"/>
  <c r="V1864" i="1"/>
  <c r="X1864" i="1" s="1"/>
  <c r="X1863" i="1"/>
  <c r="V1863" i="1"/>
  <c r="X1862" i="1"/>
  <c r="V1862" i="1"/>
  <c r="X1861" i="1"/>
  <c r="V1861" i="1"/>
  <c r="X1860" i="1"/>
  <c r="V1860" i="1"/>
  <c r="X1859" i="1"/>
  <c r="V1859" i="1"/>
  <c r="X1858" i="1"/>
  <c r="V1858" i="1"/>
  <c r="X1857" i="1"/>
  <c r="V1857" i="1"/>
  <c r="X1856" i="1"/>
  <c r="V1856" i="1"/>
  <c r="X1855" i="1"/>
  <c r="V1855" i="1"/>
  <c r="X1854" i="1"/>
  <c r="V1854" i="1"/>
  <c r="X1853" i="1"/>
  <c r="V1853" i="1"/>
  <c r="X1852" i="1"/>
  <c r="V1852" i="1"/>
  <c r="X1851" i="1"/>
  <c r="V1851" i="1"/>
  <c r="X1850" i="1"/>
  <c r="V1850" i="1"/>
  <c r="X1849" i="1"/>
  <c r="V1849" i="1"/>
  <c r="X1848" i="1"/>
  <c r="V1848" i="1"/>
  <c r="X1847" i="1"/>
  <c r="V1847" i="1"/>
  <c r="X1846" i="1"/>
  <c r="V1846" i="1"/>
  <c r="X1845" i="1"/>
  <c r="V1845" i="1"/>
  <c r="X1844" i="1"/>
  <c r="V1844" i="1"/>
  <c r="X1843" i="1"/>
  <c r="V1843" i="1"/>
  <c r="X1842" i="1"/>
  <c r="V1842" i="1"/>
  <c r="X1841" i="1"/>
  <c r="V1841" i="1"/>
  <c r="X1840" i="1"/>
  <c r="V1840" i="1"/>
  <c r="X1839" i="1"/>
  <c r="V1839" i="1"/>
  <c r="X1838" i="1"/>
  <c r="V1838" i="1"/>
  <c r="X1837" i="1"/>
  <c r="V1837" i="1"/>
  <c r="X1836" i="1"/>
  <c r="V1836" i="1"/>
  <c r="X1835" i="1"/>
  <c r="V1835" i="1"/>
  <c r="X1834" i="1"/>
  <c r="V1834" i="1"/>
  <c r="X1833" i="1"/>
  <c r="V1833" i="1"/>
  <c r="X1832" i="1"/>
  <c r="V1832" i="1"/>
  <c r="X1831" i="1"/>
  <c r="V1831" i="1"/>
  <c r="X1830" i="1"/>
  <c r="V1830" i="1"/>
  <c r="X1829" i="1"/>
  <c r="V1829" i="1"/>
  <c r="X1828" i="1"/>
  <c r="V1828" i="1"/>
  <c r="X1827" i="1"/>
  <c r="V1827" i="1"/>
  <c r="X1826" i="1"/>
  <c r="V1826" i="1"/>
  <c r="X1825" i="1"/>
  <c r="V1825" i="1"/>
  <c r="X1824" i="1"/>
  <c r="V1824" i="1"/>
  <c r="X1823" i="1"/>
  <c r="V1823" i="1"/>
  <c r="X1822" i="1"/>
  <c r="V1822" i="1"/>
  <c r="X1821" i="1"/>
  <c r="V1821" i="1"/>
  <c r="X1820" i="1"/>
  <c r="V1820" i="1"/>
  <c r="X1819" i="1"/>
  <c r="V1819" i="1"/>
  <c r="X1818" i="1"/>
  <c r="V1818" i="1"/>
  <c r="X1817" i="1"/>
  <c r="V1817" i="1"/>
  <c r="X1816" i="1"/>
  <c r="V1816" i="1"/>
  <c r="X1815" i="1"/>
  <c r="V1815" i="1"/>
  <c r="X1814" i="1"/>
  <c r="V1814" i="1"/>
  <c r="V1813" i="1"/>
  <c r="X1813" i="1" s="1"/>
  <c r="V1812" i="1"/>
  <c r="X1812" i="1" s="1"/>
  <c r="X1811" i="1"/>
  <c r="V1811" i="1"/>
  <c r="V1810" i="1"/>
  <c r="X1810" i="1" s="1"/>
  <c r="X1809" i="1"/>
  <c r="V1809" i="1"/>
  <c r="X1808" i="1"/>
  <c r="V1808" i="1"/>
  <c r="X1807" i="1"/>
  <c r="V1807" i="1"/>
  <c r="V1806" i="1"/>
  <c r="X1806" i="1" s="1"/>
  <c r="X1805" i="1"/>
  <c r="V1805" i="1"/>
  <c r="V1804" i="1"/>
  <c r="X1804" i="1" s="1"/>
  <c r="V1803" i="1"/>
  <c r="X1803" i="1" s="1"/>
  <c r="X1802" i="1"/>
  <c r="V1802" i="1"/>
  <c r="X1801" i="1"/>
  <c r="V1801" i="1"/>
  <c r="X1800" i="1"/>
  <c r="V1800" i="1"/>
  <c r="X1799" i="1"/>
  <c r="V1799" i="1"/>
  <c r="X1798" i="1"/>
  <c r="V1798" i="1"/>
  <c r="X1797" i="1"/>
  <c r="V1797" i="1"/>
  <c r="V1796" i="1"/>
  <c r="X1796" i="1" s="1"/>
  <c r="X1795" i="1"/>
  <c r="V1795" i="1"/>
  <c r="V1794" i="1"/>
  <c r="X1794" i="1" s="1"/>
  <c r="V1793" i="1"/>
  <c r="X1793" i="1" s="1"/>
  <c r="V1792" i="1"/>
  <c r="X1792" i="1" s="1"/>
  <c r="X1791" i="1"/>
  <c r="V1791" i="1"/>
  <c r="X1790" i="1"/>
  <c r="V1790" i="1"/>
  <c r="X1789" i="1"/>
  <c r="V1789" i="1"/>
  <c r="V1788" i="1"/>
  <c r="X1788" i="1" s="1"/>
  <c r="X1787" i="1"/>
  <c r="V1787" i="1"/>
  <c r="V1786" i="1"/>
  <c r="X1786" i="1" s="1"/>
  <c r="X1785" i="1"/>
  <c r="V1785" i="1"/>
  <c r="V1784" i="1"/>
  <c r="X1784" i="1" s="1"/>
  <c r="V1783" i="1"/>
  <c r="X1783" i="1" s="1"/>
  <c r="V1782" i="1"/>
  <c r="X1782" i="1" s="1"/>
  <c r="X1781" i="1"/>
  <c r="V1781" i="1"/>
  <c r="V1780" i="1"/>
  <c r="X1780" i="1" s="1"/>
  <c r="X1779" i="1"/>
  <c r="V1779" i="1"/>
  <c r="V1778" i="1"/>
  <c r="X1778" i="1" s="1"/>
  <c r="V1777" i="1"/>
  <c r="X1777" i="1" s="1"/>
  <c r="V1776" i="1"/>
  <c r="X1776" i="1" s="1"/>
  <c r="V1775" i="1"/>
  <c r="X1775" i="1" s="1"/>
  <c r="X1774" i="1"/>
  <c r="V1774" i="1"/>
  <c r="X1773" i="1"/>
  <c r="V1773" i="1"/>
  <c r="X1772" i="1"/>
  <c r="V1772" i="1"/>
  <c r="V1771" i="1"/>
  <c r="X1771" i="1" s="1"/>
  <c r="X1770" i="1"/>
  <c r="V1770" i="1"/>
  <c r="X1769" i="1"/>
  <c r="V1769" i="1"/>
  <c r="V1768" i="1"/>
  <c r="X1768" i="1" s="1"/>
  <c r="X1767" i="1"/>
  <c r="V1767" i="1"/>
  <c r="X1766" i="1"/>
  <c r="V1766" i="1"/>
  <c r="X1765" i="1"/>
  <c r="V1765" i="1"/>
  <c r="X1764" i="1"/>
  <c r="V1764" i="1"/>
  <c r="X1763" i="1"/>
  <c r="V1763" i="1"/>
  <c r="X1762" i="1"/>
  <c r="V1762" i="1"/>
  <c r="X1761" i="1"/>
  <c r="V1761" i="1"/>
  <c r="V1760" i="1"/>
  <c r="X1760" i="1" s="1"/>
  <c r="X1759" i="1"/>
  <c r="V1759" i="1"/>
  <c r="X1758" i="1"/>
  <c r="V1758" i="1"/>
  <c r="X1757" i="1"/>
  <c r="V1757" i="1"/>
  <c r="X1756" i="1"/>
  <c r="V1756" i="1"/>
  <c r="V1755" i="1"/>
  <c r="X1755" i="1" s="1"/>
  <c r="V1754" i="1"/>
  <c r="X1754" i="1" s="1"/>
  <c r="V1753" i="1"/>
  <c r="X1753" i="1" s="1"/>
  <c r="X1752" i="1"/>
  <c r="V1752" i="1"/>
  <c r="V1751" i="1"/>
  <c r="X1751" i="1" s="1"/>
  <c r="V1750" i="1"/>
  <c r="X1750" i="1" s="1"/>
  <c r="V1749" i="1"/>
  <c r="X1749" i="1" s="1"/>
  <c r="V1748" i="1"/>
  <c r="X1748" i="1" s="1"/>
  <c r="V1747" i="1"/>
  <c r="X1747" i="1" s="1"/>
  <c r="V1746" i="1"/>
  <c r="X1746" i="1" s="1"/>
  <c r="V1745" i="1"/>
  <c r="X1745" i="1" s="1"/>
  <c r="V1744" i="1"/>
  <c r="X1744" i="1" s="1"/>
  <c r="V1743" i="1"/>
  <c r="X1743" i="1" s="1"/>
  <c r="V1742" i="1"/>
  <c r="X1742" i="1" s="1"/>
  <c r="V1741" i="1"/>
  <c r="X1741" i="1" s="1"/>
  <c r="V1740" i="1"/>
  <c r="X1740" i="1" s="1"/>
  <c r="V1739" i="1"/>
  <c r="X1739" i="1" s="1"/>
  <c r="V1738" i="1"/>
  <c r="X1738" i="1" s="1"/>
  <c r="V1737" i="1"/>
  <c r="X1737" i="1" s="1"/>
  <c r="V1736" i="1"/>
  <c r="X1736" i="1" s="1"/>
  <c r="X1735" i="1"/>
  <c r="V1735" i="1"/>
  <c r="V1734" i="1"/>
  <c r="X1734" i="1" s="1"/>
  <c r="V1733" i="1"/>
  <c r="X1733" i="1" s="1"/>
  <c r="V1732" i="1"/>
  <c r="X1732" i="1" s="1"/>
  <c r="V1731" i="1"/>
  <c r="X1731" i="1" s="1"/>
  <c r="V1730" i="1"/>
  <c r="X1730" i="1" s="1"/>
  <c r="V1729" i="1"/>
  <c r="X1729" i="1" s="1"/>
  <c r="V1728" i="1"/>
  <c r="X1728" i="1" s="1"/>
  <c r="V1727" i="1"/>
  <c r="X1727" i="1" s="1"/>
  <c r="V1726" i="1"/>
  <c r="X1726" i="1" s="1"/>
  <c r="V1725" i="1"/>
  <c r="X1725" i="1" s="1"/>
  <c r="V1724" i="1"/>
  <c r="X1724" i="1" s="1"/>
  <c r="X1723" i="1"/>
  <c r="V1723" i="1"/>
  <c r="X1722" i="1"/>
  <c r="V1722" i="1"/>
  <c r="V1721" i="1"/>
  <c r="X1721" i="1" s="1"/>
  <c r="V1720" i="1"/>
  <c r="X1720" i="1" s="1"/>
  <c r="V1719" i="1"/>
  <c r="X1719" i="1" s="1"/>
  <c r="V1718" i="1"/>
  <c r="X1718" i="1" s="1"/>
  <c r="X1717" i="1"/>
  <c r="V1717" i="1"/>
  <c r="V1716" i="1"/>
  <c r="X1716" i="1" s="1"/>
  <c r="V1715" i="1"/>
  <c r="X1715" i="1" s="1"/>
  <c r="V1714" i="1"/>
  <c r="X1714" i="1" s="1"/>
  <c r="X1713" i="1"/>
  <c r="V1713" i="1"/>
  <c r="X1712" i="1"/>
  <c r="V1712" i="1"/>
  <c r="X1711" i="1"/>
  <c r="V1711" i="1"/>
  <c r="X1710" i="1"/>
  <c r="V1710" i="1"/>
  <c r="V1709" i="1"/>
  <c r="X1709" i="1" s="1"/>
  <c r="V1708" i="1"/>
  <c r="X1708" i="1" s="1"/>
  <c r="X1707" i="1"/>
  <c r="V1707" i="1"/>
  <c r="X1706" i="1"/>
  <c r="V1706" i="1"/>
  <c r="X1705" i="1"/>
  <c r="V1705" i="1"/>
  <c r="V1704" i="1"/>
  <c r="X1704" i="1" s="1"/>
  <c r="X1703" i="1"/>
  <c r="V1703" i="1"/>
  <c r="X1702" i="1"/>
  <c r="V1702" i="1"/>
  <c r="V1701" i="1"/>
  <c r="X1701" i="1" s="1"/>
  <c r="V1700" i="1"/>
  <c r="X1700" i="1" s="1"/>
  <c r="X1699" i="1"/>
  <c r="V1699" i="1"/>
  <c r="V1698" i="1"/>
  <c r="X1698" i="1" s="1"/>
  <c r="X1697" i="1"/>
  <c r="V1697" i="1"/>
  <c r="X1696" i="1"/>
  <c r="V1696" i="1"/>
  <c r="V1695" i="1"/>
  <c r="X1695" i="1" s="1"/>
  <c r="X1694" i="1"/>
  <c r="V1694" i="1"/>
  <c r="V1693" i="1"/>
  <c r="X1693" i="1" s="1"/>
  <c r="X1692" i="1"/>
  <c r="V1692" i="1"/>
  <c r="X1691" i="1"/>
  <c r="V1691" i="1"/>
  <c r="V1690" i="1"/>
  <c r="X1690" i="1" s="1"/>
  <c r="X1689" i="1"/>
  <c r="V1689" i="1"/>
  <c r="W1688" i="1"/>
  <c r="V1688" i="1"/>
  <c r="W1687" i="1"/>
  <c r="V1687" i="1"/>
  <c r="W1686" i="1"/>
  <c r="V1686" i="1"/>
  <c r="W1685" i="1"/>
  <c r="V1685" i="1"/>
  <c r="W1684" i="1"/>
  <c r="V1684" i="1"/>
  <c r="W1683" i="1"/>
  <c r="V1683" i="1"/>
  <c r="W1682" i="1"/>
  <c r="V1682" i="1"/>
  <c r="W1681" i="1"/>
  <c r="V1681" i="1"/>
  <c r="W1680" i="1"/>
  <c r="V1680" i="1"/>
  <c r="W1679" i="1"/>
  <c r="V1679" i="1"/>
  <c r="W1678" i="1"/>
  <c r="V1678" i="1"/>
  <c r="W1677" i="1"/>
  <c r="V1677" i="1"/>
  <c r="W1676" i="1"/>
  <c r="V1676" i="1"/>
  <c r="W1675" i="1"/>
  <c r="V1675" i="1"/>
  <c r="W1674" i="1"/>
  <c r="V1674" i="1"/>
  <c r="W1673" i="1"/>
  <c r="V1673" i="1"/>
  <c r="W1672" i="1"/>
  <c r="V1672" i="1"/>
  <c r="W1671" i="1"/>
  <c r="V1671" i="1"/>
  <c r="W1670" i="1"/>
  <c r="V1670" i="1"/>
  <c r="W1669" i="1"/>
  <c r="V1669" i="1"/>
  <c r="W1668" i="1"/>
  <c r="V1668" i="1"/>
  <c r="W1667" i="1"/>
  <c r="V1667" i="1"/>
  <c r="W1666" i="1"/>
  <c r="V1666" i="1"/>
  <c r="W1665" i="1"/>
  <c r="V1665" i="1"/>
  <c r="W1664" i="1"/>
  <c r="V1664" i="1"/>
  <c r="W1663" i="1"/>
  <c r="V1663" i="1"/>
  <c r="W1662" i="1"/>
  <c r="V1662" i="1"/>
  <c r="W1661" i="1"/>
  <c r="V1661" i="1"/>
  <c r="W1660" i="1"/>
  <c r="V1660" i="1"/>
  <c r="W1659" i="1"/>
  <c r="V1659" i="1"/>
  <c r="W1658" i="1"/>
  <c r="V1658" i="1"/>
  <c r="W1657" i="1"/>
  <c r="V1657" i="1"/>
  <c r="W1656" i="1"/>
  <c r="V1656" i="1"/>
  <c r="W1655" i="1"/>
  <c r="V1655" i="1"/>
  <c r="W1654" i="1"/>
  <c r="V1654" i="1"/>
  <c r="W1653" i="1"/>
  <c r="V1653" i="1"/>
  <c r="W1652" i="1"/>
  <c r="V1652" i="1"/>
  <c r="W1651" i="1"/>
  <c r="V1651" i="1"/>
  <c r="W1650" i="1"/>
  <c r="V1650" i="1"/>
  <c r="W1649" i="1"/>
  <c r="V1649" i="1"/>
  <c r="W1648" i="1"/>
  <c r="V1648" i="1"/>
  <c r="W1647" i="1"/>
  <c r="V1647" i="1"/>
  <c r="W1646" i="1"/>
  <c r="V1646" i="1"/>
  <c r="W1645" i="1"/>
  <c r="V1645" i="1"/>
  <c r="W1644" i="1"/>
  <c r="V1644" i="1"/>
  <c r="W1643" i="1"/>
  <c r="V1643" i="1"/>
  <c r="W1642" i="1"/>
  <c r="V1642" i="1"/>
  <c r="W1641" i="1"/>
  <c r="V1641" i="1"/>
  <c r="W1640" i="1"/>
  <c r="V1640" i="1"/>
  <c r="W1639" i="1"/>
  <c r="V1639" i="1"/>
  <c r="W1638" i="1"/>
  <c r="V1638" i="1"/>
  <c r="W1637" i="1"/>
  <c r="V1637" i="1"/>
  <c r="W1636" i="1"/>
  <c r="V1636" i="1"/>
  <c r="W1635" i="1"/>
  <c r="V1635" i="1"/>
  <c r="W1634" i="1"/>
  <c r="V1634" i="1"/>
  <c r="W1633" i="1"/>
  <c r="V1633" i="1"/>
  <c r="W1632" i="1"/>
  <c r="V1632" i="1"/>
  <c r="W1631" i="1"/>
  <c r="V1631" i="1"/>
  <c r="W1630" i="1"/>
  <c r="V1630" i="1"/>
  <c r="W1629" i="1"/>
  <c r="V1629" i="1"/>
  <c r="W1628" i="1"/>
  <c r="V1628" i="1"/>
  <c r="W1627" i="1"/>
  <c r="V1627" i="1"/>
  <c r="W1626" i="1"/>
  <c r="V1626" i="1"/>
  <c r="W1625" i="1"/>
  <c r="V1625" i="1"/>
  <c r="W1624" i="1"/>
  <c r="V1624" i="1"/>
  <c r="W1623" i="1"/>
  <c r="V1623" i="1"/>
  <c r="W1622" i="1"/>
  <c r="V1622" i="1"/>
  <c r="W1621" i="1"/>
  <c r="V1621" i="1"/>
  <c r="W1620" i="1"/>
  <c r="V1620" i="1"/>
  <c r="W1619" i="1"/>
  <c r="V1619" i="1"/>
  <c r="W1618" i="1"/>
  <c r="V1618" i="1"/>
  <c r="W1617" i="1"/>
  <c r="V1617" i="1"/>
  <c r="W1616" i="1"/>
  <c r="V1616" i="1"/>
  <c r="W1615" i="1"/>
  <c r="V1615" i="1"/>
  <c r="W1614" i="1"/>
  <c r="V1614" i="1"/>
  <c r="W1613" i="1"/>
  <c r="V1613" i="1"/>
  <c r="W1612" i="1"/>
  <c r="V1612" i="1"/>
  <c r="W1611" i="1"/>
  <c r="V1611" i="1"/>
  <c r="W1610" i="1"/>
  <c r="V1610" i="1"/>
  <c r="W1609" i="1"/>
  <c r="V1609" i="1"/>
  <c r="W1608" i="1"/>
  <c r="V1608" i="1"/>
  <c r="W1607" i="1"/>
  <c r="V1607" i="1"/>
  <c r="W1606" i="1"/>
  <c r="V1606" i="1"/>
  <c r="W1605" i="1"/>
  <c r="V1605" i="1"/>
  <c r="W1604" i="1"/>
  <c r="V1604" i="1"/>
  <c r="W1603" i="1"/>
  <c r="V1603" i="1"/>
  <c r="W1602" i="1"/>
  <c r="V1602" i="1"/>
  <c r="W1601" i="1"/>
  <c r="V1601" i="1"/>
  <c r="W1600" i="1"/>
  <c r="V1600" i="1"/>
  <c r="W1599" i="1"/>
  <c r="V1599" i="1"/>
  <c r="W1598" i="1"/>
  <c r="V1598" i="1"/>
  <c r="W1597" i="1"/>
  <c r="V1597" i="1"/>
  <c r="W1596" i="1"/>
  <c r="V1596" i="1"/>
  <c r="W1595" i="1"/>
  <c r="V1595" i="1"/>
  <c r="W1594" i="1"/>
  <c r="V1594" i="1"/>
  <c r="W1593" i="1"/>
  <c r="V1593" i="1"/>
  <c r="W1592" i="1"/>
  <c r="V1592" i="1"/>
  <c r="W1591" i="1"/>
  <c r="V1591" i="1"/>
  <c r="W1590" i="1"/>
  <c r="V1590" i="1"/>
  <c r="W1589" i="1"/>
  <c r="V1589" i="1"/>
  <c r="W1588" i="1"/>
  <c r="V1588" i="1"/>
  <c r="W1587" i="1"/>
  <c r="V1587" i="1"/>
  <c r="W1586" i="1"/>
  <c r="V1586" i="1"/>
  <c r="W1585" i="1"/>
  <c r="V1585" i="1"/>
  <c r="W1584" i="1"/>
  <c r="V1584" i="1"/>
  <c r="W1583" i="1"/>
  <c r="V1583" i="1"/>
  <c r="W1582" i="1"/>
  <c r="V1582" i="1"/>
  <c r="W1581" i="1"/>
  <c r="V1581" i="1"/>
  <c r="W1580" i="1"/>
  <c r="V1580" i="1"/>
  <c r="W1579" i="1"/>
  <c r="V1579" i="1"/>
  <c r="W1578" i="1"/>
  <c r="V1578" i="1"/>
  <c r="W1577" i="1"/>
  <c r="V1577" i="1"/>
  <c r="W1576" i="1"/>
  <c r="V1576" i="1"/>
  <c r="W1575" i="1"/>
  <c r="V1575" i="1"/>
  <c r="W1574" i="1"/>
  <c r="V1574" i="1"/>
  <c r="W1573" i="1"/>
  <c r="V1573" i="1"/>
  <c r="W1572" i="1"/>
  <c r="V1572" i="1"/>
  <c r="W1571" i="1"/>
  <c r="V1571" i="1"/>
  <c r="W1570" i="1"/>
  <c r="V1570" i="1"/>
  <c r="W1569" i="1"/>
  <c r="V1569" i="1"/>
  <c r="W1568" i="1"/>
  <c r="V1568" i="1"/>
  <c r="W1567" i="1"/>
  <c r="V1567" i="1"/>
  <c r="W1566" i="1"/>
  <c r="V1566" i="1"/>
  <c r="W1565" i="1"/>
  <c r="V1565" i="1"/>
  <c r="W1564" i="1"/>
  <c r="V1564" i="1"/>
  <c r="W1563" i="1"/>
  <c r="V1563" i="1"/>
  <c r="W1562" i="1"/>
  <c r="V1562" i="1"/>
  <c r="W1561" i="1"/>
  <c r="V1561" i="1"/>
  <c r="W1560" i="1"/>
  <c r="V1560" i="1"/>
  <c r="W1559" i="1"/>
  <c r="V1559" i="1"/>
  <c r="W1558" i="1"/>
  <c r="V1558" i="1"/>
  <c r="W1557" i="1"/>
  <c r="V1557" i="1"/>
  <c r="W1556" i="1"/>
  <c r="V1556" i="1"/>
  <c r="W1555" i="1"/>
  <c r="V1555" i="1"/>
  <c r="W1554" i="1"/>
  <c r="V1554" i="1"/>
  <c r="W1553" i="1"/>
  <c r="V1553" i="1"/>
  <c r="W1552" i="1"/>
  <c r="V1552" i="1"/>
  <c r="W1551" i="1"/>
  <c r="V1551" i="1"/>
  <c r="W1550" i="1"/>
  <c r="V1550" i="1"/>
  <c r="W1549" i="1"/>
  <c r="V1549" i="1"/>
  <c r="W1548" i="1"/>
  <c r="V1548" i="1"/>
  <c r="W1547" i="1"/>
  <c r="V1547" i="1"/>
  <c r="W1546" i="1"/>
  <c r="V1546" i="1"/>
  <c r="W1545" i="1"/>
  <c r="V1545" i="1"/>
  <c r="W1544" i="1"/>
  <c r="V1544" i="1"/>
  <c r="W1543" i="1"/>
  <c r="V1543" i="1"/>
  <c r="W1542" i="1"/>
  <c r="V1542" i="1"/>
  <c r="W1541" i="1"/>
  <c r="V1541" i="1"/>
  <c r="W1540" i="1"/>
  <c r="V1540" i="1"/>
  <c r="W1539" i="1"/>
  <c r="V1539" i="1"/>
  <c r="W1538" i="1"/>
  <c r="V1538" i="1"/>
  <c r="W1537" i="1"/>
  <c r="V1537" i="1"/>
  <c r="W1536" i="1"/>
  <c r="V1536" i="1"/>
  <c r="W1535" i="1"/>
  <c r="V1535" i="1"/>
  <c r="W1534" i="1"/>
  <c r="V1534" i="1"/>
  <c r="W1533" i="1"/>
  <c r="V1533" i="1"/>
  <c r="W1532" i="1"/>
  <c r="V1532" i="1"/>
  <c r="W1531" i="1"/>
  <c r="V1531" i="1"/>
  <c r="W1530" i="1"/>
  <c r="V1530" i="1"/>
  <c r="W1529" i="1"/>
  <c r="V1529" i="1"/>
  <c r="W1528" i="1"/>
  <c r="V1528" i="1"/>
  <c r="W1527" i="1"/>
  <c r="V1527" i="1"/>
  <c r="W1526" i="1"/>
  <c r="V1526" i="1"/>
  <c r="W1525" i="1"/>
  <c r="V1525" i="1"/>
  <c r="W1524" i="1"/>
  <c r="V1524" i="1"/>
  <c r="W1523" i="1"/>
  <c r="V1523" i="1"/>
  <c r="W1522" i="1"/>
  <c r="V1522" i="1"/>
  <c r="W1521" i="1"/>
  <c r="V1521" i="1"/>
  <c r="W1520" i="1"/>
  <c r="V1520" i="1"/>
  <c r="W1519" i="1"/>
  <c r="V1519" i="1"/>
  <c r="W1518" i="1"/>
  <c r="V1518" i="1"/>
  <c r="W1517" i="1"/>
  <c r="V1517" i="1"/>
  <c r="W1516" i="1"/>
  <c r="V1516" i="1"/>
  <c r="W1515" i="1"/>
  <c r="V1515" i="1"/>
  <c r="W1514" i="1"/>
  <c r="V1514" i="1"/>
  <c r="W1513" i="1"/>
  <c r="V1513" i="1"/>
  <c r="W1512" i="1"/>
  <c r="V1512" i="1"/>
  <c r="W1511" i="1"/>
  <c r="V1511" i="1"/>
  <c r="W1510" i="1"/>
  <c r="V1510" i="1"/>
  <c r="W1509" i="1"/>
  <c r="V1509" i="1"/>
  <c r="W1508" i="1"/>
  <c r="V1508" i="1"/>
  <c r="W1507" i="1"/>
  <c r="V1507" i="1"/>
  <c r="W1506" i="1"/>
  <c r="V1506" i="1"/>
  <c r="W1505" i="1"/>
  <c r="V1505" i="1"/>
  <c r="W1504" i="1"/>
  <c r="V1504" i="1"/>
  <c r="W1503" i="1"/>
  <c r="V1503" i="1"/>
  <c r="W1502" i="1"/>
  <c r="V1502" i="1"/>
  <c r="W1501" i="1"/>
  <c r="V1501" i="1"/>
  <c r="W1500" i="1"/>
  <c r="V1500" i="1"/>
  <c r="W1499" i="1"/>
  <c r="V1499" i="1"/>
  <c r="W1498" i="1"/>
  <c r="V1498" i="1"/>
  <c r="W1497" i="1"/>
  <c r="V1497" i="1"/>
  <c r="W1496" i="1"/>
  <c r="V1496" i="1"/>
  <c r="W1495" i="1"/>
  <c r="V1495" i="1"/>
  <c r="W1494" i="1"/>
  <c r="V1494" i="1"/>
  <c r="W1493" i="1"/>
  <c r="V1493" i="1"/>
  <c r="W1492" i="1"/>
  <c r="V1492" i="1"/>
  <c r="W1491" i="1"/>
  <c r="V1491" i="1"/>
  <c r="W1490" i="1"/>
  <c r="V1490" i="1"/>
  <c r="W1489" i="1"/>
  <c r="V1489" i="1"/>
  <c r="W1488" i="1"/>
  <c r="V1488" i="1"/>
  <c r="W1487" i="1"/>
  <c r="V1487" i="1"/>
  <c r="W1486" i="1"/>
  <c r="V1486" i="1"/>
  <c r="W1485" i="1"/>
  <c r="V1485" i="1"/>
  <c r="W1484" i="1"/>
  <c r="V1484" i="1"/>
  <c r="W1483" i="1"/>
  <c r="V1483" i="1"/>
  <c r="W1482" i="1"/>
  <c r="V1482" i="1"/>
  <c r="W1481" i="1"/>
  <c r="V1481" i="1"/>
  <c r="W1480" i="1"/>
  <c r="V1480" i="1"/>
  <c r="W1479" i="1"/>
  <c r="V1479" i="1"/>
  <c r="W1478" i="1"/>
  <c r="V1478" i="1"/>
  <c r="W1477" i="1"/>
  <c r="V1477" i="1"/>
  <c r="W1476" i="1"/>
  <c r="V1476" i="1"/>
  <c r="W1475" i="1"/>
  <c r="V1475" i="1"/>
  <c r="W1474" i="1"/>
  <c r="V1474" i="1"/>
  <c r="W1473" i="1"/>
  <c r="V1473" i="1"/>
  <c r="W1472" i="1"/>
  <c r="V1472" i="1"/>
  <c r="W1471" i="1"/>
  <c r="V1471" i="1"/>
  <c r="W1470" i="1"/>
  <c r="V1470" i="1"/>
  <c r="W1469" i="1"/>
  <c r="V1469" i="1"/>
  <c r="W1468" i="1"/>
  <c r="V1468" i="1"/>
  <c r="W1467" i="1"/>
  <c r="V1467" i="1"/>
  <c r="W1466" i="1"/>
  <c r="V1466" i="1"/>
  <c r="W1465" i="1"/>
  <c r="V1465" i="1"/>
  <c r="W1464" i="1"/>
  <c r="V1464" i="1"/>
  <c r="W1463" i="1"/>
  <c r="V1463" i="1"/>
  <c r="W1462" i="1"/>
  <c r="V1462" i="1"/>
  <c r="W1461" i="1"/>
  <c r="V1461" i="1"/>
  <c r="W1460" i="1"/>
  <c r="V1460" i="1"/>
  <c r="W1459" i="1"/>
  <c r="V1459" i="1"/>
  <c r="W1458" i="1"/>
  <c r="V1458" i="1"/>
  <c r="W1457" i="1"/>
  <c r="V1457" i="1"/>
  <c r="W1456" i="1"/>
  <c r="V1456" i="1"/>
  <c r="W1455" i="1"/>
  <c r="V1455" i="1"/>
  <c r="W1454" i="1"/>
  <c r="V1454" i="1"/>
  <c r="W1453" i="1"/>
  <c r="V1453" i="1"/>
  <c r="W1452" i="1"/>
  <c r="V1452" i="1"/>
  <c r="W1451" i="1"/>
  <c r="V1451" i="1"/>
  <c r="W1450" i="1"/>
  <c r="V1450" i="1"/>
  <c r="W1449" i="1"/>
  <c r="V1449" i="1"/>
  <c r="W1448" i="1"/>
  <c r="V1448" i="1"/>
  <c r="W1447" i="1"/>
  <c r="V1447" i="1"/>
  <c r="W1446" i="1"/>
  <c r="V1446" i="1"/>
  <c r="W1445" i="1"/>
  <c r="V1445" i="1"/>
  <c r="W1444" i="1"/>
  <c r="V1444" i="1"/>
  <c r="W1443" i="1"/>
  <c r="V1443" i="1"/>
  <c r="W1442" i="1"/>
  <c r="V1442" i="1"/>
  <c r="W1441" i="1"/>
  <c r="V1441" i="1"/>
  <c r="W1440" i="1"/>
  <c r="V1440" i="1"/>
  <c r="W1439" i="1"/>
  <c r="V1439" i="1"/>
  <c r="W1438" i="1"/>
  <c r="V1438" i="1"/>
  <c r="W1437" i="1"/>
  <c r="V1437" i="1"/>
  <c r="W1436" i="1"/>
  <c r="V1436" i="1"/>
  <c r="X1435" i="1"/>
  <c r="V1435" i="1"/>
  <c r="X1434" i="1"/>
  <c r="V1434" i="1"/>
  <c r="X1433" i="1"/>
  <c r="V1433" i="1"/>
  <c r="W1432" i="1"/>
  <c r="X1432" i="1" s="1"/>
  <c r="V1432" i="1"/>
  <c r="X1431" i="1"/>
  <c r="V1431" i="1"/>
  <c r="X1430" i="1"/>
  <c r="V1430" i="1"/>
  <c r="W1429" i="1"/>
  <c r="X1429" i="1" s="1"/>
  <c r="V1429" i="1"/>
  <c r="X1428" i="1"/>
  <c r="V1428" i="1"/>
  <c r="W1427" i="1"/>
  <c r="X1427" i="1" s="1"/>
  <c r="V1427" i="1"/>
  <c r="W1426" i="1"/>
  <c r="X1426" i="1" s="1"/>
  <c r="V1426" i="1"/>
  <c r="W1425" i="1"/>
  <c r="X1425" i="1" s="1"/>
  <c r="V1425" i="1"/>
  <c r="X1424" i="1"/>
  <c r="V1424" i="1"/>
  <c r="X1423" i="1"/>
  <c r="V1423" i="1"/>
  <c r="W1422" i="1"/>
  <c r="X1422" i="1" s="1"/>
  <c r="V1422" i="1"/>
  <c r="W1421" i="1"/>
  <c r="V1421" i="1"/>
  <c r="X1421" i="1" s="1"/>
  <c r="W1420" i="1"/>
  <c r="X1420" i="1" s="1"/>
  <c r="V1420" i="1"/>
  <c r="W1419" i="1"/>
  <c r="X1419" i="1" s="1"/>
  <c r="V1419" i="1"/>
  <c r="X1418" i="1"/>
  <c r="V1418" i="1"/>
  <c r="X1417" i="1"/>
  <c r="V1417" i="1"/>
  <c r="X1416" i="1"/>
  <c r="V1416" i="1"/>
  <c r="X1415" i="1"/>
  <c r="V1415" i="1"/>
  <c r="X1414" i="1"/>
  <c r="V1414" i="1"/>
  <c r="X1413" i="1"/>
  <c r="V1413" i="1"/>
  <c r="X1412" i="1"/>
  <c r="V1412" i="1"/>
  <c r="V1411" i="1"/>
  <c r="X1411" i="1" s="1"/>
  <c r="X1410" i="1"/>
  <c r="V1410" i="1"/>
  <c r="X1409" i="1"/>
  <c r="V1409" i="1"/>
  <c r="X1408" i="1"/>
  <c r="V1408" i="1"/>
  <c r="X1407" i="1"/>
  <c r="V1407" i="1"/>
  <c r="X1406" i="1"/>
  <c r="V1406" i="1"/>
  <c r="W1405" i="1"/>
  <c r="V1405" i="1"/>
  <c r="X1405" i="1" s="1"/>
  <c r="X1404" i="1"/>
  <c r="V1404" i="1"/>
  <c r="X1403" i="1"/>
  <c r="V1403" i="1"/>
  <c r="X1402" i="1"/>
  <c r="V1402" i="1"/>
  <c r="X1401" i="1"/>
  <c r="V1401" i="1"/>
  <c r="X1400" i="1"/>
  <c r="V1400" i="1"/>
  <c r="W1399" i="1"/>
  <c r="V1399" i="1"/>
  <c r="X1399" i="1" s="1"/>
  <c r="X1398" i="1"/>
  <c r="V1398" i="1"/>
  <c r="W1397" i="1"/>
  <c r="V1397" i="1"/>
  <c r="X1397" i="1" s="1"/>
  <c r="X1396" i="1"/>
  <c r="V1396" i="1"/>
  <c r="X1395" i="1"/>
  <c r="V1395" i="1"/>
  <c r="X1394" i="1"/>
  <c r="V1394" i="1"/>
  <c r="X1393" i="1"/>
  <c r="V1393" i="1"/>
  <c r="W1392" i="1"/>
  <c r="V1392" i="1"/>
  <c r="X1392" i="1" s="1"/>
  <c r="X1391" i="1"/>
  <c r="V1391" i="1"/>
  <c r="X1390" i="1"/>
  <c r="V1390" i="1"/>
  <c r="X1389" i="1"/>
  <c r="V1389" i="1"/>
  <c r="W1388" i="1"/>
  <c r="V1388" i="1"/>
  <c r="X1388" i="1" s="1"/>
  <c r="X1387" i="1"/>
  <c r="V1387" i="1"/>
  <c r="X1386" i="1"/>
  <c r="V1386" i="1"/>
  <c r="X1385" i="1"/>
  <c r="V1385" i="1"/>
  <c r="W1384" i="1"/>
  <c r="V1384" i="1"/>
  <c r="X1384" i="1" s="1"/>
  <c r="X1383" i="1"/>
  <c r="V1383" i="1"/>
  <c r="W1382" i="1"/>
  <c r="V1382" i="1"/>
  <c r="X1382" i="1" s="1"/>
  <c r="X1381" i="1"/>
  <c r="V1381" i="1"/>
  <c r="X1380" i="1"/>
  <c r="V1380" i="1"/>
  <c r="W1379" i="1"/>
  <c r="V1379" i="1"/>
  <c r="X1379" i="1" s="1"/>
  <c r="X1378" i="1"/>
  <c r="V1378" i="1"/>
  <c r="W1377" i="1"/>
  <c r="V1377" i="1"/>
  <c r="X1377" i="1" s="1"/>
  <c r="X1376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X1346" i="1"/>
  <c r="V1346" i="1"/>
  <c r="V1345" i="1"/>
  <c r="X1345" i="1" s="1"/>
  <c r="X1344" i="1"/>
  <c r="V1344" i="1"/>
  <c r="V1343" i="1"/>
  <c r="X1343" i="1" s="1"/>
  <c r="V1342" i="1"/>
  <c r="X1342" i="1" s="1"/>
  <c r="X1341" i="1"/>
  <c r="V1341" i="1"/>
  <c r="X1340" i="1"/>
  <c r="V1340" i="1"/>
  <c r="X1339" i="1"/>
  <c r="V1339" i="1"/>
  <c r="X1338" i="1"/>
  <c r="V1338" i="1"/>
  <c r="X1337" i="1"/>
  <c r="V1337" i="1"/>
  <c r="X1336" i="1"/>
  <c r="V1336" i="1"/>
  <c r="X1335" i="1"/>
  <c r="V1335" i="1"/>
  <c r="V1334" i="1"/>
  <c r="X1334" i="1" s="1"/>
  <c r="X1333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W1314" i="1"/>
  <c r="X1314" i="1" s="1"/>
  <c r="V1314" i="1"/>
  <c r="W1313" i="1"/>
  <c r="X1313" i="1" s="1"/>
  <c r="V1313" i="1"/>
  <c r="W1312" i="1"/>
  <c r="X1312" i="1" s="1"/>
  <c r="V1312" i="1"/>
  <c r="W1311" i="1"/>
  <c r="X1311" i="1" s="1"/>
  <c r="V1311" i="1"/>
  <c r="W1310" i="1"/>
  <c r="V1310" i="1"/>
  <c r="X1310" i="1" s="1"/>
  <c r="W1309" i="1"/>
  <c r="V1309" i="1"/>
  <c r="X1309" i="1" s="1"/>
  <c r="W1308" i="1"/>
  <c r="V1308" i="1"/>
  <c r="X1308" i="1" s="1"/>
  <c r="W1307" i="1"/>
  <c r="X1307" i="1" s="1"/>
  <c r="V1307" i="1"/>
  <c r="W1306" i="1"/>
  <c r="X1306" i="1" s="1"/>
  <c r="V1306" i="1"/>
  <c r="W1305" i="1"/>
  <c r="X1305" i="1" s="1"/>
  <c r="V1305" i="1"/>
  <c r="W1304" i="1"/>
  <c r="X1304" i="1" s="1"/>
  <c r="V1304" i="1"/>
  <c r="W1303" i="1"/>
  <c r="X1303" i="1" s="1"/>
  <c r="V1303" i="1"/>
  <c r="W1302" i="1"/>
  <c r="X1302" i="1" s="1"/>
  <c r="V1302" i="1"/>
  <c r="W1301" i="1"/>
  <c r="V1301" i="1"/>
  <c r="X1301" i="1" s="1"/>
  <c r="W1300" i="1"/>
  <c r="V1300" i="1"/>
  <c r="X1300" i="1" s="1"/>
  <c r="W1299" i="1"/>
  <c r="X1299" i="1" s="1"/>
  <c r="V1299" i="1"/>
  <c r="W1298" i="1"/>
  <c r="X1298" i="1" s="1"/>
  <c r="V1298" i="1"/>
  <c r="W1297" i="1"/>
  <c r="V1297" i="1"/>
  <c r="X1297" i="1" s="1"/>
  <c r="W1296" i="1"/>
  <c r="X1296" i="1" s="1"/>
  <c r="V1296" i="1"/>
  <c r="W1295" i="1"/>
  <c r="X1295" i="1" s="1"/>
  <c r="V1295" i="1"/>
  <c r="W1294" i="1"/>
  <c r="X1294" i="1" s="1"/>
  <c r="V1294" i="1"/>
  <c r="W1293" i="1"/>
  <c r="X1293" i="1" s="1"/>
  <c r="V1293" i="1"/>
  <c r="W1292" i="1"/>
  <c r="V1292" i="1"/>
  <c r="X1292" i="1" s="1"/>
  <c r="W1291" i="1"/>
  <c r="X1291" i="1" s="1"/>
  <c r="V1291" i="1"/>
  <c r="W1290" i="1"/>
  <c r="X1290" i="1" s="1"/>
  <c r="V1290" i="1"/>
  <c r="W1289" i="1"/>
  <c r="X1289" i="1" s="1"/>
  <c r="V1289" i="1"/>
  <c r="W1288" i="1"/>
  <c r="X1288" i="1" s="1"/>
  <c r="V1288" i="1"/>
  <c r="W1287" i="1"/>
  <c r="V1287" i="1"/>
  <c r="X1287" i="1" s="1"/>
  <c r="W1286" i="1"/>
  <c r="X1286" i="1" s="1"/>
  <c r="V1286" i="1"/>
  <c r="W1285" i="1"/>
  <c r="X1285" i="1" s="1"/>
  <c r="V1285" i="1"/>
  <c r="W1284" i="1"/>
  <c r="X1284" i="1" s="1"/>
  <c r="V1284" i="1"/>
  <c r="W1283" i="1"/>
  <c r="X1283" i="1" s="1"/>
  <c r="V1283" i="1"/>
  <c r="W1282" i="1"/>
  <c r="V1282" i="1"/>
  <c r="X1282" i="1" s="1"/>
  <c r="W1281" i="1"/>
  <c r="X1281" i="1" s="1"/>
  <c r="V1281" i="1"/>
  <c r="W1280" i="1"/>
  <c r="V1280" i="1"/>
  <c r="X1280" i="1" s="1"/>
  <c r="W1279" i="1"/>
  <c r="X1279" i="1" s="1"/>
  <c r="V1279" i="1"/>
  <c r="W1278" i="1"/>
  <c r="V1278" i="1"/>
  <c r="X1278" i="1" s="1"/>
  <c r="W1277" i="1"/>
  <c r="V1277" i="1"/>
  <c r="X1277" i="1" s="1"/>
  <c r="W1276" i="1"/>
  <c r="X1276" i="1" s="1"/>
  <c r="V1276" i="1"/>
  <c r="W1275" i="1"/>
  <c r="X1275" i="1" s="1"/>
  <c r="V1275" i="1"/>
  <c r="X1274" i="1"/>
  <c r="V1274" i="1"/>
  <c r="X1273" i="1"/>
  <c r="F1273" i="1"/>
  <c r="V1273" i="1" s="1"/>
  <c r="X1272" i="1"/>
  <c r="V1272" i="1"/>
  <c r="X1271" i="1"/>
  <c r="V1271" i="1"/>
  <c r="X1270" i="1"/>
  <c r="F1270" i="1"/>
  <c r="V1270" i="1" s="1"/>
  <c r="V1269" i="1"/>
  <c r="X1269" i="1" s="1"/>
  <c r="X1268" i="1"/>
  <c r="V1268" i="1"/>
  <c r="X1267" i="1"/>
  <c r="V1267" i="1"/>
  <c r="X1266" i="1"/>
  <c r="V1266" i="1"/>
  <c r="X1265" i="1"/>
  <c r="V1265" i="1"/>
  <c r="X1264" i="1"/>
  <c r="V1264" i="1"/>
  <c r="X1263" i="1"/>
  <c r="V1263" i="1"/>
  <c r="X1262" i="1"/>
  <c r="V1262" i="1"/>
  <c r="X1261" i="1"/>
  <c r="V1261" i="1"/>
  <c r="X1260" i="1"/>
  <c r="V1260" i="1"/>
  <c r="X1259" i="1"/>
  <c r="V1259" i="1"/>
  <c r="X1258" i="1"/>
  <c r="V1258" i="1"/>
  <c r="X1257" i="1"/>
  <c r="V1257" i="1"/>
  <c r="X1256" i="1"/>
  <c r="V1256" i="1"/>
  <c r="X1255" i="1"/>
  <c r="V1255" i="1"/>
  <c r="X1254" i="1"/>
  <c r="V1254" i="1"/>
  <c r="X1253" i="1"/>
  <c r="V1253" i="1"/>
  <c r="X1252" i="1"/>
  <c r="V1252" i="1"/>
  <c r="X1251" i="1"/>
  <c r="V1251" i="1"/>
  <c r="X1250" i="1"/>
  <c r="V1250" i="1"/>
  <c r="X1249" i="1"/>
  <c r="V1249" i="1"/>
  <c r="X1248" i="1"/>
  <c r="V1248" i="1"/>
  <c r="X1247" i="1"/>
  <c r="V1247" i="1"/>
  <c r="X1246" i="1"/>
  <c r="V1246" i="1"/>
  <c r="X1245" i="1"/>
  <c r="V1245" i="1"/>
  <c r="X1244" i="1"/>
  <c r="V1244" i="1"/>
  <c r="X1243" i="1"/>
  <c r="V1243" i="1"/>
  <c r="X1242" i="1"/>
  <c r="V1242" i="1"/>
  <c r="X1241" i="1"/>
  <c r="V1241" i="1"/>
  <c r="X1240" i="1"/>
  <c r="V1240" i="1"/>
  <c r="X1239" i="1"/>
  <c r="V1239" i="1"/>
  <c r="V1238" i="1"/>
  <c r="X1238" i="1" s="1"/>
  <c r="X1237" i="1"/>
  <c r="V1237" i="1"/>
  <c r="X1236" i="1"/>
  <c r="V1236" i="1"/>
  <c r="X1235" i="1"/>
  <c r="V1235" i="1"/>
  <c r="X1234" i="1"/>
  <c r="V1234" i="1"/>
  <c r="X1233" i="1"/>
  <c r="V1233" i="1"/>
  <c r="X1232" i="1"/>
  <c r="V1232" i="1"/>
  <c r="X1231" i="1"/>
  <c r="V1231" i="1"/>
  <c r="X1230" i="1"/>
  <c r="V1230" i="1"/>
  <c r="X1229" i="1"/>
  <c r="N1229" i="1"/>
  <c r="V1229" i="1" s="1"/>
  <c r="V1228" i="1"/>
  <c r="X1228" i="1" s="1"/>
  <c r="X1227" i="1"/>
  <c r="V1227" i="1"/>
  <c r="X1226" i="1"/>
  <c r="V1226" i="1"/>
  <c r="X1225" i="1"/>
  <c r="V1225" i="1"/>
  <c r="X1224" i="1"/>
  <c r="V1224" i="1"/>
  <c r="X1223" i="1"/>
  <c r="V1223" i="1"/>
  <c r="X1222" i="1"/>
  <c r="V1222" i="1"/>
  <c r="X1221" i="1"/>
  <c r="V1221" i="1"/>
  <c r="X1220" i="1"/>
  <c r="V1220" i="1"/>
  <c r="X1219" i="1"/>
  <c r="V1219" i="1"/>
  <c r="X1218" i="1"/>
  <c r="V1218" i="1"/>
  <c r="X1217" i="1"/>
  <c r="V1217" i="1"/>
  <c r="X1216" i="1"/>
  <c r="V1216" i="1"/>
  <c r="X1215" i="1"/>
  <c r="V1215" i="1"/>
  <c r="X1214" i="1"/>
  <c r="V1214" i="1"/>
  <c r="X1213" i="1"/>
  <c r="V1213" i="1"/>
  <c r="X1212" i="1"/>
  <c r="V1212" i="1"/>
  <c r="X1211" i="1"/>
  <c r="V1211" i="1"/>
  <c r="X1210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F1197" i="1"/>
  <c r="V1197" i="1" s="1"/>
  <c r="V1196" i="1"/>
  <c r="V1195" i="1"/>
  <c r="V1194" i="1"/>
  <c r="F1193" i="1"/>
  <c r="V1193" i="1" s="1"/>
  <c r="F1192" i="1"/>
  <c r="V1192" i="1" s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X1159" i="1" s="1"/>
  <c r="X1158" i="1"/>
  <c r="V1158" i="1"/>
  <c r="V1157" i="1"/>
  <c r="X1157" i="1" s="1"/>
  <c r="X1156" i="1"/>
  <c r="V1156" i="1"/>
  <c r="X1155" i="1"/>
  <c r="V1155" i="1"/>
  <c r="X1154" i="1"/>
  <c r="V1154" i="1"/>
  <c r="X1153" i="1"/>
  <c r="V1153" i="1"/>
  <c r="X1152" i="1"/>
  <c r="V1152" i="1"/>
  <c r="X1151" i="1"/>
  <c r="V1151" i="1"/>
  <c r="X1150" i="1"/>
  <c r="V1150" i="1"/>
  <c r="X1149" i="1"/>
  <c r="V1149" i="1"/>
  <c r="X1148" i="1"/>
  <c r="V1148" i="1"/>
  <c r="X1147" i="1"/>
  <c r="V1147" i="1"/>
  <c r="X1146" i="1"/>
  <c r="V1146" i="1"/>
  <c r="X1145" i="1"/>
  <c r="V1145" i="1"/>
  <c r="X1144" i="1"/>
  <c r="V1144" i="1"/>
  <c r="X1143" i="1"/>
  <c r="V1143" i="1"/>
  <c r="X1142" i="1"/>
  <c r="V1142" i="1"/>
  <c r="X1141" i="1"/>
  <c r="V1141" i="1"/>
  <c r="X1140" i="1"/>
  <c r="V1140" i="1"/>
  <c r="X1139" i="1"/>
  <c r="V1139" i="1"/>
  <c r="X1138" i="1"/>
  <c r="V1138" i="1"/>
  <c r="X1137" i="1"/>
  <c r="V1137" i="1"/>
  <c r="V1136" i="1"/>
  <c r="X1136" i="1" s="1"/>
  <c r="X1135" i="1"/>
  <c r="V1135" i="1"/>
  <c r="X1134" i="1"/>
  <c r="V1134" i="1"/>
  <c r="X1133" i="1"/>
  <c r="V1133" i="1"/>
  <c r="X1132" i="1"/>
  <c r="V1132" i="1"/>
  <c r="X1131" i="1"/>
  <c r="V1131" i="1"/>
  <c r="V1130" i="1"/>
  <c r="X1130" i="1" s="1"/>
  <c r="X1129" i="1"/>
  <c r="V1129" i="1"/>
  <c r="X1128" i="1"/>
  <c r="V1128" i="1"/>
  <c r="X1127" i="1"/>
  <c r="V1127" i="1"/>
  <c r="X1126" i="1"/>
  <c r="V1126" i="1"/>
  <c r="X1125" i="1"/>
  <c r="V1125" i="1"/>
  <c r="X1124" i="1"/>
  <c r="V1124" i="1"/>
  <c r="X1123" i="1"/>
  <c r="V1123" i="1"/>
  <c r="X1122" i="1"/>
  <c r="V1122" i="1"/>
  <c r="X1121" i="1"/>
  <c r="V1121" i="1"/>
  <c r="X1120" i="1"/>
  <c r="V1120" i="1"/>
  <c r="X1119" i="1"/>
  <c r="V1119" i="1"/>
  <c r="X1118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X1094" i="1" s="1"/>
  <c r="V1093" i="1"/>
  <c r="X1093" i="1" s="1"/>
  <c r="V1092" i="1"/>
  <c r="X1092" i="1" s="1"/>
  <c r="V1091" i="1"/>
  <c r="X1091" i="1" s="1"/>
  <c r="V1090" i="1"/>
  <c r="X1090" i="1" s="1"/>
  <c r="V1089" i="1"/>
  <c r="X1089" i="1" s="1"/>
  <c r="V1088" i="1"/>
  <c r="X1088" i="1" s="1"/>
  <c r="V1087" i="1"/>
  <c r="X1087" i="1" s="1"/>
  <c r="V1086" i="1"/>
  <c r="X1086" i="1" s="1"/>
  <c r="V1085" i="1"/>
  <c r="X1085" i="1" s="1"/>
  <c r="X1084" i="1"/>
  <c r="V1084" i="1"/>
  <c r="X1083" i="1"/>
  <c r="V1083" i="1"/>
  <c r="X1082" i="1"/>
  <c r="V1082" i="1"/>
  <c r="V1081" i="1"/>
  <c r="X1081" i="1" s="1"/>
  <c r="X1080" i="1"/>
  <c r="V1080" i="1"/>
  <c r="X1079" i="1"/>
  <c r="V1079" i="1"/>
  <c r="X1078" i="1"/>
  <c r="V1078" i="1"/>
  <c r="X1077" i="1"/>
  <c r="V1077" i="1"/>
  <c r="X1076" i="1"/>
  <c r="V1076" i="1"/>
  <c r="X1075" i="1"/>
  <c r="V1075" i="1"/>
  <c r="X1074" i="1"/>
  <c r="V1074" i="1"/>
  <c r="X1073" i="1"/>
  <c r="V1073" i="1"/>
  <c r="X1072" i="1"/>
  <c r="V1072" i="1"/>
  <c r="X1071" i="1"/>
  <c r="V1071" i="1"/>
  <c r="X1070" i="1"/>
  <c r="V1070" i="1"/>
  <c r="X1069" i="1"/>
  <c r="V1069" i="1"/>
  <c r="X1068" i="1"/>
  <c r="V1068" i="1"/>
  <c r="X1067" i="1"/>
  <c r="V1067" i="1"/>
  <c r="X1066" i="1"/>
  <c r="V1066" i="1"/>
  <c r="X1065" i="1"/>
  <c r="V1065" i="1"/>
  <c r="V1064" i="1"/>
  <c r="X1064" i="1" s="1"/>
  <c r="X1063" i="1"/>
  <c r="V1063" i="1"/>
  <c r="X1062" i="1"/>
  <c r="V1062" i="1"/>
  <c r="X1061" i="1"/>
  <c r="V1061" i="1"/>
  <c r="X1060" i="1"/>
  <c r="V1060" i="1"/>
  <c r="X1059" i="1"/>
  <c r="V1059" i="1"/>
  <c r="X1058" i="1"/>
  <c r="V1058" i="1"/>
  <c r="X1057" i="1"/>
  <c r="V1057" i="1"/>
  <c r="V1056" i="1"/>
  <c r="V1055" i="1"/>
  <c r="X1055" i="1" s="1"/>
  <c r="X1054" i="1"/>
  <c r="V1054" i="1"/>
  <c r="X1053" i="1"/>
  <c r="L1053" i="1"/>
  <c r="V1053" i="1" s="1"/>
  <c r="X1052" i="1"/>
  <c r="P1052" i="1"/>
  <c r="L1052" i="1"/>
  <c r="X1051" i="1"/>
  <c r="P1051" i="1"/>
  <c r="V1051" i="1" s="1"/>
  <c r="X1050" i="1"/>
  <c r="L1050" i="1"/>
  <c r="V1050" i="1" s="1"/>
  <c r="X1049" i="1"/>
  <c r="V1049" i="1"/>
  <c r="X1048" i="1"/>
  <c r="V1048" i="1"/>
  <c r="X1047" i="1"/>
  <c r="V1047" i="1"/>
  <c r="X1046" i="1"/>
  <c r="V1046" i="1"/>
  <c r="X1045" i="1"/>
  <c r="V1045" i="1"/>
  <c r="X1044" i="1"/>
  <c r="V1044" i="1"/>
  <c r="X1043" i="1"/>
  <c r="V1043" i="1"/>
  <c r="X1042" i="1"/>
  <c r="V1042" i="1"/>
  <c r="X1041" i="1"/>
  <c r="V1041" i="1"/>
  <c r="X1040" i="1"/>
  <c r="V1040" i="1"/>
  <c r="X1039" i="1"/>
  <c r="V1039" i="1"/>
  <c r="X1038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X1004" i="1" s="1"/>
  <c r="X1003" i="1"/>
  <c r="V1003" i="1"/>
  <c r="X1002" i="1"/>
  <c r="V1002" i="1"/>
  <c r="X1001" i="1"/>
  <c r="V1001" i="1"/>
  <c r="X1000" i="1"/>
  <c r="V1000" i="1"/>
  <c r="X999" i="1"/>
  <c r="V999" i="1"/>
  <c r="X998" i="1"/>
  <c r="V998" i="1"/>
  <c r="X997" i="1"/>
  <c r="V997" i="1"/>
  <c r="X996" i="1"/>
  <c r="V996" i="1"/>
  <c r="X995" i="1"/>
  <c r="V995" i="1"/>
  <c r="X994" i="1"/>
  <c r="V994" i="1"/>
  <c r="X993" i="1"/>
  <c r="V993" i="1"/>
  <c r="X992" i="1"/>
  <c r="V992" i="1"/>
  <c r="X991" i="1"/>
  <c r="V991" i="1"/>
  <c r="X990" i="1"/>
  <c r="V990" i="1"/>
  <c r="X989" i="1"/>
  <c r="V989" i="1"/>
  <c r="X988" i="1"/>
  <c r="V988" i="1"/>
  <c r="X987" i="1"/>
  <c r="V987" i="1"/>
  <c r="X986" i="1"/>
  <c r="V986" i="1"/>
  <c r="X985" i="1"/>
  <c r="V985" i="1"/>
  <c r="X984" i="1"/>
  <c r="V984" i="1"/>
  <c r="X983" i="1"/>
  <c r="V983" i="1"/>
  <c r="X982" i="1"/>
  <c r="V982" i="1"/>
  <c r="X981" i="1"/>
  <c r="V981" i="1"/>
  <c r="X980" i="1"/>
  <c r="V980" i="1"/>
  <c r="X979" i="1"/>
  <c r="V979" i="1"/>
  <c r="X978" i="1"/>
  <c r="V978" i="1"/>
  <c r="X977" i="1"/>
  <c r="V977" i="1"/>
  <c r="X976" i="1"/>
  <c r="V976" i="1"/>
  <c r="X975" i="1"/>
  <c r="V975" i="1"/>
  <c r="X974" i="1"/>
  <c r="V974" i="1"/>
  <c r="X973" i="1"/>
  <c r="V973" i="1"/>
  <c r="X972" i="1"/>
  <c r="V972" i="1"/>
  <c r="X971" i="1"/>
  <c r="V971" i="1"/>
  <c r="V970" i="1"/>
  <c r="V969" i="1"/>
  <c r="V968" i="1"/>
  <c r="V967" i="1"/>
  <c r="V966" i="1"/>
  <c r="V965" i="1"/>
  <c r="V964" i="1"/>
  <c r="X963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X910" i="1" s="1"/>
  <c r="X909" i="1"/>
  <c r="V909" i="1"/>
  <c r="X908" i="1"/>
  <c r="V908" i="1"/>
  <c r="X907" i="1"/>
  <c r="V907" i="1"/>
  <c r="V906" i="1"/>
  <c r="X906" i="1" s="1"/>
  <c r="X905" i="1"/>
  <c r="V905" i="1"/>
  <c r="V904" i="1"/>
  <c r="X904" i="1" s="1"/>
  <c r="V903" i="1"/>
  <c r="X903" i="1" s="1"/>
  <c r="V902" i="1"/>
  <c r="X902" i="1" s="1"/>
  <c r="V901" i="1"/>
  <c r="X901" i="1" s="1"/>
  <c r="X900" i="1"/>
  <c r="V900" i="1"/>
  <c r="X899" i="1"/>
  <c r="V899" i="1"/>
  <c r="X898" i="1"/>
  <c r="V898" i="1"/>
  <c r="X897" i="1"/>
  <c r="V897" i="1"/>
  <c r="X896" i="1"/>
  <c r="V896" i="1"/>
  <c r="V895" i="1"/>
  <c r="X895" i="1" s="1"/>
  <c r="X894" i="1"/>
  <c r="V894" i="1"/>
  <c r="V893" i="1"/>
  <c r="X893" i="1" s="1"/>
  <c r="X892" i="1"/>
  <c r="V892" i="1"/>
  <c r="V891" i="1"/>
  <c r="X891" i="1" s="1"/>
  <c r="X890" i="1"/>
  <c r="V890" i="1"/>
  <c r="X889" i="1"/>
  <c r="V889" i="1"/>
  <c r="X888" i="1"/>
  <c r="V888" i="1"/>
  <c r="X887" i="1"/>
  <c r="V887" i="1"/>
  <c r="V886" i="1"/>
  <c r="X886" i="1" s="1"/>
  <c r="X885" i="1"/>
  <c r="V885" i="1"/>
  <c r="X884" i="1"/>
  <c r="V884" i="1"/>
  <c r="V883" i="1"/>
  <c r="X883" i="1" s="1"/>
  <c r="V882" i="1"/>
  <c r="X882" i="1" s="1"/>
  <c r="X881" i="1"/>
  <c r="O881" i="1"/>
  <c r="V881" i="1" s="1"/>
  <c r="V880" i="1"/>
  <c r="X880" i="1" s="1"/>
  <c r="X879" i="1"/>
  <c r="V879" i="1"/>
  <c r="X878" i="1"/>
  <c r="G878" i="1"/>
  <c r="V878" i="1" s="1"/>
  <c r="X877" i="1"/>
  <c r="V877" i="1"/>
  <c r="V876" i="1"/>
  <c r="X876" i="1" s="1"/>
  <c r="X875" i="1"/>
  <c r="V875" i="1"/>
  <c r="V874" i="1"/>
  <c r="X874" i="1" s="1"/>
  <c r="P873" i="1"/>
  <c r="J873" i="1"/>
  <c r="X872" i="1"/>
  <c r="V872" i="1"/>
  <c r="X871" i="1"/>
  <c r="V871" i="1"/>
  <c r="X870" i="1"/>
  <c r="V870" i="1"/>
  <c r="X869" i="1"/>
  <c r="V869" i="1"/>
  <c r="X868" i="1"/>
  <c r="V868" i="1"/>
  <c r="X867" i="1"/>
  <c r="V867" i="1"/>
  <c r="X866" i="1"/>
  <c r="V866" i="1"/>
  <c r="X865" i="1"/>
  <c r="V865" i="1"/>
  <c r="X864" i="1"/>
  <c r="V864" i="1"/>
  <c r="V863" i="1"/>
  <c r="X863" i="1" s="1"/>
  <c r="X862" i="1"/>
  <c r="V862" i="1"/>
  <c r="X861" i="1"/>
  <c r="V861" i="1"/>
  <c r="X860" i="1"/>
  <c r="V860" i="1"/>
  <c r="V859" i="1"/>
  <c r="X859" i="1" s="1"/>
  <c r="V858" i="1"/>
  <c r="X858" i="1" s="1"/>
  <c r="X857" i="1"/>
  <c r="V857" i="1"/>
  <c r="X856" i="1"/>
  <c r="V856" i="1"/>
  <c r="X855" i="1"/>
  <c r="V855" i="1"/>
  <c r="X854" i="1"/>
  <c r="V854" i="1"/>
  <c r="V853" i="1"/>
  <c r="X853" i="1" s="1"/>
  <c r="X852" i="1"/>
  <c r="V852" i="1"/>
  <c r="X851" i="1"/>
  <c r="V851" i="1"/>
  <c r="X850" i="1"/>
  <c r="V850" i="1"/>
  <c r="X849" i="1"/>
  <c r="V849" i="1"/>
  <c r="V848" i="1"/>
  <c r="X848" i="1" s="1"/>
  <c r="X847" i="1"/>
  <c r="V847" i="1"/>
  <c r="X846" i="1"/>
  <c r="V846" i="1"/>
  <c r="X845" i="1"/>
  <c r="V845" i="1"/>
  <c r="X844" i="1"/>
  <c r="V844" i="1"/>
  <c r="X843" i="1"/>
  <c r="K843" i="1"/>
  <c r="V843" i="1" s="1"/>
  <c r="X842" i="1"/>
  <c r="V842" i="1"/>
  <c r="X841" i="1"/>
  <c r="V841" i="1"/>
  <c r="X840" i="1"/>
  <c r="V840" i="1"/>
  <c r="V839" i="1"/>
  <c r="X839" i="1" s="1"/>
  <c r="V838" i="1"/>
  <c r="X838" i="1" s="1"/>
  <c r="V837" i="1"/>
  <c r="X837" i="1" s="1"/>
  <c r="V836" i="1"/>
  <c r="X836" i="1" s="1"/>
  <c r="V835" i="1"/>
  <c r="X835" i="1" s="1"/>
  <c r="V834" i="1"/>
  <c r="X834" i="1" s="1"/>
  <c r="V833" i="1"/>
  <c r="X833" i="1" s="1"/>
  <c r="X832" i="1"/>
  <c r="V832" i="1"/>
  <c r="V831" i="1"/>
  <c r="X831" i="1" s="1"/>
  <c r="V830" i="1"/>
  <c r="X830" i="1" s="1"/>
  <c r="X829" i="1"/>
  <c r="V829" i="1"/>
  <c r="X828" i="1"/>
  <c r="V828" i="1"/>
  <c r="X827" i="1"/>
  <c r="V827" i="1"/>
  <c r="V826" i="1"/>
  <c r="X826" i="1" s="1"/>
  <c r="V825" i="1"/>
  <c r="X825" i="1" s="1"/>
  <c r="V824" i="1"/>
  <c r="X824" i="1" s="1"/>
  <c r="V823" i="1"/>
  <c r="X823" i="1" s="1"/>
  <c r="V822" i="1"/>
  <c r="X822" i="1" s="1"/>
  <c r="V821" i="1"/>
  <c r="X821" i="1" s="1"/>
  <c r="V820" i="1"/>
  <c r="X820" i="1" s="1"/>
  <c r="X819" i="1"/>
  <c r="V819" i="1"/>
  <c r="V818" i="1"/>
  <c r="X818" i="1" s="1"/>
  <c r="V817" i="1"/>
  <c r="X817" i="1" s="1"/>
  <c r="V816" i="1"/>
  <c r="X816" i="1" s="1"/>
  <c r="V815" i="1"/>
  <c r="X815" i="1" s="1"/>
  <c r="X814" i="1"/>
  <c r="V814" i="1"/>
  <c r="V813" i="1"/>
  <c r="X813" i="1" s="1"/>
  <c r="V812" i="1"/>
  <c r="X812" i="1" s="1"/>
  <c r="V811" i="1"/>
  <c r="X811" i="1" s="1"/>
  <c r="X810" i="1"/>
  <c r="V810" i="1"/>
  <c r="V809" i="1"/>
  <c r="X809" i="1" s="1"/>
  <c r="V808" i="1"/>
  <c r="X808" i="1" s="1"/>
  <c r="V807" i="1"/>
  <c r="X807" i="1" s="1"/>
  <c r="V806" i="1"/>
  <c r="X806" i="1" s="1"/>
  <c r="X805" i="1"/>
  <c r="V805" i="1"/>
  <c r="X804" i="1"/>
  <c r="V804" i="1"/>
  <c r="X803" i="1"/>
  <c r="V803" i="1"/>
  <c r="V802" i="1"/>
  <c r="X802" i="1" s="1"/>
  <c r="X801" i="1"/>
  <c r="V801" i="1"/>
  <c r="V800" i="1"/>
  <c r="X800" i="1" s="1"/>
  <c r="X799" i="1"/>
  <c r="V799" i="1"/>
  <c r="X798" i="1"/>
  <c r="V798" i="1"/>
  <c r="V797" i="1"/>
  <c r="X797" i="1" s="1"/>
  <c r="V796" i="1"/>
  <c r="X796" i="1" s="1"/>
  <c r="V795" i="1"/>
  <c r="X795" i="1" s="1"/>
  <c r="X794" i="1"/>
  <c r="V794" i="1"/>
  <c r="V793" i="1"/>
  <c r="X793" i="1" s="1"/>
  <c r="X792" i="1"/>
  <c r="V792" i="1"/>
  <c r="X791" i="1"/>
  <c r="V791" i="1"/>
  <c r="V790" i="1"/>
  <c r="X790" i="1" s="1"/>
  <c r="V789" i="1"/>
  <c r="X789" i="1" s="1"/>
  <c r="X788" i="1"/>
  <c r="V788" i="1"/>
  <c r="V787" i="1"/>
  <c r="X787" i="1" s="1"/>
  <c r="X786" i="1"/>
  <c r="V786" i="1"/>
  <c r="X785" i="1"/>
  <c r="V785" i="1"/>
  <c r="V784" i="1"/>
  <c r="X784" i="1" s="1"/>
  <c r="X783" i="1"/>
  <c r="V783" i="1"/>
  <c r="V782" i="1"/>
  <c r="X782" i="1" s="1"/>
  <c r="X781" i="1"/>
  <c r="V781" i="1"/>
  <c r="V780" i="1"/>
  <c r="X780" i="1" s="1"/>
  <c r="V779" i="1"/>
  <c r="X779" i="1" s="1"/>
  <c r="V778" i="1"/>
  <c r="X778" i="1" s="1"/>
  <c r="V777" i="1"/>
  <c r="X777" i="1" s="1"/>
  <c r="X776" i="1"/>
  <c r="V776" i="1"/>
  <c r="V775" i="1"/>
  <c r="X775" i="1" s="1"/>
  <c r="V774" i="1"/>
  <c r="X774" i="1" s="1"/>
  <c r="V773" i="1"/>
  <c r="X773" i="1" s="1"/>
  <c r="V772" i="1"/>
  <c r="X772" i="1" s="1"/>
  <c r="V771" i="1"/>
  <c r="X771" i="1" s="1"/>
  <c r="V770" i="1"/>
  <c r="X770" i="1" s="1"/>
  <c r="V769" i="1"/>
  <c r="X769" i="1" s="1"/>
  <c r="V768" i="1"/>
  <c r="X768" i="1" s="1"/>
  <c r="V767" i="1"/>
  <c r="X767" i="1" s="1"/>
  <c r="X766" i="1"/>
  <c r="V766" i="1"/>
  <c r="X765" i="1"/>
  <c r="V765" i="1"/>
  <c r="X764" i="1"/>
  <c r="V764" i="1"/>
  <c r="X763" i="1"/>
  <c r="V763" i="1"/>
  <c r="X762" i="1"/>
  <c r="V762" i="1"/>
  <c r="X761" i="1"/>
  <c r="V761" i="1"/>
  <c r="X760" i="1"/>
  <c r="V760" i="1"/>
  <c r="X759" i="1"/>
  <c r="V759" i="1"/>
  <c r="V758" i="1"/>
  <c r="X758" i="1" s="1"/>
  <c r="X757" i="1"/>
  <c r="V757" i="1"/>
  <c r="X756" i="1"/>
  <c r="V756" i="1"/>
  <c r="V755" i="1"/>
  <c r="X755" i="1" s="1"/>
  <c r="X754" i="1"/>
  <c r="V754" i="1"/>
  <c r="X753" i="1"/>
  <c r="V753" i="1"/>
  <c r="X752" i="1"/>
  <c r="V752" i="1"/>
  <c r="X751" i="1"/>
  <c r="V751" i="1"/>
  <c r="X750" i="1"/>
  <c r="V750" i="1"/>
  <c r="X749" i="1"/>
  <c r="V749" i="1"/>
  <c r="X748" i="1"/>
  <c r="V748" i="1"/>
  <c r="X747" i="1"/>
  <c r="V747" i="1"/>
  <c r="X746" i="1"/>
  <c r="V746" i="1"/>
  <c r="X745" i="1"/>
  <c r="V745" i="1"/>
  <c r="V744" i="1"/>
  <c r="X744" i="1" s="1"/>
  <c r="X743" i="1"/>
  <c r="V743" i="1"/>
  <c r="V742" i="1"/>
  <c r="X742" i="1" s="1"/>
  <c r="X741" i="1"/>
  <c r="V741" i="1"/>
  <c r="X740" i="1"/>
  <c r="V740" i="1"/>
  <c r="X739" i="1"/>
  <c r="V739" i="1"/>
  <c r="X738" i="1"/>
  <c r="V738" i="1"/>
  <c r="X737" i="1"/>
  <c r="V737" i="1"/>
  <c r="X736" i="1"/>
  <c r="V736" i="1"/>
  <c r="V735" i="1"/>
  <c r="X735" i="1" s="1"/>
  <c r="X734" i="1"/>
  <c r="V734" i="1"/>
  <c r="X733" i="1"/>
  <c r="V733" i="1"/>
  <c r="V732" i="1"/>
  <c r="X732" i="1" s="1"/>
  <c r="V731" i="1"/>
  <c r="X731" i="1" s="1"/>
  <c r="X730" i="1"/>
  <c r="V730" i="1"/>
  <c r="X729" i="1"/>
  <c r="V729" i="1"/>
  <c r="E729" i="1"/>
  <c r="X728" i="1"/>
  <c r="V728" i="1"/>
  <c r="V727" i="1"/>
  <c r="X727" i="1" s="1"/>
  <c r="X726" i="1"/>
  <c r="V726" i="1"/>
  <c r="V725" i="1"/>
  <c r="X725" i="1" s="1"/>
  <c r="E725" i="1"/>
  <c r="V724" i="1"/>
  <c r="X724" i="1" s="1"/>
  <c r="V723" i="1"/>
  <c r="X723" i="1" s="1"/>
  <c r="X722" i="1"/>
  <c r="V722" i="1"/>
  <c r="X721" i="1"/>
  <c r="V721" i="1"/>
  <c r="X720" i="1"/>
  <c r="V720" i="1"/>
  <c r="V719" i="1"/>
  <c r="X719" i="1" s="1"/>
  <c r="V718" i="1"/>
  <c r="X718" i="1" s="1"/>
  <c r="V717" i="1"/>
  <c r="X717" i="1" s="1"/>
  <c r="V716" i="1"/>
  <c r="X716" i="1" s="1"/>
  <c r="V715" i="1"/>
  <c r="X715" i="1" s="1"/>
  <c r="C715" i="1"/>
  <c r="X714" i="1"/>
  <c r="V714" i="1"/>
  <c r="X713" i="1"/>
  <c r="V713" i="1"/>
  <c r="V712" i="1"/>
  <c r="X712" i="1" s="1"/>
  <c r="V711" i="1"/>
  <c r="X711" i="1" s="1"/>
  <c r="X710" i="1"/>
  <c r="V710" i="1"/>
  <c r="V709" i="1"/>
  <c r="X709" i="1" s="1"/>
  <c r="C709" i="1"/>
  <c r="V708" i="1"/>
  <c r="X708" i="1" s="1"/>
  <c r="V707" i="1"/>
  <c r="X707" i="1" s="1"/>
  <c r="X706" i="1"/>
  <c r="V706" i="1"/>
  <c r="X705" i="1"/>
  <c r="V705" i="1"/>
  <c r="V704" i="1"/>
  <c r="X704" i="1" s="1"/>
  <c r="V703" i="1"/>
  <c r="X703" i="1" s="1"/>
  <c r="V702" i="1"/>
  <c r="X702" i="1" s="1"/>
  <c r="X701" i="1"/>
  <c r="V701" i="1"/>
  <c r="E701" i="1"/>
  <c r="X700" i="1"/>
  <c r="V700" i="1"/>
  <c r="X699" i="1"/>
  <c r="V699" i="1"/>
  <c r="V698" i="1"/>
  <c r="X698" i="1" s="1"/>
  <c r="X697" i="1"/>
  <c r="V697" i="1"/>
  <c r="X696" i="1"/>
  <c r="V696" i="1"/>
  <c r="V695" i="1"/>
  <c r="X695" i="1" s="1"/>
  <c r="E695" i="1"/>
  <c r="V694" i="1"/>
  <c r="X694" i="1" s="1"/>
  <c r="V693" i="1"/>
  <c r="X693" i="1" s="1"/>
  <c r="V692" i="1"/>
  <c r="X692" i="1" s="1"/>
  <c r="X691" i="1"/>
  <c r="V691" i="1"/>
  <c r="V690" i="1"/>
  <c r="X690" i="1" s="1"/>
  <c r="X689" i="1"/>
  <c r="V689" i="1"/>
  <c r="V688" i="1"/>
  <c r="X688" i="1" s="1"/>
  <c r="X687" i="1"/>
  <c r="V687" i="1"/>
  <c r="X686" i="1"/>
  <c r="V686" i="1"/>
  <c r="X685" i="1"/>
  <c r="V685" i="1"/>
  <c r="X684" i="1"/>
  <c r="V684" i="1"/>
  <c r="X683" i="1"/>
  <c r="V683" i="1"/>
  <c r="X682" i="1"/>
  <c r="V682" i="1"/>
  <c r="X681" i="1"/>
  <c r="V681" i="1"/>
  <c r="X680" i="1"/>
  <c r="V680" i="1"/>
  <c r="X679" i="1"/>
  <c r="V679" i="1"/>
  <c r="X678" i="1"/>
  <c r="V678" i="1"/>
  <c r="X677" i="1"/>
  <c r="V677" i="1"/>
  <c r="X676" i="1"/>
  <c r="V676" i="1"/>
  <c r="V675" i="1"/>
  <c r="X675" i="1" s="1"/>
  <c r="X674" i="1"/>
  <c r="V674" i="1"/>
  <c r="V673" i="1"/>
  <c r="X673" i="1" s="1"/>
  <c r="X672" i="1"/>
  <c r="V672" i="1"/>
  <c r="X671" i="1"/>
  <c r="V671" i="1"/>
  <c r="X670" i="1"/>
  <c r="V670" i="1"/>
  <c r="X669" i="1"/>
  <c r="V669" i="1"/>
  <c r="X668" i="1"/>
  <c r="V668" i="1"/>
  <c r="X667" i="1"/>
  <c r="V667" i="1"/>
  <c r="X666" i="1"/>
  <c r="V666" i="1"/>
  <c r="X665" i="1"/>
  <c r="V665" i="1"/>
  <c r="X664" i="1"/>
  <c r="V664" i="1"/>
  <c r="X663" i="1"/>
  <c r="V663" i="1"/>
  <c r="X662" i="1"/>
  <c r="V662" i="1"/>
  <c r="X661" i="1"/>
  <c r="V661" i="1"/>
  <c r="X660" i="1"/>
  <c r="V660" i="1"/>
  <c r="X659" i="1"/>
  <c r="V659" i="1"/>
  <c r="X658" i="1"/>
  <c r="V658" i="1"/>
  <c r="X657" i="1"/>
  <c r="V657" i="1"/>
  <c r="X656" i="1"/>
  <c r="V656" i="1"/>
  <c r="X655" i="1"/>
  <c r="V655" i="1"/>
  <c r="X654" i="1"/>
  <c r="V654" i="1"/>
  <c r="X653" i="1"/>
  <c r="V653" i="1"/>
  <c r="X652" i="1"/>
  <c r="V652" i="1"/>
  <c r="X651" i="1"/>
  <c r="V651" i="1"/>
  <c r="X650" i="1"/>
  <c r="V650" i="1"/>
  <c r="X649" i="1"/>
  <c r="V649" i="1"/>
  <c r="X648" i="1"/>
  <c r="V648" i="1"/>
  <c r="X647" i="1"/>
  <c r="V647" i="1"/>
  <c r="X646" i="1"/>
  <c r="V646" i="1"/>
  <c r="X645" i="1"/>
  <c r="V645" i="1"/>
  <c r="V644" i="1"/>
  <c r="X644" i="1" s="1"/>
  <c r="X643" i="1"/>
  <c r="V643" i="1"/>
  <c r="X642" i="1"/>
  <c r="V642" i="1"/>
  <c r="X641" i="1"/>
  <c r="V641" i="1"/>
  <c r="X640" i="1"/>
  <c r="V640" i="1"/>
  <c r="V639" i="1"/>
  <c r="X639" i="1" s="1"/>
  <c r="X638" i="1"/>
  <c r="V638" i="1"/>
  <c r="V637" i="1"/>
  <c r="X637" i="1" s="1"/>
  <c r="X636" i="1"/>
  <c r="V636" i="1"/>
  <c r="X635" i="1"/>
  <c r="V635" i="1"/>
  <c r="X634" i="1"/>
  <c r="V634" i="1"/>
  <c r="X633" i="1"/>
  <c r="V633" i="1"/>
  <c r="X632" i="1"/>
  <c r="V632" i="1"/>
  <c r="V631" i="1"/>
  <c r="X631" i="1" s="1"/>
  <c r="V630" i="1"/>
  <c r="X630" i="1" s="1"/>
  <c r="X629" i="1"/>
  <c r="V629" i="1"/>
  <c r="V628" i="1"/>
  <c r="X628" i="1" s="1"/>
  <c r="V627" i="1"/>
  <c r="X627" i="1" s="1"/>
  <c r="X626" i="1"/>
  <c r="V626" i="1"/>
  <c r="X625" i="1"/>
  <c r="V625" i="1"/>
  <c r="X624" i="1"/>
  <c r="V624" i="1"/>
  <c r="X623" i="1"/>
  <c r="V623" i="1"/>
  <c r="X622" i="1"/>
  <c r="V622" i="1"/>
  <c r="X621" i="1"/>
  <c r="V621" i="1"/>
  <c r="V620" i="1"/>
  <c r="X620" i="1" s="1"/>
  <c r="X619" i="1"/>
  <c r="V619" i="1"/>
  <c r="X618" i="1"/>
  <c r="V618" i="1"/>
  <c r="V617" i="1"/>
  <c r="X617" i="1" s="1"/>
  <c r="V616" i="1"/>
  <c r="X616" i="1" s="1"/>
  <c r="X615" i="1"/>
  <c r="V615" i="1"/>
  <c r="X614" i="1"/>
  <c r="V614" i="1"/>
  <c r="X613" i="1"/>
  <c r="V613" i="1"/>
  <c r="X612" i="1"/>
  <c r="V612" i="1"/>
  <c r="X611" i="1"/>
  <c r="V611" i="1"/>
  <c r="X610" i="1"/>
  <c r="V610" i="1"/>
  <c r="X609" i="1"/>
  <c r="V609" i="1"/>
  <c r="X608" i="1"/>
  <c r="V608" i="1"/>
  <c r="V607" i="1"/>
  <c r="X607" i="1" s="1"/>
  <c r="V606" i="1"/>
  <c r="X606" i="1" s="1"/>
  <c r="V605" i="1"/>
  <c r="X605" i="1" s="1"/>
  <c r="V604" i="1"/>
  <c r="X604" i="1" s="1"/>
  <c r="X603" i="1"/>
  <c r="V603" i="1"/>
  <c r="X602" i="1"/>
  <c r="V602" i="1"/>
  <c r="V601" i="1"/>
  <c r="X601" i="1" s="1"/>
  <c r="X600" i="1"/>
  <c r="V600" i="1"/>
  <c r="V599" i="1"/>
  <c r="X599" i="1" s="1"/>
  <c r="X598" i="1"/>
  <c r="V598" i="1"/>
  <c r="X597" i="1"/>
  <c r="V597" i="1"/>
  <c r="X596" i="1"/>
  <c r="V596" i="1"/>
  <c r="X595" i="1"/>
  <c r="V595" i="1"/>
  <c r="C595" i="1"/>
  <c r="X594" i="1"/>
  <c r="V594" i="1"/>
  <c r="C594" i="1"/>
  <c r="X593" i="1"/>
  <c r="K593" i="1"/>
  <c r="V593" i="1" s="1"/>
  <c r="X592" i="1"/>
  <c r="K592" i="1"/>
  <c r="V592" i="1" s="1"/>
  <c r="X591" i="1"/>
  <c r="V591" i="1"/>
  <c r="X590" i="1"/>
  <c r="V590" i="1"/>
  <c r="X589" i="1"/>
  <c r="V589" i="1"/>
  <c r="X588" i="1"/>
  <c r="V588" i="1"/>
  <c r="X587" i="1"/>
  <c r="V587" i="1"/>
  <c r="X586" i="1"/>
  <c r="V586" i="1"/>
  <c r="C586" i="1"/>
  <c r="X585" i="1"/>
  <c r="V585" i="1"/>
  <c r="X584" i="1"/>
  <c r="V584" i="1"/>
  <c r="X583" i="1"/>
  <c r="V583" i="1"/>
  <c r="C583" i="1"/>
  <c r="X582" i="1"/>
  <c r="V582" i="1"/>
  <c r="X581" i="1"/>
  <c r="V581" i="1"/>
  <c r="X580" i="1"/>
  <c r="V580" i="1"/>
  <c r="X579" i="1"/>
  <c r="K579" i="1"/>
  <c r="V579" i="1" s="1"/>
  <c r="X578" i="1"/>
  <c r="K578" i="1"/>
  <c r="V578" i="1" s="1"/>
  <c r="V577" i="1"/>
  <c r="X577" i="1" s="1"/>
  <c r="X576" i="1"/>
  <c r="V576" i="1"/>
  <c r="X575" i="1"/>
  <c r="M575" i="1"/>
  <c r="K575" i="1"/>
  <c r="X574" i="1"/>
  <c r="V574" i="1"/>
  <c r="X573" i="1"/>
  <c r="K573" i="1"/>
  <c r="V573" i="1" s="1"/>
  <c r="X572" i="1"/>
  <c r="V572" i="1"/>
  <c r="C572" i="1"/>
  <c r="X571" i="1"/>
  <c r="V571" i="1"/>
  <c r="C571" i="1"/>
  <c r="X570" i="1"/>
  <c r="V570" i="1"/>
  <c r="X569" i="1"/>
  <c r="V569" i="1"/>
  <c r="C569" i="1"/>
  <c r="X568" i="1"/>
  <c r="V568" i="1"/>
  <c r="X567" i="1"/>
  <c r="V567" i="1"/>
  <c r="C567" i="1"/>
  <c r="X566" i="1"/>
  <c r="V566" i="1"/>
  <c r="X565" i="1"/>
  <c r="V565" i="1"/>
  <c r="X564" i="1"/>
  <c r="V564" i="1"/>
  <c r="X563" i="1"/>
  <c r="V563" i="1"/>
  <c r="X562" i="1"/>
  <c r="K562" i="1"/>
  <c r="V562" i="1" s="1"/>
  <c r="X561" i="1"/>
  <c r="K561" i="1"/>
  <c r="V561" i="1" s="1"/>
  <c r="X560" i="1"/>
  <c r="V560" i="1"/>
  <c r="C560" i="1"/>
  <c r="X559" i="1"/>
  <c r="V559" i="1"/>
  <c r="K558" i="1"/>
  <c r="V558" i="1" s="1"/>
  <c r="X558" i="1" s="1"/>
  <c r="X557" i="1"/>
  <c r="V557" i="1"/>
  <c r="X556" i="1"/>
  <c r="K556" i="1"/>
  <c r="G556" i="1"/>
  <c r="X555" i="1"/>
  <c r="K555" i="1"/>
  <c r="V555" i="1" s="1"/>
  <c r="K554" i="1"/>
  <c r="V554" i="1" s="1"/>
  <c r="X554" i="1" s="1"/>
  <c r="X553" i="1"/>
  <c r="V553" i="1"/>
  <c r="X552" i="1"/>
  <c r="V552" i="1"/>
  <c r="X551" i="1"/>
  <c r="V551" i="1"/>
  <c r="X550" i="1"/>
  <c r="V550" i="1"/>
  <c r="X549" i="1"/>
  <c r="V549" i="1"/>
  <c r="X548" i="1"/>
  <c r="K548" i="1"/>
  <c r="V548" i="1" s="1"/>
  <c r="X547" i="1"/>
  <c r="V547" i="1"/>
  <c r="C547" i="1"/>
  <c r="X546" i="1"/>
  <c r="V546" i="1"/>
  <c r="X545" i="1"/>
  <c r="V545" i="1"/>
  <c r="X544" i="1"/>
  <c r="V544" i="1"/>
  <c r="X543" i="1"/>
  <c r="V543" i="1"/>
  <c r="V542" i="1"/>
  <c r="X542" i="1" s="1"/>
  <c r="X541" i="1"/>
  <c r="V541" i="1"/>
  <c r="X540" i="1"/>
  <c r="V540" i="1"/>
  <c r="V539" i="1"/>
  <c r="X539" i="1" s="1"/>
  <c r="X538" i="1"/>
  <c r="V538" i="1"/>
  <c r="X537" i="1"/>
  <c r="V537" i="1"/>
  <c r="X536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X336" i="1"/>
  <c r="V336" i="1"/>
  <c r="X335" i="1"/>
  <c r="V335" i="1"/>
  <c r="X334" i="1"/>
  <c r="V334" i="1"/>
  <c r="X333" i="1"/>
  <c r="V333" i="1"/>
  <c r="X332" i="1"/>
  <c r="V332" i="1"/>
  <c r="X331" i="1"/>
  <c r="V331" i="1"/>
  <c r="X330" i="1"/>
  <c r="V330" i="1"/>
  <c r="X329" i="1"/>
  <c r="V329" i="1"/>
  <c r="X328" i="1"/>
  <c r="V328" i="1"/>
  <c r="X327" i="1"/>
  <c r="V327" i="1"/>
  <c r="X326" i="1"/>
  <c r="V326" i="1"/>
  <c r="X325" i="1"/>
  <c r="V325" i="1"/>
  <c r="X324" i="1"/>
  <c r="V324" i="1"/>
  <c r="X323" i="1"/>
  <c r="V323" i="1"/>
  <c r="X322" i="1"/>
  <c r="V322" i="1"/>
  <c r="X321" i="1"/>
  <c r="V321" i="1"/>
  <c r="X320" i="1"/>
  <c r="V320" i="1"/>
  <c r="X319" i="1"/>
  <c r="V319" i="1"/>
  <c r="X318" i="1"/>
  <c r="V318" i="1"/>
  <c r="X317" i="1"/>
  <c r="V317" i="1"/>
  <c r="X316" i="1"/>
  <c r="V316" i="1"/>
  <c r="X315" i="1"/>
  <c r="V315" i="1"/>
  <c r="V314" i="1"/>
  <c r="X314" i="1" s="1"/>
  <c r="X313" i="1"/>
  <c r="V313" i="1"/>
  <c r="V312" i="1"/>
  <c r="X312" i="1" s="1"/>
  <c r="X311" i="1"/>
  <c r="V311" i="1"/>
  <c r="V310" i="1"/>
  <c r="X310" i="1" s="1"/>
  <c r="X309" i="1"/>
  <c r="V309" i="1"/>
  <c r="V308" i="1"/>
  <c r="X308" i="1" s="1"/>
  <c r="X307" i="1"/>
  <c r="V307" i="1"/>
  <c r="X306" i="1"/>
  <c r="V306" i="1"/>
  <c r="V305" i="1"/>
  <c r="X305" i="1" s="1"/>
  <c r="V304" i="1"/>
  <c r="X304" i="1" s="1"/>
  <c r="X303" i="1"/>
  <c r="V303" i="1"/>
  <c r="X302" i="1"/>
  <c r="V302" i="1"/>
  <c r="X301" i="1"/>
  <c r="V301" i="1"/>
  <c r="X300" i="1"/>
  <c r="V300" i="1"/>
  <c r="X299" i="1"/>
  <c r="V299" i="1"/>
  <c r="X298" i="1"/>
  <c r="V298" i="1"/>
  <c r="X297" i="1"/>
  <c r="V297" i="1"/>
  <c r="X296" i="1"/>
  <c r="V296" i="1"/>
  <c r="V295" i="1"/>
  <c r="X295" i="1" s="1"/>
  <c r="V294" i="1"/>
  <c r="X294" i="1" s="1"/>
  <c r="X293" i="1"/>
  <c r="V293" i="1"/>
  <c r="X292" i="1"/>
  <c r="V292" i="1"/>
  <c r="X291" i="1"/>
  <c r="V291" i="1"/>
  <c r="X290" i="1"/>
  <c r="V290" i="1"/>
  <c r="X289" i="1"/>
  <c r="V289" i="1"/>
  <c r="X288" i="1"/>
  <c r="V288" i="1"/>
  <c r="X287" i="1"/>
  <c r="V287" i="1"/>
  <c r="X286" i="1"/>
  <c r="V286" i="1"/>
  <c r="V285" i="1"/>
  <c r="X285" i="1" s="1"/>
  <c r="X284" i="1"/>
  <c r="V284" i="1"/>
  <c r="X283" i="1"/>
  <c r="V283" i="1"/>
  <c r="X282" i="1"/>
  <c r="V282" i="1"/>
  <c r="X281" i="1"/>
  <c r="V281" i="1"/>
  <c r="X280" i="1"/>
  <c r="V280" i="1"/>
  <c r="X279" i="1"/>
  <c r="V279" i="1"/>
  <c r="X278" i="1"/>
  <c r="V278" i="1"/>
  <c r="X277" i="1"/>
  <c r="V277" i="1"/>
  <c r="X276" i="1"/>
  <c r="V276" i="1"/>
  <c r="X275" i="1"/>
  <c r="V275" i="1"/>
  <c r="X274" i="1"/>
  <c r="V274" i="1"/>
  <c r="X273" i="1"/>
  <c r="V273" i="1"/>
  <c r="X272" i="1"/>
  <c r="V272" i="1"/>
  <c r="V271" i="1"/>
  <c r="X271" i="1" s="1"/>
  <c r="X270" i="1"/>
  <c r="V270" i="1"/>
  <c r="X269" i="1"/>
  <c r="V269" i="1"/>
  <c r="X268" i="1"/>
  <c r="V268" i="1"/>
  <c r="X267" i="1"/>
  <c r="V267" i="1"/>
  <c r="X266" i="1"/>
  <c r="V266" i="1"/>
  <c r="X265" i="1"/>
  <c r="V265" i="1"/>
  <c r="X264" i="1"/>
  <c r="V264" i="1"/>
  <c r="X263" i="1"/>
  <c r="V263" i="1"/>
  <c r="X262" i="1"/>
  <c r="V262" i="1"/>
  <c r="X261" i="1"/>
  <c r="V261" i="1"/>
  <c r="X260" i="1"/>
  <c r="V260" i="1"/>
  <c r="X259" i="1"/>
  <c r="V259" i="1"/>
  <c r="X258" i="1"/>
  <c r="V258" i="1"/>
  <c r="X257" i="1"/>
  <c r="V257" i="1"/>
  <c r="X256" i="1"/>
  <c r="V256" i="1"/>
  <c r="X255" i="1"/>
  <c r="V255" i="1"/>
  <c r="X254" i="1"/>
  <c r="V254" i="1"/>
  <c r="X253" i="1"/>
  <c r="V253" i="1"/>
  <c r="X252" i="1"/>
  <c r="V252" i="1"/>
  <c r="X251" i="1"/>
  <c r="V251" i="1"/>
  <c r="V250" i="1"/>
  <c r="X250" i="1" s="1"/>
  <c r="X249" i="1"/>
  <c r="V249" i="1"/>
  <c r="X248" i="1"/>
  <c r="V248" i="1"/>
  <c r="X247" i="1"/>
  <c r="V247" i="1"/>
  <c r="X246" i="1"/>
  <c r="V246" i="1"/>
  <c r="X245" i="1"/>
  <c r="V245" i="1"/>
  <c r="X244" i="1"/>
  <c r="V244" i="1"/>
  <c r="X243" i="1"/>
  <c r="V243" i="1"/>
  <c r="X242" i="1"/>
  <c r="V242" i="1"/>
  <c r="X241" i="1"/>
  <c r="V241" i="1"/>
  <c r="X240" i="1"/>
  <c r="V240" i="1"/>
  <c r="X239" i="1"/>
  <c r="V239" i="1"/>
  <c r="X238" i="1"/>
  <c r="V238" i="1"/>
  <c r="V237" i="1"/>
  <c r="X237" i="1" s="1"/>
  <c r="X236" i="1"/>
  <c r="V236" i="1"/>
  <c r="X235" i="1"/>
  <c r="V235" i="1"/>
  <c r="X234" i="1"/>
  <c r="V234" i="1"/>
  <c r="X233" i="1"/>
  <c r="V233" i="1"/>
  <c r="X232" i="1"/>
  <c r="V232" i="1"/>
  <c r="X231" i="1"/>
  <c r="V231" i="1"/>
  <c r="X230" i="1"/>
  <c r="V230" i="1"/>
  <c r="X229" i="1"/>
  <c r="V229" i="1"/>
  <c r="X228" i="1"/>
  <c r="V228" i="1"/>
  <c r="X227" i="1"/>
  <c r="V227" i="1"/>
  <c r="X226" i="1"/>
  <c r="V226" i="1"/>
  <c r="X225" i="1"/>
  <c r="V225" i="1"/>
  <c r="X224" i="1"/>
  <c r="V224" i="1"/>
  <c r="X223" i="1"/>
  <c r="V223" i="1"/>
  <c r="X222" i="1"/>
  <c r="V222" i="1"/>
  <c r="X221" i="1"/>
  <c r="V221" i="1"/>
  <c r="X220" i="1"/>
  <c r="V220" i="1"/>
  <c r="X219" i="1"/>
  <c r="V219" i="1"/>
  <c r="X218" i="1"/>
  <c r="V218" i="1"/>
  <c r="X217" i="1"/>
  <c r="V217" i="1"/>
  <c r="X216" i="1"/>
  <c r="V216" i="1"/>
  <c r="X215" i="1"/>
  <c r="V215" i="1"/>
  <c r="X214" i="1"/>
  <c r="V214" i="1"/>
  <c r="X213" i="1"/>
  <c r="V213" i="1"/>
  <c r="X212" i="1"/>
  <c r="V212" i="1"/>
  <c r="X211" i="1"/>
  <c r="V211" i="1"/>
  <c r="X210" i="1"/>
  <c r="V210" i="1"/>
  <c r="X209" i="1"/>
  <c r="V209" i="1"/>
  <c r="X208" i="1"/>
  <c r="V208" i="1"/>
  <c r="X207" i="1"/>
  <c r="V207" i="1"/>
  <c r="X206" i="1"/>
  <c r="V206" i="1"/>
  <c r="X205" i="1"/>
  <c r="V205" i="1"/>
  <c r="X204" i="1"/>
  <c r="V204" i="1"/>
  <c r="X203" i="1"/>
  <c r="V203" i="1"/>
  <c r="X202" i="1"/>
  <c r="V202" i="1"/>
  <c r="X201" i="1"/>
  <c r="V201" i="1"/>
  <c r="V200" i="1"/>
  <c r="X200" i="1" s="1"/>
  <c r="V199" i="1"/>
  <c r="X199" i="1" s="1"/>
  <c r="X198" i="1"/>
  <c r="V198" i="1"/>
  <c r="V197" i="1"/>
  <c r="X197" i="1" s="1"/>
  <c r="X196" i="1"/>
  <c r="V196" i="1"/>
  <c r="X195" i="1"/>
  <c r="V195" i="1"/>
  <c r="X194" i="1"/>
  <c r="V194" i="1"/>
  <c r="X193" i="1"/>
  <c r="V193" i="1"/>
  <c r="X192" i="1"/>
  <c r="V192" i="1"/>
  <c r="X191" i="1"/>
  <c r="V191" i="1"/>
  <c r="X190" i="1"/>
  <c r="V190" i="1"/>
  <c r="X189" i="1"/>
  <c r="V189" i="1"/>
  <c r="X188" i="1"/>
  <c r="V188" i="1"/>
  <c r="X187" i="1"/>
  <c r="V187" i="1"/>
  <c r="X186" i="1"/>
  <c r="V186" i="1"/>
  <c r="X185" i="1"/>
  <c r="V185" i="1"/>
  <c r="X184" i="1"/>
  <c r="V184" i="1"/>
  <c r="X183" i="1"/>
  <c r="V183" i="1"/>
  <c r="X182" i="1"/>
  <c r="V182" i="1"/>
  <c r="V181" i="1"/>
  <c r="X181" i="1" s="1"/>
  <c r="X180" i="1"/>
  <c r="V180" i="1"/>
  <c r="X179" i="1"/>
  <c r="V179" i="1"/>
  <c r="X178" i="1"/>
  <c r="V178" i="1"/>
  <c r="X177" i="1"/>
  <c r="V177" i="1"/>
  <c r="X176" i="1"/>
  <c r="V176" i="1"/>
  <c r="X175" i="1"/>
  <c r="V175" i="1"/>
  <c r="X174" i="1"/>
  <c r="V174" i="1"/>
  <c r="X173" i="1"/>
  <c r="V173" i="1"/>
  <c r="X172" i="1"/>
  <c r="V172" i="1"/>
  <c r="X171" i="1"/>
  <c r="V171" i="1"/>
  <c r="X170" i="1"/>
  <c r="V170" i="1"/>
  <c r="X169" i="1"/>
  <c r="V169" i="1"/>
  <c r="X168" i="1"/>
  <c r="V168" i="1"/>
  <c r="X167" i="1"/>
  <c r="V167" i="1"/>
  <c r="X166" i="1"/>
  <c r="V166" i="1"/>
  <c r="X165" i="1"/>
  <c r="V165" i="1"/>
  <c r="X164" i="1"/>
  <c r="V164" i="1"/>
  <c r="V163" i="1"/>
  <c r="X163" i="1" s="1"/>
  <c r="X162" i="1"/>
  <c r="V162" i="1"/>
  <c r="X161" i="1"/>
  <c r="V161" i="1"/>
  <c r="X160" i="1"/>
  <c r="V160" i="1"/>
  <c r="X159" i="1"/>
  <c r="V159" i="1"/>
  <c r="X158" i="1"/>
  <c r="V158" i="1"/>
  <c r="X157" i="1"/>
  <c r="V157" i="1"/>
  <c r="X156" i="1"/>
  <c r="V156" i="1"/>
  <c r="X155" i="1"/>
  <c r="V155" i="1"/>
  <c r="V154" i="1"/>
  <c r="X154" i="1" s="1"/>
  <c r="X153" i="1"/>
  <c r="V153" i="1"/>
  <c r="X152" i="1"/>
  <c r="V152" i="1"/>
  <c r="X151" i="1"/>
  <c r="V151" i="1"/>
  <c r="X150" i="1"/>
  <c r="V150" i="1"/>
  <c r="X149" i="1"/>
  <c r="V149" i="1"/>
  <c r="X148" i="1"/>
  <c r="V148" i="1"/>
  <c r="X147" i="1"/>
  <c r="V147" i="1"/>
  <c r="X146" i="1"/>
  <c r="V146" i="1"/>
  <c r="X145" i="1"/>
  <c r="V145" i="1"/>
  <c r="V144" i="1"/>
  <c r="X144" i="1" s="1"/>
  <c r="X143" i="1"/>
  <c r="V143" i="1"/>
  <c r="X142" i="1"/>
  <c r="V142" i="1"/>
  <c r="X141" i="1"/>
  <c r="V141" i="1"/>
  <c r="X140" i="1"/>
  <c r="V140" i="1"/>
  <c r="X139" i="1"/>
  <c r="V139" i="1"/>
  <c r="X138" i="1"/>
  <c r="V138" i="1"/>
  <c r="X137" i="1"/>
  <c r="V137" i="1"/>
  <c r="X136" i="1"/>
  <c r="V136" i="1"/>
  <c r="X135" i="1"/>
  <c r="V135" i="1"/>
  <c r="V134" i="1"/>
  <c r="X134" i="1" s="1"/>
  <c r="X133" i="1"/>
  <c r="V133" i="1"/>
  <c r="X132" i="1"/>
  <c r="V132" i="1"/>
  <c r="X131" i="1"/>
  <c r="V131" i="1"/>
  <c r="X130" i="1"/>
  <c r="V130" i="1"/>
  <c r="X129" i="1"/>
  <c r="V129" i="1"/>
  <c r="X128" i="1"/>
  <c r="V128" i="1"/>
  <c r="X127" i="1"/>
  <c r="V127" i="1"/>
  <c r="X126" i="1"/>
  <c r="V126" i="1"/>
  <c r="X125" i="1"/>
  <c r="V125" i="1"/>
  <c r="X124" i="1"/>
  <c r="V124" i="1"/>
  <c r="X123" i="1"/>
  <c r="V123" i="1"/>
  <c r="X122" i="1"/>
  <c r="V122" i="1"/>
  <c r="X121" i="1"/>
  <c r="V121" i="1"/>
  <c r="X120" i="1"/>
  <c r="V120" i="1"/>
  <c r="X119" i="1"/>
  <c r="V119" i="1"/>
  <c r="X118" i="1"/>
  <c r="V118" i="1"/>
  <c r="V117" i="1"/>
  <c r="X117" i="1" s="1"/>
  <c r="X116" i="1"/>
  <c r="V116" i="1"/>
  <c r="X115" i="1"/>
  <c r="V115" i="1"/>
  <c r="X114" i="1"/>
  <c r="V114" i="1"/>
  <c r="X113" i="1"/>
  <c r="V113" i="1"/>
  <c r="X112" i="1"/>
  <c r="V112" i="1"/>
  <c r="X111" i="1"/>
  <c r="V111" i="1"/>
  <c r="X110" i="1"/>
  <c r="V110" i="1"/>
  <c r="X109" i="1"/>
  <c r="V109" i="1"/>
  <c r="X108" i="1"/>
  <c r="V108" i="1"/>
  <c r="X107" i="1"/>
  <c r="V107" i="1"/>
  <c r="X106" i="1"/>
  <c r="V106" i="1"/>
  <c r="X105" i="1"/>
  <c r="V105" i="1"/>
  <c r="X104" i="1"/>
  <c r="V104" i="1"/>
  <c r="V103" i="1"/>
  <c r="X103" i="1" s="1"/>
  <c r="X102" i="1"/>
  <c r="V102" i="1"/>
  <c r="X101" i="1"/>
  <c r="V101" i="1"/>
  <c r="X100" i="1"/>
  <c r="V100" i="1"/>
  <c r="X99" i="1"/>
  <c r="V99" i="1"/>
  <c r="X98" i="1"/>
  <c r="V98" i="1"/>
  <c r="X97" i="1"/>
  <c r="V97" i="1"/>
  <c r="X96" i="1"/>
  <c r="V96" i="1"/>
  <c r="X95" i="1"/>
  <c r="V95" i="1"/>
  <c r="V94" i="1"/>
  <c r="X94" i="1" s="1"/>
  <c r="X93" i="1"/>
  <c r="V93" i="1"/>
  <c r="X92" i="1"/>
  <c r="V92" i="1"/>
  <c r="X91" i="1"/>
  <c r="V91" i="1"/>
  <c r="V90" i="1"/>
  <c r="X90" i="1" s="1"/>
  <c r="V89" i="1"/>
  <c r="X89" i="1" s="1"/>
  <c r="V88" i="1"/>
  <c r="X88" i="1" s="1"/>
  <c r="X87" i="1"/>
  <c r="V87" i="1"/>
  <c r="X86" i="1"/>
  <c r="V86" i="1"/>
  <c r="X85" i="1"/>
  <c r="V85" i="1"/>
  <c r="X84" i="1"/>
  <c r="V84" i="1"/>
  <c r="X83" i="1"/>
  <c r="V83" i="1"/>
  <c r="X82" i="1"/>
  <c r="V82" i="1"/>
  <c r="X81" i="1"/>
  <c r="V81" i="1"/>
  <c r="X80" i="1"/>
  <c r="V80" i="1"/>
  <c r="X79" i="1"/>
  <c r="V79" i="1"/>
  <c r="V78" i="1"/>
  <c r="X78" i="1" s="1"/>
  <c r="X77" i="1"/>
  <c r="V77" i="1"/>
  <c r="X76" i="1"/>
  <c r="V76" i="1"/>
  <c r="X75" i="1"/>
  <c r="V75" i="1"/>
  <c r="X74" i="1"/>
  <c r="V74" i="1"/>
  <c r="X73" i="1"/>
  <c r="V73" i="1"/>
  <c r="X72" i="1"/>
  <c r="V72" i="1"/>
  <c r="X71" i="1"/>
  <c r="V71" i="1"/>
  <c r="X70" i="1"/>
  <c r="V70" i="1"/>
  <c r="X69" i="1"/>
  <c r="V69" i="1"/>
  <c r="X68" i="1"/>
  <c r="V68" i="1"/>
  <c r="X67" i="1"/>
  <c r="V67" i="1"/>
  <c r="X66" i="1"/>
  <c r="V66" i="1"/>
  <c r="X65" i="1"/>
  <c r="V65" i="1"/>
  <c r="X64" i="1"/>
  <c r="V64" i="1"/>
  <c r="V63" i="1"/>
  <c r="X63" i="1" s="1"/>
  <c r="X62" i="1"/>
  <c r="V62" i="1"/>
  <c r="V61" i="1"/>
  <c r="X61" i="1" s="1"/>
  <c r="X60" i="1"/>
  <c r="V60" i="1"/>
  <c r="X59" i="1"/>
  <c r="V59" i="1"/>
  <c r="V58" i="1"/>
  <c r="X58" i="1" s="1"/>
  <c r="X57" i="1"/>
  <c r="V57" i="1"/>
  <c r="V56" i="1"/>
  <c r="X56" i="1" s="1"/>
  <c r="X55" i="1"/>
  <c r="V55" i="1"/>
  <c r="V54" i="1"/>
  <c r="X54" i="1" s="1"/>
  <c r="X53" i="1"/>
  <c r="V53" i="1"/>
  <c r="X52" i="1"/>
  <c r="V52" i="1"/>
  <c r="V51" i="1"/>
  <c r="X51" i="1" s="1"/>
  <c r="X50" i="1"/>
  <c r="V50" i="1"/>
  <c r="X49" i="1"/>
  <c r="V49" i="1"/>
  <c r="X48" i="1"/>
  <c r="V48" i="1"/>
  <c r="X47" i="1"/>
  <c r="V47" i="1"/>
  <c r="X46" i="1"/>
  <c r="V46" i="1"/>
  <c r="X45" i="1"/>
  <c r="V45" i="1"/>
  <c r="X44" i="1"/>
  <c r="V44" i="1"/>
  <c r="X43" i="1"/>
  <c r="V43" i="1"/>
  <c r="X42" i="1"/>
  <c r="V42" i="1"/>
  <c r="X41" i="1"/>
  <c r="V41" i="1"/>
  <c r="V40" i="1"/>
  <c r="X40" i="1" s="1"/>
  <c r="X39" i="1"/>
  <c r="V39" i="1"/>
  <c r="X38" i="1"/>
  <c r="V38" i="1"/>
  <c r="X37" i="1"/>
  <c r="V37" i="1"/>
  <c r="X36" i="1"/>
  <c r="V36" i="1"/>
  <c r="X35" i="1"/>
  <c r="V35" i="1"/>
  <c r="X34" i="1"/>
  <c r="V34" i="1"/>
  <c r="X33" i="1"/>
  <c r="V33" i="1"/>
  <c r="X32" i="1"/>
  <c r="V32" i="1"/>
  <c r="X31" i="1"/>
  <c r="V31" i="1"/>
  <c r="V30" i="1"/>
  <c r="X30" i="1" s="1"/>
  <c r="X29" i="1"/>
  <c r="V29" i="1"/>
  <c r="X28" i="1"/>
  <c r="V28" i="1"/>
  <c r="X27" i="1"/>
  <c r="V27" i="1"/>
  <c r="X26" i="1"/>
  <c r="V26" i="1"/>
  <c r="X25" i="1"/>
  <c r="V25" i="1"/>
  <c r="X24" i="1"/>
  <c r="V24" i="1"/>
  <c r="X23" i="1"/>
  <c r="V23" i="1"/>
  <c r="X22" i="1"/>
  <c r="V22" i="1"/>
  <c r="X21" i="1"/>
  <c r="V21" i="1"/>
  <c r="V20" i="1"/>
  <c r="X20" i="1" s="1"/>
  <c r="X19" i="1"/>
  <c r="V19" i="1"/>
  <c r="X18" i="1"/>
  <c r="V18" i="1"/>
  <c r="X17" i="1"/>
  <c r="V17" i="1"/>
  <c r="X16" i="1"/>
  <c r="V16" i="1"/>
  <c r="X15" i="1"/>
  <c r="V15" i="1"/>
  <c r="X14" i="1"/>
  <c r="V14" i="1"/>
  <c r="X13" i="1"/>
  <c r="V13" i="1"/>
  <c r="X12" i="1"/>
  <c r="V12" i="1"/>
  <c r="X11" i="1"/>
  <c r="V11" i="1"/>
  <c r="X10" i="1"/>
  <c r="V10" i="1"/>
  <c r="V9" i="1"/>
  <c r="X9" i="1" s="1"/>
  <c r="X8" i="1"/>
  <c r="V8" i="1"/>
  <c r="X7" i="1"/>
  <c r="V7" i="1"/>
  <c r="X5" i="1"/>
  <c r="V5" i="1"/>
  <c r="X4" i="1"/>
  <c r="V4" i="1"/>
  <c r="X3" i="1"/>
  <c r="V3" i="1"/>
  <c r="X2" i="1"/>
  <c r="V2" i="1"/>
  <c r="V1052" i="1" l="1"/>
  <c r="V873" i="1"/>
  <c r="X873" i="1" s="1"/>
  <c r="V556" i="1"/>
  <c r="V575" i="1"/>
  <c r="X371" i="3"/>
  <c r="V371" i="3"/>
  <c r="X370" i="3"/>
  <c r="V370" i="3"/>
  <c r="X369" i="3"/>
  <c r="L369" i="3"/>
  <c r="V369" i="3" s="1"/>
  <c r="X368" i="3"/>
  <c r="V368" i="3"/>
  <c r="P368" i="3"/>
  <c r="L368" i="3"/>
  <c r="X367" i="3"/>
  <c r="V367" i="3"/>
  <c r="P367" i="3"/>
  <c r="X366" i="3"/>
  <c r="V366" i="3"/>
  <c r="L366" i="3"/>
  <c r="X365" i="3"/>
  <c r="V365" i="3"/>
  <c r="X364" i="3"/>
  <c r="V364" i="3"/>
  <c r="X363" i="3"/>
  <c r="V363" i="3"/>
  <c r="X362" i="3"/>
  <c r="V362" i="3"/>
  <c r="X361" i="3"/>
  <c r="V361" i="3"/>
  <c r="X360" i="3"/>
  <c r="V360" i="3"/>
  <c r="X359" i="3"/>
  <c r="V359" i="3"/>
  <c r="X358" i="3"/>
  <c r="V358" i="3"/>
  <c r="X357" i="3"/>
  <c r="V357" i="3"/>
  <c r="X356" i="3"/>
  <c r="V356" i="3"/>
  <c r="X355" i="3"/>
  <c r="V355" i="3"/>
  <c r="X354" i="3"/>
  <c r="V354" i="3"/>
  <c r="V353" i="3"/>
  <c r="V352" i="3"/>
  <c r="V351" i="3"/>
  <c r="V350" i="3"/>
  <c r="V349" i="3"/>
  <c r="V348" i="3"/>
  <c r="V347" i="3"/>
  <c r="V346" i="3"/>
  <c r="V345" i="3"/>
  <c r="V344" i="3"/>
  <c r="V343" i="3"/>
  <c r="V342" i="3"/>
  <c r="V341" i="3"/>
  <c r="V340" i="3"/>
  <c r="V339" i="3"/>
  <c r="V338" i="3"/>
  <c r="V337" i="3"/>
  <c r="V336" i="3"/>
  <c r="V335" i="3"/>
  <c r="V334" i="3"/>
  <c r="V333" i="3"/>
  <c r="V332" i="3"/>
  <c r="V331" i="3"/>
  <c r="V330" i="3"/>
  <c r="V329" i="3"/>
  <c r="V328" i="3"/>
  <c r="V327" i="3"/>
  <c r="V326" i="3"/>
  <c r="V325" i="3"/>
  <c r="V324" i="3"/>
  <c r="V323" i="3"/>
  <c r="AE322" i="3"/>
  <c r="V322" i="3"/>
  <c r="AE321" i="3"/>
  <c r="V321" i="3"/>
  <c r="X320" i="3"/>
  <c r="V320" i="3"/>
  <c r="X319" i="3"/>
  <c r="V319" i="3"/>
  <c r="X318" i="3"/>
  <c r="V318" i="3"/>
  <c r="X317" i="3"/>
  <c r="V317" i="3"/>
  <c r="X316" i="3"/>
  <c r="V316" i="3"/>
  <c r="X315" i="3"/>
  <c r="V315" i="3"/>
  <c r="X314" i="3"/>
  <c r="V314" i="3"/>
  <c r="X313" i="3"/>
  <c r="V313" i="3"/>
  <c r="X312" i="3"/>
  <c r="V312" i="3"/>
  <c r="X311" i="3"/>
  <c r="V311" i="3"/>
  <c r="AE310" i="3"/>
  <c r="X310" i="3"/>
  <c r="V310" i="3"/>
  <c r="X309" i="3"/>
  <c r="V309" i="3"/>
  <c r="X308" i="3"/>
  <c r="V308" i="3"/>
  <c r="X307" i="3"/>
  <c r="V307" i="3"/>
  <c r="X306" i="3"/>
  <c r="V306" i="3"/>
  <c r="X305" i="3"/>
  <c r="V305" i="3"/>
  <c r="X304" i="3"/>
  <c r="V304" i="3"/>
  <c r="X303" i="3"/>
  <c r="V303" i="3"/>
  <c r="X302" i="3"/>
  <c r="V302" i="3"/>
  <c r="X301" i="3"/>
  <c r="V301" i="3"/>
  <c r="X300" i="3"/>
  <c r="V300" i="3"/>
  <c r="X299" i="3"/>
  <c r="V299" i="3"/>
  <c r="X298" i="3"/>
  <c r="V298" i="3"/>
  <c r="X297" i="3"/>
  <c r="V297" i="3"/>
  <c r="X296" i="3"/>
  <c r="V296" i="3"/>
  <c r="X295" i="3"/>
  <c r="V295" i="3"/>
  <c r="X294" i="3"/>
  <c r="V294" i="3"/>
  <c r="X293" i="3"/>
  <c r="V293" i="3"/>
  <c r="X292" i="3"/>
  <c r="V292" i="3"/>
  <c r="X291" i="3"/>
  <c r="V291" i="3"/>
  <c r="X290" i="3"/>
  <c r="V290" i="3"/>
  <c r="X289" i="3"/>
  <c r="V289" i="3"/>
  <c r="X288" i="3"/>
  <c r="V288" i="3"/>
  <c r="X287" i="3"/>
  <c r="V287" i="3"/>
  <c r="V286" i="3"/>
  <c r="V285" i="3"/>
  <c r="V284" i="3"/>
  <c r="V283" i="3"/>
  <c r="V282" i="3"/>
  <c r="V281" i="3"/>
  <c r="V280" i="3"/>
  <c r="X279" i="3"/>
  <c r="V279" i="3"/>
  <c r="V278" i="3"/>
  <c r="V277" i="3"/>
  <c r="V276" i="3"/>
  <c r="V275" i="3"/>
  <c r="V274" i="3"/>
  <c r="V273" i="3"/>
  <c r="V272" i="3"/>
  <c r="V271" i="3"/>
  <c r="V270" i="3"/>
  <c r="V269" i="3"/>
  <c r="V268" i="3"/>
  <c r="V267" i="3"/>
  <c r="V266" i="3"/>
  <c r="V265" i="3"/>
  <c r="V264" i="3"/>
  <c r="V263" i="3"/>
  <c r="V262" i="3"/>
  <c r="V261" i="3"/>
  <c r="V260" i="3"/>
  <c r="V259" i="3"/>
  <c r="V258" i="3"/>
  <c r="V257" i="3"/>
  <c r="V256" i="3"/>
  <c r="V255" i="3"/>
  <c r="V254" i="3"/>
  <c r="V253" i="3"/>
  <c r="V252" i="3"/>
  <c r="V251" i="3"/>
  <c r="V250" i="3"/>
  <c r="V249" i="3"/>
  <c r="V248" i="3"/>
  <c r="V247" i="3"/>
  <c r="V246" i="3"/>
  <c r="V245" i="3"/>
  <c r="V244" i="3"/>
  <c r="V243" i="3"/>
  <c r="V242" i="3"/>
  <c r="V241" i="3"/>
  <c r="V240" i="3"/>
  <c r="V239" i="3"/>
  <c r="V238" i="3"/>
  <c r="V237" i="3"/>
  <c r="V236" i="3"/>
  <c r="V235" i="3"/>
  <c r="V234" i="3"/>
  <c r="V233" i="3"/>
  <c r="V232" i="3"/>
  <c r="V231" i="3"/>
  <c r="V230" i="3"/>
  <c r="V229" i="3"/>
  <c r="V228" i="3"/>
  <c r="V227" i="3"/>
  <c r="V226" i="3"/>
  <c r="X226" i="3" s="1"/>
  <c r="X225" i="3"/>
  <c r="V225" i="3"/>
  <c r="X224" i="3"/>
  <c r="V224" i="3"/>
  <c r="X223" i="3"/>
  <c r="V223" i="3"/>
  <c r="V222" i="3"/>
  <c r="X222" i="3" s="1"/>
  <c r="X221" i="3"/>
  <c r="V221" i="3"/>
  <c r="V220" i="3"/>
  <c r="X220" i="3" s="1"/>
  <c r="X219" i="3"/>
  <c r="V219" i="3"/>
  <c r="V218" i="3"/>
  <c r="X218" i="3" s="1"/>
  <c r="X217" i="3"/>
  <c r="V217" i="3"/>
  <c r="X216" i="3"/>
  <c r="V216" i="3"/>
  <c r="X215" i="3"/>
  <c r="V215" i="3"/>
  <c r="AE214" i="3"/>
  <c r="X214" i="3"/>
  <c r="V214" i="3"/>
  <c r="X213" i="3"/>
  <c r="V213" i="3"/>
  <c r="X212" i="3"/>
  <c r="V212" i="3"/>
  <c r="V211" i="3"/>
  <c r="X211" i="3" s="1"/>
  <c r="X210" i="3"/>
  <c r="V210" i="3"/>
  <c r="V209" i="3"/>
  <c r="X209" i="3" s="1"/>
  <c r="AE208" i="3"/>
  <c r="X208" i="3"/>
  <c r="V208" i="3"/>
  <c r="V207" i="3"/>
  <c r="X207" i="3" s="1"/>
  <c r="X206" i="3"/>
  <c r="V206" i="3"/>
  <c r="X205" i="3"/>
  <c r="V205" i="3"/>
  <c r="X204" i="3"/>
  <c r="V204" i="3"/>
  <c r="X203" i="3"/>
  <c r="V203" i="3"/>
  <c r="X202" i="3"/>
  <c r="V202" i="3"/>
  <c r="X201" i="3"/>
  <c r="V201" i="3"/>
  <c r="X200" i="3"/>
  <c r="V200" i="3"/>
  <c r="V199" i="3"/>
  <c r="X199" i="3" s="1"/>
  <c r="V198" i="3"/>
  <c r="X198" i="3" s="1"/>
  <c r="X197" i="3"/>
  <c r="V197" i="3"/>
  <c r="O197" i="3"/>
  <c r="V196" i="3"/>
  <c r="X196" i="3" s="1"/>
  <c r="X195" i="3"/>
  <c r="V195" i="3"/>
  <c r="X194" i="3"/>
  <c r="G194" i="3"/>
  <c r="V194" i="3" s="1"/>
  <c r="X193" i="3"/>
  <c r="V193" i="3"/>
  <c r="V192" i="3"/>
  <c r="X192" i="3" s="1"/>
  <c r="X191" i="3"/>
  <c r="V191" i="3"/>
  <c r="V190" i="3"/>
  <c r="X190" i="3" s="1"/>
  <c r="P189" i="3"/>
  <c r="J189" i="3"/>
  <c r="V189" i="3" s="1"/>
  <c r="X189" i="3" s="1"/>
  <c r="X188" i="3"/>
  <c r="V188" i="3"/>
  <c r="X187" i="3"/>
  <c r="V187" i="3"/>
  <c r="X186" i="3"/>
  <c r="V186" i="3"/>
  <c r="X185" i="3"/>
  <c r="V185" i="3"/>
  <c r="X184" i="3"/>
  <c r="V184" i="3"/>
  <c r="X183" i="3"/>
  <c r="V183" i="3"/>
  <c r="X182" i="3"/>
  <c r="V182" i="3"/>
  <c r="X181" i="3"/>
  <c r="V181" i="3"/>
  <c r="X180" i="3"/>
  <c r="V180" i="3"/>
  <c r="V179" i="3"/>
  <c r="X179" i="3" s="1"/>
  <c r="X178" i="3"/>
  <c r="V178" i="3"/>
  <c r="X177" i="3"/>
  <c r="V177" i="3"/>
  <c r="X176" i="3"/>
  <c r="V176" i="3"/>
  <c r="V175" i="3"/>
  <c r="X175" i="3" s="1"/>
  <c r="V174" i="3"/>
  <c r="X174" i="3" s="1"/>
  <c r="X173" i="3"/>
  <c r="V173" i="3"/>
  <c r="AE172" i="3"/>
  <c r="X172" i="3"/>
  <c r="V172" i="3"/>
  <c r="X171" i="3"/>
  <c r="V171" i="3"/>
  <c r="X170" i="3"/>
  <c r="V170" i="3"/>
  <c r="X169" i="3"/>
  <c r="V169" i="3"/>
  <c r="X168" i="3"/>
  <c r="V168" i="3"/>
  <c r="X167" i="3"/>
  <c r="V167" i="3"/>
  <c r="X166" i="3"/>
  <c r="V166" i="3"/>
  <c r="X165" i="3"/>
  <c r="V165" i="3"/>
  <c r="X164" i="3"/>
  <c r="V164" i="3"/>
  <c r="X163" i="3"/>
  <c r="V163" i="3"/>
  <c r="X162" i="3"/>
  <c r="V162" i="3"/>
  <c r="X161" i="3"/>
  <c r="V161" i="3"/>
  <c r="X160" i="3"/>
  <c r="V160" i="3"/>
  <c r="X159" i="3"/>
  <c r="K159" i="3"/>
  <c r="V159" i="3" s="1"/>
  <c r="X158" i="3"/>
  <c r="V158" i="3"/>
  <c r="X157" i="3"/>
  <c r="V157" i="3"/>
  <c r="X156" i="3"/>
  <c r="V156" i="3"/>
  <c r="X155" i="3"/>
  <c r="V155" i="3"/>
  <c r="AE154" i="3"/>
  <c r="AE155" i="3" s="1"/>
  <c r="V154" i="3"/>
  <c r="X154" i="3" s="1"/>
  <c r="V153" i="3"/>
  <c r="X153" i="3" s="1"/>
  <c r="V152" i="3"/>
  <c r="X152" i="3" s="1"/>
  <c r="AE151" i="3"/>
  <c r="X151" i="3"/>
  <c r="V151" i="3"/>
  <c r="X150" i="3"/>
  <c r="V150" i="3"/>
  <c r="X149" i="3"/>
  <c r="V149" i="3"/>
  <c r="X148" i="3"/>
  <c r="V148" i="3"/>
  <c r="X147" i="3"/>
  <c r="V147" i="3"/>
  <c r="V146" i="3"/>
  <c r="X146" i="3" s="1"/>
  <c r="X145" i="3"/>
  <c r="V145" i="3"/>
  <c r="AE144" i="3"/>
  <c r="X144" i="3"/>
  <c r="V144" i="3"/>
  <c r="X143" i="3"/>
  <c r="V143" i="3"/>
  <c r="V142" i="3"/>
  <c r="X142" i="3" s="1"/>
  <c r="V141" i="3"/>
  <c r="X141" i="3" s="1"/>
  <c r="V140" i="3"/>
  <c r="X140" i="3" s="1"/>
  <c r="V139" i="3"/>
  <c r="X139" i="3" s="1"/>
  <c r="V138" i="3"/>
  <c r="X138" i="3" s="1"/>
  <c r="V137" i="3"/>
  <c r="X137" i="3" s="1"/>
  <c r="V136" i="3"/>
  <c r="X136" i="3" s="1"/>
  <c r="X135" i="3"/>
  <c r="V135" i="3"/>
  <c r="V134" i="3"/>
  <c r="X134" i="3" s="1"/>
  <c r="V133" i="3"/>
  <c r="X133" i="3" s="1"/>
  <c r="V132" i="3"/>
  <c r="X132" i="3" s="1"/>
  <c r="V131" i="3"/>
  <c r="X131" i="3" s="1"/>
  <c r="X130" i="3"/>
  <c r="V130" i="3"/>
  <c r="V129" i="3"/>
  <c r="X129" i="3" s="1"/>
  <c r="V128" i="3"/>
  <c r="X128" i="3" s="1"/>
  <c r="V127" i="3"/>
  <c r="X127" i="3" s="1"/>
  <c r="X126" i="3"/>
  <c r="V126" i="3"/>
  <c r="V125" i="3"/>
  <c r="X125" i="3" s="1"/>
  <c r="V124" i="3"/>
  <c r="X124" i="3" s="1"/>
  <c r="V123" i="3"/>
  <c r="X123" i="3" s="1"/>
  <c r="V122" i="3"/>
  <c r="X122" i="3" s="1"/>
  <c r="X121" i="3"/>
  <c r="V121" i="3"/>
  <c r="X120" i="3"/>
  <c r="V120" i="3"/>
  <c r="X119" i="3"/>
  <c r="V119" i="3"/>
  <c r="V118" i="3"/>
  <c r="X118" i="3" s="1"/>
  <c r="X117" i="3"/>
  <c r="V117" i="3"/>
  <c r="V116" i="3"/>
  <c r="X116" i="3" s="1"/>
  <c r="X115" i="3"/>
  <c r="V115" i="3"/>
  <c r="X114" i="3"/>
  <c r="V114" i="3"/>
  <c r="V113" i="3"/>
  <c r="X113" i="3" s="1"/>
  <c r="AE112" i="3"/>
  <c r="X112" i="3"/>
  <c r="V112" i="3"/>
  <c r="X111" i="3"/>
  <c r="V111" i="3"/>
  <c r="X110" i="3"/>
  <c r="V110" i="3"/>
  <c r="X109" i="3"/>
  <c r="V109" i="3"/>
  <c r="X108" i="3"/>
  <c r="V108" i="3"/>
  <c r="X107" i="3"/>
  <c r="V107" i="3"/>
  <c r="X106" i="3"/>
  <c r="V106" i="3"/>
  <c r="X105" i="3"/>
  <c r="V105" i="3"/>
  <c r="X104" i="3"/>
  <c r="V104" i="3"/>
  <c r="X103" i="3"/>
  <c r="V103" i="3"/>
  <c r="X102" i="3"/>
  <c r="V102" i="3"/>
  <c r="X101" i="3"/>
  <c r="V101" i="3"/>
  <c r="X100" i="3"/>
  <c r="V100" i="3"/>
  <c r="X99" i="3"/>
  <c r="V99" i="3"/>
  <c r="X98" i="3"/>
  <c r="V98" i="3"/>
  <c r="X97" i="3"/>
  <c r="V97" i="3"/>
  <c r="X96" i="3"/>
  <c r="V96" i="3"/>
  <c r="X95" i="3"/>
  <c r="V95" i="3"/>
  <c r="X94" i="3"/>
  <c r="V94" i="3"/>
  <c r="X93" i="3"/>
  <c r="V93" i="3"/>
  <c r="X92" i="3"/>
  <c r="V92" i="3"/>
  <c r="X91" i="3"/>
  <c r="V91" i="3"/>
  <c r="X90" i="3"/>
  <c r="V90" i="3"/>
  <c r="X89" i="3"/>
  <c r="V89" i="3"/>
  <c r="X88" i="3"/>
  <c r="V88" i="3"/>
  <c r="X87" i="3"/>
  <c r="V87" i="3"/>
  <c r="X86" i="3"/>
  <c r="V86" i="3"/>
  <c r="V85" i="3"/>
  <c r="X85" i="3" s="1"/>
  <c r="X84" i="3"/>
  <c r="V84" i="3"/>
  <c r="V83" i="3"/>
  <c r="X83" i="3" s="1"/>
  <c r="AE82" i="3"/>
  <c r="X82" i="3"/>
  <c r="V82" i="3"/>
  <c r="X81" i="3"/>
  <c r="V81" i="3"/>
  <c r="X80" i="3"/>
  <c r="V80" i="3"/>
  <c r="X79" i="3"/>
  <c r="V79" i="3"/>
  <c r="X78" i="3"/>
  <c r="V78" i="3"/>
  <c r="X77" i="3"/>
  <c r="V77" i="3"/>
  <c r="X76" i="3"/>
  <c r="V76" i="3"/>
  <c r="X75" i="3"/>
  <c r="V75" i="3"/>
  <c r="V74" i="3"/>
  <c r="X74" i="3" s="1"/>
  <c r="X73" i="3"/>
  <c r="V73" i="3"/>
  <c r="X72" i="3"/>
  <c r="V72" i="3"/>
  <c r="V71" i="3"/>
  <c r="X71" i="3" s="1"/>
  <c r="X70" i="3"/>
  <c r="V70" i="3"/>
  <c r="X69" i="3"/>
  <c r="V69" i="3"/>
  <c r="X68" i="3"/>
  <c r="V68" i="3"/>
  <c r="X67" i="3"/>
  <c r="V67" i="3"/>
  <c r="X66" i="3"/>
  <c r="V66" i="3"/>
  <c r="X65" i="3"/>
  <c r="V65" i="3"/>
  <c r="X64" i="3"/>
  <c r="V64" i="3"/>
  <c r="X63" i="3"/>
  <c r="V63" i="3"/>
  <c r="X62" i="3"/>
  <c r="V62" i="3"/>
  <c r="X61" i="3"/>
  <c r="V61" i="3"/>
  <c r="V60" i="3"/>
  <c r="X60" i="3" s="1"/>
  <c r="X59" i="3"/>
  <c r="V59" i="3"/>
  <c r="V58" i="3"/>
  <c r="X58" i="3" s="1"/>
  <c r="X57" i="3"/>
  <c r="V57" i="3"/>
  <c r="X56" i="3"/>
  <c r="V56" i="3"/>
  <c r="X55" i="3"/>
  <c r="V55" i="3"/>
  <c r="X54" i="3"/>
  <c r="V54" i="3"/>
  <c r="X53" i="3"/>
  <c r="V53" i="3"/>
  <c r="X52" i="3"/>
  <c r="V52" i="3"/>
  <c r="V51" i="3"/>
  <c r="X51" i="3" s="1"/>
  <c r="X50" i="3"/>
  <c r="V50" i="3"/>
  <c r="X49" i="3"/>
  <c r="V49" i="3"/>
  <c r="V48" i="3"/>
  <c r="X48" i="3" s="1"/>
  <c r="V47" i="3"/>
  <c r="X47" i="3" s="1"/>
  <c r="X46" i="3"/>
  <c r="V46" i="3"/>
  <c r="X45" i="3"/>
  <c r="V45" i="3"/>
  <c r="E45" i="3"/>
  <c r="X44" i="3"/>
  <c r="V44" i="3"/>
  <c r="X43" i="3"/>
  <c r="V43" i="3"/>
  <c r="X42" i="3"/>
  <c r="V42" i="3"/>
  <c r="X41" i="3"/>
  <c r="V41" i="3"/>
  <c r="E41" i="3"/>
  <c r="V40" i="3"/>
  <c r="X40" i="3" s="1"/>
  <c r="V39" i="3"/>
  <c r="X39" i="3" s="1"/>
  <c r="X38" i="3"/>
  <c r="V38" i="3"/>
  <c r="X37" i="3"/>
  <c r="V37" i="3"/>
  <c r="X36" i="3"/>
  <c r="V36" i="3"/>
  <c r="V35" i="3"/>
  <c r="X35" i="3" s="1"/>
  <c r="V34" i="3"/>
  <c r="X34" i="3" s="1"/>
  <c r="V33" i="3"/>
  <c r="X33" i="3" s="1"/>
  <c r="V32" i="3"/>
  <c r="X32" i="3" s="1"/>
  <c r="V31" i="3"/>
  <c r="X31" i="3" s="1"/>
  <c r="C31" i="3"/>
  <c r="X30" i="3"/>
  <c r="V30" i="3"/>
  <c r="X29" i="3"/>
  <c r="V29" i="3"/>
  <c r="X28" i="3"/>
  <c r="V28" i="3"/>
  <c r="X27" i="3"/>
  <c r="V27" i="3"/>
  <c r="X26" i="3"/>
  <c r="V26" i="3"/>
  <c r="X25" i="3"/>
  <c r="V25" i="3"/>
  <c r="C25" i="3"/>
  <c r="V24" i="3"/>
  <c r="X24" i="3" s="1"/>
  <c r="V23" i="3"/>
  <c r="X23" i="3" s="1"/>
  <c r="X22" i="3"/>
  <c r="V22" i="3"/>
  <c r="X21" i="3"/>
  <c r="V21" i="3"/>
  <c r="V20" i="3"/>
  <c r="X20" i="3" s="1"/>
  <c r="V19" i="3"/>
  <c r="X19" i="3" s="1"/>
  <c r="V18" i="3"/>
  <c r="X18" i="3" s="1"/>
  <c r="X17" i="3"/>
  <c r="V17" i="3"/>
  <c r="E17" i="3"/>
  <c r="X16" i="3"/>
  <c r="V16" i="3"/>
  <c r="X15" i="3"/>
  <c r="V15" i="3"/>
  <c r="X14" i="3"/>
  <c r="V14" i="3"/>
  <c r="X13" i="3"/>
  <c r="V13" i="3"/>
  <c r="X12" i="3"/>
  <c r="V12" i="3"/>
  <c r="X11" i="3"/>
  <c r="V11" i="3"/>
  <c r="E11" i="3"/>
  <c r="V10" i="3"/>
  <c r="X10" i="3" s="1"/>
  <c r="V9" i="3"/>
  <c r="X9" i="3" s="1"/>
  <c r="V8" i="3"/>
  <c r="X8" i="3" s="1"/>
  <c r="X7" i="3"/>
  <c r="V7" i="3"/>
  <c r="V6" i="3"/>
  <c r="X6" i="3" s="1"/>
  <c r="X5" i="3"/>
  <c r="V5" i="3"/>
  <c r="V4" i="3"/>
  <c r="X4" i="3" s="1"/>
  <c r="X3" i="3"/>
  <c r="V3" i="3"/>
  <c r="X2" i="3"/>
  <c r="V2" i="3"/>
  <c r="V2517" i="2"/>
  <c r="X2517" i="2" s="1"/>
  <c r="V2516" i="2"/>
  <c r="X2516" i="2" s="1"/>
  <c r="V2515" i="2"/>
  <c r="X2515" i="2" s="1"/>
  <c r="V2514" i="2"/>
  <c r="X2514" i="2" s="1"/>
  <c r="X2513" i="2"/>
  <c r="V2513" i="2"/>
  <c r="AE2512" i="2"/>
  <c r="X2512" i="2"/>
  <c r="V2512" i="2"/>
  <c r="X2511" i="2"/>
  <c r="V2511" i="2"/>
  <c r="X2510" i="2"/>
  <c r="V2510" i="2"/>
  <c r="X2509" i="2"/>
  <c r="V2509" i="2"/>
  <c r="X2508" i="2"/>
  <c r="V2508" i="2"/>
  <c r="X2507" i="2"/>
  <c r="V2507" i="2"/>
  <c r="X2506" i="2"/>
  <c r="V2506" i="2"/>
  <c r="X2505" i="2"/>
  <c r="V2505" i="2"/>
  <c r="X2504" i="2"/>
  <c r="V2504" i="2"/>
  <c r="V2503" i="2"/>
  <c r="X2503" i="2" s="1"/>
  <c r="X2502" i="2"/>
  <c r="V2502" i="2"/>
  <c r="X2501" i="2"/>
  <c r="V2501" i="2"/>
  <c r="X2500" i="2"/>
  <c r="V2500" i="2"/>
  <c r="V2499" i="2"/>
  <c r="X2499" i="2" s="1"/>
  <c r="X2498" i="2"/>
  <c r="V2498" i="2"/>
  <c r="V2497" i="2"/>
  <c r="X2497" i="2" s="1"/>
  <c r="X2496" i="2"/>
  <c r="V2496" i="2"/>
  <c r="V2495" i="2"/>
  <c r="X2495" i="2" s="1"/>
  <c r="V2494" i="2"/>
  <c r="X2494" i="2" s="1"/>
  <c r="V2493" i="2"/>
  <c r="X2493" i="2" s="1"/>
  <c r="X2492" i="2"/>
  <c r="V2492" i="2"/>
  <c r="X2491" i="2"/>
  <c r="V2491" i="2"/>
  <c r="X2490" i="2"/>
  <c r="V2490" i="2"/>
  <c r="X2489" i="2"/>
  <c r="V2489" i="2"/>
  <c r="X2488" i="2"/>
  <c r="V2488" i="2"/>
  <c r="AE2487" i="2"/>
  <c r="AE2488" i="2" s="1"/>
  <c r="AE2489" i="2" s="1"/>
  <c r="AE2490" i="2" s="1"/>
  <c r="V2487" i="2"/>
  <c r="X2487" i="2" s="1"/>
  <c r="X2486" i="2"/>
  <c r="V2486" i="2"/>
  <c r="X2485" i="2"/>
  <c r="V2485" i="2"/>
  <c r="X2484" i="2"/>
  <c r="V2484" i="2"/>
  <c r="X2483" i="2"/>
  <c r="V2483" i="2"/>
  <c r="X2482" i="2"/>
  <c r="V2482" i="2"/>
  <c r="X2481" i="2"/>
  <c r="L2481" i="2"/>
  <c r="V2481" i="2" s="1"/>
  <c r="X2480" i="2"/>
  <c r="V2480" i="2"/>
  <c r="X2479" i="2"/>
  <c r="V2479" i="2"/>
  <c r="X2478" i="2"/>
  <c r="V2478" i="2"/>
  <c r="V2477" i="2"/>
  <c r="V2476" i="2"/>
  <c r="V2475" i="2"/>
  <c r="AA2474" i="2"/>
  <c r="Z2474" i="2"/>
  <c r="V2474" i="2"/>
  <c r="X2473" i="2"/>
  <c r="V2473" i="2"/>
  <c r="X2472" i="2"/>
  <c r="V2472" i="2"/>
  <c r="X2471" i="2"/>
  <c r="V2471" i="2"/>
  <c r="X2470" i="2"/>
  <c r="R2470" i="2"/>
  <c r="V2470" i="2" s="1"/>
  <c r="X2469" i="2"/>
  <c r="V2469" i="2"/>
  <c r="X2468" i="2"/>
  <c r="R2468" i="2"/>
  <c r="V2468" i="2" s="1"/>
  <c r="X2467" i="2"/>
  <c r="V2467" i="2"/>
  <c r="V2466" i="2"/>
  <c r="X2466" i="2" s="1"/>
  <c r="V2465" i="2"/>
  <c r="V2464" i="2"/>
  <c r="V2463" i="2"/>
  <c r="V2462" i="2"/>
  <c r="V2461" i="2"/>
  <c r="AE2460" i="2"/>
  <c r="V2460" i="2"/>
  <c r="V2459" i="2"/>
  <c r="V2458" i="2"/>
  <c r="V2457" i="2"/>
  <c r="V2456" i="2"/>
  <c r="V2455" i="2"/>
  <c r="V2454" i="2"/>
  <c r="V2453" i="2"/>
  <c r="V2452" i="2"/>
  <c r="V2451" i="2"/>
  <c r="V2450" i="2"/>
  <c r="V2449" i="2"/>
  <c r="V2448" i="2"/>
  <c r="V2447" i="2"/>
  <c r="X2446" i="2"/>
  <c r="V2446" i="2"/>
  <c r="X2445" i="2"/>
  <c r="V2445" i="2"/>
  <c r="X2444" i="2"/>
  <c r="V2444" i="2"/>
  <c r="X2443" i="2"/>
  <c r="V2443" i="2"/>
  <c r="X2442" i="2"/>
  <c r="V2442" i="2"/>
  <c r="V2441" i="2"/>
  <c r="X2441" i="2" s="1"/>
  <c r="AE2440" i="2"/>
  <c r="AE2441" i="2" s="1"/>
  <c r="X2440" i="2"/>
  <c r="V2440" i="2"/>
  <c r="X2439" i="2"/>
  <c r="V2439" i="2"/>
  <c r="X2438" i="2"/>
  <c r="V2438" i="2"/>
  <c r="X2437" i="2"/>
  <c r="V2437" i="2"/>
  <c r="X2436" i="2"/>
  <c r="V2436" i="2"/>
  <c r="AE2435" i="2"/>
  <c r="X2435" i="2"/>
  <c r="V2435" i="2"/>
  <c r="X2434" i="2"/>
  <c r="V2434" i="2"/>
  <c r="AE2433" i="2"/>
  <c r="X2433" i="2"/>
  <c r="V2433" i="2"/>
  <c r="X2432" i="2"/>
  <c r="V2432" i="2"/>
  <c r="X2431" i="2"/>
  <c r="V2431" i="2"/>
  <c r="AE2430" i="2"/>
  <c r="X2430" i="2"/>
  <c r="V2430" i="2"/>
  <c r="X2429" i="2"/>
  <c r="V2429" i="2"/>
  <c r="X2428" i="2"/>
  <c r="V2428" i="2"/>
  <c r="X2427" i="2"/>
  <c r="V2427" i="2"/>
  <c r="X2426" i="2"/>
  <c r="V2426" i="2"/>
  <c r="X2425" i="2"/>
  <c r="V2425" i="2"/>
  <c r="X2424" i="2"/>
  <c r="V2424" i="2"/>
  <c r="X2423" i="2"/>
  <c r="V2423" i="2"/>
  <c r="X2422" i="2"/>
  <c r="V2422" i="2"/>
  <c r="X2421" i="2"/>
  <c r="V2421" i="2"/>
  <c r="X2420" i="2"/>
  <c r="V2420" i="2"/>
  <c r="X2419" i="2"/>
  <c r="V2419" i="2"/>
  <c r="X2418" i="2"/>
  <c r="V2418" i="2"/>
  <c r="X2417" i="2"/>
  <c r="V2417" i="2"/>
  <c r="X2416" i="2"/>
  <c r="V2416" i="2"/>
  <c r="X2415" i="2"/>
  <c r="V2415" i="2"/>
  <c r="X2414" i="2"/>
  <c r="V2414" i="2"/>
  <c r="X2413" i="2"/>
  <c r="V2413" i="2"/>
  <c r="X2412" i="2"/>
  <c r="V2412" i="2"/>
  <c r="AE2411" i="2"/>
  <c r="X2411" i="2"/>
  <c r="V2411" i="2"/>
  <c r="X2410" i="2"/>
  <c r="V2410" i="2"/>
  <c r="X2409" i="2"/>
  <c r="V2409" i="2"/>
  <c r="V2408" i="2"/>
  <c r="X2408" i="2" s="1"/>
  <c r="X2407" i="2"/>
  <c r="V2407" i="2"/>
  <c r="X2406" i="2"/>
  <c r="V2406" i="2"/>
  <c r="X2405" i="2"/>
  <c r="V2405" i="2"/>
  <c r="X2404" i="2"/>
  <c r="V2404" i="2"/>
  <c r="X2403" i="2"/>
  <c r="V2403" i="2"/>
  <c r="X2402" i="2"/>
  <c r="V2402" i="2"/>
  <c r="AE2401" i="2"/>
  <c r="X2401" i="2"/>
  <c r="V2401" i="2"/>
  <c r="V2400" i="2"/>
  <c r="X2400" i="2" s="1"/>
  <c r="V2399" i="2"/>
  <c r="X2399" i="2" s="1"/>
  <c r="AE2398" i="2"/>
  <c r="V2398" i="2"/>
  <c r="X2398" i="2" s="1"/>
  <c r="AE2397" i="2"/>
  <c r="X2397" i="2"/>
  <c r="V2397" i="2"/>
  <c r="V2396" i="2"/>
  <c r="X2396" i="2" s="1"/>
  <c r="V2395" i="2"/>
  <c r="X2395" i="2" s="1"/>
  <c r="X2394" i="2"/>
  <c r="V2394" i="2"/>
  <c r="X2393" i="2"/>
  <c r="V2393" i="2"/>
  <c r="X2392" i="2"/>
  <c r="V2392" i="2"/>
  <c r="X2391" i="2"/>
  <c r="V2391" i="2"/>
  <c r="X2390" i="2"/>
  <c r="V2390" i="2"/>
  <c r="X2389" i="2"/>
  <c r="V2389" i="2"/>
  <c r="X2388" i="2"/>
  <c r="V2388" i="2"/>
  <c r="AE2387" i="2"/>
  <c r="X2387" i="2"/>
  <c r="V2387" i="2"/>
  <c r="AE2386" i="2"/>
  <c r="X2386" i="2"/>
  <c r="V2386" i="2"/>
  <c r="X2385" i="2"/>
  <c r="V2385" i="2"/>
  <c r="X2384" i="2"/>
  <c r="V2384" i="2"/>
  <c r="X2383" i="2"/>
  <c r="V2383" i="2"/>
  <c r="X2382" i="2"/>
  <c r="V2382" i="2"/>
  <c r="X2381" i="2"/>
  <c r="V2381" i="2"/>
  <c r="V2380" i="2"/>
  <c r="X2380" i="2" s="1"/>
  <c r="X2379" i="2"/>
  <c r="V2379" i="2"/>
  <c r="V2378" i="2"/>
  <c r="X2378" i="2" s="1"/>
  <c r="X2377" i="2"/>
  <c r="V2377" i="2"/>
  <c r="X2376" i="2"/>
  <c r="V2376" i="2"/>
  <c r="X2375" i="2"/>
  <c r="V2375" i="2"/>
  <c r="X2374" i="2"/>
  <c r="V2374" i="2"/>
  <c r="X2373" i="2"/>
  <c r="V2373" i="2"/>
  <c r="X2372" i="2"/>
  <c r="V2372" i="2"/>
  <c r="X2371" i="2"/>
  <c r="V2371" i="2"/>
  <c r="V2370" i="2"/>
  <c r="X2369" i="2"/>
  <c r="V2369" i="2"/>
  <c r="X2368" i="2"/>
  <c r="V2368" i="2"/>
  <c r="X2367" i="2"/>
  <c r="V2367" i="2"/>
  <c r="X2366" i="2"/>
  <c r="V2366" i="2"/>
  <c r="AE2365" i="2"/>
  <c r="X2365" i="2"/>
  <c r="V2365" i="2"/>
  <c r="X2364" i="2"/>
  <c r="V2364" i="2"/>
  <c r="W2363" i="2"/>
  <c r="V2363" i="2"/>
  <c r="X2363" i="2" s="1"/>
  <c r="X2362" i="2"/>
  <c r="V2362" i="2"/>
  <c r="X2361" i="2"/>
  <c r="V2361" i="2"/>
  <c r="X2360" i="2"/>
  <c r="V2360" i="2"/>
  <c r="X2359" i="2"/>
  <c r="V2359" i="2"/>
  <c r="X2358" i="2"/>
  <c r="V2358" i="2"/>
  <c r="X2357" i="2"/>
  <c r="V2357" i="2"/>
  <c r="X2356" i="2"/>
  <c r="V2356" i="2"/>
  <c r="X2355" i="2"/>
  <c r="V2355" i="2"/>
  <c r="X2354" i="2"/>
  <c r="V2354" i="2"/>
  <c r="W2353" i="2"/>
  <c r="V2353" i="2"/>
  <c r="X2353" i="2" s="1"/>
  <c r="X2352" i="2"/>
  <c r="V2352" i="2"/>
  <c r="X2351" i="2"/>
  <c r="V2351" i="2"/>
  <c r="X2350" i="2"/>
  <c r="V2350" i="2"/>
  <c r="X2349" i="2"/>
  <c r="W2349" i="2"/>
  <c r="V2349" i="2"/>
  <c r="X2348" i="2"/>
  <c r="V2348" i="2"/>
  <c r="X2347" i="2"/>
  <c r="V2347" i="2"/>
  <c r="X2346" i="2"/>
  <c r="V2346" i="2"/>
  <c r="X2345" i="2"/>
  <c r="V2345" i="2"/>
  <c r="X2344" i="2"/>
  <c r="V2344" i="2"/>
  <c r="X2343" i="2"/>
  <c r="V2343" i="2"/>
  <c r="X2342" i="2"/>
  <c r="V2342" i="2"/>
  <c r="X2341" i="2"/>
  <c r="V2341" i="2"/>
  <c r="X2340" i="2"/>
  <c r="V2340" i="2"/>
  <c r="X2339" i="2"/>
  <c r="V2339" i="2"/>
  <c r="X2338" i="2"/>
  <c r="V2338" i="2"/>
  <c r="X2337" i="2"/>
  <c r="V2337" i="2"/>
  <c r="X2336" i="2"/>
  <c r="V2336" i="2"/>
  <c r="X2335" i="2"/>
  <c r="V2335" i="2"/>
  <c r="V2334" i="2"/>
  <c r="X2334" i="2" s="1"/>
  <c r="X2333" i="2"/>
  <c r="V2333" i="2"/>
  <c r="X2332" i="2"/>
  <c r="V2332" i="2"/>
  <c r="X2331" i="2"/>
  <c r="V2331" i="2"/>
  <c r="V2330" i="2"/>
  <c r="X2330" i="2" s="1"/>
  <c r="V2329" i="2"/>
  <c r="X2329" i="2" s="1"/>
  <c r="V2328" i="2"/>
  <c r="X2328" i="2" s="1"/>
  <c r="V2327" i="2"/>
  <c r="X2327" i="2" s="1"/>
  <c r="V2326" i="2"/>
  <c r="X2326" i="2" s="1"/>
  <c r="V2325" i="2"/>
  <c r="X2325" i="2" s="1"/>
  <c r="V2324" i="2"/>
  <c r="X2324" i="2" s="1"/>
  <c r="V2323" i="2"/>
  <c r="X2323" i="2" s="1"/>
  <c r="V2322" i="2"/>
  <c r="X2322" i="2" s="1"/>
  <c r="V2321" i="2"/>
  <c r="X2321" i="2" s="1"/>
  <c r="V2320" i="2"/>
  <c r="X2320" i="2" s="1"/>
  <c r="V2319" i="2"/>
  <c r="X2319" i="2" s="1"/>
  <c r="X2318" i="2"/>
  <c r="V2318" i="2"/>
  <c r="X2317" i="2"/>
  <c r="V2317" i="2"/>
  <c r="X2316" i="2"/>
  <c r="V2316" i="2"/>
  <c r="X2315" i="2"/>
  <c r="V2315" i="2"/>
  <c r="X2314" i="2"/>
  <c r="V2314" i="2"/>
  <c r="X2313" i="2"/>
  <c r="V2313" i="2"/>
  <c r="X2312" i="2"/>
  <c r="V2312" i="2"/>
  <c r="X2311" i="2"/>
  <c r="V2311" i="2"/>
  <c r="X2310" i="2"/>
  <c r="V2310" i="2"/>
  <c r="X2309" i="2"/>
  <c r="V2309" i="2"/>
  <c r="X2308" i="2"/>
  <c r="V2308" i="2"/>
  <c r="X2307" i="2"/>
  <c r="V2307" i="2"/>
  <c r="X2306" i="2"/>
  <c r="V2306" i="2"/>
  <c r="X2305" i="2"/>
  <c r="V2305" i="2"/>
  <c r="X2304" i="2"/>
  <c r="V2304" i="2"/>
  <c r="X2303" i="2"/>
  <c r="V2303" i="2"/>
  <c r="X2302" i="2"/>
  <c r="V2302" i="2"/>
  <c r="X2301" i="2"/>
  <c r="V2301" i="2"/>
  <c r="X2300" i="2"/>
  <c r="V2300" i="2"/>
  <c r="X2299" i="2"/>
  <c r="V2299" i="2"/>
  <c r="X2298" i="2"/>
  <c r="V2298" i="2"/>
  <c r="X2297" i="2"/>
  <c r="V2297" i="2"/>
  <c r="X2296" i="2"/>
  <c r="V2296" i="2"/>
  <c r="V2295" i="2"/>
  <c r="X2295" i="2" s="1"/>
  <c r="V2294" i="2"/>
  <c r="X2294" i="2" s="1"/>
  <c r="V2293" i="2"/>
  <c r="X2293" i="2" s="1"/>
  <c r="V2292" i="2"/>
  <c r="X2292" i="2" s="1"/>
  <c r="V2291" i="2"/>
  <c r="X2291" i="2" s="1"/>
  <c r="V2290" i="2"/>
  <c r="X2290" i="2" s="1"/>
  <c r="V2289" i="2"/>
  <c r="X2289" i="2" s="1"/>
  <c r="V2288" i="2"/>
  <c r="X2288" i="2" s="1"/>
  <c r="X2287" i="2"/>
  <c r="V2287" i="2"/>
  <c r="X2286" i="2"/>
  <c r="V2286" i="2"/>
  <c r="X2285" i="2"/>
  <c r="V2285" i="2"/>
  <c r="X2284" i="2"/>
  <c r="V2284" i="2"/>
  <c r="X2283" i="2"/>
  <c r="V2283" i="2"/>
  <c r="X2282" i="2"/>
  <c r="V2282" i="2"/>
  <c r="AE2281" i="2"/>
  <c r="X2281" i="2"/>
  <c r="V2281" i="2"/>
  <c r="X2280" i="2"/>
  <c r="V2280" i="2"/>
  <c r="X2279" i="2"/>
  <c r="V2279" i="2"/>
  <c r="X2278" i="2"/>
  <c r="V2278" i="2"/>
  <c r="X2277" i="2"/>
  <c r="V2277" i="2"/>
  <c r="X2276" i="2"/>
  <c r="V2276" i="2"/>
  <c r="X2275" i="2"/>
  <c r="V2275" i="2"/>
  <c r="X2274" i="2"/>
  <c r="V2274" i="2"/>
  <c r="X2273" i="2"/>
  <c r="V2273" i="2"/>
  <c r="X2272" i="2"/>
  <c r="V2272" i="2"/>
  <c r="X2271" i="2"/>
  <c r="V2271" i="2"/>
  <c r="X2270" i="2"/>
  <c r="V2270" i="2"/>
  <c r="X2269" i="2"/>
  <c r="V2269" i="2"/>
  <c r="X2268" i="2"/>
  <c r="V2268" i="2"/>
  <c r="X2267" i="2"/>
  <c r="V2267" i="2"/>
  <c r="X2266" i="2"/>
  <c r="V2266" i="2"/>
  <c r="X2265" i="2"/>
  <c r="V2265" i="2"/>
  <c r="X2264" i="2"/>
  <c r="V2264" i="2"/>
  <c r="X2263" i="2"/>
  <c r="V2263" i="2"/>
  <c r="X2262" i="2"/>
  <c r="V2262" i="2"/>
  <c r="X2261" i="2"/>
  <c r="V2261" i="2"/>
  <c r="X2260" i="2"/>
  <c r="V2260" i="2"/>
  <c r="X2259" i="2"/>
  <c r="V2259" i="2"/>
  <c r="X2258" i="2"/>
  <c r="V2258" i="2"/>
  <c r="X2257" i="2"/>
  <c r="V2257" i="2"/>
  <c r="X2256" i="2"/>
  <c r="V2256" i="2"/>
  <c r="X2255" i="2"/>
  <c r="V2255" i="2"/>
  <c r="X2254" i="2"/>
  <c r="V2254" i="2"/>
  <c r="X2253" i="2"/>
  <c r="V2253" i="2"/>
  <c r="X2252" i="2"/>
  <c r="V2252" i="2"/>
  <c r="X2251" i="2"/>
  <c r="V2251" i="2"/>
  <c r="X2250" i="2"/>
  <c r="V2250" i="2"/>
  <c r="X2249" i="2"/>
  <c r="V2249" i="2"/>
  <c r="X2248" i="2"/>
  <c r="V2248" i="2"/>
  <c r="X2247" i="2"/>
  <c r="V2247" i="2"/>
  <c r="X2246" i="2"/>
  <c r="V2246" i="2"/>
  <c r="X2245" i="2"/>
  <c r="V2245" i="2"/>
  <c r="X2244" i="2"/>
  <c r="V2244" i="2"/>
  <c r="X2243" i="2"/>
  <c r="V2243" i="2"/>
  <c r="X2242" i="2"/>
  <c r="V2242" i="2"/>
  <c r="X2241" i="2"/>
  <c r="V2241" i="2"/>
  <c r="V2240" i="2"/>
  <c r="X2240" i="2" s="1"/>
  <c r="X2239" i="2"/>
  <c r="V2239" i="2"/>
  <c r="X2238" i="2"/>
  <c r="V2238" i="2"/>
  <c r="X2237" i="2"/>
  <c r="V2237" i="2"/>
  <c r="X2236" i="2"/>
  <c r="V2236" i="2"/>
  <c r="X2235" i="2"/>
  <c r="V2235" i="2"/>
  <c r="X2234" i="2"/>
  <c r="V2234" i="2"/>
  <c r="X2233" i="2"/>
  <c r="V2233" i="2"/>
  <c r="X2232" i="2"/>
  <c r="V2232" i="2"/>
  <c r="X2231" i="2"/>
  <c r="V2231" i="2"/>
  <c r="V2230" i="2"/>
  <c r="X2230" i="2" s="1"/>
  <c r="X2229" i="2"/>
  <c r="V2229" i="2"/>
  <c r="X2228" i="2"/>
  <c r="V2228" i="2"/>
  <c r="X2227" i="2"/>
  <c r="V2227" i="2"/>
  <c r="X2226" i="2"/>
  <c r="V2226" i="2"/>
  <c r="X2225" i="2"/>
  <c r="V2225" i="2"/>
  <c r="X2224" i="2"/>
  <c r="V2224" i="2"/>
  <c r="X2223" i="2"/>
  <c r="V2223" i="2"/>
  <c r="X2222" i="2"/>
  <c r="V2222" i="2"/>
  <c r="X2221" i="2"/>
  <c r="V2221" i="2"/>
  <c r="X2220" i="2"/>
  <c r="V2220" i="2"/>
  <c r="X2219" i="2"/>
  <c r="V2219" i="2"/>
  <c r="X2218" i="2"/>
  <c r="V2218" i="2"/>
  <c r="X2217" i="2"/>
  <c r="V2217" i="2"/>
  <c r="X2216" i="2"/>
  <c r="V2216" i="2"/>
  <c r="X2215" i="2"/>
  <c r="V2215" i="2"/>
  <c r="X2214" i="2"/>
  <c r="V2214" i="2"/>
  <c r="X2213" i="2"/>
  <c r="V2213" i="2"/>
  <c r="X2212" i="2"/>
  <c r="V2212" i="2"/>
  <c r="X2211" i="2"/>
  <c r="V2211" i="2"/>
  <c r="W2210" i="2"/>
  <c r="V2210" i="2"/>
  <c r="W2209" i="2"/>
  <c r="V2209" i="2"/>
  <c r="AE2208" i="2"/>
  <c r="AE2209" i="2" s="1"/>
  <c r="W2208" i="2"/>
  <c r="V2208" i="2"/>
  <c r="W2207" i="2"/>
  <c r="V2207" i="2"/>
  <c r="W2206" i="2"/>
  <c r="V2206" i="2"/>
  <c r="W2205" i="2"/>
  <c r="V2205" i="2"/>
  <c r="W2204" i="2"/>
  <c r="V2204" i="2"/>
  <c r="W2203" i="2"/>
  <c r="V2203" i="2"/>
  <c r="W2202" i="2"/>
  <c r="V2202" i="2"/>
  <c r="W2201" i="2"/>
  <c r="V2201" i="2"/>
  <c r="W2200" i="2"/>
  <c r="V2200" i="2"/>
  <c r="W2199" i="2"/>
  <c r="V2199" i="2"/>
  <c r="W2198" i="2"/>
  <c r="V2198" i="2"/>
  <c r="W2197" i="2"/>
  <c r="V2197" i="2"/>
  <c r="W2196" i="2"/>
  <c r="V2196" i="2"/>
  <c r="W2195" i="2"/>
  <c r="V2195" i="2"/>
  <c r="W2194" i="2"/>
  <c r="V2194" i="2"/>
  <c r="W2193" i="2"/>
  <c r="V2193" i="2"/>
  <c r="W2192" i="2"/>
  <c r="V2192" i="2"/>
  <c r="W2191" i="2"/>
  <c r="V2191" i="2"/>
  <c r="AE2190" i="2"/>
  <c r="W2190" i="2"/>
  <c r="V2190" i="2"/>
  <c r="W2189" i="2"/>
  <c r="V2189" i="2"/>
  <c r="W2188" i="2"/>
  <c r="V2188" i="2"/>
  <c r="W2187" i="2"/>
  <c r="V2187" i="2"/>
  <c r="W2186" i="2"/>
  <c r="V2186" i="2"/>
  <c r="V2185" i="2"/>
  <c r="V2184" i="2"/>
  <c r="V2183" i="2"/>
  <c r="AE2182" i="2"/>
  <c r="V2182" i="2"/>
  <c r="V2181" i="2"/>
  <c r="V2180" i="2"/>
  <c r="V2179" i="2"/>
  <c r="AE2178" i="2"/>
  <c r="AE2179" i="2" s="1"/>
  <c r="AE2180" i="2" s="1"/>
  <c r="V2178" i="2"/>
  <c r="V2177" i="2"/>
  <c r="V2176" i="2"/>
  <c r="V2175" i="2"/>
  <c r="AE2174" i="2"/>
  <c r="V2174" i="2"/>
  <c r="V2173" i="2"/>
  <c r="V2172" i="2"/>
  <c r="V2171" i="2"/>
  <c r="V2170" i="2"/>
  <c r="AE2169" i="2"/>
  <c r="V2169" i="2"/>
  <c r="V2168" i="2"/>
  <c r="V2167" i="2"/>
  <c r="AE2166" i="2"/>
  <c r="V2166" i="2"/>
  <c r="V2165" i="2"/>
  <c r="AE2164" i="2"/>
  <c r="V2164" i="2"/>
  <c r="V2163" i="2"/>
  <c r="AE2162" i="2"/>
  <c r="V2162" i="2"/>
  <c r="V2161" i="2"/>
  <c r="V2160" i="2"/>
  <c r="V2159" i="2"/>
  <c r="AE2158" i="2"/>
  <c r="V2158" i="2"/>
  <c r="V2157" i="2"/>
  <c r="V2156" i="2"/>
  <c r="AE2155" i="2"/>
  <c r="V2155" i="2"/>
  <c r="V2154" i="2"/>
  <c r="V2153" i="2"/>
  <c r="V2152" i="2"/>
  <c r="AE2151" i="2"/>
  <c r="AE2152" i="2" s="1"/>
  <c r="AE2153" i="2" s="1"/>
  <c r="V2151" i="2"/>
  <c r="V2150" i="2"/>
  <c r="V2149" i="2"/>
  <c r="V2148" i="2"/>
  <c r="V2147" i="2"/>
  <c r="V2146" i="2"/>
  <c r="AE2145" i="2"/>
  <c r="AE2146" i="2" s="1"/>
  <c r="V2145" i="2"/>
  <c r="V2144" i="2"/>
  <c r="V2143" i="2"/>
  <c r="V2142" i="2"/>
  <c r="V2141" i="2"/>
  <c r="V2140" i="2"/>
  <c r="V2139" i="2"/>
  <c r="V2138" i="2"/>
  <c r="V2137" i="2"/>
  <c r="AE2136" i="2"/>
  <c r="V2136" i="2"/>
  <c r="V2135" i="2"/>
  <c r="AE2134" i="2"/>
  <c r="V2134" i="2"/>
  <c r="V2133" i="2"/>
  <c r="V2132" i="2"/>
  <c r="V2131" i="2"/>
  <c r="V2130" i="2"/>
  <c r="V2129" i="2"/>
  <c r="AE2128" i="2"/>
  <c r="AE2129" i="2" s="1"/>
  <c r="V2128" i="2"/>
  <c r="V2127" i="2"/>
  <c r="V2126" i="2"/>
  <c r="V2125" i="2"/>
  <c r="V2124" i="2"/>
  <c r="AE2123" i="2"/>
  <c r="AE2124" i="2" s="1"/>
  <c r="AE2125" i="2" s="1"/>
  <c r="AE2126" i="2" s="1"/>
  <c r="V2123" i="2"/>
  <c r="V2122" i="2"/>
  <c r="V2121" i="2"/>
  <c r="V2120" i="2"/>
  <c r="V2119" i="2"/>
  <c r="V2118" i="2"/>
  <c r="V2117" i="2"/>
  <c r="V2116" i="2"/>
  <c r="V2115" i="2"/>
  <c r="V2114" i="2"/>
  <c r="AE2113" i="2"/>
  <c r="AE2114" i="2" s="1"/>
  <c r="AE2115" i="2" s="1"/>
  <c r="AE2116" i="2" s="1"/>
  <c r="AE2117" i="2" s="1"/>
  <c r="AE2118" i="2" s="1"/>
  <c r="AE2119" i="2" s="1"/>
  <c r="AE2120" i="2" s="1"/>
  <c r="AE2121" i="2" s="1"/>
  <c r="V2113" i="2"/>
  <c r="AE2112" i="2"/>
  <c r="V2112" i="2"/>
  <c r="V2111" i="2"/>
  <c r="V2110" i="2"/>
  <c r="V2109" i="2"/>
  <c r="AE2108" i="2"/>
  <c r="V2108" i="2"/>
  <c r="V2107" i="2"/>
  <c r="V2106" i="2"/>
  <c r="AE2105" i="2"/>
  <c r="V2105" i="2"/>
  <c r="V2104" i="2"/>
  <c r="AE2103" i="2"/>
  <c r="V2103" i="2"/>
  <c r="V2102" i="2"/>
  <c r="AE2101" i="2"/>
  <c r="V2101" i="2"/>
  <c r="V2100" i="2"/>
  <c r="V2099" i="2"/>
  <c r="V2098" i="2"/>
  <c r="V2097" i="2"/>
  <c r="AE2096" i="2"/>
  <c r="AE2097" i="2" s="1"/>
  <c r="V2096" i="2"/>
  <c r="AE2095" i="2"/>
  <c r="V2095" i="2"/>
  <c r="V2094" i="2"/>
  <c r="AE2093" i="2"/>
  <c r="V2093" i="2"/>
  <c r="V2092" i="2"/>
  <c r="V2091" i="2"/>
  <c r="V2090" i="2"/>
  <c r="V2089" i="2"/>
  <c r="V2088" i="2"/>
  <c r="V2087" i="2"/>
  <c r="V2086" i="2"/>
  <c r="V2085" i="2"/>
  <c r="AE2084" i="2"/>
  <c r="AE2085" i="2" s="1"/>
  <c r="AE2086" i="2" s="1"/>
  <c r="V2084" i="2"/>
  <c r="V2083" i="2"/>
  <c r="V2082" i="2"/>
  <c r="AE2081" i="2"/>
  <c r="AE2082" i="2" s="1"/>
  <c r="V2081" i="2"/>
  <c r="V2080" i="2"/>
  <c r="V2079" i="2"/>
  <c r="V2078" i="2"/>
  <c r="V2077" i="2"/>
  <c r="V2076" i="2"/>
  <c r="AE2075" i="2"/>
  <c r="V2075" i="2"/>
  <c r="V2074" i="2"/>
  <c r="V2073" i="2"/>
  <c r="V2072" i="2"/>
  <c r="V2071" i="2"/>
  <c r="V2070" i="2"/>
  <c r="V2069" i="2"/>
  <c r="V2068" i="2"/>
  <c r="V2067" i="2"/>
  <c r="AE2066" i="2"/>
  <c r="V2066" i="2"/>
  <c r="V2065" i="2"/>
  <c r="V2064" i="2"/>
  <c r="V2063" i="2"/>
  <c r="V2062" i="2"/>
  <c r="V2061" i="2"/>
  <c r="V2060" i="2"/>
  <c r="V2059" i="2"/>
  <c r="AE2058" i="2"/>
  <c r="V2058" i="2"/>
  <c r="V2057" i="2"/>
  <c r="V2056" i="2"/>
  <c r="V2055" i="2"/>
  <c r="V2054" i="2"/>
  <c r="AE2053" i="2"/>
  <c r="AE2054" i="2" s="1"/>
  <c r="V2053" i="2"/>
  <c r="V2052" i="2"/>
  <c r="AE2051" i="2"/>
  <c r="V2051" i="2"/>
  <c r="V2050" i="2"/>
  <c r="V2049" i="2"/>
  <c r="V2048" i="2"/>
  <c r="AE2047" i="2"/>
  <c r="AE2048" i="2" s="1"/>
  <c r="AE2049" i="2" s="1"/>
  <c r="V2047" i="2"/>
  <c r="V2046" i="2"/>
  <c r="V2045" i="2"/>
  <c r="V2044" i="2"/>
  <c r="V2043" i="2"/>
  <c r="V2042" i="2"/>
  <c r="V2041" i="2"/>
  <c r="V2040" i="2"/>
  <c r="AE2039" i="2"/>
  <c r="AE2040" i="2" s="1"/>
  <c r="AE2041" i="2" s="1"/>
  <c r="V2039" i="2"/>
  <c r="V2038" i="2"/>
  <c r="AE2037" i="2"/>
  <c r="V2037" i="2"/>
  <c r="V2036" i="2"/>
  <c r="V2035" i="2"/>
  <c r="AE2034" i="2"/>
  <c r="AE2035" i="2" s="1"/>
  <c r="V2034" i="2"/>
  <c r="V2033" i="2"/>
  <c r="V2032" i="2"/>
  <c r="V2031" i="2"/>
  <c r="AE2030" i="2"/>
  <c r="V2030" i="2"/>
  <c r="V2029" i="2"/>
  <c r="V2028" i="2"/>
  <c r="V2027" i="2"/>
  <c r="AE2026" i="2"/>
  <c r="V2026" i="2"/>
  <c r="V2025" i="2"/>
  <c r="V2024" i="2"/>
  <c r="AE2023" i="2"/>
  <c r="AE2024" i="2" s="1"/>
  <c r="V2023" i="2"/>
  <c r="V2022" i="2"/>
  <c r="V2021" i="2"/>
  <c r="AE2020" i="2"/>
  <c r="V2020" i="2"/>
  <c r="V2019" i="2"/>
  <c r="V2018" i="2"/>
  <c r="AE2017" i="2"/>
  <c r="V2017" i="2"/>
  <c r="V2016" i="2"/>
  <c r="V2015" i="2"/>
  <c r="V2014" i="2"/>
  <c r="AE2013" i="2"/>
  <c r="V2013" i="2"/>
  <c r="V2012" i="2"/>
  <c r="V2011" i="2"/>
  <c r="V2010" i="2"/>
  <c r="V2009" i="2"/>
  <c r="AE2008" i="2"/>
  <c r="AE2009" i="2" s="1"/>
  <c r="AE2010" i="2" s="1"/>
  <c r="AE2011" i="2" s="1"/>
  <c r="V2008" i="2"/>
  <c r="V2007" i="2"/>
  <c r="V2006" i="2"/>
  <c r="V2005" i="2"/>
  <c r="V2004" i="2"/>
  <c r="V2003" i="2"/>
  <c r="V2002" i="2"/>
  <c r="AE2001" i="2"/>
  <c r="AE2002" i="2" s="1"/>
  <c r="V2001" i="2"/>
  <c r="V2000" i="2"/>
  <c r="V1999" i="2"/>
  <c r="V1998" i="2"/>
  <c r="V1997" i="2"/>
  <c r="V1996" i="2"/>
  <c r="V1995" i="2"/>
  <c r="V1994" i="2"/>
  <c r="V1993" i="2"/>
  <c r="V1992" i="2"/>
  <c r="V1991" i="2"/>
  <c r="AE1990" i="2"/>
  <c r="V1990" i="2"/>
  <c r="V1989" i="2"/>
  <c r="V1988" i="2"/>
  <c r="V1987" i="2"/>
  <c r="AE1986" i="2"/>
  <c r="AE1987" i="2" s="1"/>
  <c r="AE1988" i="2" s="1"/>
  <c r="V1986" i="2"/>
  <c r="V1985" i="2"/>
  <c r="V1984" i="2"/>
  <c r="V1983" i="2"/>
  <c r="V1982" i="2"/>
  <c r="V1981" i="2"/>
  <c r="V1980" i="2"/>
  <c r="V1979" i="2"/>
  <c r="V1978" i="2"/>
  <c r="V1977" i="2"/>
  <c r="V1976" i="2"/>
  <c r="V1975" i="2"/>
  <c r="AE1974" i="2"/>
  <c r="AE1975" i="2" s="1"/>
  <c r="V1974" i="2"/>
  <c r="V1973" i="2"/>
  <c r="V1972" i="2"/>
  <c r="V1971" i="2"/>
  <c r="AE1970" i="2"/>
  <c r="V1970" i="2"/>
  <c r="V1969" i="2"/>
  <c r="V1968" i="2"/>
  <c r="V1967" i="2"/>
  <c r="V1966" i="2"/>
  <c r="AE1965" i="2"/>
  <c r="AE1966" i="2" s="1"/>
  <c r="AE1967" i="2" s="1"/>
  <c r="V1965" i="2"/>
  <c r="V1964" i="2"/>
  <c r="V1963" i="2"/>
  <c r="V1962" i="2"/>
  <c r="V1961" i="2"/>
  <c r="V1960" i="2"/>
  <c r="V1959" i="2"/>
  <c r="AE1958" i="2"/>
  <c r="AE1959" i="2" s="1"/>
  <c r="V1958" i="2"/>
  <c r="V1957" i="2"/>
  <c r="V1956" i="2"/>
  <c r="V1955" i="2"/>
  <c r="AE1954" i="2"/>
  <c r="V1954" i="2"/>
  <c r="V1953" i="2"/>
  <c r="V1952" i="2"/>
  <c r="V1951" i="2"/>
  <c r="V1950" i="2"/>
  <c r="AE1949" i="2"/>
  <c r="V1949" i="2"/>
  <c r="V1948" i="2"/>
  <c r="V1947" i="2"/>
  <c r="V1946" i="2"/>
  <c r="AE1945" i="2"/>
  <c r="V1945" i="2"/>
  <c r="V1944" i="2"/>
  <c r="V1943" i="2"/>
  <c r="V1942" i="2"/>
  <c r="AE1941" i="2"/>
  <c r="V1941" i="2"/>
  <c r="V1940" i="2"/>
  <c r="V1939" i="2"/>
  <c r="V1938" i="2"/>
  <c r="V1937" i="2"/>
  <c r="V1936" i="2"/>
  <c r="V1935" i="2"/>
  <c r="V1934" i="2"/>
  <c r="V1933" i="2"/>
  <c r="V1932" i="2"/>
  <c r="V1931" i="2"/>
  <c r="V1930" i="2"/>
  <c r="V1929" i="2"/>
  <c r="V1928" i="2"/>
  <c r="V1927" i="2"/>
  <c r="AE1926" i="2"/>
  <c r="V1926" i="2"/>
  <c r="V1925" i="2"/>
  <c r="V1924" i="2"/>
  <c r="V1923" i="2"/>
  <c r="AE1922" i="2"/>
  <c r="V1922" i="2"/>
  <c r="V1921" i="2"/>
  <c r="V1920" i="2"/>
  <c r="AE1919" i="2"/>
  <c r="AE1920" i="2" s="1"/>
  <c r="V1919" i="2"/>
  <c r="V1918" i="2"/>
  <c r="V1917" i="2"/>
  <c r="V1916" i="2"/>
  <c r="V1915" i="2"/>
  <c r="V1914" i="2"/>
  <c r="V1913" i="2"/>
  <c r="V1912" i="2"/>
  <c r="V1911" i="2"/>
  <c r="V1910" i="2"/>
  <c r="V1909" i="2"/>
  <c r="X1908" i="2"/>
  <c r="V1908" i="2"/>
  <c r="X1907" i="2"/>
  <c r="V1907" i="2"/>
  <c r="X1906" i="2"/>
  <c r="V1906" i="2"/>
  <c r="X1905" i="2"/>
  <c r="V1905" i="2"/>
  <c r="X1904" i="2"/>
  <c r="V1904" i="2"/>
  <c r="X1903" i="2"/>
  <c r="V1903" i="2"/>
  <c r="X1902" i="2"/>
  <c r="V1902" i="2"/>
  <c r="X1901" i="2"/>
  <c r="V1901" i="2"/>
  <c r="X1900" i="2"/>
  <c r="V1900" i="2"/>
  <c r="X1899" i="2"/>
  <c r="V1899" i="2"/>
  <c r="X1898" i="2"/>
  <c r="V1898" i="2"/>
  <c r="X1897" i="2"/>
  <c r="V1897" i="2"/>
  <c r="X1896" i="2"/>
  <c r="V1896" i="2"/>
  <c r="X1895" i="2"/>
  <c r="V1895" i="2"/>
  <c r="X1894" i="2"/>
  <c r="V1894" i="2"/>
  <c r="X1893" i="2"/>
  <c r="V1893" i="2"/>
  <c r="X1892" i="2"/>
  <c r="V1892" i="2"/>
  <c r="X1891" i="2"/>
  <c r="V1891" i="2"/>
  <c r="X1890" i="2"/>
  <c r="V1890" i="2"/>
  <c r="X1889" i="2"/>
  <c r="V1889" i="2"/>
  <c r="X1888" i="2"/>
  <c r="V1888" i="2"/>
  <c r="X1887" i="2"/>
  <c r="V1887" i="2"/>
  <c r="AE1886" i="2"/>
  <c r="AE1887" i="2" s="1"/>
  <c r="AE1888" i="2" s="1"/>
  <c r="AE1889" i="2" s="1"/>
  <c r="X1886" i="2"/>
  <c r="V1886" i="2"/>
  <c r="X1885" i="2"/>
  <c r="V1885" i="2"/>
  <c r="X1884" i="2"/>
  <c r="V1884" i="2"/>
  <c r="X1883" i="2"/>
  <c r="V1883" i="2"/>
  <c r="X1882" i="2"/>
  <c r="V1882" i="2"/>
  <c r="X1881" i="2"/>
  <c r="V1881" i="2"/>
  <c r="X1880" i="2"/>
  <c r="V1880" i="2"/>
  <c r="X1879" i="2"/>
  <c r="V1879" i="2"/>
  <c r="X1878" i="2"/>
  <c r="V1878" i="2"/>
  <c r="X1877" i="2"/>
  <c r="V1877" i="2"/>
  <c r="X1876" i="2"/>
  <c r="V1876" i="2"/>
  <c r="X1875" i="2"/>
  <c r="V1875" i="2"/>
  <c r="X1874" i="2"/>
  <c r="V1874" i="2"/>
  <c r="X1873" i="2"/>
  <c r="V1873" i="2"/>
  <c r="X1872" i="2"/>
  <c r="V1872" i="2"/>
  <c r="X1871" i="2"/>
  <c r="V1871" i="2"/>
  <c r="X1870" i="2"/>
  <c r="V1870" i="2"/>
  <c r="X1869" i="2"/>
  <c r="V1869" i="2"/>
  <c r="X1868" i="2"/>
  <c r="V1868" i="2"/>
  <c r="V1867" i="2"/>
  <c r="X1867" i="2" s="1"/>
  <c r="V1866" i="2"/>
  <c r="X1866" i="2" s="1"/>
  <c r="X1865" i="2"/>
  <c r="V1865" i="2"/>
  <c r="V1864" i="2"/>
  <c r="X1864" i="2" s="1"/>
  <c r="X1863" i="2"/>
  <c r="V1863" i="2"/>
  <c r="X1862" i="2"/>
  <c r="V1862" i="2"/>
  <c r="X1861" i="2"/>
  <c r="V1861" i="2"/>
  <c r="X1860" i="2"/>
  <c r="V1860" i="2"/>
  <c r="X1859" i="2"/>
  <c r="V1859" i="2"/>
  <c r="X1858" i="2"/>
  <c r="V1858" i="2"/>
  <c r="X1857" i="2"/>
  <c r="V1857" i="2"/>
  <c r="X1856" i="2"/>
  <c r="V1856" i="2"/>
  <c r="X1855" i="2"/>
  <c r="V1855" i="2"/>
  <c r="X1854" i="2"/>
  <c r="V1854" i="2"/>
  <c r="X1853" i="2"/>
  <c r="V1853" i="2"/>
  <c r="X1852" i="2"/>
  <c r="V1852" i="2"/>
  <c r="X1851" i="2"/>
  <c r="V1851" i="2"/>
  <c r="X1850" i="2"/>
  <c r="V1850" i="2"/>
  <c r="X1849" i="2"/>
  <c r="V1849" i="2"/>
  <c r="X1848" i="2"/>
  <c r="V1848" i="2"/>
  <c r="X1847" i="2"/>
  <c r="V1847" i="2"/>
  <c r="X1846" i="2"/>
  <c r="V1846" i="2"/>
  <c r="X1845" i="2"/>
  <c r="V1845" i="2"/>
  <c r="X1844" i="2"/>
  <c r="V1844" i="2"/>
  <c r="X1843" i="2"/>
  <c r="V1843" i="2"/>
  <c r="X1842" i="2"/>
  <c r="V1842" i="2"/>
  <c r="X1841" i="2"/>
  <c r="V1841" i="2"/>
  <c r="X1840" i="2"/>
  <c r="V1840" i="2"/>
  <c r="X1839" i="2"/>
  <c r="V1839" i="2"/>
  <c r="X1838" i="2"/>
  <c r="V1838" i="2"/>
  <c r="X1837" i="2"/>
  <c r="V1837" i="2"/>
  <c r="X1836" i="2"/>
  <c r="V1836" i="2"/>
  <c r="X1835" i="2"/>
  <c r="V1835" i="2"/>
  <c r="X1834" i="2"/>
  <c r="V1834" i="2"/>
  <c r="X1833" i="2"/>
  <c r="V1833" i="2"/>
  <c r="X1832" i="2"/>
  <c r="V1832" i="2"/>
  <c r="X1831" i="2"/>
  <c r="V1831" i="2"/>
  <c r="X1830" i="2"/>
  <c r="V1830" i="2"/>
  <c r="X1829" i="2"/>
  <c r="V1829" i="2"/>
  <c r="X1828" i="2"/>
  <c r="V1828" i="2"/>
  <c r="X1827" i="2"/>
  <c r="V1827" i="2"/>
  <c r="X1826" i="2"/>
  <c r="V1826" i="2"/>
  <c r="X1825" i="2"/>
  <c r="V1825" i="2"/>
  <c r="X1824" i="2"/>
  <c r="V1824" i="2"/>
  <c r="X1823" i="2"/>
  <c r="V1823" i="2"/>
  <c r="X1822" i="2"/>
  <c r="V1822" i="2"/>
  <c r="X1821" i="2"/>
  <c r="V1821" i="2"/>
  <c r="X1820" i="2"/>
  <c r="V1820" i="2"/>
  <c r="X1819" i="2"/>
  <c r="V1819" i="2"/>
  <c r="X1818" i="2"/>
  <c r="V1818" i="2"/>
  <c r="X1817" i="2"/>
  <c r="V1817" i="2"/>
  <c r="X1816" i="2"/>
  <c r="V1816" i="2"/>
  <c r="X1815" i="2"/>
  <c r="V1815" i="2"/>
  <c r="X1814" i="2"/>
  <c r="V1814" i="2"/>
  <c r="V1813" i="2"/>
  <c r="X1813" i="2" s="1"/>
  <c r="V1812" i="2"/>
  <c r="X1812" i="2" s="1"/>
  <c r="V1811" i="2"/>
  <c r="X1811" i="2" s="1"/>
  <c r="V1810" i="2"/>
  <c r="X1810" i="2" s="1"/>
  <c r="X1809" i="2"/>
  <c r="V1809" i="2"/>
  <c r="X1808" i="2"/>
  <c r="V1808" i="2"/>
  <c r="AE1807" i="2"/>
  <c r="AE1808" i="2" s="1"/>
  <c r="AE1809" i="2" s="1"/>
  <c r="AE1810" i="2" s="1"/>
  <c r="AE1811" i="2" s="1"/>
  <c r="AE1812" i="2" s="1"/>
  <c r="AE1813" i="2" s="1"/>
  <c r="X1807" i="2"/>
  <c r="V1807" i="2"/>
  <c r="V1806" i="2"/>
  <c r="X1806" i="2" s="1"/>
  <c r="X1805" i="2"/>
  <c r="V1805" i="2"/>
  <c r="V1804" i="2"/>
  <c r="X1804" i="2" s="1"/>
  <c r="V1803" i="2"/>
  <c r="X1803" i="2" s="1"/>
  <c r="X1802" i="2"/>
  <c r="V1802" i="2"/>
  <c r="X1801" i="2"/>
  <c r="V1801" i="2"/>
  <c r="X1800" i="2"/>
  <c r="V1800" i="2"/>
  <c r="X1799" i="2"/>
  <c r="V1799" i="2"/>
  <c r="X1798" i="2"/>
  <c r="V1798" i="2"/>
  <c r="X1797" i="2"/>
  <c r="V1797" i="2"/>
  <c r="V1796" i="2"/>
  <c r="X1796" i="2" s="1"/>
  <c r="X1795" i="2"/>
  <c r="V1795" i="2"/>
  <c r="V1794" i="2"/>
  <c r="X1794" i="2" s="1"/>
  <c r="X1793" i="2"/>
  <c r="V1793" i="2"/>
  <c r="V1792" i="2"/>
  <c r="X1792" i="2" s="1"/>
  <c r="X1791" i="2"/>
  <c r="V1791" i="2"/>
  <c r="X1790" i="2"/>
  <c r="V1790" i="2"/>
  <c r="V1789" i="2"/>
  <c r="X1789" i="2" s="1"/>
  <c r="V1788" i="2"/>
  <c r="X1788" i="2" s="1"/>
  <c r="X1787" i="2"/>
  <c r="V1787" i="2"/>
  <c r="V1786" i="2"/>
  <c r="X1786" i="2" s="1"/>
  <c r="X1785" i="2"/>
  <c r="V1785" i="2"/>
  <c r="V1784" i="2"/>
  <c r="X1784" i="2" s="1"/>
  <c r="X1783" i="2"/>
  <c r="V1783" i="2"/>
  <c r="V1782" i="2"/>
  <c r="X1782" i="2" s="1"/>
  <c r="X1781" i="2"/>
  <c r="V1781" i="2"/>
  <c r="V1780" i="2"/>
  <c r="X1780" i="2" s="1"/>
  <c r="X1779" i="2"/>
  <c r="V1779" i="2"/>
  <c r="V1778" i="2"/>
  <c r="X1778" i="2" s="1"/>
  <c r="X1777" i="2"/>
  <c r="V1777" i="2"/>
  <c r="V1776" i="2"/>
  <c r="X1776" i="2" s="1"/>
  <c r="X1775" i="2"/>
  <c r="V1775" i="2"/>
  <c r="X1774" i="2"/>
  <c r="V1774" i="2"/>
  <c r="X1773" i="2"/>
  <c r="V1773" i="2"/>
  <c r="X1772" i="2"/>
  <c r="V1772" i="2"/>
  <c r="V1771" i="2"/>
  <c r="X1771" i="2" s="1"/>
  <c r="X1770" i="2"/>
  <c r="V1770" i="2"/>
  <c r="X1769" i="2"/>
  <c r="V1769" i="2"/>
  <c r="V1768" i="2"/>
  <c r="X1768" i="2" s="1"/>
  <c r="X1767" i="2"/>
  <c r="V1767" i="2"/>
  <c r="X1766" i="2"/>
  <c r="V1766" i="2"/>
  <c r="X1765" i="2"/>
  <c r="V1765" i="2"/>
  <c r="X1764" i="2"/>
  <c r="V1764" i="2"/>
  <c r="X1763" i="2"/>
  <c r="V1763" i="2"/>
  <c r="X1762" i="2"/>
  <c r="V1762" i="2"/>
  <c r="X1761" i="2"/>
  <c r="V1761" i="2"/>
  <c r="V1760" i="2"/>
  <c r="X1760" i="2" s="1"/>
  <c r="X1759" i="2"/>
  <c r="V1759" i="2"/>
  <c r="X1758" i="2"/>
  <c r="V1758" i="2"/>
  <c r="X1757" i="2"/>
  <c r="V1757" i="2"/>
  <c r="X1756" i="2"/>
  <c r="V1756" i="2"/>
  <c r="V1755" i="2"/>
  <c r="X1755" i="2" s="1"/>
  <c r="V1754" i="2"/>
  <c r="X1754" i="2" s="1"/>
  <c r="V1753" i="2"/>
  <c r="X1753" i="2" s="1"/>
  <c r="X1752" i="2"/>
  <c r="V1752" i="2"/>
  <c r="V1751" i="2"/>
  <c r="X1751" i="2" s="1"/>
  <c r="V1750" i="2"/>
  <c r="X1750" i="2" s="1"/>
  <c r="X1749" i="2"/>
  <c r="V1749" i="2"/>
  <c r="V1748" i="2"/>
  <c r="X1748" i="2" s="1"/>
  <c r="V1747" i="2"/>
  <c r="X1747" i="2" s="1"/>
  <c r="V1746" i="2"/>
  <c r="X1746" i="2" s="1"/>
  <c r="V1745" i="2"/>
  <c r="X1745" i="2" s="1"/>
  <c r="V1744" i="2"/>
  <c r="X1744" i="2" s="1"/>
  <c r="V1743" i="2"/>
  <c r="X1743" i="2" s="1"/>
  <c r="V1742" i="2"/>
  <c r="X1742" i="2" s="1"/>
  <c r="X1741" i="2"/>
  <c r="V1741" i="2"/>
  <c r="V1740" i="2"/>
  <c r="X1740" i="2" s="1"/>
  <c r="V1739" i="2"/>
  <c r="X1739" i="2" s="1"/>
  <c r="V1738" i="2"/>
  <c r="X1738" i="2" s="1"/>
  <c r="V1737" i="2"/>
  <c r="X1737" i="2" s="1"/>
  <c r="V1736" i="2"/>
  <c r="X1736" i="2" s="1"/>
  <c r="X1735" i="2"/>
  <c r="V1735" i="2"/>
  <c r="V1734" i="2"/>
  <c r="X1734" i="2" s="1"/>
  <c r="X1733" i="2"/>
  <c r="V1733" i="2"/>
  <c r="V1732" i="2"/>
  <c r="X1732" i="2" s="1"/>
  <c r="V1731" i="2"/>
  <c r="X1731" i="2" s="1"/>
  <c r="V1730" i="2"/>
  <c r="X1730" i="2" s="1"/>
  <c r="V1729" i="2"/>
  <c r="X1729" i="2" s="1"/>
  <c r="V1728" i="2"/>
  <c r="X1728" i="2" s="1"/>
  <c r="V1727" i="2"/>
  <c r="X1727" i="2" s="1"/>
  <c r="V1726" i="2"/>
  <c r="X1726" i="2" s="1"/>
  <c r="X1725" i="2"/>
  <c r="V1725" i="2"/>
  <c r="V1724" i="2"/>
  <c r="X1724" i="2" s="1"/>
  <c r="X1723" i="2"/>
  <c r="V1723" i="2"/>
  <c r="X1722" i="2"/>
  <c r="V1722" i="2"/>
  <c r="V1721" i="2"/>
  <c r="X1721" i="2" s="1"/>
  <c r="V1720" i="2"/>
  <c r="X1720" i="2" s="1"/>
  <c r="V1719" i="2"/>
  <c r="X1719" i="2" s="1"/>
  <c r="V1718" i="2"/>
  <c r="X1718" i="2" s="1"/>
  <c r="X1717" i="2"/>
  <c r="V1717" i="2"/>
  <c r="V1716" i="2"/>
  <c r="X1716" i="2" s="1"/>
  <c r="X1715" i="2"/>
  <c r="V1715" i="2"/>
  <c r="V1714" i="2"/>
  <c r="X1714" i="2" s="1"/>
  <c r="X1713" i="2"/>
  <c r="V1713" i="2"/>
  <c r="X1712" i="2"/>
  <c r="V1712" i="2"/>
  <c r="X1711" i="2"/>
  <c r="V1711" i="2"/>
  <c r="X1710" i="2"/>
  <c r="V1710" i="2"/>
  <c r="V1709" i="2"/>
  <c r="X1709" i="2" s="1"/>
  <c r="V1708" i="2"/>
  <c r="X1708" i="2" s="1"/>
  <c r="X1707" i="2"/>
  <c r="V1707" i="2"/>
  <c r="X1706" i="2"/>
  <c r="V1706" i="2"/>
  <c r="X1705" i="2"/>
  <c r="V1705" i="2"/>
  <c r="V1704" i="2"/>
  <c r="X1704" i="2" s="1"/>
  <c r="X1703" i="2"/>
  <c r="V1703" i="2"/>
  <c r="X1702" i="2"/>
  <c r="V1702" i="2"/>
  <c r="X1701" i="2"/>
  <c r="V1701" i="2"/>
  <c r="V1700" i="2"/>
  <c r="X1700" i="2" s="1"/>
  <c r="X1699" i="2"/>
  <c r="V1699" i="2"/>
  <c r="V1698" i="2"/>
  <c r="X1698" i="2" s="1"/>
  <c r="X1697" i="2"/>
  <c r="V1697" i="2"/>
  <c r="X1696" i="2"/>
  <c r="V1696" i="2"/>
  <c r="V1695" i="2"/>
  <c r="X1695" i="2" s="1"/>
  <c r="X1694" i="2"/>
  <c r="V1694" i="2"/>
  <c r="V1693" i="2"/>
  <c r="X1693" i="2" s="1"/>
  <c r="X1692" i="2"/>
  <c r="V1692" i="2"/>
  <c r="X1691" i="2"/>
  <c r="V1691" i="2"/>
  <c r="V1690" i="2"/>
  <c r="X1690" i="2" s="1"/>
  <c r="X1689" i="2"/>
  <c r="V1689" i="2"/>
  <c r="W1688" i="2"/>
  <c r="V1688" i="2"/>
  <c r="W1687" i="2"/>
  <c r="V1687" i="2"/>
  <c r="W1686" i="2"/>
  <c r="V1686" i="2"/>
  <c r="W1685" i="2"/>
  <c r="V1685" i="2"/>
  <c r="W1684" i="2"/>
  <c r="V1684" i="2"/>
  <c r="W1683" i="2"/>
  <c r="V1683" i="2"/>
  <c r="W1682" i="2"/>
  <c r="V1682" i="2"/>
  <c r="W1681" i="2"/>
  <c r="V1681" i="2"/>
  <c r="W1680" i="2"/>
  <c r="V1680" i="2"/>
  <c r="W1679" i="2"/>
  <c r="V1679" i="2"/>
  <c r="W1678" i="2"/>
  <c r="V1678" i="2"/>
  <c r="W1677" i="2"/>
  <c r="V1677" i="2"/>
  <c r="W1676" i="2"/>
  <c r="V1676" i="2"/>
  <c r="W1675" i="2"/>
  <c r="V1675" i="2"/>
  <c r="W1674" i="2"/>
  <c r="V1674" i="2"/>
  <c r="AE1673" i="2"/>
  <c r="W1673" i="2"/>
  <c r="V1673" i="2"/>
  <c r="W1672" i="2"/>
  <c r="V1672" i="2"/>
  <c r="W1671" i="2"/>
  <c r="V1671" i="2"/>
  <c r="W1670" i="2"/>
  <c r="V1670" i="2"/>
  <c r="W1669" i="2"/>
  <c r="V1669" i="2"/>
  <c r="W1668" i="2"/>
  <c r="V1668" i="2"/>
  <c r="AE1667" i="2"/>
  <c r="AE1668" i="2" s="1"/>
  <c r="AE1669" i="2" s="1"/>
  <c r="AE1670" i="2" s="1"/>
  <c r="AE1671" i="2" s="1"/>
  <c r="W1667" i="2"/>
  <c r="V1667" i="2"/>
  <c r="W1666" i="2"/>
  <c r="V1666" i="2"/>
  <c r="W1665" i="2"/>
  <c r="V1665" i="2"/>
  <c r="W1664" i="2"/>
  <c r="V1664" i="2"/>
  <c r="W1663" i="2"/>
  <c r="V1663" i="2"/>
  <c r="W1662" i="2"/>
  <c r="V1662" i="2"/>
  <c r="W1661" i="2"/>
  <c r="V1661" i="2"/>
  <c r="W1660" i="2"/>
  <c r="V1660" i="2"/>
  <c r="W1659" i="2"/>
  <c r="V1659" i="2"/>
  <c r="W1658" i="2"/>
  <c r="V1658" i="2"/>
  <c r="W1657" i="2"/>
  <c r="V1657" i="2"/>
  <c r="AE1656" i="2"/>
  <c r="W1656" i="2"/>
  <c r="V1656" i="2"/>
  <c r="W1655" i="2"/>
  <c r="V1655" i="2"/>
  <c r="W1654" i="2"/>
  <c r="V1654" i="2"/>
  <c r="W1653" i="2"/>
  <c r="V1653" i="2"/>
  <c r="W1652" i="2"/>
  <c r="V1652" i="2"/>
  <c r="AE1651" i="2"/>
  <c r="W1651" i="2"/>
  <c r="V1651" i="2"/>
  <c r="W1650" i="2"/>
  <c r="V1650" i="2"/>
  <c r="W1649" i="2"/>
  <c r="V1649" i="2"/>
  <c r="W1648" i="2"/>
  <c r="V1648" i="2"/>
  <c r="W1647" i="2"/>
  <c r="V1647" i="2"/>
  <c r="W1646" i="2"/>
  <c r="V1646" i="2"/>
  <c r="W1645" i="2"/>
  <c r="V1645" i="2"/>
  <c r="W1644" i="2"/>
  <c r="V1644" i="2"/>
  <c r="W1643" i="2"/>
  <c r="V1643" i="2"/>
  <c r="W1642" i="2"/>
  <c r="V1642" i="2"/>
  <c r="W1641" i="2"/>
  <c r="V1641" i="2"/>
  <c r="W1640" i="2"/>
  <c r="V1640" i="2"/>
  <c r="W1639" i="2"/>
  <c r="V1639" i="2"/>
  <c r="W1638" i="2"/>
  <c r="V1638" i="2"/>
  <c r="W1637" i="2"/>
  <c r="V1637" i="2"/>
  <c r="W1636" i="2"/>
  <c r="V1636" i="2"/>
  <c r="AE1635" i="2"/>
  <c r="W1635" i="2"/>
  <c r="V1635" i="2"/>
  <c r="W1634" i="2"/>
  <c r="V1634" i="2"/>
  <c r="W1633" i="2"/>
  <c r="V1633" i="2"/>
  <c r="W1632" i="2"/>
  <c r="V1632" i="2"/>
  <c r="W1631" i="2"/>
  <c r="V1631" i="2"/>
  <c r="W1630" i="2"/>
  <c r="V1630" i="2"/>
  <c r="W1629" i="2"/>
  <c r="V1629" i="2"/>
  <c r="W1628" i="2"/>
  <c r="V1628" i="2"/>
  <c r="W1627" i="2"/>
  <c r="V1627" i="2"/>
  <c r="W1626" i="2"/>
  <c r="V1626" i="2"/>
  <c r="W1625" i="2"/>
  <c r="V1625" i="2"/>
  <c r="W1624" i="2"/>
  <c r="V1624" i="2"/>
  <c r="W1623" i="2"/>
  <c r="V1623" i="2"/>
  <c r="W1622" i="2"/>
  <c r="V1622" i="2"/>
  <c r="W1621" i="2"/>
  <c r="V1621" i="2"/>
  <c r="W1620" i="2"/>
  <c r="V1620" i="2"/>
  <c r="W1619" i="2"/>
  <c r="V1619" i="2"/>
  <c r="W1618" i="2"/>
  <c r="V1618" i="2"/>
  <c r="W1617" i="2"/>
  <c r="V1617" i="2"/>
  <c r="W1616" i="2"/>
  <c r="V1616" i="2"/>
  <c r="W1615" i="2"/>
  <c r="V1615" i="2"/>
  <c r="W1614" i="2"/>
  <c r="V1614" i="2"/>
  <c r="W1613" i="2"/>
  <c r="V1613" i="2"/>
  <c r="W1612" i="2"/>
  <c r="V1612" i="2"/>
  <c r="W1611" i="2"/>
  <c r="V1611" i="2"/>
  <c r="W1610" i="2"/>
  <c r="V1610" i="2"/>
  <c r="W1609" i="2"/>
  <c r="V1609" i="2"/>
  <c r="W1608" i="2"/>
  <c r="V1608" i="2"/>
  <c r="W1607" i="2"/>
  <c r="V1607" i="2"/>
  <c r="W1606" i="2"/>
  <c r="V1606" i="2"/>
  <c r="W1605" i="2"/>
  <c r="V1605" i="2"/>
  <c r="W1604" i="2"/>
  <c r="V1604" i="2"/>
  <c r="W1603" i="2"/>
  <c r="V1603" i="2"/>
  <c r="W1602" i="2"/>
  <c r="V1602" i="2"/>
  <c r="W1601" i="2"/>
  <c r="V1601" i="2"/>
  <c r="W1600" i="2"/>
  <c r="V1600" i="2"/>
  <c r="W1599" i="2"/>
  <c r="V1599" i="2"/>
  <c r="W1598" i="2"/>
  <c r="V1598" i="2"/>
  <c r="W1597" i="2"/>
  <c r="V1597" i="2"/>
  <c r="W1596" i="2"/>
  <c r="V1596" i="2"/>
  <c r="W1595" i="2"/>
  <c r="V1595" i="2"/>
  <c r="W1594" i="2"/>
  <c r="V1594" i="2"/>
  <c r="W1593" i="2"/>
  <c r="V1593" i="2"/>
  <c r="W1592" i="2"/>
  <c r="V1592" i="2"/>
  <c r="W1591" i="2"/>
  <c r="V1591" i="2"/>
  <c r="W1590" i="2"/>
  <c r="V1590" i="2"/>
  <c r="W1589" i="2"/>
  <c r="V1589" i="2"/>
  <c r="W1588" i="2"/>
  <c r="V1588" i="2"/>
  <c r="W1587" i="2"/>
  <c r="V1587" i="2"/>
  <c r="W1586" i="2"/>
  <c r="V1586" i="2"/>
  <c r="W1585" i="2"/>
  <c r="V1585" i="2"/>
  <c r="W1584" i="2"/>
  <c r="V1584" i="2"/>
  <c r="W1583" i="2"/>
  <c r="V1583" i="2"/>
  <c r="W1582" i="2"/>
  <c r="V1582" i="2"/>
  <c r="W1581" i="2"/>
  <c r="V1581" i="2"/>
  <c r="W1580" i="2"/>
  <c r="V1580" i="2"/>
  <c r="W1579" i="2"/>
  <c r="V1579" i="2"/>
  <c r="W1578" i="2"/>
  <c r="V1578" i="2"/>
  <c r="W1577" i="2"/>
  <c r="V1577" i="2"/>
  <c r="W1576" i="2"/>
  <c r="V1576" i="2"/>
  <c r="W1575" i="2"/>
  <c r="V1575" i="2"/>
  <c r="AE1574" i="2"/>
  <c r="W1574" i="2"/>
  <c r="V1574" i="2"/>
  <c r="W1573" i="2"/>
  <c r="V1573" i="2"/>
  <c r="W1572" i="2"/>
  <c r="V1572" i="2"/>
  <c r="W1571" i="2"/>
  <c r="V1571" i="2"/>
  <c r="W1570" i="2"/>
  <c r="V1570" i="2"/>
  <c r="W1569" i="2"/>
  <c r="V1569" i="2"/>
  <c r="W1568" i="2"/>
  <c r="V1568" i="2"/>
  <c r="W1567" i="2"/>
  <c r="V1567" i="2"/>
  <c r="W1566" i="2"/>
  <c r="V1566" i="2"/>
  <c r="W1565" i="2"/>
  <c r="V1565" i="2"/>
  <c r="W1564" i="2"/>
  <c r="V1564" i="2"/>
  <c r="W1563" i="2"/>
  <c r="V1563" i="2"/>
  <c r="W1562" i="2"/>
  <c r="V1562" i="2"/>
  <c r="W1561" i="2"/>
  <c r="V1561" i="2"/>
  <c r="W1560" i="2"/>
  <c r="V1560" i="2"/>
  <c r="W1559" i="2"/>
  <c r="V1559" i="2"/>
  <c r="W1558" i="2"/>
  <c r="V1558" i="2"/>
  <c r="W1557" i="2"/>
  <c r="V1557" i="2"/>
  <c r="W1556" i="2"/>
  <c r="V1556" i="2"/>
  <c r="W1555" i="2"/>
  <c r="V1555" i="2"/>
  <c r="W1554" i="2"/>
  <c r="V1554" i="2"/>
  <c r="W1553" i="2"/>
  <c r="V1553" i="2"/>
  <c r="W1552" i="2"/>
  <c r="V1552" i="2"/>
  <c r="W1551" i="2"/>
  <c r="V1551" i="2"/>
  <c r="W1550" i="2"/>
  <c r="V1550" i="2"/>
  <c r="W1549" i="2"/>
  <c r="V1549" i="2"/>
  <c r="W1548" i="2"/>
  <c r="V1548" i="2"/>
  <c r="W1547" i="2"/>
  <c r="V1547" i="2"/>
  <c r="W1546" i="2"/>
  <c r="V1546" i="2"/>
  <c r="W1545" i="2"/>
  <c r="V1545" i="2"/>
  <c r="W1544" i="2"/>
  <c r="V1544" i="2"/>
  <c r="W1543" i="2"/>
  <c r="V1543" i="2"/>
  <c r="W1542" i="2"/>
  <c r="V1542" i="2"/>
  <c r="W1541" i="2"/>
  <c r="V1541" i="2"/>
  <c r="W1540" i="2"/>
  <c r="V1540" i="2"/>
  <c r="W1539" i="2"/>
  <c r="V1539" i="2"/>
  <c r="W1538" i="2"/>
  <c r="V1538" i="2"/>
  <c r="W1537" i="2"/>
  <c r="V1537" i="2"/>
  <c r="W1536" i="2"/>
  <c r="V1536" i="2"/>
  <c r="W1535" i="2"/>
  <c r="V1535" i="2"/>
  <c r="W1534" i="2"/>
  <c r="V1534" i="2"/>
  <c r="W1533" i="2"/>
  <c r="V1533" i="2"/>
  <c r="W1532" i="2"/>
  <c r="V1532" i="2"/>
  <c r="W1531" i="2"/>
  <c r="V1531" i="2"/>
  <c r="W1530" i="2"/>
  <c r="V1530" i="2"/>
  <c r="W1529" i="2"/>
  <c r="V1529" i="2"/>
  <c r="W1528" i="2"/>
  <c r="V1528" i="2"/>
  <c r="W1527" i="2"/>
  <c r="V1527" i="2"/>
  <c r="W1526" i="2"/>
  <c r="V1526" i="2"/>
  <c r="W1525" i="2"/>
  <c r="V1525" i="2"/>
  <c r="W1524" i="2"/>
  <c r="V1524" i="2"/>
  <c r="W1523" i="2"/>
  <c r="V1523" i="2"/>
  <c r="W1522" i="2"/>
  <c r="V1522" i="2"/>
  <c r="W1521" i="2"/>
  <c r="V1521" i="2"/>
  <c r="W1520" i="2"/>
  <c r="V1520" i="2"/>
  <c r="W1519" i="2"/>
  <c r="V1519" i="2"/>
  <c r="W1518" i="2"/>
  <c r="V1518" i="2"/>
  <c r="W1517" i="2"/>
  <c r="V1517" i="2"/>
  <c r="W1516" i="2"/>
  <c r="V1516" i="2"/>
  <c r="W1515" i="2"/>
  <c r="V1515" i="2"/>
  <c r="W1514" i="2"/>
  <c r="V1514" i="2"/>
  <c r="W1513" i="2"/>
  <c r="V1513" i="2"/>
  <c r="W1512" i="2"/>
  <c r="V1512" i="2"/>
  <c r="W1511" i="2"/>
  <c r="V1511" i="2"/>
  <c r="W1510" i="2"/>
  <c r="V1510" i="2"/>
  <c r="W1509" i="2"/>
  <c r="V1509" i="2"/>
  <c r="W1508" i="2"/>
  <c r="V1508" i="2"/>
  <c r="W1507" i="2"/>
  <c r="V1507" i="2"/>
  <c r="W1506" i="2"/>
  <c r="V1506" i="2"/>
  <c r="W1505" i="2"/>
  <c r="V1505" i="2"/>
  <c r="W1504" i="2"/>
  <c r="V1504" i="2"/>
  <c r="W1503" i="2"/>
  <c r="V1503" i="2"/>
  <c r="W1502" i="2"/>
  <c r="V1502" i="2"/>
  <c r="W1501" i="2"/>
  <c r="V1501" i="2"/>
  <c r="W1500" i="2"/>
  <c r="V1500" i="2"/>
  <c r="W1499" i="2"/>
  <c r="V1499" i="2"/>
  <c r="W1498" i="2"/>
  <c r="V1498" i="2"/>
  <c r="W1497" i="2"/>
  <c r="V1497" i="2"/>
  <c r="W1496" i="2"/>
  <c r="V1496" i="2"/>
  <c r="W1495" i="2"/>
  <c r="V1495" i="2"/>
  <c r="W1494" i="2"/>
  <c r="V1494" i="2"/>
  <c r="W1493" i="2"/>
  <c r="V1493" i="2"/>
  <c r="W1492" i="2"/>
  <c r="V1492" i="2"/>
  <c r="W1491" i="2"/>
  <c r="V1491" i="2"/>
  <c r="W1490" i="2"/>
  <c r="V1490" i="2"/>
  <c r="W1489" i="2"/>
  <c r="V1489" i="2"/>
  <c r="W1488" i="2"/>
  <c r="V1488" i="2"/>
  <c r="W1487" i="2"/>
  <c r="V1487" i="2"/>
  <c r="W1486" i="2"/>
  <c r="V1486" i="2"/>
  <c r="W1485" i="2"/>
  <c r="V1485" i="2"/>
  <c r="W1484" i="2"/>
  <c r="V1484" i="2"/>
  <c r="W1483" i="2"/>
  <c r="V1483" i="2"/>
  <c r="W1482" i="2"/>
  <c r="V1482" i="2"/>
  <c r="W1481" i="2"/>
  <c r="V1481" i="2"/>
  <c r="W1480" i="2"/>
  <c r="V1480" i="2"/>
  <c r="W1479" i="2"/>
  <c r="V1479" i="2"/>
  <c r="W1478" i="2"/>
  <c r="V1478" i="2"/>
  <c r="W1477" i="2"/>
  <c r="V1477" i="2"/>
  <c r="W1476" i="2"/>
  <c r="V1476" i="2"/>
  <c r="W1475" i="2"/>
  <c r="V1475" i="2"/>
  <c r="W1474" i="2"/>
  <c r="V1474" i="2"/>
  <c r="W1473" i="2"/>
  <c r="V1473" i="2"/>
  <c r="W1472" i="2"/>
  <c r="V1472" i="2"/>
  <c r="W1471" i="2"/>
  <c r="V1471" i="2"/>
  <c r="W1470" i="2"/>
  <c r="V1470" i="2"/>
  <c r="W1469" i="2"/>
  <c r="V1469" i="2"/>
  <c r="W1468" i="2"/>
  <c r="V1468" i="2"/>
  <c r="W1467" i="2"/>
  <c r="V1467" i="2"/>
  <c r="W1466" i="2"/>
  <c r="V1466" i="2"/>
  <c r="W1465" i="2"/>
  <c r="V1465" i="2"/>
  <c r="W1464" i="2"/>
  <c r="V1464" i="2"/>
  <c r="W1463" i="2"/>
  <c r="V1463" i="2"/>
  <c r="W1462" i="2"/>
  <c r="V1462" i="2"/>
  <c r="W1461" i="2"/>
  <c r="V1461" i="2"/>
  <c r="AE1460" i="2"/>
  <c r="W1460" i="2"/>
  <c r="V1460" i="2"/>
  <c r="W1459" i="2"/>
  <c r="V1459" i="2"/>
  <c r="W1458" i="2"/>
  <c r="V1458" i="2"/>
  <c r="W1457" i="2"/>
  <c r="V1457" i="2"/>
  <c r="W1456" i="2"/>
  <c r="V1456" i="2"/>
  <c r="W1455" i="2"/>
  <c r="V1455" i="2"/>
  <c r="W1454" i="2"/>
  <c r="V1454" i="2"/>
  <c r="W1453" i="2"/>
  <c r="V1453" i="2"/>
  <c r="W1452" i="2"/>
  <c r="V1452" i="2"/>
  <c r="W1451" i="2"/>
  <c r="V1451" i="2"/>
  <c r="W1450" i="2"/>
  <c r="V1450" i="2"/>
  <c r="W1449" i="2"/>
  <c r="V1449" i="2"/>
  <c r="W1448" i="2"/>
  <c r="V1448" i="2"/>
  <c r="W1447" i="2"/>
  <c r="V1447" i="2"/>
  <c r="W1446" i="2"/>
  <c r="V1446" i="2"/>
  <c r="W1445" i="2"/>
  <c r="V1445" i="2"/>
  <c r="W1444" i="2"/>
  <c r="V1444" i="2"/>
  <c r="W1443" i="2"/>
  <c r="V1443" i="2"/>
  <c r="W1442" i="2"/>
  <c r="V1442" i="2"/>
  <c r="W1441" i="2"/>
  <c r="V1441" i="2"/>
  <c r="W1440" i="2"/>
  <c r="V1440" i="2"/>
  <c r="W1439" i="2"/>
  <c r="V1439" i="2"/>
  <c r="W1438" i="2"/>
  <c r="V1438" i="2"/>
  <c r="W1437" i="2"/>
  <c r="V1437" i="2"/>
  <c r="W1436" i="2"/>
  <c r="V1436" i="2"/>
  <c r="X1435" i="2"/>
  <c r="V1435" i="2"/>
  <c r="X1434" i="2"/>
  <c r="V1434" i="2"/>
  <c r="X1433" i="2"/>
  <c r="V1433" i="2"/>
  <c r="W1432" i="2"/>
  <c r="X1432" i="2" s="1"/>
  <c r="V1432" i="2"/>
  <c r="AE1431" i="2"/>
  <c r="X1431" i="2"/>
  <c r="V1431" i="2"/>
  <c r="X1430" i="2"/>
  <c r="V1430" i="2"/>
  <c r="W1429" i="2"/>
  <c r="X1429" i="2" s="1"/>
  <c r="V1429" i="2"/>
  <c r="X1428" i="2"/>
  <c r="V1428" i="2"/>
  <c r="W1427" i="2"/>
  <c r="X1427" i="2" s="1"/>
  <c r="V1427" i="2"/>
  <c r="W1426" i="2"/>
  <c r="X1426" i="2" s="1"/>
  <c r="V1426" i="2"/>
  <c r="X1425" i="2"/>
  <c r="W1425" i="2"/>
  <c r="V1425" i="2"/>
  <c r="X1424" i="2"/>
  <c r="V1424" i="2"/>
  <c r="X1423" i="2"/>
  <c r="V1423" i="2"/>
  <c r="W1422" i="2"/>
  <c r="X1422" i="2" s="1"/>
  <c r="V1422" i="2"/>
  <c r="W1421" i="2"/>
  <c r="V1421" i="2"/>
  <c r="X1421" i="2" s="1"/>
  <c r="W1420" i="2"/>
  <c r="X1420" i="2" s="1"/>
  <c r="V1420" i="2"/>
  <c r="X1419" i="2"/>
  <c r="W1419" i="2"/>
  <c r="V1419" i="2"/>
  <c r="X1418" i="2"/>
  <c r="V1418" i="2"/>
  <c r="X1417" i="2"/>
  <c r="V1417" i="2"/>
  <c r="X1416" i="2"/>
  <c r="V1416" i="2"/>
  <c r="X1415" i="2"/>
  <c r="V1415" i="2"/>
  <c r="X1414" i="2"/>
  <c r="V1414" i="2"/>
  <c r="X1413" i="2"/>
  <c r="V1413" i="2"/>
  <c r="X1412" i="2"/>
  <c r="V1412" i="2"/>
  <c r="V1411" i="2"/>
  <c r="X1411" i="2" s="1"/>
  <c r="X1410" i="2"/>
  <c r="V1410" i="2"/>
  <c r="X1409" i="2"/>
  <c r="V1409" i="2"/>
  <c r="X1408" i="2"/>
  <c r="V1408" i="2"/>
  <c r="X1407" i="2"/>
  <c r="V1407" i="2"/>
  <c r="X1406" i="2"/>
  <c r="V1406" i="2"/>
  <c r="W1405" i="2"/>
  <c r="V1405" i="2"/>
  <c r="X1405" i="2" s="1"/>
  <c r="X1404" i="2"/>
  <c r="V1404" i="2"/>
  <c r="X1403" i="2"/>
  <c r="V1403" i="2"/>
  <c r="X1402" i="2"/>
  <c r="V1402" i="2"/>
  <c r="X1401" i="2"/>
  <c r="V1401" i="2"/>
  <c r="X1400" i="2"/>
  <c r="V1400" i="2"/>
  <c r="W1399" i="2"/>
  <c r="V1399" i="2"/>
  <c r="X1399" i="2" s="1"/>
  <c r="X1398" i="2"/>
  <c r="V1398" i="2"/>
  <c r="W1397" i="2"/>
  <c r="V1397" i="2"/>
  <c r="X1397" i="2" s="1"/>
  <c r="X1396" i="2"/>
  <c r="V1396" i="2"/>
  <c r="X1395" i="2"/>
  <c r="V1395" i="2"/>
  <c r="X1394" i="2"/>
  <c r="V1394" i="2"/>
  <c r="X1393" i="2"/>
  <c r="V1393" i="2"/>
  <c r="W1392" i="2"/>
  <c r="V1392" i="2"/>
  <c r="X1392" i="2" s="1"/>
  <c r="X1391" i="2"/>
  <c r="V1391" i="2"/>
  <c r="X1390" i="2"/>
  <c r="V1390" i="2"/>
  <c r="X1389" i="2"/>
  <c r="V1389" i="2"/>
  <c r="W1388" i="2"/>
  <c r="V1388" i="2"/>
  <c r="X1388" i="2" s="1"/>
  <c r="X1387" i="2"/>
  <c r="V1387" i="2"/>
  <c r="X1386" i="2"/>
  <c r="V1386" i="2"/>
  <c r="X1385" i="2"/>
  <c r="V1385" i="2"/>
  <c r="W1384" i="2"/>
  <c r="V1384" i="2"/>
  <c r="X1384" i="2" s="1"/>
  <c r="X1383" i="2"/>
  <c r="V1383" i="2"/>
  <c r="W1382" i="2"/>
  <c r="V1382" i="2"/>
  <c r="X1382" i="2" s="1"/>
  <c r="X1381" i="2"/>
  <c r="V1381" i="2"/>
  <c r="X1380" i="2"/>
  <c r="V1380" i="2"/>
  <c r="W1379" i="2"/>
  <c r="V1379" i="2"/>
  <c r="X1379" i="2" s="1"/>
  <c r="X1378" i="2"/>
  <c r="V1378" i="2"/>
  <c r="W1377" i="2"/>
  <c r="V1377" i="2"/>
  <c r="X1377" i="2" s="1"/>
  <c r="X1376" i="2"/>
  <c r="V1376" i="2"/>
  <c r="V1375" i="2"/>
  <c r="V1374" i="2"/>
  <c r="V1373" i="2"/>
  <c r="V1372" i="2"/>
  <c r="V1371" i="2"/>
  <c r="AE1370" i="2"/>
  <c r="V1370" i="2"/>
  <c r="V1369" i="2"/>
  <c r="V1368" i="2"/>
  <c r="V1367" i="2"/>
  <c r="V1366" i="2"/>
  <c r="V1365" i="2"/>
  <c r="V1364" i="2"/>
  <c r="V1363" i="2"/>
  <c r="V1362" i="2"/>
  <c r="V1361" i="2"/>
  <c r="V1360" i="2"/>
  <c r="V1359" i="2"/>
  <c r="V1358" i="2"/>
  <c r="V1357" i="2"/>
  <c r="V1356" i="2"/>
  <c r="V1355" i="2"/>
  <c r="V1354" i="2"/>
  <c r="V1353" i="2"/>
  <c r="V1352" i="2"/>
  <c r="V1351" i="2"/>
  <c r="V1350" i="2"/>
  <c r="V1349" i="2"/>
  <c r="V1348" i="2"/>
  <c r="V1347" i="2"/>
  <c r="X1346" i="2"/>
  <c r="V1346" i="2"/>
  <c r="V1345" i="2"/>
  <c r="X1345" i="2" s="1"/>
  <c r="X1344" i="2"/>
  <c r="V1344" i="2"/>
  <c r="V1343" i="2"/>
  <c r="X1343" i="2" s="1"/>
  <c r="V1342" i="2"/>
  <c r="X1342" i="2" s="1"/>
  <c r="AE1341" i="2"/>
  <c r="X1341" i="2"/>
  <c r="V1341" i="2"/>
  <c r="X1340" i="2"/>
  <c r="V1340" i="2"/>
  <c r="X1339" i="2"/>
  <c r="V1339" i="2"/>
  <c r="X1338" i="2"/>
  <c r="V1338" i="2"/>
  <c r="X1337" i="2"/>
  <c r="V1337" i="2"/>
  <c r="X1336" i="2"/>
  <c r="V1336" i="2"/>
  <c r="X1335" i="2"/>
  <c r="V1335" i="2"/>
  <c r="V1334" i="2"/>
  <c r="X1334" i="2" s="1"/>
  <c r="X1333" i="2"/>
  <c r="V1333" i="2"/>
  <c r="V1332" i="2"/>
  <c r="V1331" i="2"/>
  <c r="V1330" i="2"/>
  <c r="V1329" i="2"/>
  <c r="V1328" i="2"/>
  <c r="V1327" i="2"/>
  <c r="V1326" i="2"/>
  <c r="V1325" i="2"/>
  <c r="V1324" i="2"/>
  <c r="V1323" i="2"/>
  <c r="V1322" i="2"/>
  <c r="V1321" i="2"/>
  <c r="V1320" i="2"/>
  <c r="V1319" i="2"/>
  <c r="V1318" i="2"/>
  <c r="V1317" i="2"/>
  <c r="AE1316" i="2"/>
  <c r="V1316" i="2"/>
  <c r="V1315" i="2"/>
  <c r="W1314" i="2"/>
  <c r="X1314" i="2" s="1"/>
  <c r="V1314" i="2"/>
  <c r="W1313" i="2"/>
  <c r="X1313" i="2" s="1"/>
  <c r="V1313" i="2"/>
  <c r="AE1312" i="2"/>
  <c r="W1312" i="2"/>
  <c r="X1312" i="2" s="1"/>
  <c r="V1312" i="2"/>
  <c r="W1311" i="2"/>
  <c r="X1311" i="2" s="1"/>
  <c r="V1311" i="2"/>
  <c r="W1310" i="2"/>
  <c r="V1310" i="2"/>
  <c r="X1310" i="2" s="1"/>
  <c r="W1309" i="2"/>
  <c r="V1309" i="2"/>
  <c r="X1309" i="2" s="1"/>
  <c r="AE1308" i="2"/>
  <c r="AE1309" i="2" s="1"/>
  <c r="W1308" i="2"/>
  <c r="V1308" i="2"/>
  <c r="X1308" i="2" s="1"/>
  <c r="W1307" i="2"/>
  <c r="X1307" i="2" s="1"/>
  <c r="V1307" i="2"/>
  <c r="W1306" i="2"/>
  <c r="X1306" i="2" s="1"/>
  <c r="V1306" i="2"/>
  <c r="W1305" i="2"/>
  <c r="X1305" i="2" s="1"/>
  <c r="V1305" i="2"/>
  <c r="AE1304" i="2"/>
  <c r="AE1305" i="2" s="1"/>
  <c r="W1304" i="2"/>
  <c r="X1304" i="2" s="1"/>
  <c r="V1304" i="2"/>
  <c r="W1303" i="2"/>
  <c r="X1303" i="2" s="1"/>
  <c r="V1303" i="2"/>
  <c r="AE1302" i="2"/>
  <c r="W1302" i="2"/>
  <c r="X1302" i="2" s="1"/>
  <c r="V1302" i="2"/>
  <c r="W1301" i="2"/>
  <c r="V1301" i="2"/>
  <c r="X1301" i="2" s="1"/>
  <c r="W1300" i="2"/>
  <c r="V1300" i="2"/>
  <c r="X1300" i="2" s="1"/>
  <c r="W1299" i="2"/>
  <c r="X1299" i="2" s="1"/>
  <c r="V1299" i="2"/>
  <c r="W1298" i="2"/>
  <c r="X1298" i="2" s="1"/>
  <c r="V1298" i="2"/>
  <c r="AE1297" i="2"/>
  <c r="W1297" i="2"/>
  <c r="V1297" i="2"/>
  <c r="X1297" i="2" s="1"/>
  <c r="W1296" i="2"/>
  <c r="X1296" i="2" s="1"/>
  <c r="V1296" i="2"/>
  <c r="AE1295" i="2"/>
  <c r="W1295" i="2"/>
  <c r="X1295" i="2" s="1"/>
  <c r="V1295" i="2"/>
  <c r="X1294" i="2"/>
  <c r="W1294" i="2"/>
  <c r="V1294" i="2"/>
  <c r="W1293" i="2"/>
  <c r="X1293" i="2" s="1"/>
  <c r="V1293" i="2"/>
  <c r="W1292" i="2"/>
  <c r="V1292" i="2"/>
  <c r="X1292" i="2" s="1"/>
  <c r="W1291" i="2"/>
  <c r="X1291" i="2" s="1"/>
  <c r="V1291" i="2"/>
  <c r="W1290" i="2"/>
  <c r="X1290" i="2" s="1"/>
  <c r="V1290" i="2"/>
  <c r="AE1289" i="2"/>
  <c r="AE1290" i="2" s="1"/>
  <c r="AE1291" i="2" s="1"/>
  <c r="W1289" i="2"/>
  <c r="X1289" i="2" s="1"/>
  <c r="V1289" i="2"/>
  <c r="W1288" i="2"/>
  <c r="X1288" i="2" s="1"/>
  <c r="V1288" i="2"/>
  <c r="AE1287" i="2"/>
  <c r="W1287" i="2"/>
  <c r="V1287" i="2"/>
  <c r="X1287" i="2" s="1"/>
  <c r="AE1286" i="2"/>
  <c r="W1286" i="2"/>
  <c r="X1286" i="2" s="1"/>
  <c r="V1286" i="2"/>
  <c r="X1285" i="2"/>
  <c r="W1285" i="2"/>
  <c r="V1285" i="2"/>
  <c r="W1284" i="2"/>
  <c r="X1284" i="2" s="1"/>
  <c r="V1284" i="2"/>
  <c r="W1283" i="2"/>
  <c r="X1283" i="2" s="1"/>
  <c r="V1283" i="2"/>
  <c r="W1282" i="2"/>
  <c r="V1282" i="2"/>
  <c r="X1282" i="2" s="1"/>
  <c r="AE1281" i="2"/>
  <c r="AE1282" i="2" s="1"/>
  <c r="AE1283" i="2" s="1"/>
  <c r="AE1284" i="2" s="1"/>
  <c r="W1281" i="2"/>
  <c r="X1281" i="2" s="1"/>
  <c r="V1281" i="2"/>
  <c r="W1280" i="2"/>
  <c r="V1280" i="2"/>
  <c r="X1280" i="2" s="1"/>
  <c r="W1279" i="2"/>
  <c r="X1279" i="2" s="1"/>
  <c r="V1279" i="2"/>
  <c r="W1278" i="2"/>
  <c r="V1278" i="2"/>
  <c r="X1278" i="2" s="1"/>
  <c r="W1277" i="2"/>
  <c r="V1277" i="2"/>
  <c r="X1277" i="2" s="1"/>
  <c r="W1276" i="2"/>
  <c r="X1276" i="2" s="1"/>
  <c r="V1276" i="2"/>
  <c r="AE1275" i="2"/>
  <c r="AE1276" i="2" s="1"/>
  <c r="AE1277" i="2" s="1"/>
  <c r="W1275" i="2"/>
  <c r="X1275" i="2" s="1"/>
  <c r="V1275" i="2"/>
  <c r="X1274" i="2"/>
  <c r="V1274" i="2"/>
  <c r="X1273" i="2"/>
  <c r="F1273" i="2"/>
  <c r="V1273" i="2" s="1"/>
  <c r="X1272" i="2"/>
  <c r="V1272" i="2"/>
  <c r="X1271" i="2"/>
  <c r="V1271" i="2"/>
  <c r="X1270" i="2"/>
  <c r="V1270" i="2"/>
  <c r="F1270" i="2"/>
  <c r="V1269" i="2"/>
  <c r="X1269" i="2" s="1"/>
  <c r="X1268" i="2"/>
  <c r="V1268" i="2"/>
  <c r="X1267" i="2"/>
  <c r="V1267" i="2"/>
  <c r="X1266" i="2"/>
  <c r="V1266" i="2"/>
  <c r="AE1265" i="2"/>
  <c r="AE1266" i="2" s="1"/>
  <c r="AE1267" i="2" s="1"/>
  <c r="AE1268" i="2" s="1"/>
  <c r="AE1269" i="2" s="1"/>
  <c r="X1265" i="2"/>
  <c r="V1265" i="2"/>
  <c r="X1264" i="2"/>
  <c r="V1264" i="2"/>
  <c r="X1263" i="2"/>
  <c r="V1263" i="2"/>
  <c r="X1262" i="2"/>
  <c r="V1262" i="2"/>
  <c r="X1261" i="2"/>
  <c r="V1261" i="2"/>
  <c r="X1260" i="2"/>
  <c r="V1260" i="2"/>
  <c r="X1259" i="2"/>
  <c r="V1259" i="2"/>
  <c r="X1258" i="2"/>
  <c r="V1258" i="2"/>
  <c r="X1257" i="2"/>
  <c r="V1257" i="2"/>
  <c r="X1256" i="2"/>
  <c r="V1256" i="2"/>
  <c r="X1255" i="2"/>
  <c r="V1255" i="2"/>
  <c r="AE1254" i="2"/>
  <c r="AE1255" i="2" s="1"/>
  <c r="X1254" i="2"/>
  <c r="V1254" i="2"/>
  <c r="X1253" i="2"/>
  <c r="V1253" i="2"/>
  <c r="X1252" i="2"/>
  <c r="V1252" i="2"/>
  <c r="X1251" i="2"/>
  <c r="V1251" i="2"/>
  <c r="X1250" i="2"/>
  <c r="V1250" i="2"/>
  <c r="X1249" i="2"/>
  <c r="V1249" i="2"/>
  <c r="X1248" i="2"/>
  <c r="V1248" i="2"/>
  <c r="X1247" i="2"/>
  <c r="V1247" i="2"/>
  <c r="X1246" i="2"/>
  <c r="V1246" i="2"/>
  <c r="X1245" i="2"/>
  <c r="V1245" i="2"/>
  <c r="X1244" i="2"/>
  <c r="V1244" i="2"/>
  <c r="X1243" i="2"/>
  <c r="V1243" i="2"/>
  <c r="X1242" i="2"/>
  <c r="V1242" i="2"/>
  <c r="X1241" i="2"/>
  <c r="V1241" i="2"/>
  <c r="X1240" i="2"/>
  <c r="V1240" i="2"/>
  <c r="X1239" i="2"/>
  <c r="V1239" i="2"/>
  <c r="V1238" i="2"/>
  <c r="X1238" i="2" s="1"/>
  <c r="X1237" i="2"/>
  <c r="V1237" i="2"/>
  <c r="X1236" i="2"/>
  <c r="V1236" i="2"/>
  <c r="X1235" i="2"/>
  <c r="V1235" i="2"/>
  <c r="X1234" i="2"/>
  <c r="V1234" i="2"/>
  <c r="X1233" i="2"/>
  <c r="V1233" i="2"/>
  <c r="X1232" i="2"/>
  <c r="V1232" i="2"/>
  <c r="X1231" i="2"/>
  <c r="V1231" i="2"/>
  <c r="X1230" i="2"/>
  <c r="V1230" i="2"/>
  <c r="X1229" i="2"/>
  <c r="N1229" i="2"/>
  <c r="V1229" i="2" s="1"/>
  <c r="V1228" i="2"/>
  <c r="X1228" i="2" s="1"/>
  <c r="X1227" i="2"/>
  <c r="V1227" i="2"/>
  <c r="X1226" i="2"/>
  <c r="V1226" i="2"/>
  <c r="X1225" i="2"/>
  <c r="V1225" i="2"/>
  <c r="X1224" i="2"/>
  <c r="V1224" i="2"/>
  <c r="X1223" i="2"/>
  <c r="V1223" i="2"/>
  <c r="X1222" i="2"/>
  <c r="V1222" i="2"/>
  <c r="X1221" i="2"/>
  <c r="V1221" i="2"/>
  <c r="X1220" i="2"/>
  <c r="V1220" i="2"/>
  <c r="X1219" i="2"/>
  <c r="V1219" i="2"/>
  <c r="X1218" i="2"/>
  <c r="V1218" i="2"/>
  <c r="X1217" i="2"/>
  <c r="V1217" i="2"/>
  <c r="X1216" i="2"/>
  <c r="V1216" i="2"/>
  <c r="X1215" i="2"/>
  <c r="V1215" i="2"/>
  <c r="X1214" i="2"/>
  <c r="V1214" i="2"/>
  <c r="X1213" i="2"/>
  <c r="V1213" i="2"/>
  <c r="X1212" i="2"/>
  <c r="V1212" i="2"/>
  <c r="X1211" i="2"/>
  <c r="V1211" i="2"/>
  <c r="X1210" i="2"/>
  <c r="V1210" i="2"/>
  <c r="AE1209" i="2"/>
  <c r="V1209" i="2"/>
  <c r="V1208" i="2"/>
  <c r="V1207" i="2"/>
  <c r="AE1206" i="2"/>
  <c r="V1206" i="2"/>
  <c r="V1205" i="2"/>
  <c r="V1204" i="2"/>
  <c r="V1203" i="2"/>
  <c r="V1202" i="2"/>
  <c r="V1201" i="2"/>
  <c r="V1200" i="2"/>
  <c r="V1199" i="2"/>
  <c r="V1198" i="2"/>
  <c r="F1197" i="2"/>
  <c r="V1197" i="2" s="1"/>
  <c r="V1196" i="2"/>
  <c r="AE1195" i="2"/>
  <c r="AE1196" i="2" s="1"/>
  <c r="AE1197" i="2" s="1"/>
  <c r="AE1198" i="2" s="1"/>
  <c r="AE1199" i="2" s="1"/>
  <c r="AE1200" i="2" s="1"/>
  <c r="AE1201" i="2" s="1"/>
  <c r="AE1202" i="2" s="1"/>
  <c r="AE1203" i="2" s="1"/>
  <c r="AE1204" i="2" s="1"/>
  <c r="V1195" i="2"/>
  <c r="AE1194" i="2"/>
  <c r="V1194" i="2"/>
  <c r="V1193" i="2"/>
  <c r="F1193" i="2"/>
  <c r="AE1192" i="2"/>
  <c r="F1192" i="2"/>
  <c r="V1192" i="2" s="1"/>
  <c r="V1191" i="2"/>
  <c r="V1190" i="2"/>
  <c r="AE1189" i="2"/>
  <c r="V1189" i="2"/>
  <c r="V1188" i="2"/>
  <c r="V1187" i="2"/>
  <c r="AE1186" i="2"/>
  <c r="AE1187" i="2" s="1"/>
  <c r="V1186" i="2"/>
  <c r="V1185" i="2"/>
  <c r="AE1184" i="2"/>
  <c r="V1184" i="2"/>
  <c r="V1183" i="2"/>
  <c r="AE1182" i="2"/>
  <c r="V1182" i="2"/>
  <c r="V1181" i="2"/>
  <c r="V1180" i="2"/>
  <c r="AE1179" i="2"/>
  <c r="V1179" i="2"/>
  <c r="V1178" i="2"/>
  <c r="V1177" i="2"/>
  <c r="V1176" i="2"/>
  <c r="V1175" i="2"/>
  <c r="V1174" i="2"/>
  <c r="V1173" i="2"/>
  <c r="AE1172" i="2"/>
  <c r="AE1173" i="2" s="1"/>
  <c r="V1172" i="2"/>
  <c r="V1171" i="2"/>
  <c r="V1170" i="2"/>
  <c r="V1169" i="2"/>
  <c r="V1168" i="2"/>
  <c r="V1167" i="2"/>
  <c r="V1166" i="2"/>
  <c r="V1165" i="2"/>
  <c r="V1164" i="2"/>
  <c r="V1163" i="2"/>
  <c r="V1162" i="2"/>
  <c r="V1161" i="2"/>
  <c r="V1160" i="2"/>
  <c r="AE1159" i="2"/>
  <c r="V1159" i="2"/>
  <c r="X1159" i="2" s="1"/>
  <c r="X1158" i="2"/>
  <c r="V1158" i="2"/>
  <c r="V1157" i="2"/>
  <c r="X1157" i="2" s="1"/>
  <c r="X1156" i="2"/>
  <c r="V1156" i="2"/>
  <c r="X1155" i="2"/>
  <c r="V1155" i="2"/>
  <c r="X1154" i="2"/>
  <c r="V1154" i="2"/>
  <c r="X1153" i="2"/>
  <c r="V1153" i="2"/>
  <c r="X1152" i="2"/>
  <c r="V1152" i="2"/>
  <c r="X1151" i="2"/>
  <c r="V1151" i="2"/>
  <c r="AE1150" i="2"/>
  <c r="X1150" i="2"/>
  <c r="V1150" i="2"/>
  <c r="X1149" i="2"/>
  <c r="V1149" i="2"/>
  <c r="X1148" i="2"/>
  <c r="V1148" i="2"/>
  <c r="AE1147" i="2"/>
  <c r="X1147" i="2"/>
  <c r="V1147" i="2"/>
  <c r="X1146" i="2"/>
  <c r="V1146" i="2"/>
  <c r="X1145" i="2"/>
  <c r="V1145" i="2"/>
  <c r="X1144" i="2"/>
  <c r="V1144" i="2"/>
  <c r="X1143" i="2"/>
  <c r="V1143" i="2"/>
  <c r="X1142" i="2"/>
  <c r="V1142" i="2"/>
  <c r="X1141" i="2"/>
  <c r="V1141" i="2"/>
  <c r="X1140" i="2"/>
  <c r="V1140" i="2"/>
  <c r="X1139" i="2"/>
  <c r="V1139" i="2"/>
  <c r="X1138" i="2"/>
  <c r="V1138" i="2"/>
  <c r="X1137" i="2"/>
  <c r="V1137" i="2"/>
  <c r="V1136" i="2"/>
  <c r="X1136" i="2" s="1"/>
  <c r="X1135" i="2"/>
  <c r="V1135" i="2"/>
  <c r="X1134" i="2"/>
  <c r="V1134" i="2"/>
  <c r="X1133" i="2"/>
  <c r="V1133" i="2"/>
  <c r="X1132" i="2"/>
  <c r="V1132" i="2"/>
  <c r="X1131" i="2"/>
  <c r="V1131" i="2"/>
  <c r="V1130" i="2"/>
  <c r="X1130" i="2" s="1"/>
  <c r="X1129" i="2"/>
  <c r="V1129" i="2"/>
  <c r="X1128" i="2"/>
  <c r="V1128" i="2"/>
  <c r="X1127" i="2"/>
  <c r="V1127" i="2"/>
  <c r="X1126" i="2"/>
  <c r="V1126" i="2"/>
  <c r="X1125" i="2"/>
  <c r="V1125" i="2"/>
  <c r="X1124" i="2"/>
  <c r="V1124" i="2"/>
  <c r="X1123" i="2"/>
  <c r="V1123" i="2"/>
  <c r="X1122" i="2"/>
  <c r="V1122" i="2"/>
  <c r="X1121" i="2"/>
  <c r="V1121" i="2"/>
  <c r="X1120" i="2"/>
  <c r="V1120" i="2"/>
  <c r="X1119" i="2"/>
  <c r="V1119" i="2"/>
  <c r="X1118" i="2"/>
  <c r="V1118" i="2"/>
  <c r="V1117" i="2"/>
  <c r="AE1116" i="2"/>
  <c r="V1116" i="2"/>
  <c r="V1115" i="2"/>
  <c r="V1114" i="2"/>
  <c r="V1113" i="2"/>
  <c r="V1112" i="2"/>
  <c r="V1111" i="2"/>
  <c r="V1110" i="2"/>
  <c r="V1109" i="2"/>
  <c r="V1108" i="2"/>
  <c r="V1107" i="2"/>
  <c r="V1106" i="2"/>
  <c r="V1105" i="2"/>
  <c r="V1104" i="2"/>
  <c r="V1103" i="2"/>
  <c r="V1102" i="2"/>
  <c r="V1101" i="2"/>
  <c r="V1100" i="2"/>
  <c r="V1099" i="2"/>
  <c r="V1098" i="2"/>
  <c r="V1097" i="2"/>
  <c r="V1096" i="2"/>
  <c r="V1095" i="2"/>
  <c r="V1094" i="2"/>
  <c r="X1094" i="2" s="1"/>
  <c r="V1093" i="2"/>
  <c r="X1093" i="2" s="1"/>
  <c r="V1092" i="2"/>
  <c r="X1092" i="2" s="1"/>
  <c r="V1091" i="2"/>
  <c r="X1091" i="2" s="1"/>
  <c r="V1090" i="2"/>
  <c r="X1090" i="2" s="1"/>
  <c r="V1089" i="2"/>
  <c r="X1089" i="2" s="1"/>
  <c r="V1088" i="2"/>
  <c r="X1088" i="2" s="1"/>
  <c r="V1087" i="2"/>
  <c r="X1087" i="2" s="1"/>
  <c r="V1086" i="2"/>
  <c r="X1086" i="2" s="1"/>
  <c r="X1085" i="2"/>
  <c r="V1085" i="2"/>
  <c r="X1084" i="2"/>
  <c r="V1084" i="2"/>
  <c r="X1083" i="2"/>
  <c r="V1083" i="2"/>
  <c r="X1082" i="2"/>
  <c r="V1082" i="2"/>
  <c r="X1081" i="2"/>
  <c r="V1081" i="2"/>
  <c r="X1080" i="2"/>
  <c r="V1080" i="2"/>
  <c r="AE1079" i="2"/>
  <c r="X1079" i="2"/>
  <c r="V1079" i="2"/>
  <c r="X1078" i="2"/>
  <c r="V1078" i="2"/>
  <c r="X1077" i="2"/>
  <c r="V1077" i="2"/>
  <c r="X1076" i="2"/>
  <c r="V1076" i="2"/>
  <c r="X1075" i="2"/>
  <c r="V1075" i="2"/>
  <c r="X1074" i="2"/>
  <c r="V1074" i="2"/>
  <c r="X1073" i="2"/>
  <c r="V1073" i="2"/>
  <c r="X1072" i="2"/>
  <c r="V1072" i="2"/>
  <c r="X1071" i="2"/>
  <c r="V1071" i="2"/>
  <c r="X1070" i="2"/>
  <c r="V1070" i="2"/>
  <c r="X1069" i="2"/>
  <c r="V1069" i="2"/>
  <c r="X1068" i="2"/>
  <c r="V1068" i="2"/>
  <c r="X1067" i="2"/>
  <c r="V1067" i="2"/>
  <c r="X1066" i="2"/>
  <c r="V1066" i="2"/>
  <c r="X1065" i="2"/>
  <c r="V1065" i="2"/>
  <c r="V1064" i="2"/>
  <c r="X1064" i="2" s="1"/>
  <c r="X1063" i="2"/>
  <c r="V1063" i="2"/>
  <c r="X1062" i="2"/>
  <c r="V1062" i="2"/>
  <c r="X1061" i="2"/>
  <c r="V1061" i="2"/>
  <c r="X1060" i="2"/>
  <c r="V1060" i="2"/>
  <c r="X1059" i="2"/>
  <c r="V1059" i="2"/>
  <c r="X1058" i="2"/>
  <c r="V1058" i="2"/>
  <c r="X1057" i="2"/>
  <c r="V1057" i="2"/>
  <c r="V1056" i="2"/>
  <c r="X685" i="2"/>
  <c r="V685" i="2"/>
  <c r="X684" i="2"/>
  <c r="V684" i="2"/>
  <c r="X683" i="2"/>
  <c r="V683" i="2"/>
  <c r="X682" i="2"/>
  <c r="V682" i="2"/>
  <c r="X681" i="2"/>
  <c r="V681" i="2"/>
  <c r="X680" i="2"/>
  <c r="V680" i="2"/>
  <c r="X679" i="2"/>
  <c r="V679" i="2"/>
  <c r="X678" i="2"/>
  <c r="V678" i="2"/>
  <c r="X677" i="2"/>
  <c r="V677" i="2"/>
  <c r="X676" i="2"/>
  <c r="V676" i="2"/>
  <c r="V675" i="2"/>
  <c r="X675" i="2" s="1"/>
  <c r="X674" i="2"/>
  <c r="V674" i="2"/>
  <c r="V673" i="2"/>
  <c r="X673" i="2" s="1"/>
  <c r="X672" i="2"/>
  <c r="V672" i="2"/>
  <c r="X671" i="2"/>
  <c r="V671" i="2"/>
  <c r="X670" i="2"/>
  <c r="V670" i="2"/>
  <c r="X669" i="2"/>
  <c r="V669" i="2"/>
  <c r="AE668" i="2"/>
  <c r="X668" i="2"/>
  <c r="V668" i="2"/>
  <c r="X667" i="2"/>
  <c r="V667" i="2"/>
  <c r="X666" i="2"/>
  <c r="V666" i="2"/>
  <c r="X665" i="2"/>
  <c r="V665" i="2"/>
  <c r="X664" i="2"/>
  <c r="V664" i="2"/>
  <c r="X663" i="2"/>
  <c r="V663" i="2"/>
  <c r="X662" i="2"/>
  <c r="V662" i="2"/>
  <c r="X661" i="2"/>
  <c r="V661" i="2"/>
  <c r="X660" i="2"/>
  <c r="V660" i="2"/>
  <c r="X659" i="2"/>
  <c r="V659" i="2"/>
  <c r="X658" i="2"/>
  <c r="V658" i="2"/>
  <c r="X657" i="2"/>
  <c r="V657" i="2"/>
  <c r="X656" i="2"/>
  <c r="V656" i="2"/>
  <c r="X655" i="2"/>
  <c r="V655" i="2"/>
  <c r="X654" i="2"/>
  <c r="V654" i="2"/>
  <c r="X653" i="2"/>
  <c r="V653" i="2"/>
  <c r="X652" i="2"/>
  <c r="V652" i="2"/>
  <c r="X651" i="2"/>
  <c r="V651" i="2"/>
  <c r="X650" i="2"/>
  <c r="V650" i="2"/>
  <c r="X649" i="2"/>
  <c r="V649" i="2"/>
  <c r="X648" i="2"/>
  <c r="V648" i="2"/>
  <c r="X647" i="2"/>
  <c r="V647" i="2"/>
  <c r="X646" i="2"/>
  <c r="V646" i="2"/>
  <c r="AE645" i="2"/>
  <c r="AE646" i="2" s="1"/>
  <c r="AE647" i="2" s="1"/>
  <c r="X645" i="2"/>
  <c r="V645" i="2"/>
  <c r="V644" i="2"/>
  <c r="X644" i="2" s="1"/>
  <c r="X643" i="2"/>
  <c r="V643" i="2"/>
  <c r="X642" i="2"/>
  <c r="V642" i="2"/>
  <c r="X641" i="2"/>
  <c r="V641" i="2"/>
  <c r="X640" i="2"/>
  <c r="V640" i="2"/>
  <c r="V639" i="2"/>
  <c r="X639" i="2" s="1"/>
  <c r="X638" i="2"/>
  <c r="V638" i="2"/>
  <c r="V637" i="2"/>
  <c r="X637" i="2" s="1"/>
  <c r="X636" i="2"/>
  <c r="V636" i="2"/>
  <c r="X635" i="2"/>
  <c r="V635" i="2"/>
  <c r="X634" i="2"/>
  <c r="V634" i="2"/>
  <c r="X633" i="2"/>
  <c r="V633" i="2"/>
  <c r="X632" i="2"/>
  <c r="V632" i="2"/>
  <c r="V631" i="2"/>
  <c r="X631" i="2" s="1"/>
  <c r="V630" i="2"/>
  <c r="X630" i="2" s="1"/>
  <c r="AE629" i="2"/>
  <c r="X629" i="2"/>
  <c r="V629" i="2"/>
  <c r="V628" i="2"/>
  <c r="X628" i="2" s="1"/>
  <c r="V627" i="2"/>
  <c r="X627" i="2" s="1"/>
  <c r="X626" i="2"/>
  <c r="V626" i="2"/>
  <c r="X625" i="2"/>
  <c r="V625" i="2"/>
  <c r="X624" i="2"/>
  <c r="V624" i="2"/>
  <c r="X623" i="2"/>
  <c r="V623" i="2"/>
  <c r="X622" i="2"/>
  <c r="V622" i="2"/>
  <c r="X621" i="2"/>
  <c r="V621" i="2"/>
  <c r="V620" i="2"/>
  <c r="X620" i="2" s="1"/>
  <c r="X619" i="2"/>
  <c r="V619" i="2"/>
  <c r="X618" i="2"/>
  <c r="V618" i="2"/>
  <c r="V617" i="2"/>
  <c r="X617" i="2" s="1"/>
  <c r="V616" i="2"/>
  <c r="X616" i="2" s="1"/>
  <c r="X615" i="2"/>
  <c r="V615" i="2"/>
  <c r="X614" i="2"/>
  <c r="V614" i="2"/>
  <c r="X613" i="2"/>
  <c r="V613" i="2"/>
  <c r="AE612" i="2"/>
  <c r="X612" i="2"/>
  <c r="V612" i="2"/>
  <c r="X611" i="2"/>
  <c r="V611" i="2"/>
  <c r="X610" i="2"/>
  <c r="V610" i="2"/>
  <c r="X609" i="2"/>
  <c r="V609" i="2"/>
  <c r="X608" i="2"/>
  <c r="V608" i="2"/>
  <c r="V607" i="2"/>
  <c r="X607" i="2" s="1"/>
  <c r="V606" i="2"/>
  <c r="X606" i="2" s="1"/>
  <c r="V605" i="2"/>
  <c r="X605" i="2" s="1"/>
  <c r="V604" i="2"/>
  <c r="X604" i="2" s="1"/>
  <c r="X603" i="2"/>
  <c r="V603" i="2"/>
  <c r="X602" i="2"/>
  <c r="V602" i="2"/>
  <c r="X601" i="2"/>
  <c r="V601" i="2"/>
  <c r="X600" i="2"/>
  <c r="V600" i="2"/>
  <c r="X599" i="2"/>
  <c r="V599" i="2"/>
  <c r="X598" i="2"/>
  <c r="V598" i="2"/>
  <c r="AE597" i="2"/>
  <c r="X597" i="2"/>
  <c r="V597" i="2"/>
  <c r="X596" i="2"/>
  <c r="V596" i="2"/>
  <c r="X595" i="2"/>
  <c r="V595" i="2"/>
  <c r="C595" i="2"/>
  <c r="X594" i="2"/>
  <c r="V594" i="2"/>
  <c r="C594" i="2"/>
  <c r="X593" i="2"/>
  <c r="V593" i="2"/>
  <c r="K593" i="2"/>
  <c r="X592" i="2"/>
  <c r="K592" i="2"/>
  <c r="V592" i="2" s="1"/>
  <c r="X591" i="2"/>
  <c r="V591" i="2"/>
  <c r="X590" i="2"/>
  <c r="V590" i="2"/>
  <c r="X589" i="2"/>
  <c r="V589" i="2"/>
  <c r="X588" i="2"/>
  <c r="V588" i="2"/>
  <c r="X587" i="2"/>
  <c r="V587" i="2"/>
  <c r="X586" i="2"/>
  <c r="V586" i="2"/>
  <c r="C586" i="2"/>
  <c r="X585" i="2"/>
  <c r="V585" i="2"/>
  <c r="X584" i="2"/>
  <c r="V584" i="2"/>
  <c r="X583" i="2"/>
  <c r="V583" i="2"/>
  <c r="C583" i="2"/>
  <c r="X582" i="2"/>
  <c r="V582" i="2"/>
  <c r="X581" i="2"/>
  <c r="V581" i="2"/>
  <c r="X580" i="2"/>
  <c r="V580" i="2"/>
  <c r="X579" i="2"/>
  <c r="K579" i="2"/>
  <c r="V579" i="2" s="1"/>
  <c r="X578" i="2"/>
  <c r="K578" i="2"/>
  <c r="V578" i="2" s="1"/>
  <c r="V577" i="2"/>
  <c r="X577" i="2" s="1"/>
  <c r="X576" i="2"/>
  <c r="V576" i="2"/>
  <c r="X575" i="2"/>
  <c r="M575" i="2"/>
  <c r="V575" i="2" s="1"/>
  <c r="K575" i="2"/>
  <c r="X574" i="2"/>
  <c r="V574" i="2"/>
  <c r="X573" i="2"/>
  <c r="V573" i="2"/>
  <c r="K573" i="2"/>
  <c r="X572" i="2"/>
  <c r="V572" i="2"/>
  <c r="C572" i="2"/>
  <c r="X571" i="2"/>
  <c r="V571" i="2"/>
  <c r="C571" i="2"/>
  <c r="X570" i="2"/>
  <c r="V570" i="2"/>
  <c r="X569" i="2"/>
  <c r="V569" i="2"/>
  <c r="C569" i="2"/>
  <c r="X568" i="2"/>
  <c r="V568" i="2"/>
  <c r="X567" i="2"/>
  <c r="V567" i="2"/>
  <c r="C567" i="2"/>
  <c r="X566" i="2"/>
  <c r="V566" i="2"/>
  <c r="X565" i="2"/>
  <c r="V565" i="2"/>
  <c r="X564" i="2"/>
  <c r="V564" i="2"/>
  <c r="X563" i="2"/>
  <c r="V563" i="2"/>
  <c r="X562" i="2"/>
  <c r="K562" i="2"/>
  <c r="V562" i="2" s="1"/>
  <c r="X561" i="2"/>
  <c r="K561" i="2"/>
  <c r="V561" i="2" s="1"/>
  <c r="X560" i="2"/>
  <c r="V560" i="2"/>
  <c r="C560" i="2"/>
  <c r="X559" i="2"/>
  <c r="V559" i="2"/>
  <c r="V558" i="2"/>
  <c r="X558" i="2" s="1"/>
  <c r="K558" i="2"/>
  <c r="X557" i="2"/>
  <c r="V557" i="2"/>
  <c r="X556" i="2"/>
  <c r="K556" i="2"/>
  <c r="G556" i="2"/>
  <c r="X555" i="2"/>
  <c r="K555" i="2"/>
  <c r="V555" i="2" s="1"/>
  <c r="K554" i="2"/>
  <c r="V554" i="2" s="1"/>
  <c r="X554" i="2" s="1"/>
  <c r="X553" i="2"/>
  <c r="V553" i="2"/>
  <c r="X552" i="2"/>
  <c r="V552" i="2"/>
  <c r="X551" i="2"/>
  <c r="V551" i="2"/>
  <c r="X550" i="2"/>
  <c r="V550" i="2"/>
  <c r="X549" i="2"/>
  <c r="V549" i="2"/>
  <c r="X548" i="2"/>
  <c r="K548" i="2"/>
  <c r="V548" i="2" s="1"/>
  <c r="X547" i="2"/>
  <c r="V547" i="2"/>
  <c r="C547" i="2"/>
  <c r="X546" i="2"/>
  <c r="V546" i="2"/>
  <c r="X545" i="2"/>
  <c r="V545" i="2"/>
  <c r="AE544" i="2"/>
  <c r="X544" i="2"/>
  <c r="V544" i="2"/>
  <c r="X543" i="2"/>
  <c r="V543" i="2"/>
  <c r="V542" i="2"/>
  <c r="X542" i="2" s="1"/>
  <c r="X541" i="2"/>
  <c r="V541" i="2"/>
  <c r="X540" i="2"/>
  <c r="V540" i="2"/>
  <c r="V539" i="2"/>
  <c r="X539" i="2" s="1"/>
  <c r="X538" i="2"/>
  <c r="V538" i="2"/>
  <c r="X537" i="2"/>
  <c r="V537" i="2"/>
  <c r="X536" i="2"/>
  <c r="V536" i="2"/>
  <c r="V535" i="2"/>
  <c r="V534" i="2"/>
  <c r="V533" i="2"/>
  <c r="V532" i="2"/>
  <c r="V531" i="2"/>
  <c r="V530" i="2"/>
  <c r="V529" i="2"/>
  <c r="AE528" i="2"/>
  <c r="AE529" i="2" s="1"/>
  <c r="AE530" i="2" s="1"/>
  <c r="AE531" i="2" s="1"/>
  <c r="AE532" i="2" s="1"/>
  <c r="AE533" i="2" s="1"/>
  <c r="AE534" i="2" s="1"/>
  <c r="AE535" i="2" s="1"/>
  <c r="V528" i="2"/>
  <c r="V527" i="2"/>
  <c r="V526" i="2"/>
  <c r="V525" i="2"/>
  <c r="V524" i="2"/>
  <c r="V523" i="2"/>
  <c r="V522" i="2"/>
  <c r="V521" i="2"/>
  <c r="V520" i="2"/>
  <c r="AE519" i="2"/>
  <c r="V519" i="2"/>
  <c r="V518" i="2"/>
  <c r="V517" i="2"/>
  <c r="V516" i="2"/>
  <c r="V515" i="2"/>
  <c r="AE514" i="2"/>
  <c r="AE515" i="2" s="1"/>
  <c r="AE516" i="2" s="1"/>
  <c r="AE517" i="2" s="1"/>
  <c r="V514" i="2"/>
  <c r="V513" i="2"/>
  <c r="V512" i="2"/>
  <c r="V511" i="2"/>
  <c r="V510" i="2"/>
  <c r="V509" i="2"/>
  <c r="V508" i="2"/>
  <c r="V507" i="2"/>
  <c r="V506" i="2"/>
  <c r="V505" i="2"/>
  <c r="V504" i="2"/>
  <c r="V503" i="2"/>
  <c r="AE502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AE432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AE406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X336" i="2"/>
  <c r="V336" i="2"/>
  <c r="X335" i="2"/>
  <c r="V335" i="2"/>
  <c r="X334" i="2"/>
  <c r="V334" i="2"/>
  <c r="X333" i="2"/>
  <c r="V333" i="2"/>
  <c r="X332" i="2"/>
  <c r="V332" i="2"/>
  <c r="X331" i="2"/>
  <c r="V331" i="2"/>
  <c r="X330" i="2"/>
  <c r="V330" i="2"/>
  <c r="X329" i="2"/>
  <c r="V329" i="2"/>
  <c r="X328" i="2"/>
  <c r="V328" i="2"/>
  <c r="X327" i="2"/>
  <c r="V327" i="2"/>
  <c r="X326" i="2"/>
  <c r="V326" i="2"/>
  <c r="X325" i="2"/>
  <c r="V325" i="2"/>
  <c r="X324" i="2"/>
  <c r="V324" i="2"/>
  <c r="X323" i="2"/>
  <c r="V323" i="2"/>
  <c r="X322" i="2"/>
  <c r="V322" i="2"/>
  <c r="X321" i="2"/>
  <c r="V321" i="2"/>
  <c r="X320" i="2"/>
  <c r="V320" i="2"/>
  <c r="X319" i="2"/>
  <c r="V319" i="2"/>
  <c r="X318" i="2"/>
  <c r="V318" i="2"/>
  <c r="X317" i="2"/>
  <c r="V317" i="2"/>
  <c r="X316" i="2"/>
  <c r="V316" i="2"/>
  <c r="X315" i="2"/>
  <c r="V315" i="2"/>
  <c r="V314" i="2"/>
  <c r="X314" i="2" s="1"/>
  <c r="X313" i="2"/>
  <c r="V313" i="2"/>
  <c r="V312" i="2"/>
  <c r="X312" i="2" s="1"/>
  <c r="X311" i="2"/>
  <c r="V311" i="2"/>
  <c r="V310" i="2"/>
  <c r="X310" i="2" s="1"/>
  <c r="AE309" i="2"/>
  <c r="X309" i="2"/>
  <c r="V309" i="2"/>
  <c r="V308" i="2"/>
  <c r="X308" i="2" s="1"/>
  <c r="X307" i="2"/>
  <c r="V307" i="2"/>
  <c r="X306" i="2"/>
  <c r="V306" i="2"/>
  <c r="V305" i="2"/>
  <c r="X305" i="2" s="1"/>
  <c r="V304" i="2"/>
  <c r="X304" i="2" s="1"/>
  <c r="X303" i="2"/>
  <c r="V303" i="2"/>
  <c r="X302" i="2"/>
  <c r="V302" i="2"/>
  <c r="X301" i="2"/>
  <c r="V301" i="2"/>
  <c r="X300" i="2"/>
  <c r="V300" i="2"/>
  <c r="X299" i="2"/>
  <c r="V299" i="2"/>
  <c r="X298" i="2"/>
  <c r="V298" i="2"/>
  <c r="X297" i="2"/>
  <c r="V297" i="2"/>
  <c r="X296" i="2"/>
  <c r="V296" i="2"/>
  <c r="V295" i="2"/>
  <c r="X295" i="2" s="1"/>
  <c r="V294" i="2"/>
  <c r="X294" i="2" s="1"/>
  <c r="X293" i="2"/>
  <c r="V293" i="2"/>
  <c r="X292" i="2"/>
  <c r="V292" i="2"/>
  <c r="X291" i="2"/>
  <c r="V291" i="2"/>
  <c r="X290" i="2"/>
  <c r="V290" i="2"/>
  <c r="X289" i="2"/>
  <c r="V289" i="2"/>
  <c r="X288" i="2"/>
  <c r="V288" i="2"/>
  <c r="X287" i="2"/>
  <c r="V287" i="2"/>
  <c r="X286" i="2"/>
  <c r="V286" i="2"/>
  <c r="V285" i="2"/>
  <c r="X285" i="2" s="1"/>
  <c r="AE284" i="2"/>
  <c r="X284" i="2"/>
  <c r="V284" i="2"/>
  <c r="X283" i="2"/>
  <c r="V283" i="2"/>
  <c r="X282" i="2"/>
  <c r="V282" i="2"/>
  <c r="X281" i="2"/>
  <c r="V281" i="2"/>
  <c r="X280" i="2"/>
  <c r="V280" i="2"/>
  <c r="X279" i="2"/>
  <c r="V279" i="2"/>
  <c r="X278" i="2"/>
  <c r="V278" i="2"/>
  <c r="X277" i="2"/>
  <c r="V277" i="2"/>
  <c r="X276" i="2"/>
  <c r="V276" i="2"/>
  <c r="X275" i="2"/>
  <c r="V275" i="2"/>
  <c r="X274" i="2"/>
  <c r="V274" i="2"/>
  <c r="X273" i="2"/>
  <c r="V273" i="2"/>
  <c r="X272" i="2"/>
  <c r="V272" i="2"/>
  <c r="V271" i="2"/>
  <c r="X271" i="2" s="1"/>
  <c r="X270" i="2"/>
  <c r="V270" i="2"/>
  <c r="X269" i="2"/>
  <c r="V269" i="2"/>
  <c r="X268" i="2"/>
  <c r="V268" i="2"/>
  <c r="X267" i="2"/>
  <c r="V267" i="2"/>
  <c r="X266" i="2"/>
  <c r="V266" i="2"/>
  <c r="AE265" i="2"/>
  <c r="AE266" i="2" s="1"/>
  <c r="AE267" i="2" s="1"/>
  <c r="AE268" i="2" s="1"/>
  <c r="AE269" i="2" s="1"/>
  <c r="AE270" i="2" s="1"/>
  <c r="AE271" i="2" s="1"/>
  <c r="AE272" i="2" s="1"/>
  <c r="AE273" i="2" s="1"/>
  <c r="AE274" i="2" s="1"/>
  <c r="AE275" i="2" s="1"/>
  <c r="AE276" i="2" s="1"/>
  <c r="AE277" i="2" s="1"/>
  <c r="AE278" i="2" s="1"/>
  <c r="AE279" i="2" s="1"/>
  <c r="AE280" i="2" s="1"/>
  <c r="AE281" i="2" s="1"/>
  <c r="AE282" i="2" s="1"/>
  <c r="X265" i="2"/>
  <c r="V265" i="2"/>
  <c r="X264" i="2"/>
  <c r="V264" i="2"/>
  <c r="AE263" i="2"/>
  <c r="X263" i="2"/>
  <c r="V263" i="2"/>
  <c r="X262" i="2"/>
  <c r="V262" i="2"/>
  <c r="X261" i="2"/>
  <c r="V261" i="2"/>
  <c r="X260" i="2"/>
  <c r="V260" i="2"/>
  <c r="X259" i="2"/>
  <c r="V259" i="2"/>
  <c r="X258" i="2"/>
  <c r="V258" i="2"/>
  <c r="X257" i="2"/>
  <c r="V257" i="2"/>
  <c r="X256" i="2"/>
  <c r="V256" i="2"/>
  <c r="X255" i="2"/>
  <c r="V255" i="2"/>
  <c r="X254" i="2"/>
  <c r="V254" i="2"/>
  <c r="X253" i="2"/>
  <c r="V253" i="2"/>
  <c r="X252" i="2"/>
  <c r="V252" i="2"/>
  <c r="AE251" i="2"/>
  <c r="AE252" i="2" s="1"/>
  <c r="AE253" i="2" s="1"/>
  <c r="AE254" i="2" s="1"/>
  <c r="AE255" i="2" s="1"/>
  <c r="AE256" i="2" s="1"/>
  <c r="AE257" i="2" s="1"/>
  <c r="AE258" i="2" s="1"/>
  <c r="AE259" i="2" s="1"/>
  <c r="AE260" i="2" s="1"/>
  <c r="AE261" i="2" s="1"/>
  <c r="X251" i="2"/>
  <c r="V251" i="2"/>
  <c r="V250" i="2"/>
  <c r="X250" i="2" s="1"/>
  <c r="X249" i="2"/>
  <c r="V249" i="2"/>
  <c r="X248" i="2"/>
  <c r="V248" i="2"/>
  <c r="X247" i="2"/>
  <c r="V247" i="2"/>
  <c r="X246" i="2"/>
  <c r="V246" i="2"/>
  <c r="X245" i="2"/>
  <c r="V245" i="2"/>
  <c r="X244" i="2"/>
  <c r="V244" i="2"/>
  <c r="X243" i="2"/>
  <c r="V243" i="2"/>
  <c r="X242" i="2"/>
  <c r="V242" i="2"/>
  <c r="X241" i="2"/>
  <c r="V241" i="2"/>
  <c r="X240" i="2"/>
  <c r="V240" i="2"/>
  <c r="X239" i="2"/>
  <c r="V239" i="2"/>
  <c r="X238" i="2"/>
  <c r="V238" i="2"/>
  <c r="V237" i="2"/>
  <c r="X237" i="2" s="1"/>
  <c r="X236" i="2"/>
  <c r="V236" i="2"/>
  <c r="X235" i="2"/>
  <c r="V235" i="2"/>
  <c r="X234" i="2"/>
  <c r="V234" i="2"/>
  <c r="X233" i="2"/>
  <c r="V233" i="2"/>
  <c r="AE232" i="2"/>
  <c r="AE233" i="2" s="1"/>
  <c r="AE234" i="2" s="1"/>
  <c r="AE235" i="2" s="1"/>
  <c r="AE236" i="2" s="1"/>
  <c r="AE237" i="2" s="1"/>
  <c r="AE238" i="2" s="1"/>
  <c r="AE239" i="2" s="1"/>
  <c r="AE240" i="2" s="1"/>
  <c r="AE241" i="2" s="1"/>
  <c r="AE242" i="2" s="1"/>
  <c r="AE243" i="2" s="1"/>
  <c r="AE244" i="2" s="1"/>
  <c r="AE245" i="2" s="1"/>
  <c r="AE246" i="2" s="1"/>
  <c r="AE247" i="2" s="1"/>
  <c r="AE248" i="2" s="1"/>
  <c r="AE249" i="2" s="1"/>
  <c r="X232" i="2"/>
  <c r="V232" i="2"/>
  <c r="X231" i="2"/>
  <c r="V231" i="2"/>
  <c r="X230" i="2"/>
  <c r="V230" i="2"/>
  <c r="X229" i="2"/>
  <c r="V229" i="2"/>
  <c r="X228" i="2"/>
  <c r="V228" i="2"/>
  <c r="X227" i="2"/>
  <c r="V227" i="2"/>
  <c r="X226" i="2"/>
  <c r="V226" i="2"/>
  <c r="X225" i="2"/>
  <c r="V225" i="2"/>
  <c r="X224" i="2"/>
  <c r="V224" i="2"/>
  <c r="X223" i="2"/>
  <c r="V223" i="2"/>
  <c r="X222" i="2"/>
  <c r="V222" i="2"/>
  <c r="AE221" i="2"/>
  <c r="AE222" i="2" s="1"/>
  <c r="AE223" i="2" s="1"/>
  <c r="AE224" i="2" s="1"/>
  <c r="AE225" i="2" s="1"/>
  <c r="AE226" i="2" s="1"/>
  <c r="AE227" i="2" s="1"/>
  <c r="AE228" i="2" s="1"/>
  <c r="AE229" i="2" s="1"/>
  <c r="AE230" i="2" s="1"/>
  <c r="X221" i="2"/>
  <c r="V221" i="2"/>
  <c r="X220" i="2"/>
  <c r="V220" i="2"/>
  <c r="X219" i="2"/>
  <c r="V219" i="2"/>
  <c r="AE218" i="2"/>
  <c r="AE219" i="2" s="1"/>
  <c r="X218" i="2"/>
  <c r="V218" i="2"/>
  <c r="X217" i="2"/>
  <c r="V217" i="2"/>
  <c r="X216" i="2"/>
  <c r="V216" i="2"/>
  <c r="X215" i="2"/>
  <c r="V215" i="2"/>
  <c r="X214" i="2"/>
  <c r="V214" i="2"/>
  <c r="AE213" i="2"/>
  <c r="AE214" i="2" s="1"/>
  <c r="AE215" i="2" s="1"/>
  <c r="AE216" i="2" s="1"/>
  <c r="X213" i="2"/>
  <c r="V213" i="2"/>
  <c r="X212" i="2"/>
  <c r="V212" i="2"/>
  <c r="X211" i="2"/>
  <c r="V211" i="2"/>
  <c r="X210" i="2"/>
  <c r="V210" i="2"/>
  <c r="AE209" i="2"/>
  <c r="X209" i="2"/>
  <c r="V209" i="2"/>
  <c r="X208" i="2"/>
  <c r="V208" i="2"/>
  <c r="AE207" i="2"/>
  <c r="X207" i="2"/>
  <c r="V207" i="2"/>
  <c r="X206" i="2"/>
  <c r="V206" i="2"/>
  <c r="AE205" i="2"/>
  <c r="X205" i="2"/>
  <c r="V205" i="2"/>
  <c r="X204" i="2"/>
  <c r="V204" i="2"/>
  <c r="X203" i="2"/>
  <c r="V203" i="2"/>
  <c r="AE202" i="2"/>
  <c r="X202" i="2"/>
  <c r="V202" i="2"/>
  <c r="X201" i="2"/>
  <c r="V201" i="2"/>
  <c r="V200" i="2"/>
  <c r="X200" i="2" s="1"/>
  <c r="V199" i="2"/>
  <c r="X199" i="2" s="1"/>
  <c r="X198" i="2"/>
  <c r="V198" i="2"/>
  <c r="V197" i="2"/>
  <c r="X197" i="2" s="1"/>
  <c r="X196" i="2"/>
  <c r="V196" i="2"/>
  <c r="X195" i="2"/>
  <c r="V195" i="2"/>
  <c r="X194" i="2"/>
  <c r="V194" i="2"/>
  <c r="X193" i="2"/>
  <c r="V193" i="2"/>
  <c r="X192" i="2"/>
  <c r="V192" i="2"/>
  <c r="X191" i="2"/>
  <c r="V191" i="2"/>
  <c r="X190" i="2"/>
  <c r="V190" i="2"/>
  <c r="X189" i="2"/>
  <c r="V189" i="2"/>
  <c r="X188" i="2"/>
  <c r="V188" i="2"/>
  <c r="X187" i="2"/>
  <c r="V187" i="2"/>
  <c r="X186" i="2"/>
  <c r="V186" i="2"/>
  <c r="X185" i="2"/>
  <c r="V185" i="2"/>
  <c r="X184" i="2"/>
  <c r="V184" i="2"/>
  <c r="X183" i="2"/>
  <c r="V183" i="2"/>
  <c r="X182" i="2"/>
  <c r="V182" i="2"/>
  <c r="V181" i="2"/>
  <c r="X181" i="2" s="1"/>
  <c r="X180" i="2"/>
  <c r="V180" i="2"/>
  <c r="X179" i="2"/>
  <c r="V179" i="2"/>
  <c r="X178" i="2"/>
  <c r="V178" i="2"/>
  <c r="X177" i="2"/>
  <c r="V177" i="2"/>
  <c r="X176" i="2"/>
  <c r="V176" i="2"/>
  <c r="X175" i="2"/>
  <c r="V175" i="2"/>
  <c r="X174" i="2"/>
  <c r="V174" i="2"/>
  <c r="X173" i="2"/>
  <c r="V173" i="2"/>
  <c r="X172" i="2"/>
  <c r="V172" i="2"/>
  <c r="X171" i="2"/>
  <c r="V171" i="2"/>
  <c r="X170" i="2"/>
  <c r="V170" i="2"/>
  <c r="X169" i="2"/>
  <c r="V169" i="2"/>
  <c r="X168" i="2"/>
  <c r="V168" i="2"/>
  <c r="X167" i="2"/>
  <c r="V167" i="2"/>
  <c r="X166" i="2"/>
  <c r="V166" i="2"/>
  <c r="X165" i="2"/>
  <c r="V165" i="2"/>
  <c r="X164" i="2"/>
  <c r="V164" i="2"/>
  <c r="V163" i="2"/>
  <c r="X163" i="2" s="1"/>
  <c r="X162" i="2"/>
  <c r="V162" i="2"/>
  <c r="X161" i="2"/>
  <c r="V161" i="2"/>
  <c r="X160" i="2"/>
  <c r="V160" i="2"/>
  <c r="X159" i="2"/>
  <c r="V159" i="2"/>
  <c r="X158" i="2"/>
  <c r="V158" i="2"/>
  <c r="X157" i="2"/>
  <c r="V157" i="2"/>
  <c r="X156" i="2"/>
  <c r="V156" i="2"/>
  <c r="X155" i="2"/>
  <c r="V155" i="2"/>
  <c r="V154" i="2"/>
  <c r="X154" i="2" s="1"/>
  <c r="X153" i="2"/>
  <c r="V153" i="2"/>
  <c r="X152" i="2"/>
  <c r="V152" i="2"/>
  <c r="X151" i="2"/>
  <c r="V151" i="2"/>
  <c r="X150" i="2"/>
  <c r="V150" i="2"/>
  <c r="X149" i="2"/>
  <c r="V149" i="2"/>
  <c r="X148" i="2"/>
  <c r="V148" i="2"/>
  <c r="X147" i="2"/>
  <c r="V147" i="2"/>
  <c r="X146" i="2"/>
  <c r="V146" i="2"/>
  <c r="X145" i="2"/>
  <c r="V145" i="2"/>
  <c r="V144" i="2"/>
  <c r="X144" i="2" s="1"/>
  <c r="X143" i="2"/>
  <c r="V143" i="2"/>
  <c r="X142" i="2"/>
  <c r="V142" i="2"/>
  <c r="X141" i="2"/>
  <c r="V141" i="2"/>
  <c r="X140" i="2"/>
  <c r="V140" i="2"/>
  <c r="X139" i="2"/>
  <c r="V139" i="2"/>
  <c r="X138" i="2"/>
  <c r="V138" i="2"/>
  <c r="X137" i="2"/>
  <c r="V137" i="2"/>
  <c r="X136" i="2"/>
  <c r="V136" i="2"/>
  <c r="X135" i="2"/>
  <c r="V135" i="2"/>
  <c r="V134" i="2"/>
  <c r="X134" i="2" s="1"/>
  <c r="X133" i="2"/>
  <c r="V133" i="2"/>
  <c r="X132" i="2"/>
  <c r="V132" i="2"/>
  <c r="X131" i="2"/>
  <c r="V131" i="2"/>
  <c r="X130" i="2"/>
  <c r="V130" i="2"/>
  <c r="X129" i="2"/>
  <c r="V129" i="2"/>
  <c r="X128" i="2"/>
  <c r="V128" i="2"/>
  <c r="X127" i="2"/>
  <c r="V127" i="2"/>
  <c r="X126" i="2"/>
  <c r="V126" i="2"/>
  <c r="X125" i="2"/>
  <c r="V125" i="2"/>
  <c r="X124" i="2"/>
  <c r="V124" i="2"/>
  <c r="X123" i="2"/>
  <c r="V123" i="2"/>
  <c r="X122" i="2"/>
  <c r="V122" i="2"/>
  <c r="X121" i="2"/>
  <c r="V121" i="2"/>
  <c r="X120" i="2"/>
  <c r="V120" i="2"/>
  <c r="X119" i="2"/>
  <c r="V119" i="2"/>
  <c r="X118" i="2"/>
  <c r="V118" i="2"/>
  <c r="V117" i="2"/>
  <c r="X117" i="2" s="1"/>
  <c r="X116" i="2"/>
  <c r="V116" i="2"/>
  <c r="X115" i="2"/>
  <c r="V115" i="2"/>
  <c r="X114" i="2"/>
  <c r="V114" i="2"/>
  <c r="X113" i="2"/>
  <c r="V113" i="2"/>
  <c r="X112" i="2"/>
  <c r="V112" i="2"/>
  <c r="X111" i="2"/>
  <c r="V111" i="2"/>
  <c r="X110" i="2"/>
  <c r="V110" i="2"/>
  <c r="X109" i="2"/>
  <c r="V109" i="2"/>
  <c r="X108" i="2"/>
  <c r="V108" i="2"/>
  <c r="X107" i="2"/>
  <c r="V107" i="2"/>
  <c r="X106" i="2"/>
  <c r="V106" i="2"/>
  <c r="X105" i="2"/>
  <c r="V105" i="2"/>
  <c r="X104" i="2"/>
  <c r="V104" i="2"/>
  <c r="V103" i="2"/>
  <c r="X103" i="2" s="1"/>
  <c r="X102" i="2"/>
  <c r="V102" i="2"/>
  <c r="X101" i="2"/>
  <c r="V101" i="2"/>
  <c r="X100" i="2"/>
  <c r="V100" i="2"/>
  <c r="X99" i="2"/>
  <c r="V99" i="2"/>
  <c r="AE98" i="2"/>
  <c r="AE99" i="2" s="1"/>
  <c r="X98" i="2"/>
  <c r="V98" i="2"/>
  <c r="X97" i="2"/>
  <c r="V97" i="2"/>
  <c r="X96" i="2"/>
  <c r="V96" i="2"/>
  <c r="AE95" i="2"/>
  <c r="AE96" i="2" s="1"/>
  <c r="X95" i="2"/>
  <c r="V95" i="2"/>
  <c r="V94" i="2"/>
  <c r="X94" i="2" s="1"/>
  <c r="X93" i="2"/>
  <c r="V93" i="2"/>
  <c r="AE92" i="2"/>
  <c r="X92" i="2"/>
  <c r="V92" i="2"/>
  <c r="X91" i="2"/>
  <c r="V91" i="2"/>
  <c r="AE90" i="2"/>
  <c r="V90" i="2"/>
  <c r="X90" i="2" s="1"/>
  <c r="V89" i="2"/>
  <c r="X89" i="2" s="1"/>
  <c r="AE88" i="2"/>
  <c r="V88" i="2"/>
  <c r="X88" i="2" s="1"/>
  <c r="X87" i="2"/>
  <c r="V87" i="2"/>
  <c r="X86" i="2"/>
  <c r="V86" i="2"/>
  <c r="X85" i="2"/>
  <c r="V85" i="2"/>
  <c r="X84" i="2"/>
  <c r="V84" i="2"/>
  <c r="X83" i="2"/>
  <c r="V83" i="2"/>
  <c r="X82" i="2"/>
  <c r="V82" i="2"/>
  <c r="AE81" i="2"/>
  <c r="X81" i="2"/>
  <c r="V81" i="2"/>
  <c r="X80" i="2"/>
  <c r="V80" i="2"/>
  <c r="X79" i="2"/>
  <c r="V79" i="2"/>
  <c r="V78" i="2"/>
  <c r="X78" i="2" s="1"/>
  <c r="X77" i="2"/>
  <c r="V77" i="2"/>
  <c r="X76" i="2"/>
  <c r="V76" i="2"/>
  <c r="X75" i="2"/>
  <c r="V75" i="2"/>
  <c r="X74" i="2"/>
  <c r="V74" i="2"/>
  <c r="X73" i="2"/>
  <c r="V73" i="2"/>
  <c r="X72" i="2"/>
  <c r="V72" i="2"/>
  <c r="X71" i="2"/>
  <c r="V71" i="2"/>
  <c r="AE70" i="2"/>
  <c r="X70" i="2"/>
  <c r="V70" i="2"/>
  <c r="X69" i="2"/>
  <c r="V69" i="2"/>
  <c r="X68" i="2"/>
  <c r="V68" i="2"/>
  <c r="X67" i="2"/>
  <c r="V67" i="2"/>
  <c r="X66" i="2"/>
  <c r="V66" i="2"/>
  <c r="X65" i="2"/>
  <c r="V65" i="2"/>
  <c r="X64" i="2"/>
  <c r="V64" i="2"/>
  <c r="V63" i="2"/>
  <c r="X63" i="2" s="1"/>
  <c r="AE62" i="2"/>
  <c r="AE63" i="2" s="1"/>
  <c r="AE64" i="2" s="1"/>
  <c r="AE65" i="2" s="1"/>
  <c r="X62" i="2"/>
  <c r="V62" i="2"/>
  <c r="V61" i="2"/>
  <c r="X61" i="2" s="1"/>
  <c r="X60" i="2"/>
  <c r="V60" i="2"/>
  <c r="AE59" i="2"/>
  <c r="X59" i="2"/>
  <c r="V59" i="2"/>
  <c r="X58" i="2"/>
  <c r="V58" i="2"/>
  <c r="X57" i="2"/>
  <c r="V57" i="2"/>
  <c r="X56" i="2"/>
  <c r="V56" i="2"/>
  <c r="X55" i="2"/>
  <c r="V55" i="2"/>
  <c r="X54" i="2"/>
  <c r="V54" i="2"/>
  <c r="AE53" i="2"/>
  <c r="X53" i="2"/>
  <c r="V53" i="2"/>
  <c r="AE52" i="2"/>
  <c r="X52" i="2"/>
  <c r="V52" i="2"/>
  <c r="X51" i="2"/>
  <c r="V51" i="2"/>
  <c r="X50" i="2"/>
  <c r="V50" i="2"/>
  <c r="AE49" i="2"/>
  <c r="X49" i="2"/>
  <c r="V49" i="2"/>
  <c r="AE48" i="2"/>
  <c r="X48" i="2"/>
  <c r="V48" i="2"/>
  <c r="X47" i="2"/>
  <c r="V47" i="2"/>
  <c r="X46" i="2"/>
  <c r="V46" i="2"/>
  <c r="X45" i="2"/>
  <c r="V45" i="2"/>
  <c r="X44" i="2"/>
  <c r="V44" i="2"/>
  <c r="X43" i="2"/>
  <c r="V43" i="2"/>
  <c r="AE42" i="2"/>
  <c r="X42" i="2"/>
  <c r="V42" i="2"/>
  <c r="AE41" i="2"/>
  <c r="X41" i="2"/>
  <c r="V41" i="2"/>
  <c r="V40" i="2"/>
  <c r="X40" i="2" s="1"/>
  <c r="X39" i="2"/>
  <c r="V39" i="2"/>
  <c r="X38" i="2"/>
  <c r="V38" i="2"/>
  <c r="X37" i="2"/>
  <c r="V37" i="2"/>
  <c r="X36" i="2"/>
  <c r="V36" i="2"/>
  <c r="AE35" i="2"/>
  <c r="X35" i="2"/>
  <c r="V35" i="2"/>
  <c r="X34" i="2"/>
  <c r="V34" i="2"/>
  <c r="X33" i="2"/>
  <c r="V33" i="2"/>
  <c r="AE32" i="2"/>
  <c r="AE33" i="2" s="1"/>
  <c r="X32" i="2"/>
  <c r="V32" i="2"/>
  <c r="X31" i="2"/>
  <c r="V31" i="2"/>
  <c r="V30" i="2"/>
  <c r="X30" i="2" s="1"/>
  <c r="X29" i="2"/>
  <c r="V29" i="2"/>
  <c r="X28" i="2"/>
  <c r="V28" i="2"/>
  <c r="X27" i="2"/>
  <c r="V27" i="2"/>
  <c r="X26" i="2"/>
  <c r="V26" i="2"/>
  <c r="X25" i="2"/>
  <c r="V25" i="2"/>
  <c r="X24" i="2"/>
  <c r="V24" i="2"/>
  <c r="X23" i="2"/>
  <c r="V23" i="2"/>
  <c r="X22" i="2"/>
  <c r="V22" i="2"/>
  <c r="X21" i="2"/>
  <c r="V21" i="2"/>
  <c r="V20" i="2"/>
  <c r="X20" i="2" s="1"/>
  <c r="X19" i="2"/>
  <c r="V19" i="2"/>
  <c r="X18" i="2"/>
  <c r="V18" i="2"/>
  <c r="X17" i="2"/>
  <c r="V17" i="2"/>
  <c r="X16" i="2"/>
  <c r="V16" i="2"/>
  <c r="X15" i="2"/>
  <c r="V15" i="2"/>
  <c r="X14" i="2"/>
  <c r="V14" i="2"/>
  <c r="X13" i="2"/>
  <c r="V13" i="2"/>
  <c r="X12" i="2"/>
  <c r="V12" i="2"/>
  <c r="X11" i="2"/>
  <c r="V11" i="2"/>
  <c r="X10" i="2"/>
  <c r="V10" i="2"/>
  <c r="AE9" i="2"/>
  <c r="AE10" i="2" s="1"/>
  <c r="AE11" i="2" s="1"/>
  <c r="V9" i="2"/>
  <c r="X9" i="2" s="1"/>
  <c r="X8" i="2"/>
  <c r="V8" i="2"/>
  <c r="X7" i="2"/>
  <c r="V7" i="2"/>
  <c r="X5" i="2"/>
  <c r="V5" i="2"/>
  <c r="X4" i="2"/>
  <c r="V4" i="2"/>
  <c r="X3" i="2"/>
  <c r="V3" i="2"/>
  <c r="X2" i="2"/>
  <c r="V2" i="2"/>
  <c r="V556" i="2" l="1"/>
  <c r="F6" i="2"/>
  <c r="V6" i="2"/>
  <c r="X6" i="2"/>
  <c r="X6" i="1"/>
  <c r="F6" i="1"/>
  <c r="V6" i="1"/>
</calcChain>
</file>

<file path=xl/comments1.xml><?xml version="1.0" encoding="utf-8"?>
<comments xmlns="http://schemas.openxmlformats.org/spreadsheetml/2006/main">
  <authors>
    <author>Cuongdm</author>
    <author>LE VAN CUONG</author>
    <author>Trieu Binh</author>
    <author>Windows User</author>
    <author>Thanh 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U30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Trấu ép</t>
        </r>
      </text>
    </comment>
    <comment ref="U40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Mùn cưa</t>
        </r>
      </text>
    </comment>
    <comment ref="U82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Trấu ép</t>
        </r>
      </text>
    </comment>
    <comment ref="U264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Hơi</t>
        </r>
      </text>
    </comment>
    <comment ref="E573" authorId="3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Báo cáo ghi sản xuất: máy in, máy fax, máy đa chức năng</t>
        </r>
      </text>
    </comment>
    <comment ref="B693" authorId="4" shapeId="0">
      <text>
        <r>
          <rPr>
            <sz val="8"/>
            <color indexed="81"/>
            <rFont val="Tahoma"/>
            <family val="2"/>
          </rPr>
          <t xml:space="preserve">Công ty CP Gạch ốp lát Việt Mỹ
</t>
        </r>
      </text>
    </comment>
    <comment ref="AC1061" authorId="2" shapeId="0">
      <text>
        <r>
          <rPr>
            <b/>
            <sz val="9"/>
            <color indexed="81"/>
            <rFont val="Tahoma"/>
            <family val="2"/>
          </rPr>
          <t>Trieu Binh:Doanh nghiệp này có 2 mã đăng nhập</t>
        </r>
      </text>
    </comment>
  </commentList>
</comments>
</file>

<file path=xl/comments2.xml><?xml version="1.0" encoding="utf-8"?>
<comments xmlns="http://schemas.openxmlformats.org/spreadsheetml/2006/main">
  <authors>
    <author>Cuongdm</author>
    <author>LE VAN CUONG</author>
    <author>Trieu Binh</author>
    <author>Windows User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U30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Trấu ép</t>
        </r>
      </text>
    </comment>
    <comment ref="U40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Mùn cưa</t>
        </r>
      </text>
    </comment>
    <comment ref="U82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Trấu ép</t>
        </r>
      </text>
    </comment>
    <comment ref="U264" authorId="2" shapeId="0">
      <text>
        <r>
          <rPr>
            <b/>
            <sz val="9"/>
            <color indexed="81"/>
            <rFont val="Tahoma"/>
            <family val="2"/>
          </rPr>
          <t>Trieu Binh:</t>
        </r>
        <r>
          <rPr>
            <sz val="9"/>
            <color indexed="81"/>
            <rFont val="Tahoma"/>
            <family val="2"/>
          </rPr>
          <t xml:space="preserve">
Hơi</t>
        </r>
      </text>
    </comment>
    <comment ref="E573" authorId="3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Báo cáo ghi sản xuất: máy in, máy fax, máy đa chức năng</t>
        </r>
      </text>
    </comment>
    <comment ref="AC1061" authorId="2" shapeId="0">
      <text>
        <r>
          <rPr>
            <b/>
            <sz val="9"/>
            <color indexed="81"/>
            <rFont val="Tahoma"/>
            <family val="2"/>
          </rPr>
          <t>Trieu Binh:Doanh nghiệp này có 2 mã đăng nhập</t>
        </r>
      </text>
    </comment>
  </commentList>
</comments>
</file>

<file path=xl/comments3.xml><?xml version="1.0" encoding="utf-8"?>
<comments xmlns="http://schemas.openxmlformats.org/spreadsheetml/2006/main">
  <authors>
    <author>Cuongdm</author>
    <author>LE VAN CUONG</author>
    <author>Thanh 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  <comment ref="B9" authorId="2" shapeId="0">
      <text>
        <r>
          <rPr>
            <sz val="8"/>
            <color indexed="81"/>
            <rFont val="Tahoma"/>
            <family val="2"/>
          </rPr>
          <t xml:space="preserve">Công ty CP Gạch ốp lát Việt Mỹ
</t>
        </r>
      </text>
    </comment>
  </commentList>
</comments>
</file>

<file path=xl/sharedStrings.xml><?xml version="1.0" encoding="utf-8"?>
<sst xmlns="http://schemas.openxmlformats.org/spreadsheetml/2006/main" count="28363" uniqueCount="7380">
  <si>
    <t>STT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</si>
  <si>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</si>
  <si>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</si>
  <si>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</si>
  <si>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</si>
  <si>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</si>
  <si>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</si>
  <si>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</si>
  <si>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</si>
  <si>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</si>
  <si>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</si>
  <si>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</si>
  <si>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</si>
  <si>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</si>
  <si>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</si>
  <si>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</si>
  <si>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</si>
  <si>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</si>
  <si>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</si>
  <si>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</si>
  <si>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</si>
  <si>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</si>
  <si>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</si>
  <si>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</si>
  <si>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</si>
  <si>
    <t>TinhTP_ID</t>
  </si>
  <si>
    <t>SCT_ID</t>
  </si>
  <si>
    <t>LinhVuc_ID</t>
  </si>
  <si>
    <t>Tai_Khoan</t>
  </si>
  <si>
    <t>Ma_DN</t>
  </si>
  <si>
    <t>Công ty TNHH Điện tử Meiko Việt Nam</t>
  </si>
  <si>
    <t>Lô LD4, KCN Thạch Thất, Quốc Oai, xã Phùng Xá, huyện Thạch Thất</t>
  </si>
  <si>
    <t>Công nghiệp</t>
  </si>
  <si>
    <t>Sản xuất linh kiện điện tử</t>
  </si>
  <si>
    <t>SCT</t>
  </si>
  <si>
    <t>dn.hanoi.233</t>
  </si>
  <si>
    <t>Công ty TNHH HOYA GLASS DISK VIỆT NAM</t>
  </si>
  <si>
    <t>Lô J3 &amp; 4, Khu CN Thăng Long, Xã Kim Chung, Huyện Đông Anh</t>
  </si>
  <si>
    <t>Đĩa thủy tinh dùng trong ổ cứng</t>
  </si>
  <si>
    <t>dn.hanoi.250</t>
  </si>
  <si>
    <t>Công ty TNHH MTV nước sạch Hà Nội</t>
  </si>
  <si>
    <t>Số 44 đường Yên Phụ, quận Ba Đình</t>
  </si>
  <si>
    <t>Khai thác, xử lý và cung cấp nước</t>
  </si>
  <si>
    <t>dn.hanoi.284</t>
  </si>
  <si>
    <t>Công ty TNHH Thép An Khánh</t>
  </si>
  <si>
    <t>Khu Thuỷ Lợi 2, Xã Tân Minh, Huyện Sóc Sơn</t>
  </si>
  <si>
    <t>Gia công thép</t>
  </si>
  <si>
    <t>dn.hanoi.244</t>
  </si>
  <si>
    <t>Công ty TNHH linh kiện điện tử SEI (Việt Nam).</t>
  </si>
  <si>
    <t>Lô C6, Khu CN Thăng Long, Xã Kim Chung, Huyện Đông Anh.</t>
  </si>
  <si>
    <t>Linh điện tử</t>
  </si>
  <si>
    <t>EVN</t>
  </si>
  <si>
    <t>dn.hanoi.253</t>
  </si>
  <si>
    <t>Cảng hàng không quốc tế Nội Bài</t>
  </si>
  <si>
    <t>Xã Phú Minh, huyện Sóc Sơn</t>
  </si>
  <si>
    <t>Giao thông vận tải</t>
  </si>
  <si>
    <t>Dịch vụ vận tải, hàng không</t>
  </si>
  <si>
    <t>dn.hanoi.221</t>
  </si>
  <si>
    <t>Công ty TNHH LOTTE CORALIS</t>
  </si>
  <si>
    <t>Số 54 Liễu Giai, phường Cống Vị, quận Ba Đình</t>
  </si>
  <si>
    <t xml:space="preserve">Công trình xây dựng </t>
  </si>
  <si>
    <t>Trung tâm thương mại</t>
  </si>
  <si>
    <t>dn.hanoi.068</t>
  </si>
  <si>
    <t>Công ty TNHH Vincom Retail Miền Bắc</t>
  </si>
  <si>
    <t>72A Nguyễn Trãi, phường Thượng Đình, quận Thanh Xuân</t>
  </si>
  <si>
    <t>Tòa nhà hỗn hợp</t>
  </si>
  <si>
    <t>dn.hanoi.333</t>
  </si>
  <si>
    <t>Công ty CP đầu tư đầu tư và phát triển địa ốc Thành Phố Hoàng Gia</t>
  </si>
  <si>
    <t>Số 74 đường Nguyễn Trãi, phường Thượng Đình, quận Thanh Xuân</t>
  </si>
  <si>
    <t>dn.hanoi.046</t>
  </si>
  <si>
    <t>Công ty TNHH một Thành viên AON VINA</t>
  </si>
  <si>
    <t>Keangnam Hanoi Landmark Tower Khu E6 KĐT mới Cầu Giấy, P.Mễ Trì, Q. Nam Từ Liêm</t>
  </si>
  <si>
    <t>Công ty CP Xi măng Sài Sơn - Nhà máy xi măng Nam Sơn</t>
  </si>
  <si>
    <t>Thôn Nam Sơn, xã Nam Phương Tiến, huyện Chương Mỹ</t>
  </si>
  <si>
    <t>Xi măng</t>
  </si>
  <si>
    <t>dn.hanoi.276</t>
  </si>
  <si>
    <t>Công ty TNHH Canon Việt Nam</t>
  </si>
  <si>
    <t>Lô A1, Khu CN Thăng Long, Xã Kim Chung, Huyện Đông Anh</t>
  </si>
  <si>
    <t>Máy ảnh, máy quay kĩ thuật số</t>
  </si>
  <si>
    <t>dn.hanoi.283</t>
  </si>
  <si>
    <t>Công ty TNHH DENSO Việt Nam.</t>
  </si>
  <si>
    <t>Lô E1, Khu CN Thăng Long, Xã Kim Chung, Huyện Đông Anh.</t>
  </si>
  <si>
    <t>Phụ Tùng Ô Tô, Phụ Tùng Xe Hơi</t>
  </si>
  <si>
    <t>dn.hanoi.251</t>
  </si>
  <si>
    <t>Công ty TNHH điện tử MEIKO Thăng Long</t>
  </si>
  <si>
    <t>Lô J1-J2, Khu CN Thăng Long, Xã Kim Chung, Huyện Đông Anh</t>
  </si>
  <si>
    <t>Linh kiện điện tử</t>
  </si>
  <si>
    <t>dn.hanoi.187</t>
  </si>
  <si>
    <t xml:space="preserve">Công ty TNHH sản xuất nhựa Việt Nhật </t>
  </si>
  <si>
    <t>Phố Vác, xã Dân Hòa, huyện Thanh Oai</t>
  </si>
  <si>
    <t>sản xuất</t>
  </si>
  <si>
    <t>Công ty TNHH phụ tùng xe máy - ô tô Showa Việt Nam</t>
  </si>
  <si>
    <t>Lô M6, Khu CN Thăng Long, Xã Kim Chung, Huyện Đông Anh</t>
  </si>
  <si>
    <t>Phụ Tùng Ô Tô, xe máy</t>
  </si>
  <si>
    <t>dn.hanoi.254</t>
  </si>
  <si>
    <t>Công ty TNHH điện STANLEY Việt Nam</t>
  </si>
  <si>
    <t>Xã Dương Xá, huyện Gia Lâm</t>
  </si>
  <si>
    <t>Phụ tùng xe cộ, thiết bị điện tử và thiết bị thắp sáng</t>
  </si>
  <si>
    <t>dn.hanoi.287</t>
  </si>
  <si>
    <t>Công ty TNHH YAMAHA MOTOR Việt Nam</t>
  </si>
  <si>
    <t>xã Trung Giã, huyện Sóc Sơn</t>
  </si>
  <si>
    <t>Xe máy và phụ tùng</t>
  </si>
  <si>
    <t>dn.hanoi.238</t>
  </si>
  <si>
    <t>Tổng Công ty Mạng lưới Viettel-Chi nhánh Tập đoànViễn thông Quân đội</t>
  </si>
  <si>
    <t>Lô B1C, Cụm SXTTCN&amp;CNN, Phường Dịch Vọng Hậu, Quận Cầu Giấy</t>
  </si>
  <si>
    <t>Sản phẩm công nghiệp khác</t>
  </si>
  <si>
    <t>dn.hanoi.261</t>
  </si>
  <si>
    <t>Tổng Công ty Mạng Lưới Viettel - CN Tập đoàn Viễn thông Quân đội</t>
  </si>
  <si>
    <t>Khu CNC Hòa Lạc, Xã Thạch Hòa, Huyện Thạch Thất</t>
  </si>
  <si>
    <t>Sản xuất công nghiệp khác</t>
  </si>
  <si>
    <t>Công ty TNHH sản xuất phụ tùng YAMAHA MOTOR Việt Nam</t>
  </si>
  <si>
    <t>Lô G1-G2, Khu CN Thăng Long, xã Kim Chung, huyện Đông Anh.</t>
  </si>
  <si>
    <t>Sản xuất xe máy</t>
  </si>
  <si>
    <t>Công ty TNHH VIETNERGY</t>
  </si>
  <si>
    <t>Lô CN2, Khu công nghiệp Thạch Thất, Quốc Oai, TT Quốc Oai, huyện Quốc Oai</t>
  </si>
  <si>
    <t>Sản xuất pin, ắc quy</t>
  </si>
  <si>
    <t>Công ty CP dịch vụ Đô thị Him Lam</t>
  </si>
  <si>
    <t>Khu công viên Công nghệ thông tin, phường Phúc Đồng, quận Long Biên</t>
  </si>
  <si>
    <t>Sản xuất</t>
  </si>
  <si>
    <t>dn.hanoi.309</t>
  </si>
  <si>
    <t>Công ty TNHH PANASONIC Việt Nam</t>
  </si>
  <si>
    <t>Lô J1-J2, Khu CN Thăng Long, xã Kim Chung, huyện Đông Anh</t>
  </si>
  <si>
    <t>dn.hanoi.228</t>
  </si>
  <si>
    <t>Công ty cổ phần Đồng Phát</t>
  </si>
  <si>
    <t>Thị trấn Quốc Oai, huyện Quốc Oai</t>
  </si>
  <si>
    <t>Sản xuất sợi</t>
  </si>
  <si>
    <t>dn.hanoi.234</t>
  </si>
  <si>
    <t>Công ty TNHH TOTO Việt Nam.</t>
  </si>
  <si>
    <t>Lô F,1, F,2, F,3, F,4, Khu CN Thăng Long, xã Kim Chung, huyện Đông Anh</t>
  </si>
  <si>
    <t>Thiết bị vệ sinh, sứ vệ sinh</t>
  </si>
  <si>
    <t>dn.hanoi.265</t>
  </si>
  <si>
    <t>Tổng Công ty Cảng hàng không Miền Bắc (Ga T1)</t>
  </si>
  <si>
    <t>Xã Phú Cường, huyện Sóc Sơn</t>
  </si>
  <si>
    <t>Dịch vụ vận tải</t>
  </si>
  <si>
    <t>Công ty TNHH Young Fast Optoelectronics (Việt Nam)</t>
  </si>
  <si>
    <t>Lô CN2, 1, KCN Thạch Thất, Quốc Oai, huyện Thạch Thất</t>
  </si>
  <si>
    <t>dn.hanoi.274</t>
  </si>
  <si>
    <t>Nhà máy Thức ăn chăn nuôi C.P Việt Nam - Chi nhánh Xuân Mai</t>
  </si>
  <si>
    <t>Thị trấn Xuân Mai, huyện Chương Mỹ</t>
  </si>
  <si>
    <t>Sản xuất thức ăn gia súc, gia cầm, thủy sản</t>
  </si>
  <si>
    <t>dn.hanoi.285</t>
  </si>
  <si>
    <t>Công ty CP Cơ khí Đông Anh LICOGI</t>
  </si>
  <si>
    <t>Tổ 8, Thị trấn Đông Anh, huyện Đông Anh</t>
  </si>
  <si>
    <t>Thiết bị cơ khí.</t>
  </si>
  <si>
    <t>dn.hanoi.085</t>
  </si>
  <si>
    <t>Công ty TNHH Khách sạn Grand Plaza Hà Nội</t>
  </si>
  <si>
    <t>Số 117, đường Trần Duy Hưng, Phường Trung Hoà, Quận Cầu Giấy</t>
  </si>
  <si>
    <t>Khách sạn</t>
  </si>
  <si>
    <t>dn.hanoi.209</t>
  </si>
  <si>
    <t>Công ty TNHH 1 thành viên Keangnam - Vina</t>
  </si>
  <si>
    <t>Khu đất E6 Khu ĐTM Cầu Giấy, Phường Yên Hoà, quận Cầu Giấy</t>
  </si>
  <si>
    <t>dn.hanoi.112</t>
  </si>
  <si>
    <t>Công ty CP Quốc tế Sơn Hà</t>
  </si>
  <si>
    <t>Lô 2, CN1 Cụm CN nhỏ và vừa, phường Minh Khai, quận Bắc Từ Liêm</t>
  </si>
  <si>
    <t>Bồn nước, các sản phẩm bằng kim loại</t>
  </si>
  <si>
    <t>dn.hanoi.235</t>
  </si>
  <si>
    <t>Văn phòng Đài truyền hình Việt Nam</t>
  </si>
  <si>
    <t xml:space="preserve">3/84 Ngọc Khánh, quận Ba Đình </t>
  </si>
  <si>
    <t>Văn phòng làm việc</t>
  </si>
  <si>
    <t>dn.hanoi.394</t>
  </si>
  <si>
    <t>Công ty TNHH Cao Su Inoue VN</t>
  </si>
  <si>
    <t>Xã Thanh Lâm, huyện Mê Linh.</t>
  </si>
  <si>
    <t>Săm, lốp xe, sản phẩm cao su công nghiệp</t>
  </si>
  <si>
    <t>dn.hanoi.272</t>
  </si>
  <si>
    <t>Hộ Kinh doanh: Phạm Thị Bích Hiền</t>
  </si>
  <si>
    <t>Thôn Lý Nhân, xã Dục Tú, huyện Đông Anh</t>
  </si>
  <si>
    <t>Gia công sắt thép</t>
  </si>
  <si>
    <t>dn.hanoi.308</t>
  </si>
  <si>
    <t>Công ty TNHH SX KD Kim khí Tân Minh</t>
  </si>
  <si>
    <t>Số 63C, quốc lộ 2, xã Phù Lỗ, Xã Phù Lỗ, Huyện Sóc Sơn</t>
  </si>
  <si>
    <t>Sản phẩm từ sắt, thép</t>
  </si>
  <si>
    <t>Công ty TNHH 
Hoàng Vũ</t>
  </si>
  <si>
    <t>Lô 1, CN3, cụm CN tập trung vừa và nhỏ, Minh Khai, quận Nam Từ Liêm</t>
  </si>
  <si>
    <t>Sản xuất sản phẩm inox</t>
  </si>
  <si>
    <t>dn.hanoi.080</t>
  </si>
  <si>
    <t>Tổng Công ty CP Bia-Rượu-Nước Giải Khát Hà Nội</t>
  </si>
  <si>
    <t>Thôn Yên Nhân, xã Tiền Phong, huyện Mê Linh</t>
  </si>
  <si>
    <t>Sản xuất bia</t>
  </si>
  <si>
    <t>Công ty CP Viễn thông FPT</t>
  </si>
  <si>
    <t> Tầng 2, tòa nhà FPT Cầu Giấy, số 17 Duy Tân, Dịch Vọng Hậu, Quận Cầu Giấy</t>
  </si>
  <si>
    <t>Tòa nhà văn phòng</t>
  </si>
  <si>
    <t>dn.hanoi.203</t>
  </si>
  <si>
    <t>Bệnh viện Bạch Mai</t>
  </si>
  <si>
    <t>78 đường Giải Phóng, quận Đống Đa</t>
  </si>
  <si>
    <t>dn.hanoi.199</t>
  </si>
  <si>
    <t>Công ty CP đầu tư thương mại thép Đại Việt</t>
  </si>
  <si>
    <t>Khối phố Nguyên Khê, xã Nguyên Khê, huyện Đông Anh</t>
  </si>
  <si>
    <t>Sắt thép gang, cấu kiện kim loại.</t>
  </si>
  <si>
    <t>Công ty TNHH Nissei Electric Hà Nội</t>
  </si>
  <si>
    <t>Lô I3,I4,I5, Khu CN Thăng Long, Xã Kim Chung, Huyện Đông Anh</t>
  </si>
  <si>
    <t>Trục kim loại, dây cáp điện và bảng mạch điện tử</t>
  </si>
  <si>
    <t>dn.hanoi.286</t>
  </si>
  <si>
    <t>Công ty CP Giấy Vạn Điểm</t>
  </si>
  <si>
    <t>Thị trấn Phú Minh, huyện Phú Xuyên</t>
  </si>
  <si>
    <t>Sản xuất giấy và sản phẩm từ giấy</t>
  </si>
  <si>
    <t>dn.hanoi.270</t>
  </si>
  <si>
    <t>CN Công ty TNHH NGK CoCa-CoLa Tại Hà Nội</t>
  </si>
  <si>
    <t>Xã Duyên Thái, huyện Thường Tín</t>
  </si>
  <si>
    <t>Sản xuất đồ uống không cồn</t>
  </si>
  <si>
    <t>dn.hanoi.281</t>
  </si>
  <si>
    <t>Công ty TNHH phụ tùng xe máy-Ôtô Goshi Thăng Long</t>
  </si>
  <si>
    <t>Số 134 phố Sài Đồng, Tổ 15, Phường Việt Hưng, Quận Long Biên</t>
  </si>
  <si>
    <t>dn.hanoi.249</t>
  </si>
  <si>
    <t>Bệnh Viên Trung Ương Quân đội 108</t>
  </si>
  <si>
    <t>1 Trần Hưng Đạo, Quận Hai Bà Trưng</t>
  </si>
  <si>
    <t>Bệnh viện</t>
  </si>
  <si>
    <t>dn.hanoi.403</t>
  </si>
  <si>
    <t xml:space="preserve">Cục Hậu cần </t>
  </si>
  <si>
    <t xml:space="preserve">Số 1 Nguyễn Tri Phương, Quận Ba Đình  </t>
  </si>
  <si>
    <t>Trụ sở làm việc</t>
  </si>
  <si>
    <t>dn.hanoi.040</t>
  </si>
  <si>
    <t>Công tyTNHH Sumitomo Heavy Industries (Việt Nam).</t>
  </si>
  <si>
    <t>Lô I7,I8,I9,M2,M3, Khu CN Thăng Long, xã Kim Chung, huyện Đông Anh</t>
  </si>
  <si>
    <t>Mô tơ phụ tùng, mô tơ và những thành phần liên quan</t>
  </si>
  <si>
    <t>dn.hanoi.252</t>
  </si>
  <si>
    <t>Công ty TNHH SX và TM Hải Long</t>
  </si>
  <si>
    <t>Cụm CN Hà Bình Phương, xã Văn Bình, huyện Thường Tín.</t>
  </si>
  <si>
    <t>Sản xuất kính</t>
  </si>
  <si>
    <t>dn.hanoi.259</t>
  </si>
  <si>
    <t>Công ty CP Vincom Retail</t>
  </si>
  <si>
    <t>54A Nguyễn Chí Thanh , quận Đống Đa</t>
  </si>
  <si>
    <t>dn.hanoi.331</t>
  </si>
  <si>
    <t>Công ty CP Ngôi sao An Bình</t>
  </si>
  <si>
    <t>KĐT Thành phố Giao Lưu, số 234 Phạm Văn Đồng, Phường Cổ Nhuế 1, Quận Bắc Từ Liêm</t>
  </si>
  <si>
    <t>Cty TNHH MTV SINO Việt Nam</t>
  </si>
  <si>
    <t>Cụm CN Liên Phương, huyện Thường Tín</t>
  </si>
  <si>
    <t>Sản xuất thiết bị dây dẫn điện các loại</t>
  </si>
  <si>
    <t>dn.hanoi.266</t>
  </si>
  <si>
    <t>Công ty TNHH Khu Công nghiệp Thăng Long.</t>
  </si>
  <si>
    <t>Khu CN Thăng Long, Xã Kim Chung, Huyện Đông Anh.</t>
  </si>
  <si>
    <t>Sản phẩm công nghiệp phụ trợ</t>
  </si>
  <si>
    <t>dn.hanoi.325</t>
  </si>
  <si>
    <t>Nhà máy in tiền Quốc gia.</t>
  </si>
  <si>
    <t>Số 30 Đường Phạm Văn Đồng, phường Dịch Vọng Hậu, quận Cầu Giấy.</t>
  </si>
  <si>
    <t>Hoạt động in ấn</t>
  </si>
  <si>
    <t>dn.hanoi.269</t>
  </si>
  <si>
    <t>Tổng công ty Viễn thông Mobifone</t>
  </si>
  <si>
    <t>Lô đất VP1-Khu đô thị Yên Hoà, phường Yên Hòa, quận Cầu Giấy</t>
  </si>
  <si>
    <t>Chưa biết</t>
  </si>
  <si>
    <t>Dịch vụ trung tâm dữ liệu</t>
  </si>
  <si>
    <t>dn.hanoi.205</t>
  </si>
  <si>
    <t>Công ty TNHH ASAHI INTECC Hà Nội</t>
  </si>
  <si>
    <t>Lô G03, Khu CN Thăng Long, Xã Kim Chung, Huyện Đông Anh</t>
  </si>
  <si>
    <t>Thiết bị y tế, dây thép không rỉ</t>
  </si>
  <si>
    <t>dn.hanoi.246</t>
  </si>
  <si>
    <t>Công ty CP DAEHA</t>
  </si>
  <si>
    <t>Số 360 Kim Mã, quận Ba Đình</t>
  </si>
  <si>
    <t>dn.hanoi.210</t>
  </si>
  <si>
    <t>Công ty CP xích líp Đông Anh</t>
  </si>
  <si>
    <t>Số 11,Tổ 47, thị trấn Đông Anh, huyện Đông Anh.</t>
  </si>
  <si>
    <t>Xích, líp oto, xe máy</t>
  </si>
  <si>
    <t>dn.hanoi.084</t>
  </si>
  <si>
    <t>Công ty TNHH HAL Việt Nam</t>
  </si>
  <si>
    <t>Lô B-19, Khu CN Thăng Long, Xã Kim Chung, Huyện Đông Anh</t>
  </si>
  <si>
    <t>Khôn đúc cho ngành công nghiệp xe hơi, xe máy </t>
  </si>
  <si>
    <t>dn.hanoi.248</t>
  </si>
  <si>
    <t>Công ty TNHH Quản lý Khách Sạn - Bitexco</t>
  </si>
  <si>
    <t>Số 8 Đường Đỗ Đức Dục, phường Mễ Trì, quận Nam Từ Liêm</t>
  </si>
  <si>
    <t>dn.hanoi.189</t>
  </si>
  <si>
    <t>Tòa nhà Tổng Công ty viễn thông Mobifone</t>
  </si>
  <si>
    <t> Tòa nhà MobiFone, Lô VP1, Phường Yên Hòa, Quận Cầu Giấy</t>
  </si>
  <si>
    <t>Công ty CP điện lực Mipec</t>
  </si>
  <si>
    <t>Số 229 phố Tây Sơn phường Ngã Tư Sở, quận Đống Đa</t>
  </si>
  <si>
    <t>dn.hanoi.150</t>
  </si>
  <si>
    <t>Công ty CP phát triển Đô Thị Nam Hà Nội</t>
  </si>
  <si>
    <t>Số 458, phố Minh Khai, Quận Hai Bà Trưng</t>
  </si>
  <si>
    <t xml:space="preserve">Chiếu sáng công cộng </t>
  </si>
  <si>
    <t>dn.hanoi.063</t>
  </si>
  <si>
    <t>Nhà máy sản xuất bao bì bạt nhựa Tú Phương</t>
  </si>
  <si>
    <t>Thôn Phú Thụy, Xã Phú Thị, huyện Gia Lâm.</t>
  </si>
  <si>
    <t>Sản xuất hạt nhựa</t>
  </si>
  <si>
    <t>dn.hanoi.165</t>
  </si>
  <si>
    <t>Công ty TNHH Panasonic System Networks Việt Nam</t>
  </si>
  <si>
    <t>Thiết bị viễn thông</t>
  </si>
  <si>
    <t>dn.hanoi.186</t>
  </si>
  <si>
    <t>Công ty TNHH Tân Mỹ</t>
  </si>
  <si>
    <t>KCN Thạch Thất - Quốc Oai, thị trấn Quốc Oai, huyện Quốc Oai</t>
  </si>
  <si>
    <t>dn.hanoi.260</t>
  </si>
  <si>
    <t>Công ty TNHH Công nghiệp CREDIT UP Việt Nam</t>
  </si>
  <si>
    <t>Lô 45A, Khu Công Nghiệp Nội Bài, Xã Quang Tiến, Huyện Sóc Sơn</t>
  </si>
  <si>
    <t>Phụ tùng xe hơi/ xe máy</t>
  </si>
  <si>
    <t>Công ty CP Đầu tư Bất động sản Hapulico</t>
  </si>
  <si>
    <t> Số 01, đường Nguyễn Huy, Phường Thanh Xuân Trung, Quận Thanh Xuân</t>
  </si>
  <si>
    <t>dn.hanoi.219</t>
  </si>
  <si>
    <t>Công ty CP MIZA</t>
  </si>
  <si>
    <t>Cụm công nghiệp vừa và nhỏ Nguyên Khê, xã Nguyên Khê, huyện Đông Anh</t>
  </si>
  <si>
    <t>bao bì từ giấy</t>
  </si>
  <si>
    <t>Công ty CP thép Gia Trung</t>
  </si>
  <si>
    <t>Xóm Đông, xã Nguyên Khê, huyện Đông Anh</t>
  </si>
  <si>
    <t>Sản xuất sắt, thép, gang</t>
  </si>
  <si>
    <t>Công ty TNHH Công nghệ Muto Hà Nội</t>
  </si>
  <si>
    <t>Lô 37, Khu CN Quang Minh, huyện Mê Linh</t>
  </si>
  <si>
    <t>Khuôn mẫu và sản phẩm nhựa</t>
  </si>
  <si>
    <t>Chi nhánh Công ty TNHH TENMA (HCM) Việt Nam</t>
  </si>
  <si>
    <t>Kho Bãi Trám , xã Việt Hùng, , Huyện Đông Anh, Hà Nội</t>
  </si>
  <si>
    <t>Vỏ, thành phần nhựa</t>
  </si>
  <si>
    <t>dn.hanoi.064</t>
  </si>
  <si>
    <t>Công ty TNHH MTV Thuốc lá Thăng Long</t>
  </si>
  <si>
    <t>235 đường Nguyễn Trãi, Quận Thanh Xuân.</t>
  </si>
  <si>
    <t>Sản xuất  thuốc lá</t>
  </si>
  <si>
    <t>dn.hanoi.273</t>
  </si>
  <si>
    <t>Công ty TNHH FCC Việt Nam</t>
  </si>
  <si>
    <t>Lô A5, Khu CN Thăng Long, Xã Kim Chung, Huyện Đông Anh</t>
  </si>
  <si>
    <t>Phụ tùng xe ô tô, xe máy</t>
  </si>
  <si>
    <t>dn.hanoi.243</t>
  </si>
  <si>
    <t>Công ty CP bóng đèn phích nước Rạng đông</t>
  </si>
  <si>
    <t>Số 87, 89 phố Hạ Đình, Phường Thanh Xuân Trung, Quận Thanh Xuân</t>
  </si>
  <si>
    <t>Sản xuất bóng đèn</t>
  </si>
  <si>
    <t>dn.hanoi.240</t>
  </si>
  <si>
    <t>Công ty TNHH MTV xây lắp kinh doanh Điện</t>
  </si>
  <si>
    <t>Số 200/8 Nguyễn Sơn, phường Bồ Đề, quận Long Biên</t>
  </si>
  <si>
    <t xml:space="preserve">Gia công cơ khí </t>
  </si>
  <si>
    <t>dn.hanoi.321</t>
  </si>
  <si>
    <t>Công ty TNHH DAIWA PLASTICS Thăng Long</t>
  </si>
  <si>
    <t>Lô K8, Khu CN Thăng Long, Xã Kim Chung, Huyện Đông Anh</t>
  </si>
  <si>
    <t>Đúc nhựa nhiệt dẻo</t>
  </si>
  <si>
    <t>dn.hanoi.267</t>
  </si>
  <si>
    <t>Công ty TNHH Terumo Việt Nam</t>
  </si>
  <si>
    <t>Lô 44A-44B-44C khu CN Quang Minh, thị trấn Chi Đông, huyện Mê Linh</t>
  </si>
  <si>
    <t>Sản xuất thiết bị, dụng cụ y tế, nha khoa.</t>
  </si>
  <si>
    <t>dn.hanoi.027</t>
  </si>
  <si>
    <t>Văn phòng Quốc Hội</t>
  </si>
  <si>
    <t> 22 Hùng Vương, quận Ba Đình</t>
  </si>
  <si>
    <t>dn.hanoi.396</t>
  </si>
  <si>
    <t>Công ty CP phân lân nung chảy Văn Điển.</t>
  </si>
  <si>
    <t>Đường Phan Trọng Tuệ, xã Tam Hiệp, huyện Thanh Trì.</t>
  </si>
  <si>
    <t>Sản xuất phân lân</t>
  </si>
  <si>
    <t>dn.hanoi.258</t>
  </si>
  <si>
    <t>Công ty Cổ phần nhôm Đô Thành.</t>
  </si>
  <si>
    <t>KCN vừa và nhỏ, xã Phú Thị, huyện Gia Lâm.</t>
  </si>
  <si>
    <t>Cửa nhôm, thanh nhôm định hình</t>
  </si>
  <si>
    <t>dn.hanoi.166</t>
  </si>
  <si>
    <t>Công ty TNHH Tamron Optical Việt Nam</t>
  </si>
  <si>
    <t>Lô 69B-70A, Khu CN Nội Bài, Xã Quang Tiến, Huyện Sóc Sơn.</t>
  </si>
  <si>
    <t>Ống kính quang học</t>
  </si>
  <si>
    <t>dn.hanoi.082</t>
  </si>
  <si>
    <t>Công ty CP Vicostone</t>
  </si>
  <si>
    <t>Khu công nghệ cao Hòa Lạc, xã Thạch Hòa, huyện Thạch Thất</t>
  </si>
  <si>
    <t>Sản xuất vật liệu xây dựng từ đất sét</t>
  </si>
  <si>
    <t>dn.hanoi.242</t>
  </si>
  <si>
    <t>Công ty CP nhựa Hà Nội.</t>
  </si>
  <si>
    <t>Tổ 19 phường Phúc Lợi, Quận Long Biên.</t>
  </si>
  <si>
    <t>Sản phẩm từ nhựa</t>
  </si>
  <si>
    <t>dn.hanoi.255</t>
  </si>
  <si>
    <t>Trung tâm viễn thông quốc tế khu vực 1</t>
  </si>
  <si>
    <t>97 Nguyễn Chí Thanh, quận Đống Đa</t>
  </si>
  <si>
    <t>Cung cấp dịch vụ viễn thông</t>
  </si>
  <si>
    <t>dn.hanoi.155</t>
  </si>
  <si>
    <t>Tổng Công ty Dịch vụ Viễn thông</t>
  </si>
  <si>
    <t>Nhà internet, Lô 2A Làng Quốc tế Thăng Long, Nguyễn Phong Sắc, phường Dịch Vọng, Quận Cầu Giấy</t>
  </si>
  <si>
    <t>dn.hanoi.323</t>
  </si>
  <si>
    <t>Công ty cổ phần đầu tư xây dựng &amp; thương mại Phú Điền</t>
  </si>
  <si>
    <t>Nhà máy sử lý nước thải Công viên Yên Sở, quận Hoàng Mai</t>
  </si>
  <si>
    <t>Xử lý nước thải</t>
  </si>
  <si>
    <t>dn.hanoi.257</t>
  </si>
  <si>
    <t>Tập đoàn Viễn thông quân đội</t>
  </si>
  <si>
    <t>16 Pháo đài Láng, quận Đống Đa</t>
  </si>
  <si>
    <t>dn.hanoi.157</t>
  </si>
  <si>
    <t>Công ty TNHH kính kỹ thuật LUMINOUS (VIỆT NAM)</t>
  </si>
  <si>
    <t>Lô 2, 1 KCN Thạch Thất, huyện Quốc Oai</t>
  </si>
  <si>
    <t>Sản xuất thủy tinh và các sản phẩm từ thủy tinh</t>
  </si>
  <si>
    <t>dn.hanoi.072</t>
  </si>
  <si>
    <t>Công ty TNHH thương mại quốc tế và dịch vụ siêu thị Big C Thăng Long</t>
  </si>
  <si>
    <t>Số 222 Trần Duy Hưng, Phường Trung Hòa, quận Cầu Giấy</t>
  </si>
  <si>
    <t>dn.hanoi.096</t>
  </si>
  <si>
    <t>Công ty CP dệt công nghiệp Hà Nội</t>
  </si>
  <si>
    <t>93 Đường Lĩnh Nam, quận Hoàng Mai</t>
  </si>
  <si>
    <t>Vải công nghiệp</t>
  </si>
  <si>
    <t>dn.hanoi.239</t>
  </si>
  <si>
    <t>Công ty  CP Hanel xốp nhựa</t>
  </si>
  <si>
    <t>Đường B15, đường Công Nghiệp 6, khu CN Sài Đồng B, phường Sài Đồng, quận Long Biên</t>
  </si>
  <si>
    <t>Sản phẩm xốp, nhựa</t>
  </si>
  <si>
    <t>dn.hanoi.164</t>
  </si>
  <si>
    <t>Bệnh Viện Nhi Trung ương</t>
  </si>
  <si>
    <t>18/879 La Thành, quận Đống Đa</t>
  </si>
  <si>
    <t xml:space="preserve">Bệnh viện </t>
  </si>
  <si>
    <t>dn.hanoi.042</t>
  </si>
  <si>
    <t>Công ty CP liên doanh Khách sạn Thống nhất Metropole</t>
  </si>
  <si>
    <t>Số 15 Phố Ngô Quyền, quận Hoàn Kiếm</t>
  </si>
  <si>
    <t>dn.hanoi.216</t>
  </si>
  <si>
    <t>Công ty TNHH Parker Processing Việt Nam</t>
  </si>
  <si>
    <t xml:space="preserve"> 
Lô C1-2, Khu CN Thăng Long, Xã Kim Chung, Huyện Đông Anh.</t>
  </si>
  <si>
    <t>Sơn, mạ, thành phần xe cộ</t>
  </si>
  <si>
    <t>dn.hanoi.278</t>
  </si>
  <si>
    <t>Bệnh viện Hữu nghị Việt Đức</t>
  </si>
  <si>
    <t>40 Tràng Thi, quận Hoàn Kiếm</t>
  </si>
  <si>
    <t>dn.hanoi.045</t>
  </si>
  <si>
    <t>Công ty TNHH Một thành viên đầu tư và Thương mại The Garden</t>
  </si>
  <si>
    <t>Tầng 2 TTTM The Garden KĐT The Manor Đường Mễ Trì, phường Mỹ Đình 1, quận Nam Từ Liêm</t>
  </si>
  <si>
    <t>dn.hanoi.115</t>
  </si>
  <si>
    <t>Công ty TNHH MATSUO INDUSTRIES Việt Nam.</t>
  </si>
  <si>
    <t>Lô C10, Khu CN Thăng Long, Xã Kim Chung, Huyện Đông Anh.</t>
  </si>
  <si>
    <t>Phụ kiện xe hơi</t>
  </si>
  <si>
    <t>DN.HANOI.423</t>
  </si>
  <si>
    <t>Công ty TNHH LIXIL Việt Nam</t>
  </si>
  <si>
    <t>Thôn Yên Bình, xã Dương Xá, huyện Gia Lâm.</t>
  </si>
  <si>
    <t>Thiết bị sen vòi, bồn cầu</t>
  </si>
  <si>
    <t>Công ty TNHH NIPPO MECHATRONICS Việt Nam</t>
  </si>
  <si>
    <t>Lô C37, Khu CN Nội Bài, Xã Quang Tiến, Huyện Sóc Sơn</t>
  </si>
  <si>
    <t>Sản phẩm nhựa, khuôn đúc</t>
  </si>
  <si>
    <t>Công ty CP Đầu tư Mai Linh</t>
  </si>
  <si>
    <t>K1 khu nhà mẫu Keangnam, Đường Mễ Trì, quận Nam Từ Liêm</t>
  </si>
  <si>
    <t>Công trình xây dựng</t>
  </si>
  <si>
    <t>Hoạt động của trụ sở văn phòng</t>
  </si>
  <si>
    <t>dn.hanoi.328</t>
  </si>
  <si>
    <t>Công ty TNHH RHYTHM PRECISION Việt Nam</t>
  </si>
  <si>
    <t>Lô 42, Khu CN Nội Bài, xã Quang Tiến, huyện Sóc Sơn.</t>
  </si>
  <si>
    <t>Khuôn mẫu chính xác</t>
  </si>
  <si>
    <t>dn.hanoi.179</t>
  </si>
  <si>
    <t>Công ty TNHH B.BRAUN Việt Nam</t>
  </si>
  <si>
    <t>Cụm CN Thanh Oai, huyện Thanh Oai</t>
  </si>
  <si>
    <t>Sản xuất thuốc các loại</t>
  </si>
  <si>
    <t>dn.hanoi.262</t>
  </si>
  <si>
    <t>Tổng công ty viễn thông VIETTEL-CN Tập đoàn viễn thông quân đội</t>
  </si>
  <si>
    <t>1 Giang Văn Minh, quận Ba Đình</t>
  </si>
  <si>
    <t>Kinh doanh + Sản xuất</t>
  </si>
  <si>
    <t>Công ty TNHH Trung tâm thương mại và nhà ở Hà Nội</t>
  </si>
  <si>
    <t>Tòa nhà Indochina Plaza Hà Nội, số 241 đường Xuân Thủy, Phường Dịch Vọng Hậu, Quận Cầu Giấy</t>
  </si>
  <si>
    <t>dn.hanoi.098</t>
  </si>
  <si>
    <t>Công ty CP Cơ điện Trần Phú</t>
  </si>
  <si>
    <t>Số 41 phố Phương Liệt, Phường Phương Liệt, Quận Thanh Xuân</t>
  </si>
  <si>
    <t>Sản xuất dây điện</t>
  </si>
  <si>
    <t>dn.hanoi.245</t>
  </si>
  <si>
    <t>Công ty TNHH Thương Mại Trần Hồng Quân</t>
  </si>
  <si>
    <t>Số 36 Đường Lê Đức Thọ, Phường Mỹ Đình 2, quận Nam Từ Liêm</t>
  </si>
  <si>
    <t>dn.hanoi.099</t>
  </si>
  <si>
    <t>Công ty TNHH hệ thống dây SUMI HANEL</t>
  </si>
  <si>
    <t>KCN Sài Đồng B, phường Sài Đồng, quận Long Biên.</t>
  </si>
  <si>
    <t>Phụ tùng xe máy</t>
  </si>
  <si>
    <t>dn.hanoi.268</t>
  </si>
  <si>
    <t>Công ty TNHH Viettel-CHT</t>
  </si>
  <si>
    <t>Khu Công nghệ cao Hòa Lạc, Km29 Đường Láng – Hòa Lạc, huyện Thạch Thất</t>
  </si>
  <si>
    <t>Tổng Cty CP Bia rượu nước giải khát HN</t>
  </si>
  <si>
    <t xml:space="preserve">183 Hoàng Hoa Thám, quận Đống Đa </t>
  </si>
  <si>
    <t>dn.hanoi.264</t>
  </si>
  <si>
    <t>Công ty CP dụng cụ cơ khí xuất khẩu</t>
  </si>
  <si>
    <t>Lô 15 A  - Khu công nghiệp Quang Minh, huyện Mê Linh</t>
  </si>
  <si>
    <t>Dụng cụ cơ khí</t>
  </si>
  <si>
    <t>Tổng công ty Hạ tầng mạng</t>
  </si>
  <si>
    <t>Số 30 Phạm Hùng, Phường Mỹ Đình 1, quận Nam Từ Liêm</t>
  </si>
  <si>
    <t>Sản xuất thiết bị viễn thông</t>
  </si>
  <si>
    <t>dn.hanoi.116</t>
  </si>
  <si>
    <t>Công ty Giấy TISSUE Sông Đuống.</t>
  </si>
  <si>
    <t>Số 672 Ngô Gia Tự, Phường Đức Giang, Quận Long Biên</t>
  </si>
  <si>
    <t>Các sản phẩm giấy</t>
  </si>
  <si>
    <t>dn.hanoi.227</t>
  </si>
  <si>
    <t>Công ty phát triển du lịch hữu hạn làng Nghi Tàm</t>
  </si>
  <si>
    <t>Số 1A đường Nghi Tàm, quận Tây Hồ</t>
  </si>
  <si>
    <t>dn.hanoi.197</t>
  </si>
  <si>
    <t>Công ty Liên doanh TNHH Crown Hà Nội</t>
  </si>
  <si>
    <t>Km 24, xã Quất Động, huyện Thường Tín</t>
  </si>
  <si>
    <t>sản xuất vỏ lon nước ngọt, bia</t>
  </si>
  <si>
    <t>dn.hanoi.231</t>
  </si>
  <si>
    <t>Công ty TNHH URC Hà Nội</t>
  </si>
  <si>
    <t>Lô CN 2.2, KCN Thạch Thất, huyện Quốc Oai</t>
  </si>
  <si>
    <t>dn.hanoi.271</t>
  </si>
  <si>
    <t>Công ty TNHH HANOTEX</t>
  </si>
  <si>
    <t>Số 88 Láng Hạ, Quận Đống Đa</t>
  </si>
  <si>
    <t>dn.hanoi.192</t>
  </si>
  <si>
    <t>Công ty CP hóa dầu Quân Đội</t>
  </si>
  <si>
    <t>Số 2 phố  II, Phường Ngọc Lâm, quận Long Biên</t>
  </si>
  <si>
    <t>Công ty TNHH FUJICO Việt Nam</t>
  </si>
  <si>
    <t>Lô 33-34, Khu Công Nghiệp Nội Bài, Xã Quang Tiến, Huyện Sóc Sơn</t>
  </si>
  <si>
    <t>Phụ kiện kim loại cho xe hơi, xe máy</t>
  </si>
  <si>
    <t>Công ty TNHH OGINO Việt Nam</t>
  </si>
  <si>
    <t>Lô N9, Khu CN Thăng Long, Xã Kim Chung, Huyện Đông Anh</t>
  </si>
  <si>
    <t>Các loại sản phẩm kim loại</t>
  </si>
  <si>
    <t>dn.hanoi.282</t>
  </si>
  <si>
    <t>Công ty TNHH khuôn đúc TSUKUBA Việt Nam</t>
  </si>
  <si>
    <t>Lô A6, đường Công nghiệp 4, Khu Công nghiệp Sài Đồng B, Quận Long Biên</t>
  </si>
  <si>
    <t>Đúc sắt thép</t>
  </si>
  <si>
    <t>dn.hanoi.076</t>
  </si>
  <si>
    <t>Công ty cổ phần Dệt 10-10</t>
  </si>
  <si>
    <t>Xã Cổ Bi, huyện Gia Lâm</t>
  </si>
  <si>
    <t>Sản xuất màn, vải, may mặc</t>
  </si>
  <si>
    <t>Công Ty TNHH Một Thành Viên Nước Sạch Hà Nội</t>
  </si>
  <si>
    <t>Thôn Lộc, Xã Xuân Đỉnh, quận Bắc Từ Liêm</t>
  </si>
  <si>
    <t>Công ty TNHH S.A.S - CTAMAD</t>
  </si>
  <si>
    <t>44 Lý Thường Kiệt, quận Hoàn Kiếm</t>
  </si>
  <si>
    <t>dn.hanoi.196</t>
  </si>
  <si>
    <t>Công ty CP Sông Đà - Thăng Long</t>
  </si>
  <si>
    <t xml:space="preserve"> Khu đô thị mới Văn Khê, phường La Khê, quận Hà Đông</t>
  </si>
  <si>
    <t>Kinh doanh + Sinh hoạt</t>
  </si>
  <si>
    <t>dn.hanoi.057</t>
  </si>
  <si>
    <t>Công ty cổ phần nhựa cao cấp Hàng Không</t>
  </si>
  <si>
    <t>Ngõ 200 Phố Nguyễn Sơn, phường Bồ Đề, quận Long Biên</t>
  </si>
  <si>
    <t>Sản xuất sản phẩm từ plastic</t>
  </si>
  <si>
    <t>Cơ sở sản xuất Mai Thanh Bình</t>
  </si>
  <si>
    <t>Làng Vác, xã Dân Hòa, huyện Thanh Oai</t>
  </si>
  <si>
    <t>dn.hanoi.172</t>
  </si>
  <si>
    <t>Công Ty Cổ Phần Woodsland - Nhà máy Thuận Hưng</t>
  </si>
  <si>
    <t>lô 11, khu CN Quang Minh, thị trấn Chi Đông, huyện Mê Linh.</t>
  </si>
  <si>
    <t>Gỗ công nghiệp</t>
  </si>
  <si>
    <t>Công ty CP ACC- Thăng Long</t>
  </si>
  <si>
    <t>178 Trường Chinh, phường Khương Thượng, quận Đống đa</t>
  </si>
  <si>
    <t xml:space="preserve">Trụ sở làm việc </t>
  </si>
  <si>
    <t>Công ty Đầu tư phát triển hạ tầng Viglacera - Chi nhánh Tổng Công ty Viglacera</t>
  </si>
  <si>
    <t>Tầng 12 tòa nhà Viglacera - Số 1 Đại lộ Thăng Long, phường Mễ Trì, quận Nam Từ Liêm</t>
  </si>
  <si>
    <t>dn.hanoi.171</t>
  </si>
  <si>
    <t>Công ty TNHH Công Nghiệp KYB Việt Nam</t>
  </si>
  <si>
    <t>Lô I10-I11-I12, Khu CN Thăng Long, Xã Kim Chung, Huyện Đông Anh</t>
  </si>
  <si>
    <t>Linh kiện xe o tô, xe máy</t>
  </si>
  <si>
    <t>dn.hanoi.183</t>
  </si>
  <si>
    <t>Công ty TNHH nhà máy bia HEINEKEN Hà Nội</t>
  </si>
  <si>
    <t>Km 15+500, đường 427, Xã Vân Tảo, Huyện Thường Tín</t>
  </si>
  <si>
    <t>dn.hanoi.314</t>
  </si>
  <si>
    <t>Công ty cổ phần Tập đoàn Phượng Hoàng Xanh A&amp;A</t>
  </si>
  <si>
    <t>Đá thạch anh</t>
  </si>
  <si>
    <t>Công ty TNHH Enkei Việt Nam</t>
  </si>
  <si>
    <t>Lô N-2, Khu CN Thăng Long, Xã Kim Chung, Huyện Đông Anh</t>
  </si>
  <si>
    <t>Sản phẩm từ nhôm, khuôn đúc và phụ tùng xe hơi</t>
  </si>
  <si>
    <t>dn.hanoi.066</t>
  </si>
  <si>
    <t>Khu Liên hợp thể thao quốc gia</t>
  </si>
  <si>
    <t>Tổ dân phố Tân Mỹ, phường Mỹ Đình 1, quận Nam Từ Liêm</t>
  </si>
  <si>
    <t>dn.hanoi.200</t>
  </si>
  <si>
    <t>Công ty TNHH thép Việt Đức Đông Anh</t>
  </si>
  <si>
    <t>Xã Dục Tú, huện Đông Anh</t>
  </si>
  <si>
    <t>Công ty CP kim khí Thăng Long.</t>
  </si>
  <si>
    <t>Phường Sài Đồng, quận Long Biên</t>
  </si>
  <si>
    <t>Sản xuất cơ kim khí</t>
  </si>
  <si>
    <t>Công ty cổ phần Sài Sơn</t>
  </si>
  <si>
    <t>Khu xi măng Sài Sơn, xã Sài Sơn, huyện Quốc Oai</t>
  </si>
  <si>
    <t>Sản xuất xi măng</t>
  </si>
  <si>
    <t>Công ty TNHH MTV Thoát nước Hà Nội - Xí nghiệp quản lý cụm công trình đầu mối Yên Sở</t>
  </si>
  <si>
    <t>Cụm công trình đầu mối Yên Sở, Phường Yên Sở, Quận Hoàng Mai</t>
  </si>
  <si>
    <t>Công ty TNHH ABB</t>
  </si>
  <si>
    <t>Km 9 Quốc lộ 1A, phường Hoàng liệt, quận Hoàng Mai</t>
  </si>
  <si>
    <t>Sản xuất thiết bị điện</t>
  </si>
  <si>
    <t>dn.hanoi.018</t>
  </si>
  <si>
    <t>Công ty CP Style Stone</t>
  </si>
  <si>
    <t>Khu Công nghệ cao Hòa Lạc, huyện Thạch Thất</t>
  </si>
  <si>
    <t>Sản xuất vật liệu xây dựng bằng đất sét</t>
  </si>
  <si>
    <t>dn.hanoi.081</t>
  </si>
  <si>
    <t>Công ty TNHH sản phẩm RICOH IMAGING (Việt Nam)</t>
  </si>
  <si>
    <t>Lô A7, khu CN Sài Đồng B, Long Biên</t>
  </si>
  <si>
    <t>Máy ảnh kĩ thuật số và phụ kiện</t>
  </si>
  <si>
    <t>dn.hanoi.256</t>
  </si>
  <si>
    <t>Trung tâm Hội nghị Quốc gia</t>
  </si>
  <si>
    <t>Số 57, Đường Phạm Hùng, quận Nam Từ Liêm</t>
  </si>
  <si>
    <t>Công trình xây dựng</t>
  </si>
  <si>
    <t xml:space="preserve">Tòa nhà hỗn hợp </t>
  </si>
  <si>
    <t>dn.hanoi.097</t>
  </si>
  <si>
    <t>Công ty TNHH Vincom Retail miền Bắc</t>
  </si>
  <si>
    <t>2 Phạm Ngọc Thạch, phường Trung Tự, Quận Đống Đa</t>
  </si>
  <si>
    <t>Công ty CP Tập đoàn công nghệ CMC</t>
  </si>
  <si>
    <t>Phố Duy Tân, phường Dịch Vọng Hậu, quận Cầu Giấy</t>
  </si>
  <si>
    <t>dn.hanoi.089</t>
  </si>
  <si>
    <t>Công ty CP PVI</t>
  </si>
  <si>
    <t>Tòa nhà văn phòng PVI thuộc lô VP2 khu đô thị Yên Hòa, quận Cầu Giấy</t>
  </si>
  <si>
    <t>dn.hanoi.140</t>
  </si>
  <si>
    <t>TT mạng lưới MOBIFONE Miền Bắc-CN tổng công ty Viễn Thông Mobifone</t>
  </si>
  <si>
    <t>Số 811 Giải Phóng, Phường Giáp Bát, quận Hoàng Mai</t>
  </si>
  <si>
    <t>Công ty TNHH GSK Việt Nam-Chi nhánh Hà Nội I</t>
  </si>
  <si>
    <t>Lô số 6, KCN Phú Nghĩa, huyện Chương Mỹ</t>
  </si>
  <si>
    <t xml:space="preserve">Sản xuất phụ tùng và bộ phận phụ trợ cho xe có động cơ </t>
  </si>
  <si>
    <t>dn.hanoi.078</t>
  </si>
  <si>
    <t>Công ty CP Tôn mạ VNSTEEL Thăng Long</t>
  </si>
  <si>
    <t>Lô 14 KCN Quang Minh, thị trấn Quang Minh, huyện Mê Linh</t>
  </si>
  <si>
    <t>Gia công tôn mạ.</t>
  </si>
  <si>
    <t>Bệnh Viện đại học Y Hà Nội</t>
  </si>
  <si>
    <t>Số 1 Tôn Thất Tùng, quận Đống Đa</t>
  </si>
  <si>
    <t xml:space="preserve">SCT </t>
  </si>
  <si>
    <t>dn.hanoi.152</t>
  </si>
  <si>
    <t>Văn phòng tập đoàn bưu chính viễn thông VN</t>
  </si>
  <si>
    <t>Số 57 Huỳnh Thúc Kháng, quận Đống Đa</t>
  </si>
  <si>
    <t>dn.hanoi.207</t>
  </si>
  <si>
    <t>Công Ty Cổ Phần Đại Hữu</t>
  </si>
  <si>
    <t>Cụm CN Quất Động, Huyện Thường Tín</t>
  </si>
  <si>
    <t>Chế biến nông sản, bao bì, hạt nhựa</t>
  </si>
  <si>
    <t>Công ty TNHH Kai Việt Nam</t>
  </si>
  <si>
    <t>Lô I1-I2, Khu CN Thăng Long, Xã Kim Chung, Huyện Đông Anh.</t>
  </si>
  <si>
    <t>Dao, kéo, sản phẩm y tế</t>
  </si>
  <si>
    <t>dn.hanoi.421</t>
  </si>
  <si>
    <t>Công ty TNHH sản xuất đồ gia dụng SunHouse</t>
  </si>
  <si>
    <t>Ngọc Liệp, Xã Ngọc Liệp, huyện Quốc Oai</t>
  </si>
  <si>
    <t>Đồ gia dụng từ inox</t>
  </si>
  <si>
    <t>Công ty CP Giấy và Bao Bì Việt Thắng</t>
  </si>
  <si>
    <t>Cụm CN Hà Bình Phương, huyện Thường Tín</t>
  </si>
  <si>
    <t>Sản xuất bao bì bằng giấy, bìa</t>
  </si>
  <si>
    <t>dn.hanoi.230</t>
  </si>
  <si>
    <t>CN Công ty CP chăn nuôi C.P Việt Nam - Nhà máy chế biến sản phẩm thịt Hà Nội</t>
  </si>
  <si>
    <t>Lô CN-B3, Khu CN Phú Nghĩa, huyện Chương Mỹ,</t>
  </si>
  <si>
    <t>Sản xuất thức ăn gia súc, gia cầm và thủy sản</t>
  </si>
  <si>
    <t>dn.hanoi.168</t>
  </si>
  <si>
    <t>Công ty Hùng Phương</t>
  </si>
  <si>
    <t>Xã Yên Thường, huyện Gia Lâm</t>
  </si>
  <si>
    <t>dn.hanoi.247</t>
  </si>
  <si>
    <t>Ngõ Văn Chương, quận Đống Đa.</t>
  </si>
  <si>
    <t>Cung cấp nước sạch</t>
  </si>
  <si>
    <t>Công ty TNHH Thép Hoàng Gia.</t>
  </si>
  <si>
    <t>Thôn Đình Tràng, xã Dục Tú, huyện Đông Anh.</t>
  </si>
  <si>
    <t>Sản xuất sắt, thép các loại.</t>
  </si>
  <si>
    <t>Công ty TNHH một thành viên thông tin M3</t>
  </si>
  <si>
    <t>Mỹ Chung, Phường Xuân Khanh, Thị Xã Sơn Tây</t>
  </si>
  <si>
    <t>Sản xuất dây và thiết bị dây dẫn</t>
  </si>
  <si>
    <t>Công ty CP Bia Sài Gòn Hà Nội</t>
  </si>
  <si>
    <t>A2, CN8, CCN tập trung vừa và nhỏ, xã Xuân Phương, quận Nam Từ Liêm</t>
  </si>
  <si>
    <t>Bia, mạch nha ủ men</t>
  </si>
  <si>
    <t>dn.hanoi.279</t>
  </si>
  <si>
    <t>Trường đại học Bách khoa Hà Nội</t>
  </si>
  <si>
    <t>1 Đại Cồ Việt, quận Hai Bà Trưng (Thư viện điện tử)</t>
  </si>
  <si>
    <t>Trường học</t>
  </si>
  <si>
    <t>dn.hanoi.124</t>
  </si>
  <si>
    <t>Bộ Tư lệnh Bảo vệ Lăng Chủ Tịch Hồ Chí Minh</t>
  </si>
  <si>
    <t>Số 1 Phố Ông Ích Khiêm, quận Ba Đình</t>
  </si>
  <si>
    <t>dn.hanoi.201</t>
  </si>
  <si>
    <t>Công ty TNHH Cao ốc VIETCOMBANK 198</t>
  </si>
  <si>
    <t>Số 198 Phố Trần Quang Khải, quận Hoàn Kiếm</t>
  </si>
  <si>
    <t>Hoạt động trung gian tiền tệ khác</t>
  </si>
  <si>
    <t>dn.hanoi.202</t>
  </si>
  <si>
    <t>Công ty CP Đầu tư và dịch vụ đô thị Việt Nam</t>
  </si>
  <si>
    <t>Nhà 25T1 Dự án N05, khu đô thị TH-NC Phường Trung Hoà, quận Cầu Giấy</t>
  </si>
  <si>
    <t>Công ty TNHH Panasonic Appliances Việt Nam</t>
  </si>
  <si>
    <t>Lô B6, khu CN Thăng Long, xã Kim Chung, huyện Đông Anh</t>
  </si>
  <si>
    <t>Tủ lạnh và máy giặt</t>
  </si>
  <si>
    <t>Công ty CP Công nghiệp Thép Khánh An</t>
  </si>
  <si>
    <t>Thôn Trung Phương, Xã Phương Trung, Huyện Thanh Oai</t>
  </si>
  <si>
    <t>Công ty TNHH MTV cơ khí 17</t>
  </si>
  <si>
    <t>Đường 16, Thôn Xuân Kỳ, Xã Đông Xuân, Huyện Sóc Sơn.</t>
  </si>
  <si>
    <t>Gia công cơ khí, xử lý và tráng phủ kim loại</t>
  </si>
  <si>
    <t>Công ty TNHH Fujikin Việt Nam</t>
  </si>
  <si>
    <t>Lô H-2B, Khu CN Thăng Long, Xã Kim Chung, Huyện Đông Anh</t>
  </si>
  <si>
    <t>Phụ kiện và van xe máy</t>
  </si>
  <si>
    <t>dn.hanoi.030</t>
  </si>
  <si>
    <t>Công ty TNHH Quốc tế Hồ Tây</t>
  </si>
  <si>
    <t>Số 3, phố Phó Đức Chính, Quận Ba Đình</t>
  </si>
  <si>
    <t>Kinh doanh nhà hàng, khách sạn</t>
  </si>
  <si>
    <t>dn.hanoi.032</t>
  </si>
  <si>
    <t>Cơ sở sản xuất Trần Thị Thư</t>
  </si>
  <si>
    <t>Xã Đông Xuân, huyện Sóc Sơn.</t>
  </si>
  <si>
    <t>dn.hanoi.176</t>
  </si>
  <si>
    <t>Cty TNHH đồ chơi cheewah- Việt Nam</t>
  </si>
  <si>
    <t>Khu CN Phú Nghĩa, xã Phú Nghĩa, huyện Chương Mỹ</t>
  </si>
  <si>
    <t>Đồ chơi</t>
  </si>
  <si>
    <t>dn.hanoi.312</t>
  </si>
  <si>
    <t>Bệnh viện K</t>
  </si>
  <si>
    <t>Thôn Tựu Liệt, xã Tam Hiệp, huyện Thanh Trì</t>
  </si>
  <si>
    <t>dn.hanoi.326</t>
  </si>
  <si>
    <t>Viện Huyết học truyền máu Trung ương</t>
  </si>
  <si>
    <t> 14 Trần Thái Tông, Phường Yên Hoà, Quận Cầu Giấy</t>
  </si>
  <si>
    <t>dn.hanoi.105</t>
  </si>
  <si>
    <t>Công ty CP SAVICO Hà Nội</t>
  </si>
  <si>
    <t>Số 7&amp;9 Nguyễn Văn Linh, Tổ 17, phường Gia Thụy, quận Long Biên</t>
  </si>
  <si>
    <t>dn.hanoi.204</t>
  </si>
  <si>
    <t>Công ty TNHH sản xuất nhựa Việt Nhật</t>
  </si>
  <si>
    <t>xã Dân Hòa, huyện Thanh Oai</t>
  </si>
  <si>
    <t>Sản xuất các sản phẩm từ nhựa</t>
  </si>
  <si>
    <t>dn.hanoi.158</t>
  </si>
  <si>
    <t>Công ty CP thép Phong Thái</t>
  </si>
  <si>
    <t>Thôn Đa Hội, xã Châu Khê, huyện Đông Anh</t>
  </si>
  <si>
    <t>Công ty CP Đầu tư XD&amp;PT đô thị Hồng Hà</t>
  </si>
  <si>
    <t>Thôn Mai Nội, Xã Mai Đình, huyện Sóc Sơn</t>
  </si>
  <si>
    <t>Sản xuất vật liệu xây dựng</t>
  </si>
  <si>
    <t>dn.hanoi.386</t>
  </si>
  <si>
    <t>Công ty TNHH MTV Vắc xin và sinh phẩm số 1</t>
  </si>
  <si>
    <t>Số 1 phố Yersin, quận Hai Bà Trưng.</t>
  </si>
  <si>
    <t>Sản xuất dược phẩm</t>
  </si>
  <si>
    <t>Công ty TNHH DYNAPAC (Hà Nội)</t>
  </si>
  <si>
    <t>khu công nghiệp Sài Đồng B, quận Long Biên</t>
  </si>
  <si>
    <t>Sản phẩm bao bì</t>
  </si>
  <si>
    <t>dn.hanoi.163</t>
  </si>
  <si>
    <t>Tập đoàn Viễn thông Quân đội</t>
  </si>
  <si>
    <t>Công ty TNHH Xuân Lộc Thọ</t>
  </si>
  <si>
    <t>Lô 9 CN2, cụm công nghiệp Ngọc Hồi, huyện Thanh Trì</t>
  </si>
  <si>
    <t>Ổ cắm, công tắc, thiết bị điện</t>
  </si>
  <si>
    <t>Bệnh viện Quân Y 103</t>
  </si>
  <si>
    <t xml:space="preserve"> 261 đường Phùng Hưng, phường Phúc La, quận Hà Đông</t>
  </si>
  <si>
    <t>dn.hanoi.033</t>
  </si>
  <si>
    <t>Trung tâm viễn thông 2 - Viễn thông Hà Nội - CN Tập đoàn Bưu chính Viễn thông Việt Nam</t>
  </si>
  <si>
    <t>4 Nguyễn Chế Nghĩa, quận Hoàn Kiếm</t>
  </si>
  <si>
    <t>dn.hanoi.398</t>
  </si>
  <si>
    <t>Công ty CP Trung tâm Thương mại EVER-FORTUNE</t>
  </si>
  <si>
    <t>Số 83B đường Lý Thường Kiệt, quận Hoàn Kiếm</t>
  </si>
  <si>
    <t>dn.hanoi.218</t>
  </si>
  <si>
    <t>Công ty CP Santomas Việt Nam</t>
  </si>
  <si>
    <t>Số 5C Lô D, Khu Công nghiệp Thăng Long, huyện Đông Anh</t>
  </si>
  <si>
    <t>Chế tạo và lắp ráp khuôn ép chi tiết nhựa</t>
  </si>
  <si>
    <t>Khu đô thị Sinh thái Vinhomes Reverside, phường Việt Hưng, quận Long Biên</t>
  </si>
  <si>
    <t>Trung tâm hạ tầng mạng Miền Bắc - Chi nhánh Tổng Công ty Hạ tầng mạng</t>
  </si>
  <si>
    <t>Số 30 Đường Phạm Hùng, Phường Mỹ Đình 1, Quận Nam Từ Liêm</t>
  </si>
  <si>
    <t>Công ty CP UNITED MOTOR Việt Nam</t>
  </si>
  <si>
    <t>Khu CN Nội Bài, Xã Quang Tiến, Huyện Sóc Sơn.</t>
  </si>
  <si>
    <t>Phụ tùng và bộ phận phụ trợ cho xe có động cơ</t>
  </si>
  <si>
    <t>Học Viện Quân Y</t>
  </si>
  <si>
    <t xml:space="preserve"> 160 Phùng Hưng, phường Phúc La, quận Hà Đông</t>
  </si>
  <si>
    <t>dn.hanoi.034</t>
  </si>
  <si>
    <t>Công ty TNHH Khách sạn Nhà hát</t>
  </si>
  <si>
    <t>Số 1 đường Lê Thánh Tông, quận Hoàn Kiếm</t>
  </si>
  <si>
    <t>Kinh doanh khách sạn</t>
  </si>
  <si>
    <t>dn.hanoi.194</t>
  </si>
  <si>
    <t>Công ty TNHH  khách sạn Hà Nội Fortuna</t>
  </si>
  <si>
    <t>Số 6B Phố Láng Hạ, quận Ba Đình</t>
  </si>
  <si>
    <t>dn.hanoi.212</t>
  </si>
  <si>
    <t>Văn phòng Viện hàn lâm Khoa học và Công nghệ Việt Nam</t>
  </si>
  <si>
    <t>18 Hoàng Quốc Việt, quận Cầu Giấy</t>
  </si>
  <si>
    <t>dn.hanoi.095</t>
  </si>
  <si>
    <t>Viện Dầu khí Việt Nam</t>
  </si>
  <si>
    <t>Số 167 Phố Trung Kính, Phường Yên Hoà, quận Cầu Giấy</t>
  </si>
  <si>
    <t>dn.hanoi.214</t>
  </si>
  <si>
    <t>Công ty CP SYRENA</t>
  </si>
  <si>
    <t>Số 51 đường Xuân Diệu, quận Tây Hồ</t>
  </si>
  <si>
    <t>dn.hanoi.193</t>
  </si>
  <si>
    <t>Công ty TNHH Tháp Trung Tâm Hà Nội</t>
  </si>
  <si>
    <t>Số 49 Phố Hai Bà Trưng, quận Hoàn Kiếm</t>
  </si>
  <si>
    <t>dn.hanoi.206</t>
  </si>
  <si>
    <t>Công ty liên doanh TNHH BERJAYA Hồ Tây</t>
  </si>
  <si>
    <t>Số 11 đường Xuân Diệu, quận Tây Hồ</t>
  </si>
  <si>
    <t>dn.hanoi.110</t>
  </si>
  <si>
    <t>Kho Bạc Nhà Nước</t>
  </si>
  <si>
    <t>Số 32 Cát Linh, quận Đống Đa</t>
  </si>
  <si>
    <t>Giao dịch tiền tệ</t>
  </si>
  <si>
    <t>dn.hanoi.088</t>
  </si>
  <si>
    <t>Công ty CP Bao bì và in nông nghiệp</t>
  </si>
  <si>
    <t>Lô3 CN3, Khu công nghiệp Ngọc Hồi, huyện Thanh Trì</t>
  </si>
  <si>
    <t xml:space="preserve">Sản xuất bao bì  </t>
  </si>
  <si>
    <t>Công ty TNHH Liên doanh Sakura Hà Nội Plaza- Khách sạn Nikko Hà Nội</t>
  </si>
  <si>
    <t>84 Trần Nhân Tông, quận Hai Bà Trưng</t>
  </si>
  <si>
    <t>dn.hanoi.113</t>
  </si>
  <si>
    <t>Công ty CP phát triển đô thị Nam Hà Nội</t>
  </si>
  <si>
    <t>Số 458, phố Minh Khai, Phường Vĩnh Tuy, Quận Hai Bà Trưng</t>
  </si>
  <si>
    <t>Kinh doanh</t>
  </si>
  <si>
    <t>Công ty TNHH Công nghiệp SPINDEX Hà Nội</t>
  </si>
  <si>
    <t>Lô 7A, Khu công nghiệp Nội Bài, Xã Quang Tiến, Huyện Sóc Sơn.</t>
  </si>
  <si>
    <t>Linh kiện máy in, phô tô</t>
  </si>
  <si>
    <t>dn.hanoi.178</t>
  </si>
  <si>
    <t>Văn phòng Tổng cục Hải Quan</t>
  </si>
  <si>
    <t>Lô E3,đường Dương Đình Nghệ, quận Cầu Giấy</t>
  </si>
  <si>
    <t>dn.hanoi.092</t>
  </si>
  <si>
    <t>170 Đường La thành, quận Đống Đa</t>
  </si>
  <si>
    <t xml:space="preserve">Trung tâm Thông tin di động KV I </t>
  </si>
  <si>
    <t>Phường Phương Liệt, quận Thanh Xuân</t>
  </si>
  <si>
    <t>dn.hanoi.388</t>
  </si>
  <si>
    <t>Công ty Cổ phần đầu tư Minh Hoà</t>
  </si>
  <si>
    <t xml:space="preserve">Lô B2-4-4, Khu CN Nam Thăng Long, phường Thụy Phương, quận Bắc Từ Liêm </t>
  </si>
  <si>
    <t>Van, vòi các loại</t>
  </si>
  <si>
    <t>Chi nhánh Công ty TNHH XNK Liên Thái Bình Dương - Hà Nội.</t>
  </si>
  <si>
    <t>Số 24 Hai Bà Trưng, Quận Hoàn Kiếm</t>
  </si>
  <si>
    <t>Trụ sở văn phòng</t>
  </si>
  <si>
    <t>Công ty TNHH KYOEI Việt Nam</t>
  </si>
  <si>
    <t>Lô 3, Khu CN Nội Bài, Xã Quang Tiến, Huyện Sóc Sơn</t>
  </si>
  <si>
    <t>Các sản phẩm từ thép</t>
  </si>
  <si>
    <t>Trung tâm thông tin di động VIETNAMOBILE-CN Công ty CP Viễn thông Hà Nội</t>
  </si>
  <si>
    <t>Tầng 6 - Số 7 Chùa Bộc, Trung Tự - Số 2 đường Chùa Bộc, quận Đống Đa</t>
  </si>
  <si>
    <t>Công ty cổ phần Điện Cơ Thống Nhất</t>
  </si>
  <si>
    <t>Số 164 Nguyễn Đức Cảnh, Phường Tương Mai, quận Hoàng Mai.</t>
  </si>
  <si>
    <t>Thiết bị gia dụng</t>
  </si>
  <si>
    <t xml:space="preserve">Tâp đoàn Dầu Khí </t>
  </si>
  <si>
    <t>Số 18 đường Láng Hạ, quận Ba Đình</t>
  </si>
  <si>
    <t>dn.hanoi.220</t>
  </si>
  <si>
    <t>Chi nhánh công ty TNHH một thành viên Nam Triệu -Nhà máy cơ khí công trình</t>
  </si>
  <si>
    <t>Số 199 phố Minh Khai, Quận Hai Bà Trưng</t>
  </si>
  <si>
    <t>Công ty TNHH global toserco</t>
  </si>
  <si>
    <t>Số 40 Phố Cát Linh, quận Đống Đa</t>
  </si>
  <si>
    <t>dn.hanoi.208</t>
  </si>
  <si>
    <t>Ngân hàng Thương mại CP Công thương Việt Nam</t>
  </si>
  <si>
    <t>9 Lê Duẩn, quận Hoàn Kiếm</t>
  </si>
  <si>
    <t>Chi nhánh Hà Nội - Công ty CP Dịch vụ Thương mại tổng hợp VINCOMMERCE</t>
  </si>
  <si>
    <t>Số 2 Nhà B20 Phường Nghĩa Tân, quận Cầu Giấy</t>
  </si>
  <si>
    <t>Kinh doanh dịch vụ</t>
  </si>
  <si>
    <t>Học Viện Kỹ Thuật Quân Sự</t>
  </si>
  <si>
    <t>Số 236 Đường Hoàng Quốc Việt, quận Bắc Từ Liêm</t>
  </si>
  <si>
    <t>Trung tâm Kỹ thuật Thông tấn</t>
  </si>
  <si>
    <t>77- 79 Lý Thường Kiệt, quận Hoàn Kiếm</t>
  </si>
  <si>
    <t>Công ty CP khóa Việt-Tiệp</t>
  </si>
  <si>
    <t>Thị trấn Đông Anh, huyện Đông Anh.</t>
  </si>
  <si>
    <t>Sản xuất khóa</t>
  </si>
  <si>
    <t>dn.hanoi.180</t>
  </si>
  <si>
    <t>Học viện Cảnh sát nhân dân</t>
  </si>
  <si>
    <t>Phường Cổ Nhuế 2, quận Bắc Từ Liêm</t>
  </si>
  <si>
    <t>dn.hanoi.310</t>
  </si>
  <si>
    <t>Xí nghiệp Dịch vụ đô thị và nhà ở Hà Nội -Chi nhánh Tổng Công ty xây dựng Hà Nội -Công ty CP</t>
  </si>
  <si>
    <t>B3A Làng Quốc tế Thăng Long, Phường Dịch Vọng, Quận Cầu Giấy</t>
  </si>
  <si>
    <t>dn.hanoi.415</t>
  </si>
  <si>
    <t>Công ty CP may Hồ Gươm</t>
  </si>
  <si>
    <t xml:space="preserve"> Tầng 10 HOGUOM PLAZA, số 102 Trần Phú, phường Mỗ Lao, quận Hà Đông</t>
  </si>
  <si>
    <t>Công ty CP đầu tư Long Biên</t>
  </si>
  <si>
    <t>Khu Trung đoàn 918, Phường Phúc Đồng, quận Long Biên</t>
  </si>
  <si>
    <t>Công ty CP xây lắp và dịch vụ Sông Đà</t>
  </si>
  <si>
    <t>Số nhà A86 TT9, KĐT mới Văn Quán - Yên Phúc, Văn Quán, quận Hà Đông</t>
  </si>
  <si>
    <t>dn.hanoi.128</t>
  </si>
  <si>
    <t>Bệnh viện Phụ sản Trung Ương</t>
  </si>
  <si>
    <t>43 Tràng Thi, quận Hoàn Kiếm</t>
  </si>
  <si>
    <t>dn.hanoi.041</t>
  </si>
  <si>
    <t>Trường đại học Kinh Tế Quốc Dân</t>
  </si>
  <si>
    <t>207 đường Giải Phóng, Quận Hai Bà Trưng</t>
  </si>
  <si>
    <t>Công ty CP dịch vụ số liệu Toàn Cầu</t>
  </si>
  <si>
    <t>Lô P-5 Khu CN Thăng Long, huyện Đông Anh</t>
  </si>
  <si>
    <t>dn.hanoi.146</t>
  </si>
  <si>
    <t>Xí nghiệp dịch vụ &amp; KD nhà Công ty đầu tư xây dựng số 2</t>
  </si>
  <si>
    <t>Phường Nhân Chính, quận Thanh Xuân</t>
  </si>
  <si>
    <t>Công ty Liên doanh Tháp Ngân hàng Đầu tư và Phát triển Việt Nam</t>
  </si>
  <si>
    <t>Số 194 đường Trần Quang Khải, quận Hoàn Kiếm</t>
  </si>
  <si>
    <t>dn.hanoi.213</t>
  </si>
  <si>
    <t>Tổng Công ty May 10- Công ty Cổ phần</t>
  </si>
  <si>
    <t>Số 765A Nguyễn Văn Linh, phường Sài Đồng, quận Long Biên</t>
  </si>
  <si>
    <t>Hàng may mặc, giày dép, hàng da và giả da</t>
  </si>
  <si>
    <t>dn.hanoi.075</t>
  </si>
  <si>
    <t xml:space="preserve">Công ty liên doanh khách sạn Hà Nội </t>
  </si>
  <si>
    <t>D8 Giảng Võ, phường Giảng Võ, quận Ba Đình</t>
  </si>
  <si>
    <t>dn.hanoi.109</t>
  </si>
  <si>
    <t>Công ty CP Đầu Tư và Phát Triển Nhà số 6 Hà Nội</t>
  </si>
  <si>
    <t> Tầng 6A, tòa nhà Diamond Flower, 48 đường Lê Văn Lương,  quận Thanh Xuân</t>
  </si>
  <si>
    <t>dn.hanoi.414</t>
  </si>
  <si>
    <t>CN Công ty CP bất động sản Việt - Nhật tại Long Biên</t>
  </si>
  <si>
    <t>Trung tâm thương mại Gia Thuỵ, khu X2, Phường Gia Thuỵ, Quận Long Biên</t>
  </si>
  <si>
    <t>dn.hanoi.035</t>
  </si>
  <si>
    <t>Công ty TNHH DAIBIRU CSB</t>
  </si>
  <si>
    <t>Số 16, phố Phan Chu Trinh, Phường Phan Chu Trinh, Quận Hoàn Kiếm</t>
  </si>
  <si>
    <t>Bệnh viện đa khoa Đức Giang</t>
  </si>
  <si>
    <t>Số 54, Phố Trường Lâm, phường Đức Giang, quận Long Biên</t>
  </si>
  <si>
    <t>dn.hanoi.320</t>
  </si>
  <si>
    <t>Công ty TNHH Một thành viên chiếu sáng và Thiết bị đô thị</t>
  </si>
  <si>
    <t>Số 30, Hai Bà Trưng, quận Hoàn Kiếm</t>
  </si>
  <si>
    <t>Hành chính</t>
  </si>
  <si>
    <t>dn.hanoi.102</t>
  </si>
  <si>
    <t>Bệnh viện Thanh Nhàn</t>
  </si>
  <si>
    <t>42 Thanh Nhàn, Quận Hai Bà Trưng</t>
  </si>
  <si>
    <t>dn.hanoi.405</t>
  </si>
  <si>
    <t>Bệnh viện E</t>
  </si>
  <si>
    <t>Số 89 Trần Cung, Phường Nghĩa Tân, quận Cầu Giấy</t>
  </si>
  <si>
    <t>Công ty CP đầu tư T&amp;M Việt Nam</t>
  </si>
  <si>
    <t>Trung tâm hành chính Hà Đông, đường Tô Hiệu, quận Hà Đông</t>
  </si>
  <si>
    <t>dn.hanoi.108</t>
  </si>
  <si>
    <t>Công ty CP cơ điện &amp; xây dựng Việt Nam</t>
  </si>
  <si>
    <t>102 Trường Chinh, Quận Đống Đa</t>
  </si>
  <si>
    <t>dn.hanoi.148</t>
  </si>
  <si>
    <t>Công ty CP Du lịch Thương mại và Đầu tư Thủ Đô</t>
  </si>
  <si>
    <t>Số 109 đường Trần Hưng Đạo, quận Hoàn kiếm.</t>
  </si>
  <si>
    <t>dn.hanoi.198</t>
  </si>
  <si>
    <t>Trường Đại Học Công Nghiệp Hà Nội</t>
  </si>
  <si>
    <t> Số 298 đường Cầu Diễn, quận Bắc Từ Liêm</t>
  </si>
  <si>
    <t>Học viện Nông nghiệp Việt Nam</t>
  </si>
  <si>
    <t>Thị trấn Trâu Quỳ, huyện  Gia Lâm</t>
  </si>
  <si>
    <t>dn.hanoi.121</t>
  </si>
  <si>
    <t>Công ty CP dịch vụ TSQ Việt Nam</t>
  </si>
  <si>
    <t>LK6D Khu Đô thị Mỗ Lao, phường Mộ Lao, quận Hà Đông</t>
  </si>
  <si>
    <t>Học viện an ninh nhân dân</t>
  </si>
  <si>
    <t xml:space="preserve"> Số 125 Trần Phú, phường Văn Quán, quận Hà Đông</t>
  </si>
  <si>
    <t>Bệnh viện Phụ sản Hà Nội</t>
  </si>
  <si>
    <t>929 Đường La Thành, quận Ba Đình</t>
  </si>
  <si>
    <t>dn.hanoi.332</t>
  </si>
  <si>
    <t>Ngân hàng Nông nghiệp và phát triển nông thôn Việt Nam - Trung tâm Công nghệ thông tin</t>
  </si>
  <si>
    <t>Nhà C3, Phường Phương Liệt, Quận Thanh Xuân</t>
  </si>
  <si>
    <t>Bệnh viện 19-8  Bộ Công an</t>
  </si>
  <si>
    <t>Số 9, phố Trần Bình, Mai Dịch, quận Cầu Giấy</t>
  </si>
  <si>
    <t>Công ty Cổ phần sứ Viglacera Thanh Trì</t>
  </si>
  <si>
    <t>Đường Nguyễn Khoái, phường Thanh Trì, huyện Thanh Trì</t>
  </si>
  <si>
    <t>Gạch tráng men</t>
  </si>
  <si>
    <t>dn.hanoi.167</t>
  </si>
  <si>
    <t>Công ty TNHH Mặt trời Sông Hồng</t>
  </si>
  <si>
    <t>Số 23 đường Phan Chu Trinh, quận Hoàn Kiếm</t>
  </si>
  <si>
    <t>dn.hanoi.190</t>
  </si>
  <si>
    <t>TTTM Mê Linh Plaza, Km8 Thăng Long, xã Quang Minh, huyện Mê Linh</t>
  </si>
  <si>
    <t>Cục Quản trị - Ngân hàng Nhà nước Việt Nam</t>
  </si>
  <si>
    <t>25 Lý Thường Kiệt, quận Hoàn Kiếm</t>
  </si>
  <si>
    <t>Bệnh viện Quân Y 354 - Tổng cục Hậu cần</t>
  </si>
  <si>
    <t xml:space="preserve">Số 120 Đốc Ngữ, quận Ba Đình </t>
  </si>
  <si>
    <t>dn.hanoi.409</t>
  </si>
  <si>
    <t>Công ty CP Hỗ trợ Phát Triển Công Nghệ Detech</t>
  </si>
  <si>
    <t>Tòa nhà Detech, số 8, đường Tôn Thất Huyết, Mỹ Đình 2, quận Nam Từ Liêm</t>
  </si>
  <si>
    <t>dn.hanoi.119</t>
  </si>
  <si>
    <t>Tổng Công ty Đầu tư Phát triển hạ tầng đô thị UDIC- Công ty TNHH một thành viên</t>
  </si>
  <si>
    <t>CCCT Trung Yên 1, KĐT Trung Yên, Phường Trung Hòa, Quận Cầu Giấy</t>
  </si>
  <si>
    <t xml:space="preserve">Công ty CP Đầu tư  và xây dựng số 4 </t>
  </si>
  <si>
    <t>243A Đê la Thành, quận Đống Đa </t>
  </si>
  <si>
    <t>dn.hanoi.143</t>
  </si>
  <si>
    <t>Công ty CP tập đoàn Đầu tư Việt Nam</t>
  </si>
  <si>
    <t xml:space="preserve"> Khu đô thị Vinhomes Riverside, phường Việt Hưng, quận Long Biên</t>
  </si>
  <si>
    <t>dn.hanoi.319</t>
  </si>
  <si>
    <t>Công ty TNHH Hoà Bình</t>
  </si>
  <si>
    <t>106 đường  Hoàng Quốc Việt, quận Cầu Giấy</t>
  </si>
  <si>
    <t>CN ALMAZ-Công ty CP đầu tư và phát triển đô thị Sài Đồng</t>
  </si>
  <si>
    <t>Đường Hoa Lan, khu đô thị sinh thái Vinhomes Riverside, Phường Phúc Lợi, quận Long Biên</t>
  </si>
  <si>
    <t>Bệnh viện Đa khoa Xanh Pôn</t>
  </si>
  <si>
    <t>12 Chu Văn An, Quận Ba Đình</t>
  </si>
  <si>
    <t>Công ty CP dược phẩm Hà Tây</t>
  </si>
  <si>
    <t>Số 10A , phố Quang Trung, Phường Quang Trung, Quận Hà Đông.</t>
  </si>
  <si>
    <t>Sản xuất thuốc, hoá dược và dược liệu</t>
  </si>
  <si>
    <t>Công ty TNHH MTV Chiếu sáng và Thiết bị Đô thị</t>
  </si>
  <si>
    <t>Ngã 3 Trần Tử Bình - Tô Hiệu, quận Cầu Giấy</t>
  </si>
  <si>
    <t>Công ty cổ phần bia Hà Nội Kim Bài</t>
  </si>
  <si>
    <t>Số 40, Thị trấn Kim Bài, huyện Thanh Oai</t>
  </si>
  <si>
    <t>dn.hanoi.079</t>
  </si>
  <si>
    <t>Trung tâm thông tin thương mại hàng hải Quốc tế</t>
  </si>
  <si>
    <t>Số 01 Đào Duy Anh, quận Đống Đa</t>
  </si>
  <si>
    <t>dn.hanoi.153</t>
  </si>
  <si>
    <t>Công ty CP VTC truyền thông trực tuyến (VTC Online)</t>
  </si>
  <si>
    <t>Số 18 Tam Trinh, Quận Hai Bà Trưng</t>
  </si>
  <si>
    <t>Công ty TNHH Phần Mềm FPT Hà Nội</t>
  </si>
  <si>
    <t>Khu phần mềm, KCNC Hòa Lạc, Km29 Đại Lộ Thăng Long, huyện Thạch Thất</t>
  </si>
  <si>
    <t>Công ty TNHH một thành viên Kinh doanh dịch vụ nhà Hà Nội</t>
  </si>
  <si>
    <t>521 Kim mã, quận Ba Đình</t>
  </si>
  <si>
    <t>dn.hanoi.407</t>
  </si>
  <si>
    <t>Học viện chính trị</t>
  </si>
  <si>
    <t xml:space="preserve">  Số 124 Ngô Quyền, Phường Quang Trung, quận Hà Đông</t>
  </si>
  <si>
    <t>Công ty TNHH SATURN</t>
  </si>
  <si>
    <t>Số 9 Đào Duy Anh, Phường Phương Mai, Quận Đống Đa</t>
  </si>
  <si>
    <t>Chi nhánh  MM Mega Market Thăng Long - Công ty TNHH  MM Mega Market Việt Nam</t>
  </si>
  <si>
    <t>đường Phạm Văn Đồng, phường Cổ Nhuế 1, quận Bắc Từ Liêm</t>
  </si>
  <si>
    <t>Siêu thị</t>
  </si>
  <si>
    <t>dn.hanoi.400</t>
  </si>
  <si>
    <t>Bệnh Viện Bưu điện</t>
  </si>
  <si>
    <t>Số 49 phố Trần Điền, phường Định Công,
quận Hoàng Mai</t>
  </si>
  <si>
    <t>Văn phòng cục tần số Vô tuyến điện -Bộ thông tin và truyền thông</t>
  </si>
  <si>
    <t>Số 115 Trần Duy Hưng, quận Cầu Giấy</t>
  </si>
  <si>
    <t>Trường Đại Học FPT</t>
  </si>
  <si>
    <t>Khu Giáo dục và Đào tạo – Khu Công nghệ cao Hòa Lạc Km 29 Đại lộ Thăng Long, huyện Thạch Thất</t>
  </si>
  <si>
    <t>Công ty CP Golden Gain Việt Nam</t>
  </si>
  <si>
    <t>Nhà A Khu N03 Khu đô thị Đông Nam Trần Duy Hưng, Đường Hoàng Minh Giám, quận Cầu Giấy</t>
  </si>
  <si>
    <t>Cục Kế hoạch - Tài chính, Bộ Tài chính</t>
  </si>
  <si>
    <t>28 Trần Hưng Đạo (16 - 18 Phan Chu Trinh), quận Hoàn Kiếm</t>
  </si>
  <si>
    <t>Công ty CP Tập Đoàn VIT</t>
  </si>
  <si>
    <t>519 Kim Mã, quận Ba Đình</t>
  </si>
  <si>
    <t>Trung tâm nghiên cứu sản xuất vắc xin và sinh phẩm Y Tế</t>
  </si>
  <si>
    <t xml:space="preserve">Dốc đoàn kết, phường Vĩnh Hưng, quận Hoàng Mai </t>
  </si>
  <si>
    <t>Cục Hậu cần An Ninh - Tổng cục An Ninh</t>
  </si>
  <si>
    <t>15 Trần Bình Trọng, quận Hoàn Kiếm</t>
  </si>
  <si>
    <t>Công ty TNHH Tháp Láng Hạ Hà Nội</t>
  </si>
  <si>
    <t>Số 89 phố Láng Hạ, Phường Láng Hạ, Quận Đống Đa</t>
  </si>
  <si>
    <t>Công ty CP Đầu tư và Xây dựng số 1 Hà Nội</t>
  </si>
  <si>
    <t>Tầng 2 tòa nhà CT2A khu ĐTM Nghĩa Đô, Phường Cổ Nhuế 1, Quận Bắc Từ Liêm</t>
  </si>
  <si>
    <t>CN MM Mega Market Hoàng Mai - Công ty TNHH MM Mega Market (VN) tại TP Hà Nội</t>
  </si>
  <si>
    <t>Đường Tam Trinh, Phường Yên Sở, quận Hoàng Mai</t>
  </si>
  <si>
    <t>Nhà máy Bia Sài Gòn – Mê Linh thuộc Công ty CP Bia, Rượu Sài Gòn – Đồng Xuân</t>
  </si>
  <si>
    <t>Khu 7, Thị trấn Quang Minh, huyện Mê Linh</t>
  </si>
  <si>
    <t>Bia hơi, bia tươi</t>
  </si>
  <si>
    <t>Tổng Công ty đầu tư &amp; phát triển nhà Hà Nội</t>
  </si>
  <si>
    <t xml:space="preserve">Số nhà 34 phố Hai Bà Trưng, Phường Tràng Tiền, quận Hoàn Kiếm </t>
  </si>
  <si>
    <t>Công Ty CP Xuân Hòa Hà Nội</t>
  </si>
  <si>
    <t>Thôn Tráng Việt, Xã Tráng Việt, Huyện Mê Linh</t>
  </si>
  <si>
    <t>Sản xuất gạch nung</t>
  </si>
  <si>
    <t>dn.hanoi.175</t>
  </si>
  <si>
    <t>CN Công ty CP Viglacera Từ Liêm- NM Viglacera Bình Minh</t>
  </si>
  <si>
    <t>Thôn Bình Đà, Xã Bình Minh, Huyện Thanh Oai</t>
  </si>
  <si>
    <t>Vật liệu xây dựng từ đất sét</t>
  </si>
  <si>
    <t>Công ty Cổ phần cầu xây</t>
  </si>
  <si>
    <t>Xã Tân Dân, Huyện Sóc Sơn</t>
  </si>
  <si>
    <t>Sản xuất gạch</t>
  </si>
  <si>
    <t>Công ty cổ phần VIGLACERA Đông Anh</t>
  </si>
  <si>
    <t>Tổ 35, Thị trấn Đông Anh, huyện Đông Anh</t>
  </si>
  <si>
    <t>Gạch tráng men, sứ vệ sinh</t>
  </si>
  <si>
    <t>Công ty CP Tập đoàn Thạch Bàn</t>
  </si>
  <si>
    <t>Tổ 4, phường Thạch Bàn, quận Long Biên</t>
  </si>
  <si>
    <t>Sản xuất vật liệu xây dựng từ đất sét</t>
  </si>
  <si>
    <t>dn.hanoi.236</t>
  </si>
  <si>
    <t>Công ty cổ phần Prime Tiền Phong</t>
  </si>
  <si>
    <t>Khu Công nghiệp Bình Xuyên-Huyện Bình Xuyên-VP</t>
  </si>
  <si>
    <t>Công nghiệp</t>
  </si>
  <si>
    <t>Sản xuất công nghiệp</t>
  </si>
  <si>
    <t>dn.vinhphuc.015</t>
  </si>
  <si>
    <t>Công ty Sản xuất Phanh Nissin Việt Nam</t>
  </si>
  <si>
    <t>Xã Quất Lưu - Huyện Bình Xuyên - VP</t>
  </si>
  <si>
    <t>dn.vinhphuc.018</t>
  </si>
  <si>
    <t>CÔNG TY CỔ PHẦN PRIME NGÓI VIỆT</t>
  </si>
  <si>
    <t>Khu CN Bình xuyên, Thị trấn Hương Canh, huyện Bình Xuyên, VP</t>
  </si>
  <si>
    <t>dn.vinhphuc.008</t>
  </si>
  <si>
    <t>Công ty CP Sản xuất Thép Việt Đức</t>
  </si>
  <si>
    <t>Khu CN Bình Xuyên,xã Đạo Đức,huyện Bình Xuyên,VP</t>
  </si>
  <si>
    <t>dn.vinhphuc.019</t>
  </si>
  <si>
    <t>Công ty Cổ phần Prime Vĩnh Phúc</t>
  </si>
  <si>
    <t>Thị trấn Hương Canh - huyện Bình Xuyên - tỉnh Vĩnh Phúc</t>
  </si>
  <si>
    <t>dn.vinhphuc.024</t>
  </si>
  <si>
    <t>Công ty Cổ phần Ống thép Việt - Đức VGPIPE</t>
  </si>
  <si>
    <t>Khu CN Bình Xuyên,xã Đạo Đức,huyện Bình Xuyên,VP,</t>
  </si>
  <si>
    <t>dn.vinhphuc.012</t>
  </si>
  <si>
    <t>Công ty TNHH PIAGGIO Việt Nam</t>
  </si>
  <si>
    <t>Lô M, KCN Bình xuyên, Thị trấn Hương Canh, H. Bình Xuyên, T. VP,</t>
  </si>
  <si>
    <t>dn.vinhphuc.011</t>
  </si>
  <si>
    <t>Công ty Cổ phần sản xuất thép Việt Đức</t>
  </si>
  <si>
    <t>KCN Bình Xuyên, Xã Đạo Đức, H Bình Xuyên, T VP,</t>
  </si>
  <si>
    <t>Công ty Cổ phần PRIME Vĩnh Phúc</t>
  </si>
  <si>
    <t>CÔNG TY HONDA VIỆT NAM</t>
  </si>
  <si>
    <t>P.Phúc Thắng, TX Phúc Yên, T. VP</t>
  </si>
  <si>
    <t>dn.vinhphuc.026</t>
  </si>
  <si>
    <t>CÔNG TY Ô TÔ TOYOTA VIỆT NAM</t>
  </si>
  <si>
    <t>P.Phúc Thắng, TX Phúc Yên, T.VP</t>
  </si>
  <si>
    <t>dn.vinhphuc.013</t>
  </si>
  <si>
    <t>CÔNG TY CỔ PHẦN VIGLACERA THĂNG LONG</t>
  </si>
  <si>
    <t>P.Phúc Thắng -TX .Phúc Yên - T.VP</t>
  </si>
  <si>
    <t>dn.vinhphuc.014</t>
  </si>
  <si>
    <t>Công ty TNHH Sản xuất và Thương mại Việt Anh</t>
  </si>
  <si>
    <t>Thôn 3, xã Việt Xuân, huyện Vĩnh Tường, VP,</t>
  </si>
  <si>
    <t>dn.vinhphuc.009</t>
  </si>
  <si>
    <t>Công ty Cổ phần Prime Đại Việt</t>
  </si>
  <si>
    <t>Thôn Hán Lữ, Phường Khai Quang, TP Vĩnh Yên, VP</t>
  </si>
  <si>
    <t>dn.vinhphuc.020</t>
  </si>
  <si>
    <t>Công ty hữu hạn công nghiệp Rèn dập VietSheng</t>
  </si>
  <si>
    <t>KCN Khai Quang-TP Vĩnh Yên-VP</t>
  </si>
  <si>
    <t>Công ty TNHH Partron Vina</t>
  </si>
  <si>
    <t>Lô 11 KCN Khai Quang, P Khai Quang, TP Vĩnh Yên, T VP,</t>
  </si>
  <si>
    <t>dn.vinhphuc.022</t>
  </si>
  <si>
    <t>Công ty TNHH BHFLEX VINA</t>
  </si>
  <si>
    <t>KCN Khai Quang, P.Khai Quang, TP Vĩnh Yên, VP,</t>
  </si>
  <si>
    <t>Lô 11, KCN Khai Quang, P Khai Quang, TP Vĩnh Yên, T VP</t>
  </si>
  <si>
    <t>Công ty TNHH Power Logics Vina</t>
  </si>
  <si>
    <t>KCN Khai Quang-Phường Khai Quang-TP Vĩnh Yên-T.VP</t>
  </si>
  <si>
    <t>Chi nhánh Công ty TNHH EB Thanh Hóa tại Vĩnh Phúc</t>
  </si>
  <si>
    <t>Khu TTTM Vĩnh Phúc, P.Khai Quang, TP Vĩnh Yên, VP</t>
  </si>
  <si>
    <t>Dịch vụ thương mại</t>
  </si>
  <si>
    <t>Công ty TNHH HAESUNG VINA</t>
  </si>
  <si>
    <t>Lô CN7, KCN Khai Quang, P.Khai Quang, TP Vĩnh Yên, VP,</t>
  </si>
  <si>
    <t>dn.vinhphuc.010</t>
  </si>
  <si>
    <t>Công ty TNHH DKT VINA</t>
  </si>
  <si>
    <t>Công ty TNHH Hoàn Mỹ</t>
  </si>
  <si>
    <t>Thôn Hán Lữ-P.Khai Quang-TP Vĩnh Yên-VP</t>
  </si>
  <si>
    <t>dn.vinhphuc.023</t>
  </si>
  <si>
    <t>Công ty TNHH công nghiệp chính xác Việt Nam 1</t>
  </si>
  <si>
    <t>KCN Khai Quang, P Khai Quang, Thành phố Vĩnh Yên, VP,</t>
  </si>
  <si>
    <t>dn.vinhphuc.021</t>
  </si>
  <si>
    <t>Công ty TNHH JAHWA VINA</t>
  </si>
  <si>
    <t>Lô CN10, KCN Khai Quang, P.Khai Quang, TP Vĩnh Yên, VP,</t>
  </si>
  <si>
    <t>Công ty Cổ phần Prime - Yên Bình</t>
  </si>
  <si>
    <t>Xóm Phổ, Xã Quất Lưu-Huyện Bình Xuyên-VP</t>
  </si>
  <si>
    <t>dn.vinhphuc.004</t>
  </si>
  <si>
    <t>Công ty TNHH Thụ Ngọc Hằng</t>
  </si>
  <si>
    <t>Thôn 1, làng Đồng Lạc, xã Đồng Văn, H Yên Lạc, T VP,</t>
  </si>
  <si>
    <t>dn.vinhphuc.005</t>
  </si>
  <si>
    <t>Cty TNHH Việt Nga</t>
  </si>
  <si>
    <t>Hợp Thịnh - Tam Dương - VP</t>
  </si>
  <si>
    <t>dn.vinhphuc.006</t>
  </si>
  <si>
    <t>Cty Cổ  Phần Công Nghiệp Việt Nam</t>
  </si>
  <si>
    <t>Đồng Văn - Yên Lạc - VP Yên lạc</t>
  </si>
  <si>
    <t>dn.vinhphuc.025</t>
  </si>
  <si>
    <t>Công ty TNHH SX &amp; TM Thép Việt Nga</t>
  </si>
  <si>
    <t>Thôn Hùng Vỹ, xã Đồng Văn,H Yên Lạc, T VP,</t>
  </si>
  <si>
    <t>dn.vinhphuc.007</t>
  </si>
  <si>
    <t>Cty TNHH TM&amp;SX Phôi Thép Thành Công</t>
  </si>
  <si>
    <t>Xã Đồng Văn - Huyện Yên Lạc - VP</t>
  </si>
  <si>
    <t>Công ty Cổ phần thép Trường Biện</t>
  </si>
  <si>
    <t>Khu CN Đồng Văn, xã Đồng Văn, huyện Yên Lạc, VP,</t>
  </si>
  <si>
    <t>dn.vinhphuc.016</t>
  </si>
  <si>
    <t>Công ty TNHH Thương Mại Khánh Dư</t>
  </si>
  <si>
    <t>xã Đồng Văn, Huyện Yên Lạc, VP</t>
  </si>
  <si>
    <t>dn.vinhphuc.017</t>
  </si>
  <si>
    <t>Công ty TNHH Cammsys Việt Nam</t>
  </si>
  <si>
    <t>KCN Bá Thiện - H. Bình Xuyên - T. Vĩnh Phúc.</t>
  </si>
  <si>
    <t>Sản xuất công nghiệp</t>
  </si>
  <si>
    <t>Công ty Cổ phần Bang Joo Electronics Việt Nam</t>
  </si>
  <si>
    <t>KCN Bá Thiện, xã Bá Hiến, huyện Bình Xuyên, tỉnh Vĩnh Phúc, Việt Nam.</t>
  </si>
  <si>
    <t>Công ty TNHH Interflex Vina</t>
  </si>
  <si>
    <t>Lô CN5, KCN Bá Thiện, huyện Bình Xuyên, tỉnh Vĩnh Phúc</t>
  </si>
  <si>
    <t>Công ty TNHH DST Vina</t>
  </si>
  <si>
    <t>KCN Bá Thiện II, xã Bá Hiến, huyện Bình Xuyên, tỉnh Vĩnh Phúc</t>
  </si>
  <si>
    <t>Công ty TNHH Sekonix Vina</t>
  </si>
  <si>
    <t>KCN Bá Thiện 2 - Bình Xuyên - Vĩnh Phúc</t>
  </si>
  <si>
    <t>Công ty Cổ Phần TTC</t>
  </si>
  <si>
    <t>Lô CN 6, Khu CN Phúc Yên, phường Phúc Thắng, thị xã Phúc Yên, tỉnh Vĩnh Phúc.</t>
  </si>
  <si>
    <t>Công ty TNHH Vitto - VP</t>
  </si>
  <si>
    <t>Lô 1, khu vực A, KCN Tam Dương II, xã Kim Long, huyện Tam Dương, tỉnh Vĩnh Phúc</t>
  </si>
  <si>
    <t>Công ty Cổ Phần Công nghiệp Á Mỹ</t>
  </si>
  <si>
    <t>Lô 1, KCN Thái Hòa, Liễn Sơn - Liên Hòa, thị trấn Hoa Sơn, huyện Lập Thạch, tỉnh Vĩnh Phúc</t>
  </si>
  <si>
    <t>Công ty TNHH SBK</t>
  </si>
  <si>
    <t>KCN Bá Thiện II, xã Thiện Kế, huyện Bình Xuyên, tỉnh Vĩnh Phúc</t>
  </si>
  <si>
    <t>CÔNG TY TNHH KOHSEI MULTIPACK VIỆT NAM</t>
  </si>
  <si>
    <t>Lô C - Khu công nghiệp Bình Xuyên - Huyện Bình Xuyên - Tỉnh Vĩnh Phúc</t>
  </si>
  <si>
    <t>dn.vinhphuc.003</t>
  </si>
  <si>
    <t>CÔNG TY TNHH DIOSTECH VINA</t>
  </si>
  <si>
    <t>Khu công nghiệp Bình Xuyên II, Xã Bá Hiến, Huyện Bình Xuyên,Tỉnh Vĩnh Phúc, Việt Nam</t>
  </si>
  <si>
    <t>CÔNG TY TNHH KCI VINA</t>
  </si>
  <si>
    <t>Lô CN06-8, Khu công nghiệp Bình Xuyên II, xã Bá Hiến, huyện Bình Xuyên, tỉnh Vĩnh Phúc, Việt Nam</t>
  </si>
  <si>
    <t>CÔNG TY TNHH ELK DUMO VINA</t>
  </si>
  <si>
    <t>Lô CN 06, Khu công nghiệp Bình Xuyên II, xã Bá Hiến, huyện Bình Xuyên, tỉnh Vĩnh Phúc, Việt Nam</t>
  </si>
  <si>
    <t>CÔNG TY TNHH YOUNG POONG ELECTRONICS VINA</t>
  </si>
  <si>
    <t>Nhà xưởng CN06-6,Lô đất CN 06, Khu công nghiệp Bình Xuyên II, xã Bá Hiến, huyện Bình Xuyên, tỉnh Vĩnh Phúc, Việt Nam</t>
  </si>
  <si>
    <t>Công ty Đường Malt</t>
  </si>
  <si>
    <t>KCN Tiên Sơn, huyện Tiên Du</t>
  </si>
  <si>
    <t>Sản xuất man bia</t>
  </si>
  <si>
    <t>Công ty TNHH INTOPS Việt Nam</t>
  </si>
  <si>
    <t>KCN Yên Phong, Yên Phong</t>
  </si>
  <si>
    <t>Sản xuất vỏ điện thoại</t>
  </si>
  <si>
    <t>dn.bacninh.003</t>
  </si>
  <si>
    <t>Công ty CP Bóng đèn phích nước Rạng Đông</t>
  </si>
  <si>
    <t>KCN Quế Võ mở rộng, Quế Võ</t>
  </si>
  <si>
    <t>Đèn, phích nước</t>
  </si>
  <si>
    <t>dn.bacninh.076</t>
  </si>
  <si>
    <t>Công ty TNHH Vina Yong Sejong</t>
  </si>
  <si>
    <t>KCN Đại Đồng- Hoàn Sơn, Xã Hoàn Sơn, Tiên Du</t>
  </si>
  <si>
    <t>dn.bacninh.077</t>
  </si>
  <si>
    <t>Công ty TNHH S.I.Tech Việt Nam</t>
  </si>
  <si>
    <t>KCN Hạp Lĩnh, TP Bắc Ninh</t>
  </si>
  <si>
    <t>dn.bacninh.078</t>
  </si>
  <si>
    <t>Công ty CP Giấy Thăng Long</t>
  </si>
  <si>
    <t>CCN Phong Khê 2, TP Bắc Ninh</t>
  </si>
  <si>
    <t>Sản xuất giấy</t>
  </si>
  <si>
    <t>dn.bacninh.079</t>
  </si>
  <si>
    <t>Công Ty TNHH ITM SEMICONDUCTOR VIETNAM</t>
  </si>
  <si>
    <t>KCN VSIP Bắc Ninh, thị xã Từ Sơn</t>
  </si>
  <si>
    <t>dn.bacninh.080</t>
  </si>
  <si>
    <t>Công ty TNHH SUNGWOO VINA</t>
  </si>
  <si>
    <t>KCN Thuận Thành 3, X Thanh Khương, H Thuận Thành</t>
  </si>
  <si>
    <t>Điện tử</t>
  </si>
  <si>
    <t>dn.bacninh.081</t>
  </si>
  <si>
    <t>Công Ty CP Tuấn Cường</t>
  </si>
  <si>
    <t>(CCN Mả ông, Phường Đình Bảng, Tx Từ Sơn</t>
  </si>
  <si>
    <t>Thép</t>
  </si>
  <si>
    <t>dn.bacninh.082</t>
  </si>
  <si>
    <t>CÔNG TY CỔ PHẦN ĐẦU TƯ VÀ XÂY DỰNG HỢP LỰC</t>
  </si>
  <si>
    <t>Lô II- 1.2 Khu công nghiệp Quế Võ II - Xã Ngọc Xá - Huyện Quế Võ - Tỉnh Bắc ninh</t>
  </si>
  <si>
    <t>sản xuất các sản phẩm công nghiệp khác</t>
  </si>
  <si>
    <t>dn.bacninh.083</t>
  </si>
  <si>
    <t>CÔNG TY TNHH GOERTEK VINA</t>
  </si>
  <si>
    <t>KCN Quế Võ mở rộng, huyện Quế Võ</t>
  </si>
  <si>
    <t>dn.bacninh.084</t>
  </si>
  <si>
    <t>CÔNG TY TNHH DAEIL TECH VIỆT NAM</t>
  </si>
  <si>
    <t>dn.bacninh.085</t>
  </si>
  <si>
    <t>CÔNG TY TNHH WOOJEON VINA</t>
  </si>
  <si>
    <t>KCN Quế Võ mở rộng, TP Bắc Ninh</t>
  </si>
  <si>
    <t>dn.bacninh.086</t>
  </si>
  <si>
    <t>CÔNG TY TNHH YOUNGBO VINA</t>
  </si>
  <si>
    <t>dn.bacninh.087</t>
  </si>
  <si>
    <t>Công ty TNHH thương mại Phú Thái</t>
  </si>
  <si>
    <t xml:space="preserve">Liền kề KCN Quế Võ, huyện Quế Võ </t>
  </si>
  <si>
    <t>dn.bacninh.088</t>
  </si>
  <si>
    <t>Công ty TNHH M-TECH VIỆT NAM</t>
  </si>
  <si>
    <t>KCN Yên Phong, huyện Yên Phong</t>
  </si>
  <si>
    <t>dn.bacninh.089</t>
  </si>
  <si>
    <t>Công ty TNHH Mai Phương</t>
  </si>
  <si>
    <t>KCN Tiên Sơn, Tiên Du</t>
  </si>
  <si>
    <t>Sản xuất các sản phẩm công nghiệp khác</t>
  </si>
  <si>
    <t>dn.bacninh.090</t>
  </si>
  <si>
    <t>Công ty TNHH ABB Việt Nam</t>
  </si>
  <si>
    <t xml:space="preserve">Sản xuất thiết bị điện </t>
  </si>
  <si>
    <t>dn.bacninh.071</t>
  </si>
  <si>
    <t xml:space="preserve">Nhà máy Sữa đậu nành Vinasoy BN-C.Nhánh CTCP Đường Quảng Ngãi </t>
  </si>
  <si>
    <t>Chế biên sữa và các sản phẩm từ sữa</t>
  </si>
  <si>
    <t>dn.bacninh.069</t>
  </si>
  <si>
    <t>Công ty TNHH MTV nhựa Bảo Thiên</t>
  </si>
  <si>
    <t>KCN Đại Đồng, xã Hoàn Sơn, huyện Tiên Du</t>
  </si>
  <si>
    <t>Sản xuất các sản phẩm từ plastic</t>
  </si>
  <si>
    <t>dn.bacninh.068</t>
  </si>
  <si>
    <t>CÔNG TY TNHH SEOJIN VINA</t>
  </si>
  <si>
    <t>Sản xuất sản phẩm khác còn lại bằng kim loại chưa được phân vào đâu</t>
  </si>
  <si>
    <t>dn.bacninh.067</t>
  </si>
  <si>
    <t>Công ty TNHH Cedo Việt Nam</t>
  </si>
  <si>
    <t>dn.bacninh.066</t>
  </si>
  <si>
    <t>CÔNG TY CỔ PHẦN HANACANS</t>
  </si>
  <si>
    <t xml:space="preserve"> KCN Hanaka, thị xã Từ Sơn</t>
  </si>
  <si>
    <t>dn.bacninh.065</t>
  </si>
  <si>
    <t>Công ty TNHH quốc tế Bright VN</t>
  </si>
  <si>
    <t>KCN Thuận Thành II, huyện Thuận Thành</t>
  </si>
  <si>
    <t>Sản xuất sản phẩm từ kim loại đúc sẵn (trừ máy móc, thiết bị)</t>
  </si>
  <si>
    <t>dn.bacninh.064</t>
  </si>
  <si>
    <t>CN Tổng Cty CP Dệt May Hà Nội</t>
  </si>
  <si>
    <t>Xã Việt Hùng, huyện Quế Võ</t>
  </si>
  <si>
    <t>dn.bacninh.063</t>
  </si>
  <si>
    <t>Công ty TNHH Tiến Minh</t>
  </si>
  <si>
    <t>dn.bacninh.062</t>
  </si>
  <si>
    <t>Công ty TNHH M&amp;C Electronics Vina</t>
  </si>
  <si>
    <t>dn.bacninh.061</t>
  </si>
  <si>
    <t>Công ty  TNHH DK UIL Việt Nam</t>
  </si>
  <si>
    <t>dn.bacninh.060</t>
  </si>
  <si>
    <t>Công ty TNHH Bujeon Việt Nam Electronics</t>
  </si>
  <si>
    <t>dn.bacninh.059</t>
  </si>
  <si>
    <t>Công ty TNHH Mitac Computer</t>
  </si>
  <si>
    <t>KCN VSIP, Thị xã Từ Sơn</t>
  </si>
  <si>
    <t>Sản xuất điện thoại di động</t>
  </si>
  <si>
    <t>dn.bacninh.058</t>
  </si>
  <si>
    <t>Công ty TNHH công nghệ sinh học Konishi Việt Nam</t>
  </si>
  <si>
    <t>KCN Quế Võ 1, TP Bắc Ninh</t>
  </si>
  <si>
    <t>Sản xuất thuốc, hóa dược và dược liệu</t>
  </si>
  <si>
    <t>dn.bacninh.057</t>
  </si>
  <si>
    <t>CÔNG TY TNHH JANG WON TECH VINA</t>
  </si>
  <si>
    <t>dn.bacninh.056</t>
  </si>
  <si>
    <t>Công ty TNHH Toyo Ink Compounds Việt Nam</t>
  </si>
  <si>
    <t>dn.bacninh.055</t>
  </si>
  <si>
    <t>Công ty TNHH Jebsen&amp;Jessen Packaging Việt Nam</t>
  </si>
  <si>
    <t>Sản xuất bao bì, vật liệu đóng gói</t>
  </si>
  <si>
    <t>dn.bacninh.054</t>
  </si>
  <si>
    <t>Công ty TNHH AAC Technologies Việt Nam</t>
  </si>
  <si>
    <t>dn.bacninh.053</t>
  </si>
  <si>
    <t>Công ty Giấy và bao bì Phú Giang</t>
  </si>
  <si>
    <t>CCN Phú Lâm, huyện Tiên Du</t>
  </si>
  <si>
    <t>dn.bacninh.051</t>
  </si>
  <si>
    <t>Công ty TNHH S-MAC Vina</t>
  </si>
  <si>
    <t>dn.bacninh.050</t>
  </si>
  <si>
    <t>Công ty TNHH MTV Vina Paper</t>
  </si>
  <si>
    <t>CCN Tân Chi , huyện Tiên Du</t>
  </si>
  <si>
    <t>Sản xuất bột giấy, giấy và bìa</t>
  </si>
  <si>
    <t>dn.bacninh.049</t>
  </si>
  <si>
    <t>Chi nhánh công ty Diana Unicharm tại Bắc Ninh</t>
  </si>
  <si>
    <t>dn.bacninh.048</t>
  </si>
  <si>
    <t>Công ty TNHH Crucialtec Vina</t>
  </si>
  <si>
    <t xml:space="preserve">Công ty TNHH NRK Việt Nam </t>
  </si>
  <si>
    <t>dn.bacninh.045</t>
  </si>
  <si>
    <t>Công ty TNHH Em-Tech Việt Nam</t>
  </si>
  <si>
    <t>dn.bacninh.044</t>
  </si>
  <si>
    <t>Công ty TNHH DAE Myung VN</t>
  </si>
  <si>
    <t>dn.bacninh.043</t>
  </si>
  <si>
    <t>Công ty  TNHH Samsung Display Việt Nam</t>
  </si>
  <si>
    <t>dn.bacninh.042</t>
  </si>
  <si>
    <t>Công ty TNHH SAMSUNG SDI VIỆT NAM</t>
  </si>
  <si>
    <t>dn.bacninh.041</t>
  </si>
  <si>
    <t>Cty TNHH Điện tử FOSTER (Bắc Ninh)</t>
  </si>
  <si>
    <t>Số 1,đường 11,KCN ĐT&amp;DV VSIP Bắc Ninh,TX Từ Sơn,tỉnh Bắc Ninh</t>
  </si>
  <si>
    <t>dn.bacninh.040</t>
  </si>
  <si>
    <t>Chi nhánh Công ty Asia packaging Industries Việt Nam tại Bắc Ninh</t>
  </si>
  <si>
    <t>KCN Vsip, thị xã Từ Sơn</t>
  </si>
  <si>
    <t>dn.bacninh.039</t>
  </si>
  <si>
    <t>Công ty TNHH Dreamtech Việt Nam</t>
  </si>
  <si>
    <t>dn.bacninh.038</t>
  </si>
  <si>
    <t>Công ty TNHH Microsoft Mobile</t>
  </si>
  <si>
    <t>dn.bacninh.037</t>
  </si>
  <si>
    <t>Công ty TNHH Air Liquide</t>
  </si>
  <si>
    <t>Xã Phương Liễu, huyện Quế Võ</t>
  </si>
  <si>
    <t>dn.bacninh.035</t>
  </si>
  <si>
    <t>Công ty TNHH kính nổi Việt Nam</t>
  </si>
  <si>
    <t>Sản xuất thủy tinh và sản phẩm từ thủy tinh</t>
  </si>
  <si>
    <t>dn.bacninh.034</t>
  </si>
  <si>
    <t>Công ty TNHH Mitac Precision</t>
  </si>
  <si>
    <t>KCN Quế Võ I, huyện Quế Võ</t>
  </si>
  <si>
    <t>dn.bacninh.033</t>
  </si>
  <si>
    <t>Công ty CP Kính Viglacera Đáp Cầu</t>
  </si>
  <si>
    <t>Khu CN Quế Võ mở rộng, H.Tiên Du</t>
  </si>
  <si>
    <t>sản xuất điện tử</t>
  </si>
  <si>
    <t>dn.bacninh.032</t>
  </si>
  <si>
    <t>Công ty CP Viglacera Tiên Sơn</t>
  </si>
  <si>
    <t>dn.bacninh.031</t>
  </si>
  <si>
    <t>Công ty TNHH Canon Việt Nam – Nhà máy Quế Võ</t>
  </si>
  <si>
    <t>dn.bacninh.030</t>
  </si>
  <si>
    <t>Công ty TNHH Dragonjet Việt Nam</t>
  </si>
  <si>
    <t>dn.bacninh.029</t>
  </si>
  <si>
    <t>Công ty TNHH Seiyo Việt Nam</t>
  </si>
  <si>
    <t>dn.bacninh.028</t>
  </si>
  <si>
    <t>Công ty TNHH Sản xuất &amp; cơ khí Tiến Đạt</t>
  </si>
  <si>
    <t>KCN Quế Võ mở rộng, H.Quế võ</t>
  </si>
  <si>
    <t>Sản xuất sản phẩm nhựa</t>
  </si>
  <si>
    <t>dn.bacninh.027</t>
  </si>
  <si>
    <t>Công ty TNHH VS Industry Việt Nam</t>
  </si>
  <si>
    <t>dn.bacninh.026</t>
  </si>
  <si>
    <t>Công ty CP Catalan</t>
  </si>
  <si>
    <t>Xã Đông Thọ, huyện Yên Phong</t>
  </si>
  <si>
    <t>dn.bacninh.024</t>
  </si>
  <si>
    <t>Công ty TNHH Tân Giếng Đáy</t>
  </si>
  <si>
    <t>Xã Ngọc Xá, huyện Quế Võ</t>
  </si>
  <si>
    <t>dn.bacninh.022</t>
  </si>
  <si>
    <t>Công ty CP Dabaco Việt Nam</t>
  </si>
  <si>
    <t>Đường Lý Thái Tổ, TP Bắc Ninh</t>
  </si>
  <si>
    <t>Sản xuất thức ăn gia súc, gia cầm và thủy sản</t>
  </si>
  <si>
    <t>dn.bacninh.021</t>
  </si>
  <si>
    <t>Công ty CP Ngân Sơn</t>
  </si>
  <si>
    <t>Sản xuất thuốc lá</t>
  </si>
  <si>
    <t>dn.bacninh.020</t>
  </si>
  <si>
    <t>Công ty TNHH MTV khai thác công trình thuỷ lợi Bắc Đuống</t>
  </si>
  <si>
    <t>Phường Đình Bảng, thị xã Từ Sơn</t>
  </si>
  <si>
    <t>Nông nghiệp</t>
  </si>
  <si>
    <t>Hoạt động dịch vụ trồng trọt</t>
  </si>
  <si>
    <t>SCT trình 2017</t>
  </si>
  <si>
    <t>dn.bacninh.019</t>
  </si>
  <si>
    <t>Công ty TNHH MTV khai thác công trình thuỷ lợi Nam Đuống</t>
  </si>
  <si>
    <t>Thị trấn Hồ, huyện Thuận Thành</t>
  </si>
  <si>
    <t>dn.bacninh.018</t>
  </si>
  <si>
    <t>Công ty TNHH Mobase Việt Nam</t>
  </si>
  <si>
    <t>Sản xuất thiết bị điện tử viễn thông</t>
  </si>
  <si>
    <t>dn.bacninh.017</t>
  </si>
  <si>
    <t>Công ty CP sữa Việt Nam – Nhà máy sữa Tiên Sơn</t>
  </si>
  <si>
    <t>Sản xuất sữa và các sản phẩm từ sữa</t>
  </si>
  <si>
    <t>dn.bacninh.015</t>
  </si>
  <si>
    <t>Công ty TNHH Tenma – Việt Nam</t>
  </si>
  <si>
    <t>dn.bacninh.014</t>
  </si>
  <si>
    <t>Công ty TNHH Funing Precision Component (Bắc Ninh)</t>
  </si>
  <si>
    <t>KCN Quế Võ, TP Bắc Ninh</t>
  </si>
  <si>
    <t>dn.bacninh.013</t>
  </si>
  <si>
    <t>Bệnh viện đa khoa tỉnh BN</t>
  </si>
  <si>
    <t>Bồ Sơn, phường Võ Cường, TP Bắc Ninh</t>
  </si>
  <si>
    <t>Hoạt động của các bệnh viện</t>
  </si>
  <si>
    <t>dn.bacninh.012</t>
  </si>
  <si>
    <t>Công ty TNHH Canon Việt Nam – Nhà máy Tiên Sơn</t>
  </si>
  <si>
    <t>dn.bacninh.011</t>
  </si>
  <si>
    <t>Công ty TNHH Hà Nội SeowonIntech</t>
  </si>
  <si>
    <t>Sản xuất nhựa</t>
  </si>
  <si>
    <t>dn.bacninh.010</t>
  </si>
  <si>
    <t>Công ty Pepsico Việt Nam tại Bắc Ninh</t>
  </si>
  <si>
    <t>dn.bacninh.009</t>
  </si>
  <si>
    <t>Công ty TNHH Samsung Electronics Việt Nam</t>
  </si>
  <si>
    <t>dn.bacninh.008</t>
  </si>
  <si>
    <t>Công ty CP Diana</t>
  </si>
  <si>
    <t>KCN Tân Chi, huyện Tiên Du</t>
  </si>
  <si>
    <t>Sản xuất các sản phẩm khác từ giấy và bìa chưa được phân vào đâu</t>
  </si>
  <si>
    <t>dn.bacninh.007</t>
  </si>
  <si>
    <t>Công ty TNHH Getac Precision technology Việt Nam</t>
  </si>
  <si>
    <t>KCN Quế Võ, huyện Quế Võ 1, TP. Bắc Ninh</t>
  </si>
  <si>
    <t>Sản xuất khuôn mẫu</t>
  </si>
  <si>
    <t>Công ty TNHH SAMHO PRESS Việt Nam</t>
  </si>
  <si>
    <t>Công ty TNHH Orion Vina</t>
  </si>
  <si>
    <t>Chế biến thực phẩm</t>
  </si>
  <si>
    <t>dn.bacninh.005</t>
  </si>
  <si>
    <t>CÔNG TY CỔ PHẦN ĐIỆN LỰC KHU VỰC 1</t>
  </si>
  <si>
    <t>Lô A3 khu liền kề KCN Quế Võ, Xã Phương Liễu, huyện Quế Võ, tỉnh Bắc Ninh, Việt Nam</t>
  </si>
  <si>
    <t>Khu Công nghiệp</t>
  </si>
  <si>
    <t>CN CT TNHH NƯỚC GIẢI KHÁT SUNTORY PEPSICO VN TẠI TỈNH  BẮC NINH</t>
  </si>
  <si>
    <t>số 88, đường Hữu Nghị, VSIP Bắc Ninh, xã Phù Chẩn, TX Từ Sơn, Bắc Ninh</t>
  </si>
  <si>
    <t>Sản xuất đồ uống</t>
  </si>
  <si>
    <t>dn.bacninh.091</t>
  </si>
  <si>
    <t>CÔNG TY TNHH SẢN XUẤT KINH DOANH GIẤY TRƯỜNG SƠN</t>
  </si>
  <si>
    <t>(NR Ông Ngô Văn Sơn) khu Dương Ổ, P Phong Khê, TP Bắc Ninh, T Bắc Ninh, VN</t>
  </si>
  <si>
    <t>SX giấy và các SP từ giấy</t>
  </si>
  <si>
    <t>CÔNG TY CỔ PHẦN GIẤY PHONG KHÊ</t>
  </si>
  <si>
    <t>CCN Phong Khê, thành phố Bắc Ninh, tỉnh Bắc Ninh</t>
  </si>
  <si>
    <t>CT CP CÔNG NGHIỆP QUẢNG AN 1</t>
  </si>
  <si>
    <t>Khu CN Tân Hồng Hoàn Sơn, Tiên Du, Bắc Ninh</t>
  </si>
  <si>
    <t>SX các sản phẩm từ cao su và nhựa</t>
  </si>
  <si>
    <t>CHI NHÁNH CÔNG TY CỔ PHẦN THÉP VIỆT ÚC TẠI BẮC NINH.</t>
  </si>
  <si>
    <t>Khu phố Trịnh Nguyễn, Phường Châu Khê, TX Từ Sơn, tỉnh Bắc Ninh.</t>
  </si>
  <si>
    <t>SX các sản phẩm từ kim loại</t>
  </si>
  <si>
    <t>Chi nhánh công ty cổ phần ACECOOK việt Nam tại Bắc Ninh</t>
  </si>
  <si>
    <t>Khu công nghiệp Tiên Sơn, xã Hoàn Sơn, huyện Tiên Du, tỉnh Bắc Ninh</t>
  </si>
  <si>
    <t>CÔNG TY CỔ PHẦN CA TA LAN</t>
  </si>
  <si>
    <t>Khu Đồng Chúa, xã Đông Thọ, huyện Yên Phong, tỉnh Bắc Ninh, Việt Nam</t>
  </si>
  <si>
    <t>SX các sản phẩm phi kim loại</t>
  </si>
  <si>
    <t>CN Công ty CP Vật tư- TKV - Xí nghiệp Vật tư Cẩm Phả</t>
  </si>
  <si>
    <t>Phường Cẩm Đông, TP Cẩm Phả</t>
  </si>
  <si>
    <t>KHCN Ngành than</t>
  </si>
  <si>
    <t>dn.quangninh.115</t>
  </si>
  <si>
    <t>Công ty CP Vận tải Quảng Ninh</t>
  </si>
  <si>
    <t>Tổ 3 Khu 6B P Hồng Hải, TP Hạ Long</t>
  </si>
  <si>
    <t>DV Ngành than</t>
  </si>
  <si>
    <t>dn.quangninh.116</t>
  </si>
  <si>
    <t>Cty CP đầu tư và dịch vụ vận tải Trung Nghĩa</t>
  </si>
  <si>
    <t>Khu 3 P Quang Hanh, TP Cẩm Phả</t>
  </si>
  <si>
    <t>dn.quangninh.117</t>
  </si>
  <si>
    <t>Công ty Cp Hàng Hải Quảng Hưng</t>
  </si>
  <si>
    <t>P Hồng Hải, TP Hạ Long</t>
  </si>
  <si>
    <t>dn.quangninh.118</t>
  </si>
  <si>
    <t>CN Công ty TNHH Sao Vàng</t>
  </si>
  <si>
    <t>P Yên Thanh, TP Uông Bí</t>
  </si>
  <si>
    <t>Sản xuất trang phục, nhuộm</t>
  </si>
  <si>
    <t>dn.quangninh.119</t>
  </si>
  <si>
    <t>Cty TNHH KCN Texhong Việt Nam</t>
  </si>
  <si>
    <t>KCN Cảng biển Hải Hà, xã Quảng Điền, huyện Hải Hà</t>
  </si>
  <si>
    <t>Công nghiệp chế biến</t>
  </si>
  <si>
    <t>dn.quangninh.120</t>
  </si>
  <si>
    <t>Công ty CP Gạch ClinKer- Vigalacera</t>
  </si>
  <si>
    <t>Khu Kim Sơn Thị xã Đông Triều</t>
  </si>
  <si>
    <t>Sản xuất các sản phẩm phi kim loại</t>
  </si>
  <si>
    <t>dn.quangninh.121</t>
  </si>
  <si>
    <t>Doanh nghiệp tư nhân Anh Đức</t>
  </si>
  <si>
    <t>P Yên Thanh, Thành phố Uông Bí</t>
  </si>
  <si>
    <t>dn.quangninh.122</t>
  </si>
  <si>
    <t>Công ty TNHH Cô Tô Quảng Ninh</t>
  </si>
  <si>
    <t>Đông Triều</t>
  </si>
  <si>
    <t>dn.quangninh.123</t>
  </si>
  <si>
    <t>Công ty TNHH Vinpeal Hạ Long</t>
  </si>
  <si>
    <t>Đảo Rều, Bãi Cháy, Hạ Long</t>
  </si>
  <si>
    <t>dn.quangninh.124</t>
  </si>
  <si>
    <t>Cty TNHH Xay lúa mì VFM- Wilmar</t>
  </si>
  <si>
    <t>Lô 21, KCN Cái Lân MR, Bãi Cháy, Hạ Long</t>
  </si>
  <si>
    <t>dn.quangninh.125</t>
  </si>
  <si>
    <t>Công ty Chế tạo máy TKV</t>
  </si>
  <si>
    <t>Phường Cẩm Thủy, TP Cẩm Phả</t>
  </si>
  <si>
    <t>Sản xuất bến thế điện, thiết bị phân phối và điều khiển điện</t>
  </si>
  <si>
    <t>dn.quangninh.112</t>
  </si>
  <si>
    <t>Công ty Cổ phần Than Cọc Sáu</t>
  </si>
  <si>
    <t>Phường Cẩm Phú, TP Cẩm Phả</t>
  </si>
  <si>
    <t>Khai thác và thu gom than cứng</t>
  </si>
  <si>
    <t>dn.quangninh.111</t>
  </si>
  <si>
    <t>Công ty Cổ phần Than Vàng Danh</t>
  </si>
  <si>
    <t>Phường Vàng Danh, TP Uông Bí</t>
  </si>
  <si>
    <t>dn.quangninh.110</t>
  </si>
  <si>
    <t>Công ty Than Cao Sơn</t>
  </si>
  <si>
    <t>Phường Cẩm Sơn, TP Cẩm Phả</t>
  </si>
  <si>
    <t>dn.quangninh.109</t>
  </si>
  <si>
    <t>Công ty Than Đèo Nai</t>
  </si>
  <si>
    <t>Phường Cẩm Tây, TP Cẩm Phả</t>
  </si>
  <si>
    <t>dn.quangninh.108</t>
  </si>
  <si>
    <t>Công ty Than Dương Huy</t>
  </si>
  <si>
    <t>Phường Cẩm Thạch, TP Cẩm Phả</t>
  </si>
  <si>
    <t>dn.quangninh.107</t>
  </si>
  <si>
    <t>Công ty Than Hà Lầm</t>
  </si>
  <si>
    <t>Phường Hà Lầm, TP Hạ Long</t>
  </si>
  <si>
    <t>dn.quangninh.106</t>
  </si>
  <si>
    <t>Công ty Than Hạ Long</t>
  </si>
  <si>
    <t>Phường Cao Xanh, TP Hạ Long</t>
  </si>
  <si>
    <t>dn.quangninh.105</t>
  </si>
  <si>
    <t>Công ty Than Hà Tu</t>
  </si>
  <si>
    <t>Phường Hà Tu, TP Hạ Long</t>
  </si>
  <si>
    <t>dn.quangninh.104</t>
  </si>
  <si>
    <t>Công ty Than Hòn Gai</t>
  </si>
  <si>
    <t>169 Lê Thánh Tông, TP Hạ Long</t>
  </si>
  <si>
    <t>dn.quangninh.103</t>
  </si>
  <si>
    <t>Công ty Than Khe Chàm</t>
  </si>
  <si>
    <t>Phường Mông Dương, TP Cẩm Phả</t>
  </si>
  <si>
    <t>dn.quangninh.102</t>
  </si>
  <si>
    <t>Công ty Than Mạo Khê</t>
  </si>
  <si>
    <t>Thị trấn Mạo Khê, huyện Đông Triều</t>
  </si>
  <si>
    <t>dn.quangninh.101</t>
  </si>
  <si>
    <t>Công ty Than Mông Dương</t>
  </si>
  <si>
    <t>dn.quangninh.100</t>
  </si>
  <si>
    <t>Công ty Than Nam Mẫu</t>
  </si>
  <si>
    <t>Phường Quang Trung, TP Uông Bí</t>
  </si>
  <si>
    <t>dn.quangninh.099</t>
  </si>
  <si>
    <t>Công ty Than Núi Béo</t>
  </si>
  <si>
    <t>799 Lê Thánh Tông, TP Hạ Long</t>
  </si>
  <si>
    <t>dn.quangninh.098</t>
  </si>
  <si>
    <t>Công ty Than Quang Hanh</t>
  </si>
  <si>
    <t>302 Trần Phú, TP Cẩm Phả</t>
  </si>
  <si>
    <t>dn.quangninh.097</t>
  </si>
  <si>
    <t>Công ty Than Thống Nhất</t>
  </si>
  <si>
    <t>dn.quangninh.096</t>
  </si>
  <si>
    <t>Công ty Than Uông Bí</t>
  </si>
  <si>
    <t>Phường Trưng Vương, TP Uông Bí</t>
  </si>
  <si>
    <t>dn.quangninh.095</t>
  </si>
  <si>
    <t>Công ty Tuyển than Cửa Ông</t>
  </si>
  <si>
    <t>Phường Cửa Ông, TP Cẩm Phả</t>
  </si>
  <si>
    <t>dn.quangninh.094</t>
  </si>
  <si>
    <t>Công ty Tuyển than Hòn Gai</t>
  </si>
  <si>
    <t>Phường Bạch Đằng, TP Hạ Long</t>
  </si>
  <si>
    <t>dn.quangninh.093</t>
  </si>
  <si>
    <t>Công ty CP Xi măng Cẩm Phả</t>
  </si>
  <si>
    <t>dn.quangninh.092</t>
  </si>
  <si>
    <t>Công ty CP xi măng và xây dựng Quảng Ninh</t>
  </si>
  <si>
    <t>KCN Cái Lân, TP Hạ Long</t>
  </si>
  <si>
    <t>dn.quangninh.091</t>
  </si>
  <si>
    <t>Công ty CP xi măng Hạ Long</t>
  </si>
  <si>
    <t>Xã Lê Lợi, huyện Hoành Bồ</t>
  </si>
  <si>
    <t>dn.quangninh.090</t>
  </si>
  <si>
    <t>Công ty CP xi măng Thăng Long</t>
  </si>
  <si>
    <t>dn.quangninh.089</t>
  </si>
  <si>
    <t>Công ty CPXL và SXVLXD Hà Khẩu</t>
  </si>
  <si>
    <t>Phường Hà Khẩu, TP Hạ Long</t>
  </si>
  <si>
    <t>dn.quangninh.088</t>
  </si>
  <si>
    <t>Công ty CP Viglacera Hạ Long</t>
  </si>
  <si>
    <t>dn.quangninh.087</t>
  </si>
  <si>
    <t>Công ty Dầu thực Vật Cái Lân</t>
  </si>
  <si>
    <t>Sản xuất và đóng hộp dầu, mỡ, động thực vật</t>
  </si>
  <si>
    <t>dn.quangninh.086</t>
  </si>
  <si>
    <t>Công ty TNHH MTV Đóng tàu Hạ Long</t>
  </si>
  <si>
    <t>Đóng tàu và cấu kiện nổi</t>
  </si>
  <si>
    <t>dn.quangninh.085</t>
  </si>
  <si>
    <t>Công ty TNHH Sợ hóa học Thế kỷ mới Việt Nam</t>
  </si>
  <si>
    <t>dn.quangninh.084</t>
  </si>
  <si>
    <t>Công ty TNHH MTV Vinanew Tarps</t>
  </si>
  <si>
    <t>Sản xuất sản phẩm khác từ plastic</t>
  </si>
  <si>
    <t>dn.quangninh.083</t>
  </si>
  <si>
    <t>Công ty TNHH Vi Sơn</t>
  </si>
  <si>
    <t>36 Kim Thành, Kim Sơn, Đông Triều</t>
  </si>
  <si>
    <t>dn.quangninh.082</t>
  </si>
  <si>
    <t>Công ty TNHH Hưng Long</t>
  </si>
  <si>
    <t>dn.quangninh.081</t>
  </si>
  <si>
    <t>Công ty CP Tập đoàn Hoàng Hà</t>
  </si>
  <si>
    <t>KCN Kim Sơn, huyện Đông Triều</t>
  </si>
  <si>
    <t>dn.quangninh.080</t>
  </si>
  <si>
    <t>Công ty CP SX VLXD Kim Sơn</t>
  </si>
  <si>
    <t>TT Mạo Khê, huyện Đông Triều</t>
  </si>
  <si>
    <t>dn.quangninh.079</t>
  </si>
  <si>
    <t>Công ty TNHH Xây dựng Thắng Lợi</t>
  </si>
  <si>
    <t>Xã Đức Chính, huyện Đông Triều</t>
  </si>
  <si>
    <t>dn.quangninh.078</t>
  </si>
  <si>
    <t>Công ty CP Đông Triều Viglacera</t>
  </si>
  <si>
    <t>Xã Xuân Sơn, huyện Đông Triều</t>
  </si>
  <si>
    <t>dn.quangninh.077</t>
  </si>
  <si>
    <t>Công ty CP Sông Hồng 12</t>
  </si>
  <si>
    <t>dn.quangninh.076</t>
  </si>
  <si>
    <t>Công ty CP Viglacera Hạ Long 1</t>
  </si>
  <si>
    <t>Xã Cộng Hòa, TX Quảng Yên</t>
  </si>
  <si>
    <t>dn.quangninh.075</t>
  </si>
  <si>
    <t>Công ty CP Gốm Xây dựng Yên Thọ</t>
  </si>
  <si>
    <t>Xã Hoàng Quế, huyện Đông Triều</t>
  </si>
  <si>
    <t>dn.quangninh.074</t>
  </si>
  <si>
    <t>Công ty TNHH Sản xuất bột mì VIMAFLOUR</t>
  </si>
  <si>
    <t>Phường Bãi Cháy, TP Hạ Long</t>
  </si>
  <si>
    <t>Sản xuất tinh bột và các sản phẩm từ tinh bột</t>
  </si>
  <si>
    <t>dn.quangninh.073</t>
  </si>
  <si>
    <t>Công ty TNHH CN Young Sun Wolfram</t>
  </si>
  <si>
    <t>Sản xuất kim loại màu và kim loại quý</t>
  </si>
  <si>
    <t>dn.quangninh.072</t>
  </si>
  <si>
    <t>Công ty TNHH Integral Materials Invesment Việt Nam</t>
  </si>
  <si>
    <t>KCN Việt Hưng, TP Hạ Long</t>
  </si>
  <si>
    <t>Sản xuất hóa chất cơ bản</t>
  </si>
  <si>
    <t>dn.quangninh.071</t>
  </si>
  <si>
    <t>Nhà máy nước Diễn Vọng</t>
  </si>
  <si>
    <t>Phường Quag Hanh, Tp Cẩm Phả</t>
  </si>
  <si>
    <t>dn.quangninh.070</t>
  </si>
  <si>
    <t>Công ty CP Vĩnh Thắng</t>
  </si>
  <si>
    <t>CCN Kim Sơn, Thị xã Đông Triều</t>
  </si>
  <si>
    <t>dn.quangninh.068</t>
  </si>
  <si>
    <t>Công ty CP Gạch ngói Đất Việt</t>
  </si>
  <si>
    <t>Xã Tràng An, Thị xã Đông Triều</t>
  </si>
  <si>
    <t>dn.quangninh.067</t>
  </si>
  <si>
    <t>Công ty TNHH Khoa học Texhong Ngân Long</t>
  </si>
  <si>
    <t>KCN Hải Yên, TP Móng Cái</t>
  </si>
  <si>
    <t>dn.quangninh.066</t>
  </si>
  <si>
    <t>Công ty Gốm XD Hoàng Quế Quảng Ninh</t>
  </si>
  <si>
    <t>dn.quangninh.065</t>
  </si>
  <si>
    <t>Công ty CP Công nghiệp Tân Tiến</t>
  </si>
  <si>
    <t>Phường Quang Hanh, TP Cẩm Phả</t>
  </si>
  <si>
    <t>dn.quangninh.064</t>
  </si>
  <si>
    <t>Công ty TNHH ĐT &amp; TM Quang Minh</t>
  </si>
  <si>
    <t>Phường Cẩm Trung, TP Cẩm Phả</t>
  </si>
  <si>
    <t xml:space="preserve">Vận tải hàng hóa </t>
  </si>
  <si>
    <t>dn.quangninh.063</t>
  </si>
  <si>
    <t>Công ty Cổ phần Hoàng Trường</t>
  </si>
  <si>
    <t>dn.quangninh.062</t>
  </si>
  <si>
    <t>Công ty Xây dựng mỏ hầm lò 1</t>
  </si>
  <si>
    <t>dn.quangninh.061</t>
  </si>
  <si>
    <t>Công ty Xây dựng mỏ hầm lò 2</t>
  </si>
  <si>
    <t>dn.quangninh.060</t>
  </si>
  <si>
    <t>Công ty TNHH MTV Môi trường- Vinacomin</t>
  </si>
  <si>
    <t>dn.quangninh.059</t>
  </si>
  <si>
    <t>Công ty CP Than Tây Nam Đá Mài</t>
  </si>
  <si>
    <t>dn.quangninh.058</t>
  </si>
  <si>
    <t>Công ty CP TM Tuấn Tiến</t>
  </si>
  <si>
    <t>TT Mạo Khê, Thị xã Đông Trièu</t>
  </si>
  <si>
    <t>dn.quangninh.056</t>
  </si>
  <si>
    <t>Công ty CP Vĩnh Tiến</t>
  </si>
  <si>
    <t>dn.quangninh.055</t>
  </si>
  <si>
    <t>Công ty TNHH sản xuất gạch xây dựng Hải Hà</t>
  </si>
  <si>
    <t>dn.quangninh.054</t>
  </si>
  <si>
    <t>Công ty CP Thành Đạt</t>
  </si>
  <si>
    <t>Phường Ka Long, TP Móng Cái</t>
  </si>
  <si>
    <t>dn.quangninh.053</t>
  </si>
  <si>
    <t>XN Khai thác đá Phương Đông</t>
  </si>
  <si>
    <t>Phường Phương Đông, TP Uông Bí</t>
  </si>
  <si>
    <t>Khai thác đá</t>
  </si>
  <si>
    <t>dn.quangninh.052</t>
  </si>
  <si>
    <t>Công ty TNHH MTV 86</t>
  </si>
  <si>
    <t>dn.quangninh.051</t>
  </si>
  <si>
    <t>Cty TNHH MTV 790</t>
  </si>
  <si>
    <t>dn.quangninh.050</t>
  </si>
  <si>
    <t>Cty TNHH MTV 35</t>
  </si>
  <si>
    <t>dn.quangninh.049</t>
  </si>
  <si>
    <t>Cty TNHH MTV 91</t>
  </si>
  <si>
    <t>TT Mạo Khê, Thị xã Đông Triều</t>
  </si>
  <si>
    <t>dn.quangninh.048</t>
  </si>
  <si>
    <t>Công ty TNHH MTV 397</t>
  </si>
  <si>
    <t>dn.quangninh.017</t>
  </si>
  <si>
    <t>Công ty TNHH MTV Khe Sim</t>
  </si>
  <si>
    <t>dn.quangninh.047</t>
  </si>
  <si>
    <t>Công ty TNHH MTV Vận tải và Chế biến than Đông Bắc</t>
  </si>
  <si>
    <t>Phường Cẩm Thịnh, TP Cẩm Phả</t>
  </si>
  <si>
    <t>dn.quangninh.046</t>
  </si>
  <si>
    <t>Công ty PT Vietmindo Energitama</t>
  </si>
  <si>
    <t>Uông Thượng, TP Uông Bí</t>
  </si>
  <si>
    <t>dn.quangninh.044</t>
  </si>
  <si>
    <t>Công ty CP Thông Quảng Ninh</t>
  </si>
  <si>
    <t>Khai thác, thu mua và chế biến nhựa thông</t>
  </si>
  <si>
    <t>dn.quangninh.043</t>
  </si>
  <si>
    <t>Bệnh viện Việt Nam Thụy Điển</t>
  </si>
  <si>
    <t>Phường Thanh Sơn, TP Uông Bí</t>
  </si>
  <si>
    <t>Khám chữa bệnh</t>
  </si>
  <si>
    <t>dn.quangninh.042</t>
  </si>
  <si>
    <t>Công ty Địa chất mỏ</t>
  </si>
  <si>
    <t>Phường Cẩm Thành, TP Cẩm Phả</t>
  </si>
  <si>
    <t>Thăm dò địa chất</t>
  </si>
  <si>
    <t>dn.quangninh.041</t>
  </si>
  <si>
    <t>Công ty Kho vận và Cảng Cẩm Phả</t>
  </si>
  <si>
    <t>Phường Cửa Ông, Tp Cẩm Phả</t>
  </si>
  <si>
    <t>Bốc xếp hàng hóa cảng sông</t>
  </si>
  <si>
    <t>dn.quangninh.040</t>
  </si>
  <si>
    <t>Công ty Kho vận Đá Bạc TKV</t>
  </si>
  <si>
    <t>dn.quangninh.039</t>
  </si>
  <si>
    <t>Công ty Vật tư vận tải và Xếp dỡ TKV</t>
  </si>
  <si>
    <t>dn.quangninh.038</t>
  </si>
  <si>
    <t>Công ty Kho vận Hòn Gai</t>
  </si>
  <si>
    <t>Phường Hồng Hà, TP Hạ Long</t>
  </si>
  <si>
    <t>Vận tải hàng hóa bằng đường thủy nội địa</t>
  </si>
  <si>
    <t>dn.quangninh.037</t>
  </si>
  <si>
    <t>Công ty Cổ phần vận tải thủy</t>
  </si>
  <si>
    <t>dn.quangninh.036</t>
  </si>
  <si>
    <t>Công ty CP vận tải và đưa đón thợ mỏ</t>
  </si>
  <si>
    <t>Vận tải bằng xe buýt</t>
  </si>
  <si>
    <t>dn.quangninh.035</t>
  </si>
  <si>
    <t>Công ty CP Hoa Sơn</t>
  </si>
  <si>
    <t>Phường Hà Trung, TP Hạ Long</t>
  </si>
  <si>
    <t>Vận tải hàng hóa</t>
  </si>
  <si>
    <t>dn.quangninh.034</t>
  </si>
  <si>
    <t>Công ty TNHH Phúc Xuyên</t>
  </si>
  <si>
    <t>Phường Yên Thanh, TP Uông Bí</t>
  </si>
  <si>
    <t>dn.quangninh.033</t>
  </si>
  <si>
    <t>CN Công ty VLXD và XLTM Quảng Ninh</t>
  </si>
  <si>
    <t>dn.quangninh.032</t>
  </si>
  <si>
    <t>Công ty CPTM Vinashin Hạ Long</t>
  </si>
  <si>
    <t>dn.quangninh.031</t>
  </si>
  <si>
    <t>Ban quản lý các dịch vụ công ích TP Hạ Long</t>
  </si>
  <si>
    <t>18 Lê Thánh Tông, TP Hạ Long</t>
  </si>
  <si>
    <t>Hoạt động trụ sở văn phòng</t>
  </si>
  <si>
    <t>dn.quangninh.030</t>
  </si>
  <si>
    <t>Công ty TNHH Âu Lạc Quảng Ninh</t>
  </si>
  <si>
    <t>Phường Tuần Châu, TP Hạ Long</t>
  </si>
  <si>
    <t>dn.quangninh.029</t>
  </si>
  <si>
    <t>Công ty CP Quốc tế Hoàng Gia</t>
  </si>
  <si>
    <t>dn.quangninh.028</t>
  </si>
  <si>
    <t>Công ty CP Giải trí Lợi Lai</t>
  </si>
  <si>
    <t>dn.quangninh.027</t>
  </si>
  <si>
    <t>Cty CP Sản xuất và Thương mại Than Uông Bí</t>
  </si>
  <si>
    <t>dn.quangninh.026</t>
  </si>
  <si>
    <t>Cty Cổ phần Bất động sản Việt Nhật (Big C)</t>
  </si>
  <si>
    <t>Phường Hồng Hải, TP Hạ Long</t>
  </si>
  <si>
    <t>dn.quangninh.025</t>
  </si>
  <si>
    <t>Cty CP Gốm Mầu Hoàng Hà</t>
  </si>
  <si>
    <t>dn.quangninh.024</t>
  </si>
  <si>
    <t>Công ty Nhiệt điện Uông Bí</t>
  </si>
  <si>
    <t>Sản xuất điện</t>
  </si>
  <si>
    <t>dn.quangninh.023</t>
  </si>
  <si>
    <t>Công ty CP Nhiệt điện Quảng Ninh</t>
  </si>
  <si>
    <t>Phường Hà Khánh, TP Hạ Long</t>
  </si>
  <si>
    <t>dn.quangninh.022</t>
  </si>
  <si>
    <t>Nhà máy Nhiệt điện Mông Dương I</t>
  </si>
  <si>
    <t>dn.quangninh.021</t>
  </si>
  <si>
    <t>Công ty CP Nhiệt Điện Cẩm Phả</t>
  </si>
  <si>
    <t>dn.quangninh.020</t>
  </si>
  <si>
    <t>Nhà máy NĐ Mạo Khê</t>
  </si>
  <si>
    <t>Xã Bình Khê, Thị xã Đông Triều</t>
  </si>
  <si>
    <t>dn.quangninh.019</t>
  </si>
  <si>
    <t>Nhà máy Nhiệt điện Mông Dương II</t>
  </si>
  <si>
    <t>dn.quangninh.018</t>
  </si>
  <si>
    <t>Công ty TNHH MTV Khai thác khoáng sản- Đông Bắc</t>
  </si>
  <si>
    <t>Phường Cẩm Sơn - TP Cẩm Phả</t>
  </si>
  <si>
    <t>dn.quangninh.016</t>
  </si>
  <si>
    <t>Cty TNHH Vincom Retail miền Bắc</t>
  </si>
  <si>
    <t>dn.quangninh.015</t>
  </si>
  <si>
    <t>Khách sạn Mường Thanh Quảng Ninh- CN Cty CP Tập đoàn Mường Thanh</t>
  </si>
  <si>
    <t>dn.quangninh.014</t>
  </si>
  <si>
    <t>Công ty CP Cảng Quảng Ninh</t>
  </si>
  <si>
    <t>Hòn Gai, Thành phố Hạ Long</t>
  </si>
  <si>
    <t>Hoạt động chỉ huy</t>
  </si>
  <si>
    <t>dn.quangninh.126</t>
  </si>
  <si>
    <t>Bệnh viện tỉnh Quảng Ninh</t>
  </si>
  <si>
    <t>P Bạch Đằng, TP Hạ Long</t>
  </si>
  <si>
    <t>dn.quangninh.127</t>
  </si>
  <si>
    <t>Công ty TNHH Điện lực AES- TKV Mông Dương</t>
  </si>
  <si>
    <t>Khu 3 P Mông Dương, TP Cẩm Phả</t>
  </si>
  <si>
    <t>KCN</t>
  </si>
  <si>
    <t>dn.quangninh.128</t>
  </si>
  <si>
    <t>Xí nghiệp kho vận Xăng dầu K130</t>
  </si>
  <si>
    <t>Khu 6 P Hà Khẩu, TP Hạ Long</t>
  </si>
  <si>
    <t>Bán buôn, bán lẻ</t>
  </si>
  <si>
    <t>dn.quangninh.130</t>
  </si>
  <si>
    <t>Công ty CP Gạch ngói Kim Sơn</t>
  </si>
  <si>
    <t>Kim Sơn, Đông Triều</t>
  </si>
  <si>
    <t>dn.quangninh.131</t>
  </si>
  <si>
    <t>Bệnh viện Bãi Cháy</t>
  </si>
  <si>
    <t>Phường Giếng Đáy, TP Hạ Long</t>
  </si>
  <si>
    <t>dn.quangninh.132</t>
  </si>
  <si>
    <t>Công ty TNHH dây và cáp điện ôtô SUMIDEN VN</t>
  </si>
  <si>
    <t>KCN Đại An,
TP Hải Dương</t>
  </si>
  <si>
    <t>Sản xuất phụ tùng và bộ phận phụ trợ cho xe có động cơ và động cơ xe</t>
  </si>
  <si>
    <t>dn.haiduong.020</t>
  </si>
  <si>
    <t>Công ty TNHH KEFICO Việt Nam</t>
  </si>
  <si>
    <t>dn.haiduong.018</t>
  </si>
  <si>
    <t>Công ty TNHH SUMIDENSO Việt Nam</t>
  </si>
  <si>
    <t>dn.haiduong.019</t>
  </si>
  <si>
    <t>Công ty TNHH Sợi Vĩ sơn</t>
  </si>
  <si>
    <t>May mặc, thời trang, phụ kiện thời trang, vải, hàng may sẵn, giày dép</t>
  </si>
  <si>
    <t>Công ty TNHH may Tinh Lợi</t>
  </si>
  <si>
    <t>KCN Nam Sách, TP Hải Dương</t>
  </si>
  <si>
    <t>May trang phục (trừ trang phục từ da lông thú)</t>
  </si>
  <si>
    <t>dn.haiduong.017</t>
  </si>
  <si>
    <t>Công ty TNHH Việt Nam Toyo denso</t>
  </si>
  <si>
    <t>Công ty Cổ phần nhựa và môi trường xanh An Phát</t>
  </si>
  <si>
    <t>CCN An Đồng, Nam Sách</t>
  </si>
  <si>
    <t>Sản xuất bao bì từ plastic</t>
  </si>
  <si>
    <t>Công ty TNHH AIDEN Việt Nam</t>
  </si>
  <si>
    <t>dn.haiduong.010</t>
  </si>
  <si>
    <t>Chi nhánh Công ty Cổ phần bất động sản Việt - Nhật tại Hải Dương</t>
  </si>
  <si>
    <t>Km54+100, quốc lộ 5, Khu 3, phường Nhị Châu, TP Hải Dương</t>
  </si>
  <si>
    <t>Kinh doanh siêu thị</t>
  </si>
  <si>
    <t>CN CTCP Viglacera Hà Nội - NM Viglacera HD</t>
  </si>
  <si>
    <t>108 Nguyễn Thị Duệ, phường Thanh Bình,
TP Hải Dương</t>
  </si>
  <si>
    <t>dn.haiduong.007</t>
  </si>
  <si>
    <t>Công ty Cổ phần Chemilens Việt Nam</t>
  </si>
  <si>
    <t>Lô đất XN42-I, KCN Đại An, phường Tứ Minh, TP Hải Dương</t>
  </si>
  <si>
    <t>Xí nghiệp kho vận xăng dầu K132</t>
  </si>
  <si>
    <t>Sản xuất và phân phối khí đốt</t>
  </si>
  <si>
    <t>Công ty TNHH FORD Việt Nam</t>
  </si>
  <si>
    <t>Phường Tứ Minh, 
TP Hải Dương</t>
  </si>
  <si>
    <t>Lắp ráp xe ô tô từ 4 đến 16 chỗ</t>
  </si>
  <si>
    <t>dn.haiduong.004</t>
  </si>
  <si>
    <t>Công ty CP Nhiệt điện Phả Lại</t>
  </si>
  <si>
    <t>Phường Phả Lại, thị xã Chí Linh</t>
  </si>
  <si>
    <t>Công ty Cổ Phần Gốm Mỹ</t>
  </si>
  <si>
    <t>Xã Hoàng Tiến, thị xã Chí Linh</t>
  </si>
  <si>
    <t>Sản xuất VLXD từ đất sét</t>
  </si>
  <si>
    <t>Công ty TNHH Thương Mại Bảo Long</t>
  </si>
  <si>
    <t>KDC Bình Giang, Phường Phả Lại, Thị xã Chí Linh</t>
  </si>
  <si>
    <t>Sản xuất kinh doanh sợi, vải</t>
  </si>
  <si>
    <t>Công ty TNHH Nhôm Đông Á</t>
  </si>
  <si>
    <t>Xã Tân Dân, thị xã Chí Linh</t>
  </si>
  <si>
    <t>Sản xuất nhôm
 định hình</t>
  </si>
  <si>
    <t>dn.haiduong.034</t>
  </si>
  <si>
    <t>Công ty Cổ phần Thế giới</t>
  </si>
  <si>
    <t>Cụm công nghiệp Tân Dân, xã Tân Dân, thị xã Chí Linh</t>
  </si>
  <si>
    <t>dn.haiduong.005</t>
  </si>
  <si>
    <t>Công ty Cổ phần Trúc Thôn</t>
  </si>
  <si>
    <t>Thôn Trúc, phường Cộng Hòa, thị xã Chí Linh</t>
  </si>
  <si>
    <t>Sản xuất gạch ốp lát, gạch chịu lửa và đất đèn</t>
  </si>
  <si>
    <t>dn.haiduong.035</t>
  </si>
  <si>
    <t>Công ty CP luyện kim Tân Nguyên Hải Dương VN</t>
  </si>
  <si>
    <t>Thị trấn Phú Thứ, huyện Kinh Môn</t>
  </si>
  <si>
    <t>Luyện kim - Công nghiệp nặng</t>
  </si>
  <si>
    <t>dn.haiduong.045</t>
  </si>
  <si>
    <t>Công ty Xi măng Phúc Sơn</t>
  </si>
  <si>
    <t>dn.haiduong.041</t>
  </si>
  <si>
    <t>Công ty CP xi măng Trung Hải - HD</t>
  </si>
  <si>
    <t>Xã Duy Tân, huyện Kinh Môn</t>
  </si>
  <si>
    <t>dn.haiduong.047</t>
  </si>
  <si>
    <t>Công ty TNHH Phú Tân</t>
  </si>
  <si>
    <t>dn.haiduong.039</t>
  </si>
  <si>
    <t>Nhà máy Xi măng Thành Công II</t>
  </si>
  <si>
    <t>dn.haiduong.040</t>
  </si>
  <si>
    <t>Công ty TNHH VIETORY</t>
  </si>
  <si>
    <t>Sản xuất giày dép</t>
  </si>
  <si>
    <t>Công ty CP Sản xuất vật liệu XD Thành Công III</t>
  </si>
  <si>
    <t>Xã Hiệp Sơn, huyện Kinh Môn</t>
  </si>
  <si>
    <t>Công ty CP Tân Hà Kiều</t>
  </si>
  <si>
    <t>Thị trấn Minh Tân, huyện Kinh Môn</t>
  </si>
  <si>
    <t>dn.haiduong.043</t>
  </si>
  <si>
    <t>Công ty TNHH MTV Xi măng Vicem Hoàng Thạch</t>
  </si>
  <si>
    <t>Khu 2, Bích Nhôi, thị trấn Minh Tân, huyện Kinh Môn</t>
  </si>
  <si>
    <t>dn.haiduong.046</t>
  </si>
  <si>
    <t>Công ty TNHH Thành Dũng</t>
  </si>
  <si>
    <t>Xã Long Xuyên, huyện Kinh Môn</t>
  </si>
  <si>
    <t>Sản xuất giấy nhãn và bìa nhãn</t>
  </si>
  <si>
    <t>dn.haiduong.042</t>
  </si>
  <si>
    <t>Công ty TNHH MTV Thương mại Tuấn Tài</t>
  </si>
  <si>
    <t>Xã Thất Hùng, huyện Kinh Môn</t>
  </si>
  <si>
    <t>Sản xuất giấy, bao bì</t>
  </si>
  <si>
    <t>Công ty Cổ phần Thép Hòa Phát</t>
  </si>
  <si>
    <t>Sản xuất gang thép</t>
  </si>
  <si>
    <t>dn.haiduong.038</t>
  </si>
  <si>
    <t>Công ty Cổ phần Trường Phú</t>
  </si>
  <si>
    <t>Sản xuất dây cáp, dây điện và điện tử khác</t>
  </si>
  <si>
    <t>Công ty TNHH Điện tử TOWADA Việt Nam</t>
  </si>
  <si>
    <t>KCN Phúc Điền, huyện Cẩm Giàng</t>
  </si>
  <si>
    <t>dn.haiduong.009</t>
  </si>
  <si>
    <t>Công ty TNHH Công nghệ NISSEI Việt Nam</t>
  </si>
  <si>
    <t>Sản xuất các thiết bị, dụng cụ điện</t>
  </si>
  <si>
    <t>Công ty TNHH Công nghệ Vĩnh Hàn Precision</t>
  </si>
  <si>
    <t>Công ty TNHH ShinYang Metal Việt Nam</t>
  </si>
  <si>
    <t>Công ty Cổ phần thép Minh Phú - Hải Dương</t>
  </si>
  <si>
    <t>Sản xuất gang, thép</t>
  </si>
  <si>
    <t>Công ty TNHH Công nghiệp BROTHER Việt Nam</t>
  </si>
  <si>
    <t>Sản xuất máy in, máy fax, máy đa chức năng</t>
  </si>
  <si>
    <t>dn.haiduong.031</t>
  </si>
  <si>
    <t>Công ty TNHH UNIDEN Việt Nam</t>
  </si>
  <si>
    <t>Lô 5.1- KCN Tân Trường, huyện Cẩm Giàng</t>
  </si>
  <si>
    <t>Sản xuất thiết bị truyền thông</t>
  </si>
  <si>
    <t>dn.haiduong.050</t>
  </si>
  <si>
    <t>Công ty CP Chăn Nuôi C.P. Việt Nam - Chi nhánh Hải Dương</t>
  </si>
  <si>
    <t>KCN Tân Trường, huyện Cẩm Giàng</t>
  </si>
  <si>
    <t>Sản xuất thức ăn chăn nuôi</t>
  </si>
  <si>
    <t>Công ty TNHH ANT (HN)</t>
  </si>
  <si>
    <t>dn.haiduong.028</t>
  </si>
  <si>
    <t>Công ty TNHH Điện tử UMC Việt Nam</t>
  </si>
  <si>
    <t>Công ty TNHH HITACHI CABLE Việt Nam</t>
  </si>
  <si>
    <t>dn.haiduong.026</t>
  </si>
  <si>
    <t>Công ty TNHH Điện tử IRISO Việt Nam</t>
  </si>
  <si>
    <t>dn.haiduong.025</t>
  </si>
  <si>
    <t>Công ty TNHH TUNG YANG</t>
  </si>
  <si>
    <t>Xã Cẩm Phúc, huyện Cẩm Giàng</t>
  </si>
  <si>
    <t>Sản xuất xe đạp và xe cho người tàn tật</t>
  </si>
  <si>
    <t>Công ty CP Dây và Cáp điện Thượng Đình - NM Bắc Dương</t>
  </si>
  <si>
    <t>Xã Cẩm Điền, huyện Cẩm Giàng</t>
  </si>
  <si>
    <t>dn.haiduong.024</t>
  </si>
  <si>
    <t>Công ty Cổ phần dây và cáp điện Thượng Đình – NM Hoàng Dương</t>
  </si>
  <si>
    <t>CCN Lương Điền, xã Lương Điền, huyện Cẩm Giàng</t>
  </si>
  <si>
    <t>Công ty TNHH SD Global Việt Nam</t>
  </si>
  <si>
    <t>Công ty Cổ phần Giầy Cẩm Bình</t>
  </si>
  <si>
    <t>Lai Cách- Cẩm Giàng</t>
  </si>
  <si>
    <t>Sản xuất giầy dép</t>
  </si>
  <si>
    <t>dn.haiduong.021</t>
  </si>
  <si>
    <t>Công ty TNHH KPF Việt Nam</t>
  </si>
  <si>
    <t xml:space="preserve"> KCN Đại An mở rộng, huyện Cẩm Giàng</t>
  </si>
  <si>
    <t>dn.haiduong.022</t>
  </si>
  <si>
    <t>Công ty TNHH Ngọc Sơn</t>
  </si>
  <si>
    <t>Công ty CP Giấy Hải Dương</t>
  </si>
  <si>
    <t>Thôn Ngọc Lặc, xã Ngọc Sơn, huyện Tứ Kỳ</t>
  </si>
  <si>
    <t>dn.haiduong.049</t>
  </si>
  <si>
    <t>Công ty TNHH GFT Việt Nam</t>
  </si>
  <si>
    <t>Xã Cộng Lạc, huyện Tứ Kỳ</t>
  </si>
  <si>
    <t>Sản xuất, gia công chế tạo đồ chơi trẻ em</t>
  </si>
  <si>
    <t>dn.haiduong.048</t>
  </si>
  <si>
    <t>Công ty Cổ phần Trung Kiên</t>
  </si>
  <si>
    <t>Thị trấn Phú Thái, Huyện Kim Thành</t>
  </si>
  <si>
    <t>dn.haiduong.013</t>
  </si>
  <si>
    <t>Công ty TNHH Dệt PACIPIC CRYSTAL</t>
  </si>
  <si>
    <t>KCN Lai Vu, huyện Kim Thành</t>
  </si>
  <si>
    <t>Sản xuất sợi, vải dệt thoi và hoàn thiện sản phẩm dệt</t>
  </si>
  <si>
    <t xml:space="preserve">Công ty TNHH Sản xuất vật liệu XD Thành Công </t>
  </si>
  <si>
    <t>Thôn Quỳnh Khê, xã Kim Xuyên, huyện Kim Thành</t>
  </si>
  <si>
    <t>dn.haiduong.032</t>
  </si>
  <si>
    <t>Công ty TNHH MTV Thuận Phát Hải Dương</t>
  </si>
  <si>
    <t>Xã Hưng Thịnh, huyện Bình Giang</t>
  </si>
  <si>
    <t>dn.haiduong.016</t>
  </si>
  <si>
    <t>Công ty TNHH Thức Ăn Chăn Nuôi Hoa Kỳ</t>
  </si>
  <si>
    <t>dn.haiduong.029</t>
  </si>
  <si>
    <t>Công ty TNHH KURODA KAGAKU Việt nam</t>
  </si>
  <si>
    <t>Sản xuất các sản phẩm khác từ Plastic</t>
  </si>
  <si>
    <t>dn.haiduong.008</t>
  </si>
  <si>
    <t>Công ty TNHH Kết cấu thép 568</t>
  </si>
  <si>
    <t>Sản xuất máy móc thiết bị</t>
  </si>
  <si>
    <t>Công ty TNHH nhựa Phú Lâm</t>
  </si>
  <si>
    <t>Km9, Phạm Văn Đồng, quận Dương Kinh</t>
  </si>
  <si>
    <t>Sản xuất giả da, màng nhựa</t>
  </si>
  <si>
    <t>dn.haiphong.038</t>
  </si>
  <si>
    <t>CN Công ty TNHH VincomRetail Miền Bắc -tại Hải Phòng</t>
  </si>
  <si>
    <t>Số 1 Lê Thánh Tông, Ngô Quyền</t>
  </si>
  <si>
    <t xml:space="preserve">Trung tâm thương mại </t>
  </si>
  <si>
    <t>Công ty CP Nhiệt điện Hải Phòng</t>
  </si>
  <si>
    <t>Xã Tam Hưng, huyện Thủy Nguyên</t>
  </si>
  <si>
    <t>dn.haiphong.023</t>
  </si>
  <si>
    <t>Công ty Xi măng Chinfon</t>
  </si>
  <si>
    <t>Thị trấn Minh Đức, huyện Thủy Nguyên</t>
  </si>
  <si>
    <t>Sản xuất xi măng , clanke</t>
  </si>
  <si>
    <t>dn.haiphong.047</t>
  </si>
  <si>
    <t>Công ty CP Cảng Hải Phòng</t>
  </si>
  <si>
    <t>8A Trần Phú, quận Ngô Quyền, TP Hải Phòng</t>
  </si>
  <si>
    <t>Bốc xếp hàng hóa cảng biển</t>
  </si>
  <si>
    <t>Công ty TNHH MTV xi măng Vicem Hải phòng</t>
  </si>
  <si>
    <t>Sản xuất xi măng PCB30, 40</t>
  </si>
  <si>
    <t>dn.haiphong.048</t>
  </si>
  <si>
    <t>Công ty CP Container Việt Nam</t>
  </si>
  <si>
    <t>11 Võ Thị Sáu, quận Ngô Quyền, TP Hải Phòng</t>
  </si>
  <si>
    <t>Vận chuyển hàng hóa bằng ô tô chuyên dụng</t>
  </si>
  <si>
    <t>Công ty CP đầu tư và PT cảng Đình Vũ</t>
  </si>
  <si>
    <t>Cảng Đình Vũ, huyện Đông Hải</t>
  </si>
  <si>
    <t>Công ty Cổ phần Lâm Thịnh</t>
  </si>
  <si>
    <t>Số 27 Phương Lưu, Phường Đông Hải 1, Quận Hải An, Thành phố Hải Phòng, Việt Nam</t>
  </si>
  <si>
    <t>Khu CN, khu CX, Công nghệ cao</t>
  </si>
  <si>
    <t xml:space="preserve">Công ty CP luyện thép Việt Ý </t>
  </si>
  <si>
    <t>KCN Cầu Kiền, xã Hoàng Động, huyện Thủy Nguyên</t>
  </si>
  <si>
    <t>Công ty phát triển khu công nghiệp Nomura-Hải Phòng</t>
  </si>
  <si>
    <t>Tòa nhà điều hành,Khu công nghiệp Nomura-Hải Phòng,Xã Tân Tiến,Huyện An Dương,TP Hải Phòng,Việt Nam</t>
  </si>
  <si>
    <t>công nghiệp</t>
  </si>
  <si>
    <t>bán buôn, công nghiệp chế biến</t>
  </si>
  <si>
    <t>Công ty TNHH VSIP Hải Phòng</t>
  </si>
  <si>
    <t>Tòa nhà điều hành VSIP Hải Phòng, KĐT, CN và DV VSIP HP, xã An Lư, H.Thủy Nguyên, TP.Hải Phòng, VN</t>
  </si>
  <si>
    <t>Hoạt động kinh tế - xã hội</t>
  </si>
  <si>
    <t>Công ty TNHH Sunmax Việt Nam</t>
  </si>
  <si>
    <t>Km8, Phạm Văn Đồng, quận Dương Kinh, TP Hải Phòng</t>
  </si>
  <si>
    <t>Sản xuất gang tay cao su</t>
  </si>
  <si>
    <t>dn.haiphong.018</t>
  </si>
  <si>
    <t>Công ty Sx Thép Úc SSE</t>
  </si>
  <si>
    <t>Km9, Quán Toán, quận Hồng Bàng</t>
  </si>
  <si>
    <t>Sản xuất thép xây dựng</t>
  </si>
  <si>
    <t>dn.haiphong.042</t>
  </si>
  <si>
    <t>Công ty CP Vận tải biển Việt Nam</t>
  </si>
  <si>
    <t>215 Lạch Tray, quận Ngô Quyền, TP Hải Phòng</t>
  </si>
  <si>
    <t>Vận tải hàng hóa ven biển và viễn dương</t>
  </si>
  <si>
    <t>Công ty CP vận tải Xăng dầu Vipco</t>
  </si>
  <si>
    <t>37 Phan Bội Châu, quận Ngô Quyền, TP Hải Phòng</t>
  </si>
  <si>
    <t>Vận tải hàng hóa bằng xe chuyên dụng</t>
  </si>
  <si>
    <t>Công ty CP xây dựng và thương mại Thùy Dương</t>
  </si>
  <si>
    <t>519 Lê Hồng Phong, quận Ngô Quyền, TP Hải Phòng</t>
  </si>
  <si>
    <t>Kinh doanh bất động sản, quyền sử dụng đất thuộc chủ sở hữu, chủ sử dụng hoặc đi thuê</t>
  </si>
  <si>
    <t>Công ty Thép VSC Posco</t>
  </si>
  <si>
    <t>dn.haiphong.043</t>
  </si>
  <si>
    <t>Công ty CP thép Việt Nhật</t>
  </si>
  <si>
    <t>Km9, QL5, quận Hồng Bàng, TP Hải Phòng</t>
  </si>
  <si>
    <t>Sản xuất thép thanh XD</t>
  </si>
  <si>
    <t>Công ty TNHH LG Electronics Việt Nam-Hải Phòng</t>
  </si>
  <si>
    <t>KCN Tràng Duệ, huyện An Dương</t>
  </si>
  <si>
    <t>Sản xuất sản phẩm điện tử dân dụng</t>
  </si>
  <si>
    <t>Công ty TNHH Thép DONGBU Vệt Nam</t>
  </si>
  <si>
    <t>SX kim loại</t>
  </si>
  <si>
    <t>Công ty Cổ phần đầu tư Xây lắp điện Hải Phòng</t>
  </si>
  <si>
    <t>Số1Trần Tất Văn,Phường Phù Liễn,quận Kiến An,thành phố Hải Phòng(Trạm2Xã Tân Tiến)</t>
  </si>
  <si>
    <t>Công ty TNHH TOYOTA BOSHOKU Hải Phòng</t>
  </si>
  <si>
    <t xml:space="preserve">KCN Nomura, huyện An Dương </t>
  </si>
  <si>
    <t>Sản xuất linh kiện ô tô</t>
  </si>
  <si>
    <t>Công Ty TNHH sx lốp xe Bridgestone việt nam</t>
  </si>
  <si>
    <t>KCN Đình Vũ, quận Hải An</t>
  </si>
  <si>
    <t>Sản xuất lốp ô tô</t>
  </si>
  <si>
    <t>Cty cổ phần KCN Đình Vũ</t>
  </si>
  <si>
    <t>Phường Đông Hải</t>
  </si>
  <si>
    <t>Công ty CP nhựa Thiếu Niên Tiền Phong</t>
  </si>
  <si>
    <t xml:space="preserve">Số 2 An Đà, quận Ngô Quyền </t>
  </si>
  <si>
    <t xml:space="preserve">Sản xuất sản phẩm khác từ plastic </t>
  </si>
  <si>
    <t>dn.haiphong.039</t>
  </si>
  <si>
    <t>Công ty CP cáp điện LS Vina</t>
  </si>
  <si>
    <t>Cầu Bính, phường Sở Dầu, quận Hồng Bàng</t>
  </si>
  <si>
    <t>Sản xuất dây, cáp điện và điện tử khác</t>
  </si>
  <si>
    <t>dn.haiphong.036</t>
  </si>
  <si>
    <t>Công ty Liên doanh sản xuất thépVinausteel</t>
  </si>
  <si>
    <t>Thép thanh XD</t>
  </si>
  <si>
    <t>dn.haiphong.044</t>
  </si>
  <si>
    <t>Công ty CP hóa chất Minh Đức</t>
  </si>
  <si>
    <t>Xã Minh Đức, huyện Thủy Nguyên</t>
  </si>
  <si>
    <t>dn.haiphong.035</t>
  </si>
  <si>
    <t>Công ty TNHH MTV DAP Vinachem</t>
  </si>
  <si>
    <t>Lô G17, Khu KT Đình Vũ, phường Đông Hải 2, quận Hải An</t>
  </si>
  <si>
    <t>Sản xuất phân bón</t>
  </si>
  <si>
    <t>dn.haiphong.034</t>
  </si>
  <si>
    <t>Công ty TNHH vật liệu nam châm ShinEtsu Việt nam</t>
  </si>
  <si>
    <t>Lô CN5.20, KCN Đình Vũ, Đông Hải 2, Hải An, Hải Phòng</t>
  </si>
  <si>
    <t>SX đất hiếm</t>
  </si>
  <si>
    <t>Công Ty TNHH thép VSC - POSCO</t>
  </si>
  <si>
    <t>Vật Cách Km 9 Đường 5 P.Quán Toan,Q.Hồng Bàng,TP Hải Phòng</t>
  </si>
  <si>
    <t>Sản xuất kim loại</t>
  </si>
  <si>
    <t>Công Ty Sản Xuất Thép Úc SSE</t>
  </si>
  <si>
    <t>Km 9 quốc lộ 5B Vật Cách,P.Quán Toan,Q.Hồng Bàng,TP Hải Phòng,Việt Nam</t>
  </si>
  <si>
    <t>SX Kim loại</t>
  </si>
  <si>
    <t>Công ty TNHH MTV Thương mại đầu tư phát triển đô thị</t>
  </si>
  <si>
    <t>Số 1 Lê Hồng Phong, Ngô Quyền</t>
  </si>
  <si>
    <t>Trung tâm thương mại-Catbi Plaza</t>
  </si>
  <si>
    <t>Công ty cổ phần khu công nghiệp Đình Vũ</t>
  </si>
  <si>
    <t xml:space="preserve">Tầng 5,Khu văn phòng HARBOUR VIEW số 15 Trần Phú P. Máy Tơ Q. Ngô Quyền TP Hải Phòng </t>
  </si>
  <si>
    <t>Công ty trách nhiệm hữu hạn SUNMAX Việt Nam</t>
  </si>
  <si>
    <t>Km8, đường Phạm Văn Đồng, P.Hải Thành, Q.Dường Kinh, TPHP</t>
  </si>
  <si>
    <t>Thuộc, sơ chế da, giầy dép</t>
  </si>
  <si>
    <t>Công ty TNHH CN Aurora Việt Nam</t>
  </si>
  <si>
    <t>Thiên Hương, huyện Thủy Nguyên</t>
  </si>
  <si>
    <t>Sản xuất giày xuất khẩu</t>
  </si>
  <si>
    <t>dn.haiphong.031</t>
  </si>
  <si>
    <t>Cty CP bia Hà Nội - Hải Phòng</t>
  </si>
  <si>
    <t>16 Lạch Tray, quận Ngô Quyền, TP Hải Phòng</t>
  </si>
  <si>
    <t>Sản xuất bia hơi, bia chai</t>
  </si>
  <si>
    <t>dn.haiphong.026</t>
  </si>
  <si>
    <t>Công ty TNHH Toyota Gosei Hải Phòng</t>
  </si>
  <si>
    <t>dn.haiphong.013</t>
  </si>
  <si>
    <t>Công ty TNHH cơ khí Việt Nhật</t>
  </si>
  <si>
    <t>Km9, phường Quán Toán, quận Hồng Bàng</t>
  </si>
  <si>
    <t>Đúc Gang</t>
  </si>
  <si>
    <t>dn.haiphong.040</t>
  </si>
  <si>
    <t>Chi nhánh công ty TNHH Ge Việt Nam - CN Hải phòng</t>
  </si>
  <si>
    <t>Công ty TNHH Đỉnh Vàng</t>
  </si>
  <si>
    <t>1167 Nguyễn Bỉnh Khiêm, phường Đông Hải, quận Hải An</t>
  </si>
  <si>
    <t>SX giày dép da xuất khẩu</t>
  </si>
  <si>
    <t>Công ty CNTT Nam Triệu</t>
  </si>
  <si>
    <t>Đóng mới, sửa chữa tàu thuỷ</t>
  </si>
  <si>
    <t>dn.haiphong.049</t>
  </si>
  <si>
    <t>Công ty CP kinh doanh chế biến hàng XNK Đà Nẵng</t>
  </si>
  <si>
    <t>Số 31 Đông Khê, phường Đông Khê, Quận Ngô Quyền</t>
  </si>
  <si>
    <t>Công ty TNHH Iko Thompson Việt Nam</t>
  </si>
  <si>
    <t>Sản xuất vòng bi và các máy móc</t>
  </si>
  <si>
    <t>Công ty TNHH Fuji Xerox Hải Phòng</t>
  </si>
  <si>
    <t xml:space="preserve">Lô IN-1-3, Khu công nghiệp Vsip, Thủy Nguyên, </t>
  </si>
  <si>
    <t>SX máy in, máy Photocopy</t>
  </si>
  <si>
    <t>dn.haiphong.058</t>
  </si>
  <si>
    <t>Công ty CN nhựa CHINHUEI</t>
  </si>
  <si>
    <t>dn.haiphong.037</t>
  </si>
  <si>
    <t>Công ty TNHH MTV cấp nước Hải phòng</t>
  </si>
  <si>
    <t>54 Đinh Tiên Hoàng, quận Hồng Bàng, TP Hải Phòng</t>
  </si>
  <si>
    <t>Cấp nước sạch</t>
  </si>
  <si>
    <t>dn.haiphong.028</t>
  </si>
  <si>
    <t>Công ty cổ phần công nghiệp nhựa Chin Huei</t>
  </si>
  <si>
    <t>Số 567 Đường Phạm Văn Đồng, phường Hải Thành, quận Dương Kinh, thành phố Hải Phòng</t>
  </si>
  <si>
    <t>Xí nghiệp xăng dầu K131</t>
  </si>
  <si>
    <t>Kỳ Sơn, Thuỷ Nguyên, Hải Phòng</t>
  </si>
  <si>
    <t>Kho bãi hàng hoá</t>
  </si>
  <si>
    <t xml:space="preserve">Công ty CP cảng Nam Hải </t>
  </si>
  <si>
    <t>201đườngNgô Quyền,P. Máy Chai,Q.Ngô Quyền,Tp.Hải Phòng</t>
  </si>
  <si>
    <t>Công ty TNHH HAPACO H.P.P</t>
  </si>
  <si>
    <t>Km 17 Quốc lộ 5,Thôn Tiên Nông, Xã Đại Bản, Huyện An Dương, Thành phố Hải Phòng</t>
  </si>
  <si>
    <t>Giấy Kracft</t>
  </si>
  <si>
    <t>Công ty TNHH Ống thép Vinapipe</t>
  </si>
  <si>
    <t>Sản xuất ống thép</t>
  </si>
  <si>
    <t>dn.haiphong.046</t>
  </si>
  <si>
    <t>Công ty TNHH MTV đóng tàu Phà Rừng</t>
  </si>
  <si>
    <t>Công ty TNHH Công nghệ Kyocera Mita Việt Nam</t>
  </si>
  <si>
    <t>Lô 56A KCN Vsip, Thuỷ Nguyên Hải Phòng</t>
  </si>
  <si>
    <t>Sản xuất máy in trắng đen, máy photocopy đa chức năng</t>
  </si>
  <si>
    <t>Công ty TNHH Nipro Pharma Việt Nam</t>
  </si>
  <si>
    <t>Lô IN-1-4A, KCN Vsip, Thuỷ Nguyên, HP</t>
  </si>
  <si>
    <t>SX và kinh doanh dược phẩm thiết bị y tế</t>
  </si>
  <si>
    <t>Công ty TNHH Regina Miracle international ViệtNam</t>
  </si>
  <si>
    <t>Số 9 đường Đông Tây, KCN Vsip Thuỷ Nguyên HP</t>
  </si>
  <si>
    <t>Sản xuất quần áo nữ</t>
  </si>
  <si>
    <t>Công ty TNHH Jasan Việt Nam</t>
  </si>
  <si>
    <t>Số 2 , đường 17, KCN Vsip, Thuỷ Nguyên HP</t>
  </si>
  <si>
    <t>Sản xuất tất cao cấp</t>
  </si>
  <si>
    <t>Công ty TNHH điện tử Chilisin Việt Nam</t>
  </si>
  <si>
    <t>số 143/145, đường 10, KCN Vsip, Thuỷ Nguyên HP</t>
  </si>
  <si>
    <t>Sản xuất thiết bị điện tử</t>
  </si>
  <si>
    <t>Công ty TNHH chế tạo Canadian Solar Việt Nam</t>
  </si>
  <si>
    <t>D11 số 5 đường Đông Tây, KCN Vsip, Thuỷ Nguyên, HP</t>
  </si>
  <si>
    <t>Sản xuất tấm quang điện mặt trời</t>
  </si>
  <si>
    <t>Công ty TNHH Cheng - V</t>
  </si>
  <si>
    <t>Lô L3.5B KCN Đồ Sơn, HP</t>
  </si>
  <si>
    <t>Khai thác gỗ và lâm sản khác</t>
  </si>
  <si>
    <t>Công ty TNHH Zhongzin Ya Tai</t>
  </si>
  <si>
    <t>Lô L1.9A &amp; L1.9B KCN Đồ Sơn, quận Đồ SƠn</t>
  </si>
  <si>
    <t>SX dụng cụ ăn bằng nhựa một lần</t>
  </si>
  <si>
    <t>Công Ty TNHH điện tử Dong Yang</t>
  </si>
  <si>
    <t>Lô C5-3 KCN Tràng Duệ, huyện An Dương</t>
  </si>
  <si>
    <t>Phụ kiện nhựa ép khuôn và khuôn cho các sản phẩm điện tử</t>
  </si>
  <si>
    <t>Công ty TNHH Haengsung Electronics</t>
  </si>
  <si>
    <t>Lô K1 KCN Tràng Duệ, An Dương</t>
  </si>
  <si>
    <t>Công ty TNHH Halla Electronics Vina</t>
  </si>
  <si>
    <t>Lô L4 KCN Tràng Duệ, xã Hồng Phong, huyện An Dương</t>
  </si>
  <si>
    <t>Công ty TNHH HT Solar Việt Nam</t>
  </si>
  <si>
    <t>Lô F3, KCN Tràng Duệ, Hồng Phong, An Dương</t>
  </si>
  <si>
    <t>Công ty TNHH LG Innotek Việt Nam</t>
  </si>
  <si>
    <t>Lô I - 4, KCN Tràng Duệ, huyện An Dương</t>
  </si>
  <si>
    <t>Sản xuất các camera module và các linh kiện điện tử</t>
  </si>
  <si>
    <t>Công ty TNHH Woosung Electronics</t>
  </si>
  <si>
    <t>Lô K2 KCN Tràng Duệ, huyện An Dương</t>
  </si>
  <si>
    <t>Công Ty CP luyện thép cao cấp Việt Nhật</t>
  </si>
  <si>
    <t>KCN Nam Cầu Kiền, Thuỷ Nguyên</t>
  </si>
  <si>
    <t>Sản xuất phôi thép</t>
  </si>
  <si>
    <t>Công ty TNHH SIK Việt Nam</t>
  </si>
  <si>
    <t>Sản xuất nhựa tổng hợp</t>
  </si>
  <si>
    <t>Công ty TNHH chế tạo máy Citizen Việt Nam</t>
  </si>
  <si>
    <t>Lô J2, J3, J4 KCN Nomura, An Dương</t>
  </si>
  <si>
    <t>Sản xuất, chế tạo máy</t>
  </si>
  <si>
    <t>Công ty CP Habeco Hải Phòng</t>
  </si>
  <si>
    <t>TT Trường Sơn, An Lão</t>
  </si>
  <si>
    <t>Sản xuất bia chai, lon</t>
  </si>
  <si>
    <t>Bệnh viện Việt Tiệp</t>
  </si>
  <si>
    <t>Trần Nguyên Hãn</t>
  </si>
  <si>
    <t>Chăm sóc sức khoẻ</t>
  </si>
  <si>
    <t>Công ty TNHH Synztec Việt Nam</t>
  </si>
  <si>
    <t>SX và kinh doanh các linh kiện phụ kiện</t>
  </si>
  <si>
    <t>dn.haiphong.014</t>
  </si>
  <si>
    <t>Công ty TNHH Takahata Precision Việt Nam</t>
  </si>
  <si>
    <t>SX và lắp ráp linh kiện nhựa KT có độ chính xác cao</t>
  </si>
  <si>
    <t>Công ty CP cảng Nam Hải Đình Vũ</t>
  </si>
  <si>
    <t>Km 6 đường Đình Vũ - Phường Đông Hải 2, quận Hải An - TP. Hải Phòng</t>
  </si>
  <si>
    <t xml:space="preserve"> EVN</t>
  </si>
  <si>
    <t>Công ty TNHH Sao Vàng</t>
  </si>
  <si>
    <t>Sản phẩm giày da</t>
  </si>
  <si>
    <t>dn.haiphong.032</t>
  </si>
  <si>
    <t>Công ty TNHH thủy tinh SANMIGUEL  YAMAMURA Hải Phòng</t>
  </si>
  <si>
    <t>17A đường Ngô Quyền-Ngô Quyền-Hải Phòng</t>
  </si>
  <si>
    <t>dn.haiphong.029</t>
  </si>
  <si>
    <t>Công ty TNHH Yazaki Hải Phòng Việt Nam</t>
  </si>
  <si>
    <t>Sản xuất bộ dây dẫn điện cho xe ô tô</t>
  </si>
  <si>
    <t>Công ty CP Thuận Ích</t>
  </si>
  <si>
    <t>Tầng 3 Tòa nhà Tower, 32 Trần Phú, quận Ngô Quyền</t>
  </si>
  <si>
    <t>Sản xuất đế giày</t>
  </si>
  <si>
    <t>dn.haiphong.030</t>
  </si>
  <si>
    <t>Công ty TNHH Fujikura Composites Hải phòng</t>
  </si>
  <si>
    <t>Lô D3-D6, KCN Nomura Hải Phòng, An Dương,HP</t>
  </si>
  <si>
    <t>sản xuất sản phẩm từ cao su</t>
  </si>
  <si>
    <t>dn.haiphong.059</t>
  </si>
  <si>
    <t>Công ty TNHH Quốc tế Vĩnh Chân</t>
  </si>
  <si>
    <t>Lô CN16 CCN Tân Liên, huyện Vĩnh Bảo</t>
  </si>
  <si>
    <t>Sản xuất đồ chơi trẻ em</t>
  </si>
  <si>
    <t>Công ty cổ phần cảng xanh VIP</t>
  </si>
  <si>
    <t>Khu kinh tế Đình Vũ - Cát Hải - Phường Đông Hải 2 - Quận Hải An - Thành Phố Hải Phòng</t>
  </si>
  <si>
    <t>dn.haiphong.069</t>
  </si>
  <si>
    <t>Công ty TNHH CNN Doosan Vina HP</t>
  </si>
  <si>
    <t>Km92, QL5, phường Sở dầu, quận Hồng Bàng</t>
  </si>
  <si>
    <t>Kết cấu thép</t>
  </si>
  <si>
    <t>dn.haiphong.041</t>
  </si>
  <si>
    <t>Hợp tác xã sản xuất kinh doanh - dịch vụ nông nghiệp Lại Xuân</t>
  </si>
  <si>
    <t>Xã Lại Xuân, huyện Thủy Nguyên, thành phố Hải Phòng</t>
  </si>
  <si>
    <t>Bơm tưới tiêu phục vụ nông nghiệp</t>
  </si>
  <si>
    <t>Công ty TNHH New Hope hà Nội-CN Hải Phòng</t>
  </si>
  <si>
    <t>KCN Đình Vũ, Hải An</t>
  </si>
  <si>
    <t>SX thức ăn gia súc</t>
  </si>
  <si>
    <t>dn.haiphong.061</t>
  </si>
  <si>
    <t>Công ty TNHH Điện Cường Anh</t>
  </si>
  <si>
    <t>Tổ 3A , phường Hải Thành, quận Dương Kinh, thành phố Hải Phòng, Việt Nam</t>
  </si>
  <si>
    <t>Bán buôn điện sinh hoạt cho tổ hợp thương mại - dịch vụ - sinh hoạt</t>
  </si>
  <si>
    <t>Nhà máy sx thức ăn gia súc Proconco</t>
  </si>
  <si>
    <t>Sản xuất thức ăn gia súc</t>
  </si>
  <si>
    <t>dn.haiphong.025</t>
  </si>
  <si>
    <t>Công Ty TNHH Yanagawa Seiko Việt Nam</t>
  </si>
  <si>
    <t>Sản xuất linh kiện cơ khí chính xác</t>
  </si>
  <si>
    <t>Cty CP EB Hải Phòng</t>
  </si>
  <si>
    <t>Lô 1/20 KĐT ngã 5 sân bay Cát Bi</t>
  </si>
  <si>
    <t>Dịch vụ hàng hoá</t>
  </si>
  <si>
    <t>Công ty Cổ phần Inox Hòa Bình</t>
  </si>
  <si>
    <t>xã Giai Phạm, huyện Yên Mỹ, tỉnh Hưng Yên</t>
  </si>
  <si>
    <t>SX Inox</t>
  </si>
  <si>
    <t>dn.hungyen.004</t>
  </si>
  <si>
    <t>Công ty TNHH An Quý Hưng Yên</t>
  </si>
  <si>
    <t>xã Bạch Sam, Mỹ Hào, Hưng Yên</t>
  </si>
  <si>
    <t>dn.hungyen.012</t>
  </si>
  <si>
    <t>Công ty Cổ phần Thuận Đức</t>
  </si>
  <si>
    <t>TT Lương Bằng, huyện Kim Động, tỉnh Hưng Yên</t>
  </si>
  <si>
    <t>SX nhựa, bao bì</t>
  </si>
  <si>
    <t>dn.hungyen.011</t>
  </si>
  <si>
    <t>Công ty TNHH MTV Nhựa Bình Minh miền bắc</t>
  </si>
  <si>
    <t>Đường D1, KCN Phố Nối A, Văn Lâm, Hưng Yên</t>
  </si>
  <si>
    <t>SX nhựa</t>
  </si>
  <si>
    <t>dn.hungyen.007</t>
  </si>
  <si>
    <t>Công ty TNHH SOC Việt Nam</t>
  </si>
  <si>
    <t>Lô dất G7-KCN Thăng Long II, Yên Mỹ, Hưng Yên</t>
  </si>
  <si>
    <t>dn.hungyen.009</t>
  </si>
  <si>
    <t>Công ty Cổ phần Nhựa Hưng Yên</t>
  </si>
  <si>
    <t>Số 115, Nguyễn Thiện Thuật, phường Minh Khai, TP Hưng Yên, Hưng Yên</t>
  </si>
  <si>
    <t>dn.hungyen.035</t>
  </si>
  <si>
    <t>Công ty TNHH Nikkiso Việt Nam</t>
  </si>
  <si>
    <t>Lô đất C6 và C7 KCN Thăng Long II, Yên Mỹ, Hưng Yên</t>
  </si>
  <si>
    <t>SX thiết bị y tế, bộ phận máy bay</t>
  </si>
  <si>
    <t>dn.hungyen.010</t>
  </si>
  <si>
    <t>Công ty CPThực phẩm XK Trung Sơn Hưng Yên</t>
  </si>
  <si>
    <t>TT Như Quỳnh, huyện Văn Lâm, tỉnh Hưng Yên</t>
  </si>
  <si>
    <t>SX thực phẩm</t>
  </si>
  <si>
    <t>dn.hungyen.028</t>
  </si>
  <si>
    <t>Cty TNHH Sews-Components Việt Nam</t>
  </si>
  <si>
    <t>Lô D2 và D3,KCN Thăng Long II, Yên Mỹ, Hưng Yên</t>
  </si>
  <si>
    <t>dn.hungyen.013</t>
  </si>
  <si>
    <t>Công ty TNHH MUSASHI AUTO PARTS Việt Nam</t>
  </si>
  <si>
    <t>KCN Thăng Long II - huyện Yên Mỹ, tỉnh Hưng Yên</t>
  </si>
  <si>
    <t>dn.hungyen.033</t>
  </si>
  <si>
    <t>Công ty TNHH Một Thành Viên Kinh Đô Miền Bắc</t>
  </si>
  <si>
    <t>Km 22 QL5A TT Bần Yên Nhân  Mỹ Hào Hưng Yên</t>
  </si>
  <si>
    <t>dn.hungyen.005</t>
  </si>
  <si>
    <t>Công ty TNHH MTV KTCT Thuỷ lợi tỉnh Hưng Yên</t>
  </si>
  <si>
    <t>số 47 đường Trưng Trắc, phường Quang Trung, TP Hưng Yên, tỉnh Hưng Yên</t>
  </si>
  <si>
    <t>Bơm tưới, tiêu</t>
  </si>
  <si>
    <t>dn.hungyen.036</t>
  </si>
  <si>
    <t>Công ty TNHH PIC Việt Nam</t>
  </si>
  <si>
    <t>Đường B1, Khu B, KCN Phố Nối A, xã Lạc Hồng, huyện Văn Lâm, Hưng Yên</t>
  </si>
  <si>
    <t>dn.hungyen.020</t>
  </si>
  <si>
    <t>Công ty TNHH thép cán nguội Hoà Phát</t>
  </si>
  <si>
    <t>Khu D, KCN Phố Nối A, xã Giai Phạm, huyện Yên Mỹ, tỉnh Hưng Yên</t>
  </si>
  <si>
    <t>SX các SP thép</t>
  </si>
  <si>
    <t>dn.hungyen.015</t>
  </si>
  <si>
    <t>Công ty TNHH Dây và cáp địên Ô tô Sumiden VN-CNHY</t>
  </si>
  <si>
    <t>Lô đất E-7 &amp; E-8, KCN Thăng Long II, Yên Mỹ, Hưng Yên</t>
  </si>
  <si>
    <t>dn.hungyen.029</t>
  </si>
  <si>
    <t>Cty CP Đtư &amp; phát triển Thái Dương</t>
  </si>
  <si>
    <t>Xã Lạc Đạo, huyện Văn Lâm, tỉnh Hưng Yên</t>
  </si>
  <si>
    <t>dn.hungyen.014</t>
  </si>
  <si>
    <t>Công ty TNHH Ngọc Quyền</t>
  </si>
  <si>
    <t>Xã Chỉ Đạo, huyện Văn Lâm, tỉnh Hưng Yên</t>
  </si>
  <si>
    <t>dn.hungyen.006</t>
  </si>
  <si>
    <t>Chi nhánh Công ty TNHH LIXIL Việt Nam tại Hưng Yên</t>
  </si>
  <si>
    <t>Đường B4, khu B, KCN Phố Nối A, xã Lạc Hồng, huyện Văn Lâm, tỉnh Hưng Yên, Việt Nam</t>
  </si>
  <si>
    <t>SX sứ vệ sinh cao cấp</t>
  </si>
  <si>
    <t>dn.hungyen.026</t>
  </si>
  <si>
    <t>Công ty CP Ống đồng Toàn Phát</t>
  </si>
  <si>
    <t xml:space="preserve">SX ống đồng </t>
  </si>
  <si>
    <t>dn.hungyen.016</t>
  </si>
  <si>
    <t>Công ty TNHH Thép Nhật Quang</t>
  </si>
  <si>
    <t>dn.hungyen.022</t>
  </si>
  <si>
    <t>Công ty TNHH Dây và cáp điện Ngọc Khánh</t>
  </si>
  <si>
    <t>Thôn An Lạc, Xã Trưng Trắc, H.Văn Lâm, T.Hưng Yên, Việt Nam</t>
  </si>
  <si>
    <t>SX cáp điện</t>
  </si>
  <si>
    <t>dn.hungyen.030</t>
  </si>
  <si>
    <t>Công ty TNHH Kyocera Việt Nam</t>
  </si>
  <si>
    <t>Lô đất B-1, Khu công nghiệp Thăng Long II, huyện Yên Mỹ, tỉnh Hưng Yên.</t>
  </si>
  <si>
    <t>dn.hungyen.019</t>
  </si>
  <si>
    <t>Công ty Cổ phần Hưng Phú</t>
  </si>
  <si>
    <t>KCN Dệt May Phố Nối B, huyện Yên Mỹ, tỉnh Hưng Yên</t>
  </si>
  <si>
    <t>SX sợi, đệt vải</t>
  </si>
  <si>
    <t>dn.hungyen.037</t>
  </si>
  <si>
    <t>Công ty TNHH Dệt và Nhuộm Hưng Yên</t>
  </si>
  <si>
    <t>dn.hungyen.027</t>
  </si>
  <si>
    <t>Công ty CP Đầu tư phát triển Công nghệ Bia - Rượu - NGK HN</t>
  </si>
  <si>
    <t>Đường 206 , KCN Phố Nối A, Trưng Trắc, Văn Lâm ,HY</t>
  </si>
  <si>
    <t>SX Bia, rượu</t>
  </si>
  <si>
    <t>dn.hungyen.008</t>
  </si>
  <si>
    <t>Công ty TNHH Thiết bị điện Lioa</t>
  </si>
  <si>
    <t>xã Đình Dù, huyện Văn Lâm, tỉnh Hưng Yên</t>
  </si>
  <si>
    <t>dn.hungyen.061</t>
  </si>
  <si>
    <t>Công ty TNHH Hamaden Việt Nam</t>
  </si>
  <si>
    <t>dn.hungyen.032</t>
  </si>
  <si>
    <t>Công ty TNHH Taeyang Hà Nội</t>
  </si>
  <si>
    <t>SX các SP Inox</t>
  </si>
  <si>
    <t>dn.hungyen.003</t>
  </si>
  <si>
    <t>Công ty Cổ phần NPG-Hưng Yên</t>
  </si>
  <si>
    <t>SX gạch ốp lát các loại</t>
  </si>
  <si>
    <t>Công ty TNHH Công nghiệp Chính Đại</t>
  </si>
  <si>
    <t>SX sắt, thép</t>
  </si>
  <si>
    <t>dn.hungyen.018</t>
  </si>
  <si>
    <t>Công ty TNHH Song Long</t>
  </si>
  <si>
    <t>dn.hungyen.040</t>
  </si>
  <si>
    <t>Công ty TNHH DORCO VINA</t>
  </si>
  <si>
    <t>Đường B3, khu B, KCN Phố Nối A,H.Văn Lâm,T.Hưng Yên</t>
  </si>
  <si>
    <t>SX dao cạo râu</t>
  </si>
  <si>
    <t>dn.hungyen.025</t>
  </si>
  <si>
    <t>Công ty Cổ phần thép Việt - Ý</t>
  </si>
  <si>
    <t>KCN Phố Nối A, xã Giai Phạm, huyện Yên Mỹ, tỉnh Hưng Yên, VN</t>
  </si>
  <si>
    <t>SX thép xây dựng</t>
  </si>
  <si>
    <t>dn.hungyen.041</t>
  </si>
  <si>
    <t>Công ty TNHH TOKO Việt Nam</t>
  </si>
  <si>
    <t>xã Tân Quang, huyện Văn Lâm, tỉnh Hưng Yên</t>
  </si>
  <si>
    <t>dn.hungyen.039</t>
  </si>
  <si>
    <t>Công ty Cổ phần Gas Việt Nhật - chi nhánh Hưng Yên</t>
  </si>
  <si>
    <t>SX khí đốt</t>
  </si>
  <si>
    <t>dn.hungyen.034</t>
  </si>
  <si>
    <t>CN Cty TNHH Ống thép Hòa Phát</t>
  </si>
  <si>
    <t>SX ống, thép, phụ kiện nối</t>
  </si>
  <si>
    <t>dn.hungyen.017</t>
  </si>
  <si>
    <t>Công ty TNHH sản xuất phụ tùng ô tô xe máy Việt Nam</t>
  </si>
  <si>
    <t>SX phụ tùng ô tô, xe máy</t>
  </si>
  <si>
    <t>dn.hungyen.023</t>
  </si>
  <si>
    <t>Công ty TNHH sản xuất và thương mại Minh Ngọc</t>
  </si>
  <si>
    <t>Khu D, KCN Phố Nối A, xã Lạc Hồng,H.Văn Lâm, tỉnh Hưng Yên, Việt Nam</t>
  </si>
  <si>
    <t>Gia công cơ khí</t>
  </si>
  <si>
    <t>dn.hungyen.031</t>
  </si>
  <si>
    <t>Công ty TNHH HOYA Glass Disk VN II</t>
  </si>
  <si>
    <t>SX đĩa</t>
  </si>
  <si>
    <t>dn.hungyen.024</t>
  </si>
  <si>
    <t>Công ty cổ phần Hyundai Aluminum ViNa</t>
  </si>
  <si>
    <t>Đường B2, khu B, KCN Phố Nối A, xã Lạc Hồng, huyện Văn Lâm, tỉnh Hưng Yên.</t>
  </si>
  <si>
    <t>dn.hungyen.044</t>
  </si>
  <si>
    <t>Công ty TNHH JP Corelex (Việt Nam)</t>
  </si>
  <si>
    <t>SX giấy lụa</t>
  </si>
  <si>
    <t>dn.hungyen.042</t>
  </si>
  <si>
    <t>Công ty TNHH Một thành viên Thép Hoà Phát</t>
  </si>
  <si>
    <t>KCN Phố Nối A, xã Giai Phạm, huyện Yên Mỹ, tỉnh Hưng Yên</t>
  </si>
  <si>
    <t>SX sắt, gang, thép</t>
  </si>
  <si>
    <t>dn.hungyen.043</t>
  </si>
  <si>
    <t>CN sản xuất Công ty TNHH La vie tại Hưng Yên</t>
  </si>
  <si>
    <t>dn.hungyen.049</t>
  </si>
  <si>
    <t>Công ty CP Nhựa Phố Hiến</t>
  </si>
  <si>
    <t>đường Nguyễn Văn Linh, phường An Tảo, TP Hưng Yên, Hưng Yên</t>
  </si>
  <si>
    <t>dn.hungyen.051</t>
  </si>
  <si>
    <t>Công ty TNHH Dong Yang E&amp;P Việt Nam</t>
  </si>
  <si>
    <t>xã Nhân Hòa, huyện Mỹ Hào, tỉnh Hưng Yên</t>
  </si>
  <si>
    <t>dn.hungyen.053</t>
  </si>
  <si>
    <t>Công ty TNHH Dệt 8-3</t>
  </si>
  <si>
    <t>TT Yên Mỹ, huyện Yên Mỹ, tỉnh Hưng Yên</t>
  </si>
  <si>
    <t>dn.hungyen.056</t>
  </si>
  <si>
    <t>Công ty TNHH Bao Bì Việt Hưng</t>
  </si>
  <si>
    <t>dn.hungyen.059</t>
  </si>
  <si>
    <t>Công ty TNHH SX-TM Hòa Bình</t>
  </si>
  <si>
    <t>Sản xuất Inox</t>
  </si>
  <si>
    <t>Chi nhánh công ty CP Bánh kẹo Hải Châu</t>
  </si>
  <si>
    <t>thôn Đồng Khúc, xã Vĩnh Khúc, huyện Văn Giang, tỉnh Hưng Yên</t>
  </si>
  <si>
    <t>Sản xuất bánh kẹo</t>
  </si>
  <si>
    <t>dn.hungyen.048</t>
  </si>
  <si>
    <t>Công ty CP Đầu tư ROYAL Việt Nam</t>
  </si>
  <si>
    <t>xã Tân Dân, huyện Khoái Châu, tỉnh Hưng Yên</t>
  </si>
  <si>
    <t>dn.hungyen.050</t>
  </si>
  <si>
    <t>Công ty TNHH Minh Hiếu Hưng Yên</t>
  </si>
  <si>
    <t>dn.hungyen.055</t>
  </si>
  <si>
    <t>Công ty TNHH SX &amp; TM Tân Á Hưng Yên</t>
  </si>
  <si>
    <t>dn.hungyen.062</t>
  </si>
  <si>
    <t>CN Công ty TNHH CARGILL Việt Nam tại Hưng Yên</t>
  </si>
  <si>
    <t>KCN Phố Nối A, huyện Văn Lâm, tỉnh Hưng Yên</t>
  </si>
  <si>
    <t xml:space="preserve">Sản xuất </t>
  </si>
  <si>
    <t>dn.hungyen.047</t>
  </si>
  <si>
    <t>Công ty Cổ phần công nghệ cao TRAPHACO</t>
  </si>
  <si>
    <t>dn.hungyen.052</t>
  </si>
  <si>
    <t>Công ty TNHH Taeyang Việt Nam</t>
  </si>
  <si>
    <t>dn.hungyen.001</t>
  </si>
  <si>
    <t>Công ty cổ phần GreenFeed Việt Nam- Chi nhánh Hưng Yên</t>
  </si>
  <si>
    <t>Đường A5, KCN Phố Nối A, huyện Văn Lâm, tỉnh Hưng Yên</t>
  </si>
  <si>
    <t>SX thức ăn gia súc</t>
  </si>
  <si>
    <t>dn.hungyen.065</t>
  </si>
  <si>
    <t>CN Công ty CP Phân phối Khí thấp áp Dầu khí Việt Nam - Xí nghiệp Phân phối Khí thấp áp Miền Bắc</t>
  </si>
  <si>
    <t>KCN Tiền Hải, Xã Đông Cơ, huyện Tiền Hải, tỉnh Thái Bình, Việt Nam</t>
  </si>
  <si>
    <t>Phân phối khí tự nhiên</t>
  </si>
  <si>
    <t>dn.thaibinh.027</t>
  </si>
  <si>
    <t>CCN Quỳnh Côi, Thị trấn Quỳnh Côi, huyện Quỳnh Phụ</t>
  </si>
  <si>
    <t>dn.thaibinh.005</t>
  </si>
  <si>
    <t>Công ty CP BITEXCO Nam Long</t>
  </si>
  <si>
    <t>Lô A2, KCN Nguyễn Đức Cảnh, TP Thái Bình</t>
  </si>
  <si>
    <t>Sản xuất ngành hàng may sẵn (Trừ trang phục)</t>
  </si>
  <si>
    <t>dn.thaibinh.024</t>
  </si>
  <si>
    <t>Công ty CP Đầu tư Thương Mại Quốc tế Minh Long</t>
  </si>
  <si>
    <t>Phường Hoàng Diệu, TP Thái Bình</t>
  </si>
  <si>
    <t>Sản xuất hàng may mặc</t>
  </si>
  <si>
    <t>dn.thaibinh.028</t>
  </si>
  <si>
    <t>Công ty CP Đầu tư và Phát triển Đức Quân</t>
  </si>
  <si>
    <t>KCN Nguyễn Đức Cảnh, TP Thái Bình</t>
  </si>
  <si>
    <t>dn.thaibinh.006</t>
  </si>
  <si>
    <t>Công ty CP dệt sợi Đam San</t>
  </si>
  <si>
    <t>Lô A4, đường Bùi Viện, KCN Nguyễn Đức Cảnh,  Tiền Phong,  Thái Bình</t>
  </si>
  <si>
    <t>dn.thaibinh.012</t>
  </si>
  <si>
    <t>Công ty CP gạch ốp lát Thái Bình</t>
  </si>
  <si>
    <t xml:space="preserve">Xã Đông Lâm, huyện Tiền Hải </t>
  </si>
  <si>
    <t>dn.thaibinh.009</t>
  </si>
  <si>
    <t>Công ty cổ phần sản xuất hàng thể thao Maxport</t>
  </si>
  <si>
    <t>dn.thaibinh.021</t>
  </si>
  <si>
    <t>Công ty CP Sợi Trà Lý</t>
  </si>
  <si>
    <t>Số 128 Lê Quý Đôn, phường Tiền Phong, TP Thái Bình</t>
  </si>
  <si>
    <t>dn.thaibinh.014</t>
  </si>
  <si>
    <t>Công ty CP tập đoàn Hương Sen</t>
  </si>
  <si>
    <t>Số 18 Trần Thái Tông, TP Thái Bình</t>
  </si>
  <si>
    <t>Sản xuất bia và mạch nha ủ men bia</t>
  </si>
  <si>
    <t>dn.thaibinh.023</t>
  </si>
  <si>
    <t>Công ty CP Viglacera Tiên Sơn - Nhà máy Viglacera Thái Bình</t>
  </si>
  <si>
    <t>Khu CN Tiền Hải, xã Đông Lâm, huyện Tiền Hải</t>
  </si>
  <si>
    <t>Sản xuất vật liêu xây dựng từ đất sét</t>
  </si>
  <si>
    <t>dn.thaibinh.019</t>
  </si>
  <si>
    <t>Công ty CPTM XNK DATEX</t>
  </si>
  <si>
    <t>Lô A4, KCN Nguyễn Đức Cảnh, TP Thái Bình</t>
  </si>
  <si>
    <t>May trang phục (Trừ trang phục từ da lông thú)</t>
  </si>
  <si>
    <t>dn.thaibinh.016</t>
  </si>
  <si>
    <t>Công ty hóa chất mỏ Thái Bình - MICCO</t>
  </si>
  <si>
    <t>Thôn Tây Sơn, xã Vũ Chính, TP Thái Bình</t>
  </si>
  <si>
    <t>dn.thaibinh.018</t>
  </si>
  <si>
    <t>Công ty thép đặc biệt Shengly</t>
  </si>
  <si>
    <t>KCN Cầu Nghìn, huyện Quỳnh Phụ</t>
  </si>
  <si>
    <t>dn.thaibinh.022</t>
  </si>
  <si>
    <t>Công ty TNHH Cơ khí Thành Long</t>
  </si>
  <si>
    <t>Tổ 9- Phường Hoàng Diệu - TP Thái Bình</t>
  </si>
  <si>
    <t>Sản xuất cơ khí</t>
  </si>
  <si>
    <t>dn.thaibinh.029</t>
  </si>
  <si>
    <t>Công ty TNHH Công Nghiệp Sheng Fang</t>
  </si>
  <si>
    <t>KCN Phúc Khánh,TPThái Bình,tỉnh Thái Bình</t>
  </si>
  <si>
    <t>dn.thaibinh.030</t>
  </si>
  <si>
    <t>Công ty TNHH dệt nhuộm xuất khẩu Thăng Long</t>
  </si>
  <si>
    <t>dn.thaibinh.020</t>
  </si>
  <si>
    <t>Công ty TNHH Hợp Thành</t>
  </si>
  <si>
    <t>dn.thaibinh.017</t>
  </si>
  <si>
    <t>Công ty TNHH May NienhSing Việt Nam</t>
  </si>
  <si>
    <t>Đường Trần Thị Dung, KCN Phúc Khánh, TP Thái Bình</t>
  </si>
  <si>
    <t>dn.thaibinh.015</t>
  </si>
  <si>
    <t>Công Ty TNHH Pha Lê Việt Tiệp Thái Bình</t>
  </si>
  <si>
    <t>Lô 43.588,1m2 -Xã Tây Sơn-Huyện Tiền Hải-Tỉnh Thái Bình</t>
  </si>
  <si>
    <t>dn.thaibinh.031</t>
  </si>
  <si>
    <t>Công ty TNHH Sứ Đông Lâm</t>
  </si>
  <si>
    <t>Thôn Đông, xã Tây Giang, huyện Tiền Hải, Tỉnh Thái Bình. ĐT: 0363 781 868, Fax: 0363 781 578</t>
  </si>
  <si>
    <t>SX Công nghiệp</t>
  </si>
  <si>
    <t>dn.thaibinh.032</t>
  </si>
  <si>
    <t>Cty TNHH SXKD sứ Hảo Cảnh</t>
  </si>
  <si>
    <t xml:space="preserve">Xã Đông Cơ, huyện Tiền Hải </t>
  </si>
  <si>
    <t>dn.thaibinh.008</t>
  </si>
  <si>
    <t>Công ty TNHH TAV</t>
  </si>
  <si>
    <t>dn.thaibinh.013</t>
  </si>
  <si>
    <t>Nhà máy gạch men Mikado</t>
  </si>
  <si>
    <t>Sản xuất các sản phẩm từ đât sét</t>
  </si>
  <si>
    <t>dn.thaibinh.007</t>
  </si>
  <si>
    <t>Ban ĐH DA nhà máy nhiệt điện Thái Bình 2</t>
  </si>
  <si>
    <t>Xóm 3, Chỉ Thiên, Mỹ Lộc Thái Thụy, Thái Bình</t>
  </si>
  <si>
    <t>dn.thaibinh.033</t>
  </si>
  <si>
    <t>Công ty Cổ phần Sợi EIFFEL</t>
  </si>
  <si>
    <t>Lô 159/14 Khu công nghiệp Gia lễ, xã Đông Xuân, huyện Đông Hưng, tỉnh Thái Bình, Việt Nam</t>
  </si>
  <si>
    <t>Công ty cổ phần DAMSAN</t>
  </si>
  <si>
    <t>Lô A4,đường Bùi Viện, KCN Nguyễn Đức Cảnh,P.Trần Hưng Đạo,TP Thái Bình,T.Thái Bình,VN</t>
  </si>
  <si>
    <t>Công ty TNHH may TEXHONG Thái Bình</t>
  </si>
  <si>
    <t>Lô A1+A2+A3+A4+A5+A9+A11 Khu CN Phúc Khánh, P.Phú Khánh,TP Thái Bình, T.Thái Bình,VN</t>
  </si>
  <si>
    <t>Công ty cổ phần sản xuất hàng Thể Thao - Chi nhánh Thái Bình</t>
  </si>
  <si>
    <t>Lô DT 86.112,4m2,KCN Nguyễn Đức Cảnh,Đ.Trần Thái Tông,P.Trần Hưng Đạo,TP Thái Bình, tỉnh TB,Việt Nam</t>
  </si>
  <si>
    <t>Lô D8+D9+D10+D11 KCN Phúc Khánh,TPThái Bình,tỉnh Thái Bình</t>
  </si>
  <si>
    <t>Công ty cổ phần CERINCO Hà Nội</t>
  </si>
  <si>
    <t>Số 27-2A - Đường Trung yên - Phường Trung Hoà - Quận Cầu Giấy - Thành phố Hà Nội - VN</t>
  </si>
  <si>
    <t>CT TNHH CN TACTICIAN</t>
  </si>
  <si>
    <t>Khu CN Phúc Khánh Thành phố Thái Bình</t>
  </si>
  <si>
    <t>Bệnh Viện Đa Khoa tỉnh Thái Bình</t>
  </si>
  <si>
    <t>Số 530 phố Lý Bôn, phường Kỳ Bá,TP Thái Bình</t>
  </si>
  <si>
    <t>Công ty CP GreenFeed Việt Nam- Chi nhánh Hà Nam</t>
  </si>
  <si>
    <t>Lô E, KCN Đồng Văn 2, huyện Duy tiên, tỉnh Hà Nam ĐT 0226 3 577 888 Fax 0226 3 577 889</t>
  </si>
  <si>
    <t>Thức ăn chăn nuôi gia súc, gia cầm</t>
  </si>
  <si>
    <t>Công ty Cổ phần xi măng  Vissai Hà Nam ( gồm cả hai dây chuyền )</t>
  </si>
  <si>
    <t>thôn Nam Công, xã Thanh Tân, xã Thanh Thủy, huyện Thanh Liêm, tình Hà Nam</t>
  </si>
  <si>
    <t>Sản xuất xi măng, clinker</t>
  </si>
  <si>
    <t>dn.hanam.004</t>
  </si>
  <si>
    <t>Công ty CP Xi măng Hoàng Long</t>
  </si>
  <si>
    <t>Xã Thanh Nghị, huyệnThanh Liêm, tỉnh Hà Nam ĐT 02263 888 631</t>
  </si>
  <si>
    <t>Sản xuất clinker và xi măng Pooclang hỗn hợp</t>
  </si>
  <si>
    <t>dn.hanam.023</t>
  </si>
  <si>
    <t>Công ty CP xi măng Vicem Bút Sơn</t>
  </si>
  <si>
    <t>Xã Thanh Sơn, huyện Kim Bảng, tỉnh Hà Nam ĐT 02263 851 323 Fax 02263 851 320</t>
  </si>
  <si>
    <t>dn.hanam.028</t>
  </si>
  <si>
    <t>Công ty CP xi măng Xuân Thành</t>
  </si>
  <si>
    <t>thôn Bồng Lạng, Xã Thanh Nghị, huyện Thanh Liêm, tỉnh Hà Nam ĐT 02263 757 666 Fax 02263 757 999</t>
  </si>
  <si>
    <t xml:space="preserve"> </t>
  </si>
  <si>
    <t>dn.hanam.025</t>
  </si>
  <si>
    <t>Công ty xi măng Thành Thắng Group</t>
  </si>
  <si>
    <t>Xã Thanh Nghị, huyện Thanh Liêm, tỉnh Hà Nam ĐT 0226 3 888 828</t>
  </si>
  <si>
    <t>dn.hanam.003</t>
  </si>
  <si>
    <t>Công ty Dệt Hà Nam</t>
  </si>
  <si>
    <t>KCN Châu Sơn, TP Phủ Lý, tỉnh Hà Nam ĐT 0913 521 453</t>
  </si>
  <si>
    <t xml:space="preserve">Sản xuất sợi, dệt vải </t>
  </si>
  <si>
    <t>dn.hanam.007</t>
  </si>
  <si>
    <t>Công ty Cổ phần Bia Sài Gòn- Phủ Lý</t>
  </si>
  <si>
    <t>thôn Quang Trung, xã Thanh Hà, Thanh Liêm, Hà Nam ĐT 0226 3 790 354</t>
  </si>
  <si>
    <t>Công ty TNHH Sợi Long Vân</t>
  </si>
  <si>
    <t>KCN Châu Sơn, TP Phủ Lý, tỉnh Hà Nam ĐT 0987 551 469</t>
  </si>
  <si>
    <t>Sản xuất sợi, dệt vải</t>
  </si>
  <si>
    <t>dn.hanam.010</t>
  </si>
  <si>
    <t>Công ty TNHH Number One Hà Nam</t>
  </si>
  <si>
    <t>KCN Kiện Kê, huyện Thanh Liêm,Hà Nam ĐT 0898 760 066</t>
  </si>
  <si>
    <t>Sản xuất đồ uống giải khát và thực phẩm</t>
  </si>
  <si>
    <t>dn.hanam.009</t>
  </si>
  <si>
    <t>Công ty TNHH Dệt Đài Nguyên</t>
  </si>
  <si>
    <t>KCN Đồng Văn II, huyện Duy Tiên, tỉnh Hà Nam ĐT 01688 336 340</t>
  </si>
  <si>
    <t>Dệt kim, se sợi và các sản phẩm may mặc</t>
  </si>
  <si>
    <t>Chi nhánh TCT CP Dệt May Hà Nội</t>
  </si>
  <si>
    <t>KCN Đồng Văn II, huyện Duy Tiên, tỉnh Hà Nam ĐT 0914117890 Fax 035 16262194</t>
  </si>
  <si>
    <t>Sản xuất sợi dệt may</t>
  </si>
  <si>
    <t>dn.hanam.006</t>
  </si>
  <si>
    <t>Công ty cổ phần tư vấn xây dựng Điện lực miền Bắc</t>
  </si>
  <si>
    <t>Số nhà 195 Đ.Trần Phú, P.Liên Bảo, TP.Vĩnh Yên, T.Vĩnh Phúc,VN</t>
  </si>
  <si>
    <t>Khai thác, lọc phân phối nước</t>
  </si>
  <si>
    <t>Công ty Honda Việt Nam (Chi nhánh Hà Nam)</t>
  </si>
  <si>
    <t>KCN Đồng Văn II, huyện Duy Tiên, tỉnh Hà Nam ĐT 02263 966 666</t>
  </si>
  <si>
    <t>Sản xuất mô tô, xe máy và các phụ tùng ô tô xe máy</t>
  </si>
  <si>
    <t>dn.hanam.017</t>
  </si>
  <si>
    <t>Công ty CP nhựa Châu Âu</t>
  </si>
  <si>
    <t>KCN Đồng Văn, huyện Duy Tiên, tỉnh Hà Nam ĐT 0917 526 181</t>
  </si>
  <si>
    <t>Sản xuất plastic và cao su tổng hợp dạng nguyên sinh</t>
  </si>
  <si>
    <t>dn.hanam.021</t>
  </si>
  <si>
    <t>Công ty TNHH Dorco Vina - CN Hà Nam</t>
  </si>
  <si>
    <t xml:space="preserve"> Đường D3, khu G, KCN Hòa Mạc,huyện Duy Tiên, tỉnh Hà Nam ĐT 0226 3 587 550 Fax 02263 587 553</t>
  </si>
  <si>
    <t>Sản xuất  dao kéo, dụng cụ cầm tay và đồ kim loại thông dụng</t>
  </si>
  <si>
    <t>Công ty CP HACERA</t>
  </si>
  <si>
    <t>Cụm CN Tây Nam, TP Phủ Lý, tỉnh  Hà Nam ĐT 0983 380 205</t>
  </si>
  <si>
    <t>Khai thác đá, cát, sỏi, đất sét</t>
  </si>
  <si>
    <t>dn.hanam.014</t>
  </si>
  <si>
    <t>Công ty Cổ phần Đầu tư Công nghệ và Thương mại Hà Nam</t>
  </si>
  <si>
    <t>Lê Lợi, phường Châu Sơn, TP Phủ Lý, tỉnh Hà Nam ĐT 0913 202 314</t>
  </si>
  <si>
    <t>Cty CP đầu tư công nghệ &amp; Thương mại Ha Nam</t>
  </si>
  <si>
    <t>Lê Lợi Phường Châu Sơn TP Phủ Lý Tỉnh Hà Nam</t>
  </si>
  <si>
    <t>Công ty TNHH Finetek Việt Nam</t>
  </si>
  <si>
    <t>Lô A1-3, đường N2, khu A, KCN Hòa Mạc, huyện Duy Tiên, tỉnh Hà Nam ĐT 02263 555 595</t>
  </si>
  <si>
    <t>Công ty cổ phần Casablanca Việt Nam</t>
  </si>
  <si>
    <t>KCN Châu Sơn, TP Phủ Lý,tỉnh Hà Nam ĐT 0226 3 846 916</t>
  </si>
  <si>
    <t>Túi xách siêu thị xuất khẩu</t>
  </si>
  <si>
    <t>dn.hanam.011</t>
  </si>
  <si>
    <t>FrieslandCampina Hanam</t>
  </si>
  <si>
    <t>Cụm CN Tây Nam - Phủ Lý - Hà Nam</t>
  </si>
  <si>
    <t>Khu CN Hoà Mạc - huyện Duy Tiên - tỉnh Hà Nam.</t>
  </si>
  <si>
    <t>Công ty Friesland Campina Hà Nam</t>
  </si>
  <si>
    <t>Cụm CN Tây Nam, TP Phủ Lý, tỉnh Hà Nam ĐT 0226 384 6776- 0978258252</t>
  </si>
  <si>
    <t>Chế biến sữa và các sản phẩm từ sữa</t>
  </si>
  <si>
    <t>dn.hanam.026</t>
  </si>
  <si>
    <t>Công ty TNHH Nhựa Đông Á</t>
  </si>
  <si>
    <t>KCN Châu Sơn, TP Phủ Lý, tỉnh Hà Nam ĐT 0906 246 588</t>
  </si>
  <si>
    <t>Sản xuất sản phẩm khác từ nhựa</t>
  </si>
  <si>
    <t>dn.hanam.008</t>
  </si>
  <si>
    <t>Công ty CP dinh dưỡng Hồng Hà</t>
  </si>
  <si>
    <t>KCN Đồng Văn, huyện Duy Tiên, tỉnh Hà Nam ĐT 03513836840 Fax 03513582628</t>
  </si>
  <si>
    <t>dn.hanam.020</t>
  </si>
  <si>
    <t>Công ty TNHH hệ thống dây dẫn Sumi Việt Nam</t>
  </si>
  <si>
    <t>Lô B1-KCN Đồng Văn II, huyện Duy Tiên, tỉnh Hà Nam ĐT 093 626 3116</t>
  </si>
  <si>
    <t>Dây cáp điện</t>
  </si>
  <si>
    <t>dn.hanam.018</t>
  </si>
  <si>
    <t>Công ty TNHH một thành viên Dệt 19/5 Hà Nội</t>
  </si>
  <si>
    <t>KCN Đồng Văn, huyện Duy Tiên, Hà Nam ĐT 0904 750 112</t>
  </si>
  <si>
    <t>Dệt vải và các sản phẩm từ vải</t>
  </si>
  <si>
    <t>dn.hanam.012</t>
  </si>
  <si>
    <t>Công ty TNHH Showa Denko Rare - Earth Việt Nam</t>
  </si>
  <si>
    <t>KCN Đồng Văn II, huyện Duy Tiên, tỉnh Hà Nam ĐT 0226 62 62 110 Fax 0226 6262 111</t>
  </si>
  <si>
    <t>Các sản phẩm từ chất khoáng phi kim loại khác chưa phân vào đâu</t>
  </si>
  <si>
    <t>dn.hanam.027</t>
  </si>
  <si>
    <t>Công ty Dệt may Châu Giang</t>
  </si>
  <si>
    <t>Xã Hòa Hậu, huyện Lý Nhân, tỉnh Hà Nam ĐT 0977 934 703</t>
  </si>
  <si>
    <t>Sản xuất sợi, các sản phẩm dệt, may ( trừ đồ da)</t>
  </si>
  <si>
    <t>dn.hanam.022</t>
  </si>
  <si>
    <t>Công ty TNHH MTV Quỳnh Hằng</t>
  </si>
  <si>
    <t>Lô C, KCN Đồng Văn I, huyện Duy Tiên, tỉnh Hà Nam; ĐT 093 640 7548</t>
  </si>
  <si>
    <t>Công ty TNHH JY Plastic</t>
  </si>
  <si>
    <t>CCN Bình Lục, Trung Lương, Bình Lục, Hà Nam</t>
  </si>
  <si>
    <t>Sản xuất các sản phẩm từ kim loại</t>
  </si>
  <si>
    <t>Công ty TNHH Essa Hi - Tech</t>
  </si>
  <si>
    <t>Lô N2-1, KCN Đồng Văn 2, Duy Tiên, Hà Nam</t>
  </si>
  <si>
    <t>Màn hình cảm ứng điện thoại</t>
  </si>
  <si>
    <t>Công ty TNHH Tân Thủy</t>
  </si>
  <si>
    <t>thông Tân Hưng, xã Thanh Tân, huyện Thanh Liêm, tỉnh Hà Nam ĐT 0913590426</t>
  </si>
  <si>
    <t>Công ty TNHH Việt Phương Hà Nam</t>
  </si>
  <si>
    <t>KCN Đồng Văn, thị trấn Đồng Văn, H. Duy Tiên, T.Hà Nam, VN</t>
  </si>
  <si>
    <t>Công ty TNHH Dream Plastic</t>
  </si>
  <si>
    <t>Lô C, KCN Châu Sơn, TP Phủ Lý, tỉnh Hà Nam ĐT 02263 530 115</t>
  </si>
  <si>
    <t>Sản xuất đồ chơi trẻ em và các sản phẩm khác từ nhựa</t>
  </si>
  <si>
    <t>dn.hanam.005</t>
  </si>
  <si>
    <t>Công ty TNHH Nittoku Việt Nam</t>
  </si>
  <si>
    <t>CCN Thi Sơn, Kim Bảng, Hà Nam</t>
  </si>
  <si>
    <t>Sản xuất gia công màng giấy và sản phẩm từ giất</t>
  </si>
  <si>
    <t>Công ty TNHH Đồng Kỹ thuật Korea Việt Nam</t>
  </si>
  <si>
    <t xml:space="preserve">KCN Đồng Văn I, huyện Duy Tiên, tỉnh Hà Nam ĐT 0226 3 577 001 Fax 0226 3 577 007 </t>
  </si>
  <si>
    <t>Sản xuất dây điện từ và các loại đồng kỹ thuật</t>
  </si>
  <si>
    <t>dn.hanam.019</t>
  </si>
  <si>
    <t>CN Công ty TNHH Cargill Việt Nam tại Hà Nam.</t>
  </si>
  <si>
    <t>KCN Đồng Văn 2, huyện Duy Tiên, tỉnh Hà Nam; Đt 0351 625 1600; Fax 0351 625 1601</t>
  </si>
  <si>
    <t>Sản xuất Thức ăn chăn nuôi</t>
  </si>
  <si>
    <t>Công ty TNHH Quang Quân</t>
  </si>
  <si>
    <t>KCN Đồng Văn, huyện Duy Tiên, tỉnh Hà Nam; ĐT 03512 474363</t>
  </si>
  <si>
    <t>Sản xuất bao bì nhựa</t>
  </si>
  <si>
    <t>Công ty CP APPE JV Việt Nam</t>
  </si>
  <si>
    <t>Km 50, Quốc lộ 1A, xã Tiên Tân, TP Phủ Lý, tỉnh Hà Nam</t>
  </si>
  <si>
    <t>Công ty CP dệt lụa Nam Định</t>
  </si>
  <si>
    <t>Số 4 đường Hà Huy Tập, TP Nam Định</t>
  </si>
  <si>
    <t>Sản xuất vải dệt thoi</t>
  </si>
  <si>
    <t>dn.namdinh.005</t>
  </si>
  <si>
    <t>Công ty CP dệt may Sơn Nam</t>
  </si>
  <si>
    <t>Số 63 Nguyễn Văn Trỗi, TP Nam Định</t>
  </si>
  <si>
    <t>dn.namdinh.015</t>
  </si>
  <si>
    <t>Tổng Cty CP Dệt May Nam Định</t>
  </si>
  <si>
    <t>Số 43, Tô Hiệu, TP Nam Định</t>
  </si>
  <si>
    <t>Công ty CP Dệt nhuộm Thiên Nam SUNRISE</t>
  </si>
  <si>
    <t>Khu CN Bảo Minh, huyện Vụ Bản</t>
  </si>
  <si>
    <t>dn.namdinh.013</t>
  </si>
  <si>
    <t>Công ty cổ phần Lâm sản NĐ</t>
  </si>
  <si>
    <t>Lô C1 đường D2 KCN Hòa Xá, TP Nam Định</t>
  </si>
  <si>
    <t>Sản xuất giường, tủ, bàn ghế bằng gỗ</t>
  </si>
  <si>
    <t>dn.namdinh.007</t>
  </si>
  <si>
    <t>Công ty CP TCE Vina denim</t>
  </si>
  <si>
    <t>KCN Hòa Xá, TP Nam Định</t>
  </si>
  <si>
    <t>Sản xuất sản phảm khác bằng kim loại chưa được phân vào đâu</t>
  </si>
  <si>
    <t>dn.namdinh.011</t>
  </si>
  <si>
    <t>CTCP VICEM Bao Bì Bút Sơn</t>
  </si>
  <si>
    <t>Km 2, Đường Văn Cao, Tp Nam Định, Tỉnh Nam Định</t>
  </si>
  <si>
    <t>Sản xuất vỏ bao xi măng, bao bì</t>
  </si>
  <si>
    <t>dn.namdinh.020</t>
  </si>
  <si>
    <t>Công ty TNHH Đúc Thắng Lợi</t>
  </si>
  <si>
    <t>Số 5 đường N1, cụm CN An Xá, TP Nam Định</t>
  </si>
  <si>
    <t>Đúc thép chịu nhiệt, thép chế tạo, gang đúc</t>
  </si>
  <si>
    <t>dn.namdinh.021</t>
  </si>
  <si>
    <t>Cty TNHH Giầy AMARA VN</t>
  </si>
  <si>
    <t>Thị Trấn Cổ Lễ, Thị trấn Cổ Lễ, Huyện Trực Ninh, Tỉnh Nam Định</t>
  </si>
  <si>
    <t>dn.namdinh.023</t>
  </si>
  <si>
    <t>Công ty TNHH Kim khí Anh Tú</t>
  </si>
  <si>
    <t>Km số 9, Thị trấn Nam Giang, huyện Nam Trực</t>
  </si>
  <si>
    <t>dn.namdinh.016</t>
  </si>
  <si>
    <t>Công ty TNHH MTV Công trình đô thị Nam Định</t>
  </si>
  <si>
    <t>Số 89 Quang Trung, , Thành phố Nam Định, Nam Định</t>
  </si>
  <si>
    <t>Dịch vụ</t>
  </si>
  <si>
    <t>dn.namdinh.024</t>
  </si>
  <si>
    <t>Công ty TNHH MTV Khai thác công trình thủy lợi Bắc Nam Hà</t>
  </si>
  <si>
    <t> Ô D2 khu Đông Mạc-phường Thống Nhất, Thành phố Nam Định, Nam Định</t>
  </si>
  <si>
    <t>Lắp đặt hệ thống điện, hệ thống cấp thoát nước và lắp đặt xây dựng khác</t>
  </si>
  <si>
    <t>dn.namdinh.025</t>
  </si>
  <si>
    <t xml:space="preserve">Công ty TNHH MTV Kinh doanh nước sạch </t>
  </si>
  <si>
    <t>Số 55 Cù Chính Lan, TP Nam Định, tỉnh Nam Định</t>
  </si>
  <si>
    <t>dn.namdinh.026</t>
  </si>
  <si>
    <t>Công ty TNHH Sunrise Spinning Việt Nam</t>
  </si>
  <si>
    <t>Sản xuất sản phẩm khác bằng kim loại chưa được phân vào đâu</t>
  </si>
  <si>
    <t>dn.namdinh.027</t>
  </si>
  <si>
    <t>Công ty TNHH Yamani Dynasty</t>
  </si>
  <si>
    <t>Cụm Công nghiệp Nam Đồng, xã Nam Hồng, huyện Nam Trực,tỉnh Nam Định</t>
  </si>
  <si>
    <t>Sản vali, túi xách và các loại tương tự, sản xuất yên đệm</t>
  </si>
  <si>
    <t>dn.namdinh.010</t>
  </si>
  <si>
    <t xml:space="preserve">Công ty TNHH YOUNGONE Nam Định </t>
  </si>
  <si>
    <t>dn.namdinh.008</t>
  </si>
  <si>
    <t xml:space="preserve">Công ty TNHH Youngor Smart Shirt Việt Nam </t>
  </si>
  <si>
    <t>KCN Bảo Minh, huyện Vụ Bản</t>
  </si>
  <si>
    <t>dn.namdinh.009</t>
  </si>
  <si>
    <t>Chi nhánh tập đoàn dệt may Việt Nam- MN sợi Vinatex Nam Định</t>
  </si>
  <si>
    <t>Công ty Cổ phần Lâm sản Nam Định</t>
  </si>
  <si>
    <t>Công ty cổ phần công trình đô thị Nam Định</t>
  </si>
  <si>
    <t xml:space="preserve">Số 89 đường Quang Trung P.Quang Trung TP.Nam Định T.Nam </t>
  </si>
  <si>
    <t xml:space="preserve"> Ánh sáng công cộng</t>
  </si>
  <si>
    <t>Công ty cổ phần phát triển Điện lực ánh sáng</t>
  </si>
  <si>
    <t xml:space="preserve">Lô 14 Ô C2 Nam Trung Yên, Phố Mạc Thái Tông, Phường Trung </t>
  </si>
  <si>
    <t>CTTNHH YAMANI DYNASTY</t>
  </si>
  <si>
    <t xml:space="preserve">Thôn Bách Tính Xã Nam Hồng, Huyện Nam Trực, Tỉnh Nam Định, </t>
  </si>
  <si>
    <t>CTy TNHH 1 thành viên KTCTTL Bắc Nam Hà</t>
  </si>
  <si>
    <t>Bơm Vĩnh Trị</t>
  </si>
  <si>
    <t>Công Ty Cổ Phần Phát Triển Điện Lực Ánh Sáng</t>
  </si>
  <si>
    <t>Lô 14 Ô C2 Nam Trung Yên phố Mạc Thái Tông, Phường Trung Hòa, Quận Cầu Giấy, TP Hà Nội VN</t>
  </si>
  <si>
    <t>Bán buôn cho khách hàng là KCN tại cấp điện áp 110KV</t>
  </si>
  <si>
    <t>Công ty TNHH may YSS</t>
  </si>
  <si>
    <t>KCN Mỹ Trung, huyện Mỹ Lộc</t>
  </si>
  <si>
    <t>Cty cp dây lưới thép Nam Định</t>
  </si>
  <si>
    <t>67 Nguyễn văn trỗi- Tp Nam Định</t>
  </si>
  <si>
    <t>dn.namdinh.003</t>
  </si>
  <si>
    <t>Công ty TNHH MTV Đạm Ninh Bình</t>
  </si>
  <si>
    <t>Khu công nghiệp (KCN) Khánh Phú
ĐT: 0303.762.825
Fax: 0303.762.826</t>
  </si>
  <si>
    <t>Phân đạm Urê</t>
  </si>
  <si>
    <t>Công ty TNHH Tập đoàn xi măng The Vissai</t>
  </si>
  <si>
    <t>Khu CN Gián Khẩu
ĐT: 0303.650.166
Fax: 0303.650.177</t>
  </si>
  <si>
    <t>Công ty TNHH MTV xi măng Vicem Tam Điệp</t>
  </si>
  <si>
    <t>KCN Tam Điệp
ĐT: 0303.770.248
Fax: 0303.864909</t>
  </si>
  <si>
    <t>Chi nhánh Công ty TNHH Duyên Hà - Nhà máy xi măng Duyên Hà</t>
  </si>
  <si>
    <t>Xã Ninh Vân, huyện Hoa Lư
ĐT: 0303.611.909
Fax: 0303.611.946</t>
  </si>
  <si>
    <t>Công ty cổ phần xi măng Hệ Dưỡng</t>
  </si>
  <si>
    <t>Xã Ninh Vân, huyện Hoa Lư
ĐT: 0303.610.192
Fax: 0303.610.196</t>
  </si>
  <si>
    <t>Công ty cổ phần xi măng Hướng Dương</t>
  </si>
  <si>
    <t>Phường Nam Sơn, thị xã Tam Điệp
ĐT: 0303.825.478
Fax: 0303.825.177</t>
  </si>
  <si>
    <t>Công ty TNHH Giày Adora Việt Nam</t>
  </si>
  <si>
    <t>KCN Tam Điệp
ĐT: 0303.777.346
Fax: 0303.777.350</t>
  </si>
  <si>
    <t>Sản xuất da, 
giày dép</t>
  </si>
  <si>
    <t>Nhà máy cán thép chất lượng cao Tam Điệp (Công ty TNHH Thép Kyoei Việt Nam)</t>
  </si>
  <si>
    <t>KCN Tam Điệp
ĐT: 0303.864.033
Fax: 0303.865.951</t>
  </si>
  <si>
    <t>Sản xuất thép 
xây dựng</t>
  </si>
  <si>
    <t>Nhà máy kính nổi Tràng An</t>
  </si>
  <si>
    <t>KCN Khánh Phú
ĐT: 0303.762.123
Fax: 0303.762.202</t>
  </si>
  <si>
    <t>Sản xuất kính xây dựng</t>
  </si>
  <si>
    <t>Công ty Cổ phần Phân lân Ninh Bình</t>
  </si>
  <si>
    <t>Xã Ninh An, huyện Hoa Lư
ĐT: 0303.610.863
Fax: 0303.610.013</t>
  </si>
  <si>
    <t>Sản xuất hoá chất 
và phân bón</t>
  </si>
  <si>
    <t>Công ty Cổ phần nhiệt điện Ninh Bình</t>
  </si>
  <si>
    <t>Phường Thanh Bình, TP Ninh Bình
ĐT: 0303.871.218
Fax: 0303.873.762</t>
  </si>
  <si>
    <t>Sản xuất điện năng</t>
  </si>
  <si>
    <t>Công ty TNHH MCNEX VINA</t>
  </si>
  <si>
    <t>KCN Phúc Sơn
ĐT: 0303.883.588</t>
  </si>
  <si>
    <t>Lắp ráp Camera modul</t>
  </si>
  <si>
    <t>Cty TNHH May NIENHSING Ninh Bình</t>
  </si>
  <si>
    <t>Khu công nghiệp (KCN) Khánh Phú
ĐT: 0303.762.888</t>
  </si>
  <si>
    <t>SX hàng may mặc</t>
  </si>
  <si>
    <t>dn.ninhbinh.001</t>
  </si>
  <si>
    <t xml:space="preserve"> Công ty Cổ phần ô tô Thành Công Ninh Bình (Chi nhánh Công ty cổ phần Tập đoàn Thành Công Việt Nam)</t>
  </si>
  <si>
    <t xml:space="preserve">Khu CN Gián Khẩu, huyện Gia Viễn
ĐT: 0303.631.252
</t>
  </si>
  <si>
    <t>Lắp ráp ô tô</t>
  </si>
  <si>
    <t>Bệnh viện Đa khoa tỉnh Ninh Bình</t>
  </si>
  <si>
    <t xml:space="preserve">TP Ninh Bình
</t>
  </si>
  <si>
    <t>Công ty TNHH Chang xin Việt Nam</t>
  </si>
  <si>
    <t>Lô C12 KCN Khánh Phú, huyện Yên khánh</t>
  </si>
  <si>
    <t>Sản xuất và sơ chế phôi kim loại</t>
  </si>
  <si>
    <t>Công ty CP Gang thép Cao Bằng</t>
  </si>
  <si>
    <t>Chu Trinh, Hòa An, Cao Bằng</t>
  </si>
  <si>
    <t>Sản xuất gang đúc, phôi thép</t>
  </si>
  <si>
    <t>dn.caobang.009</t>
  </si>
  <si>
    <t>Chi nhánh Công ty CP tư vấn đầu tư xây dựng và công trình mỏ</t>
  </si>
  <si>
    <t>Ngũ Lão, Hòa An, Cao Bằng</t>
  </si>
  <si>
    <t>Sản xuất gang đúc</t>
  </si>
  <si>
    <t>dn.namdinh.028</t>
  </si>
  <si>
    <t>Công ty CP sản xuất vật liệu xây dựng Cao Bằng</t>
  </si>
  <si>
    <t>P. Ngọc Xuân, thành phố Cao Bằng</t>
  </si>
  <si>
    <t>dn.caobang.006</t>
  </si>
  <si>
    <t>Công ty CP khoáng sản Nikko Việt Nam</t>
  </si>
  <si>
    <t>H. Trà Lĩnh, tỉnh Cao Bằng</t>
  </si>
  <si>
    <t>Luyện fero Mn</t>
  </si>
  <si>
    <t>dn.caobang.007</t>
  </si>
  <si>
    <t>Công ty CP Gốm-Xây dựng Nam Phong</t>
  </si>
  <si>
    <t>Nam Phong 1, Hưng Đạo, Cao Bằng</t>
  </si>
  <si>
    <t>dn.caobang.005</t>
  </si>
  <si>
    <t>CÔNG TY TNHH MTV KHOÁNG SẢN PHÁT ĐẠT</t>
  </si>
  <si>
    <t>Số nhà 022 tổ 7, phường Sông Bằng, thành phố Cao Bằng, tỉnh Cao Bằng.</t>
  </si>
  <si>
    <t>2104 -   4. Khai thác kim loại đen,màu</t>
  </si>
  <si>
    <t>Chi nhánh Bắc Kan- Công ty CP tư vấn đầu tư xây dựng và công trình mỏ</t>
  </si>
  <si>
    <t>Địa chỉ: Tổ 10, thị trấn Bằng Lũng, huyện Chợ Đồn, tỉnh Bắc Kạn; điện thoại 02093.604.729</t>
  </si>
  <si>
    <t>Khai thác và chế biến sản phẩm tinh quặng</t>
  </si>
  <si>
    <t>Công ty Cổ phần khoáng sản Bắc Kạn</t>
  </si>
  <si>
    <t>Địa chỉ: Tổ 4, phường Đức Xuân, TP Bắc Kạn, tỉnh Bắc Kạn; điện thoại: 02093.812.399; fax: 02093.871.837; Email: info@backanco.com</t>
  </si>
  <si>
    <t>Công ty cổ phần Xi măng Điện Biên</t>
  </si>
  <si>
    <t>Số 15, tổ dân phố 12, phường Mường thanh, thành phố Điện Biên Phủ, tỉnh Điện Biên. Điện thoại: 02303.832.145 Fax: 02303.832.144</t>
  </si>
  <si>
    <t>Sản xuất và bán xi măng</t>
  </si>
  <si>
    <t>DN.DIENBIEN.004</t>
  </si>
  <si>
    <t>Nhà máy thủy điện Huội Quảng</t>
  </si>
  <si>
    <t>Công ty thủy điện Huội Quảng - Bản Chát, Bản Nà Khiết - Xã Mường Cang - huyện Than Uyên - tỉnh Lai Châu</t>
  </si>
  <si>
    <t>dn.laichau.003</t>
  </si>
  <si>
    <t>Nhà máy thủy điện Lai Châu</t>
  </si>
  <si>
    <t>Công ty thủy điện Lai Châu, Nậm Hàng, Mường Tè, tỉnh Lai Châu</t>
  </si>
  <si>
    <t>dn.laichau.004</t>
  </si>
  <si>
    <t>Công ty CP đầu tư khoáng sản An thông</t>
  </si>
  <si>
    <t>Số 415 Đường trần phú P. Trần phú - Hà giang</t>
  </si>
  <si>
    <t>Khai thác quặng Uranium, Thorium</t>
  </si>
  <si>
    <t>DN.HAGIANG.007</t>
  </si>
  <si>
    <t>Công ty TNHH Sơn Lâm</t>
  </si>
  <si>
    <t>Tổ 1, Phường Nguyễn Trãi, thành phố Hà Giang, tỉnh Hà Giang</t>
  </si>
  <si>
    <t>Sản xuất công nghiệp (Tuyển quặng phero mangan)</t>
  </si>
  <si>
    <t>DN.HAGIANG.008</t>
  </si>
  <si>
    <t>Công ty CP Cơ khí và Khoáng Sản Hà Giang</t>
  </si>
  <si>
    <t>Số 390 phường Nguyễn Trại, TP Hà Giang, tỉnh Hà Giang</t>
  </si>
  <si>
    <t>Khai thác quặng Antimon</t>
  </si>
  <si>
    <t>DN.HAGIANG.009</t>
  </si>
  <si>
    <t>Công ty Cổ phần vật liệu Viên Châu</t>
  </si>
  <si>
    <t>Km3 xã An Tường, thành phố Tuyên Quang</t>
  </si>
  <si>
    <t>Sản xuất và kinh doanh gạch chỉ xây dựng</t>
  </si>
  <si>
    <t>dn.tuyenquang.008</t>
  </si>
  <si>
    <t>Công ty TNHH MTV Cơ khí hoá chất 13</t>
  </si>
  <si>
    <t>Thị trấn Tân Bình, huyện Yên Sơn</t>
  </si>
  <si>
    <t>dn.tuyenquang.006</t>
  </si>
  <si>
    <t>Công ty Cổ phần Xi măng Tân Quang</t>
  </si>
  <si>
    <t>Xã Tràng Đà, thành phố Tuyên Quang</t>
  </si>
  <si>
    <t>dn.tuyenquang.005</t>
  </si>
  <si>
    <t>Công ty cổ phần Giấy An Hòa</t>
  </si>
  <si>
    <t>Xã Vính Lợi, huyện Sơn Dương</t>
  </si>
  <si>
    <t>Sản xuất giấy và bột giấy</t>
  </si>
  <si>
    <t>dn.tuyenquang.004</t>
  </si>
  <si>
    <t>Công ty Cổ phần Xi măng Tuyên Quang</t>
  </si>
  <si>
    <t>dn.tuyenquang.003</t>
  </si>
  <si>
    <t>Nhà máy Hợp kim sắt- MIMECO Tuyên Quang thuộc Công ty Cổ phần khoáng sản và cơ khí</t>
  </si>
  <si>
    <t>Khu Công nghiệp Long Bình An</t>
  </si>
  <si>
    <t>Chế biến Fero Mangan, FeroSilic, FeroTitan FeroCrom và gang các loại.</t>
  </si>
  <si>
    <t>dn.tuyenquang.002</t>
  </si>
  <si>
    <t>Công ty TNHH Gang thép Tuyên Quang</t>
  </si>
  <si>
    <t>Khu Công nghiệp Long Bình An, xã Đội Cấn, thành phố Tuyên Quang</t>
  </si>
  <si>
    <t>Sản xuất gang, phôi thép và thép thành phẩm</t>
  </si>
  <si>
    <t>Công ty cổ phần cấp nước tỉnh Lào Cai</t>
  </si>
  <si>
    <t>SN 037, đường Nguyễn Huệ, p.Lào Cai, Tp. Lào Cai. ĐT: 0203.830.224</t>
  </si>
  <si>
    <t>dn.laocai.024</t>
  </si>
  <si>
    <t>Công ty TNHH Khoáng sản và luyện kim Việt Trung</t>
  </si>
  <si>
    <t>Khu công nghiệp Tằng Loỏng, huyện Bảo Thắng, tỉnh Lào Cai</t>
  </si>
  <si>
    <t>dn.laocai.025</t>
  </si>
  <si>
    <t>Công ty Luyện đồng Lào Cai</t>
  </si>
  <si>
    <t xml:space="preserve">KCN Tằng Loỏng, huyện Bảo Thắng </t>
  </si>
  <si>
    <t>dn.laocai.020</t>
  </si>
  <si>
    <t>Công ty cổ phần Phốt Pho vàng Lào Cai</t>
  </si>
  <si>
    <t>dn.laocai.019</t>
  </si>
  <si>
    <t>Công ty TNHH Đông Nam Á Lào Cai</t>
  </si>
  <si>
    <t>dn.laocai.018</t>
  </si>
  <si>
    <t>Công ty cổ phần Phốt Pho Việt Nam</t>
  </si>
  <si>
    <t>dn.laocai.017</t>
  </si>
  <si>
    <t>Công ty TNHH Phốt pho vàng Việt Nam</t>
  </si>
  <si>
    <t>dn.laocai.016</t>
  </si>
  <si>
    <t>Công ty cổ phần Hóa chất Đức Giang Lào Cai</t>
  </si>
  <si>
    <t>dn.laocai.015</t>
  </si>
  <si>
    <t>Công ty cổ phần vật liệu xây dựng Lào Cai</t>
  </si>
  <si>
    <t xml:space="preserve">Số 398 đường Ngô Quyền, phường Kim Tân, TP Lào Cai </t>
  </si>
  <si>
    <t>dn.laocai.014</t>
  </si>
  <si>
    <t>Công ty Cổ phần sản xuất - Xuất nhập khẩu Phú Hưng</t>
  </si>
  <si>
    <t xml:space="preserve">Thôn 3 xã Bản Vược, huyện Bát Xát </t>
  </si>
  <si>
    <t>dn.laocai.013</t>
  </si>
  <si>
    <t>Công ty cổ phần thương mại Thành Công</t>
  </si>
  <si>
    <t xml:space="preserve">Xã Gia Phú, huyện Bảo Thắng </t>
  </si>
  <si>
    <t>dn.laocai.012</t>
  </si>
  <si>
    <t>Công ty Cổ phần Khoáng sản 3 - Vimico</t>
  </si>
  <si>
    <t>Tổ 30, phường Duyên Hải, TP Lào Cai</t>
  </si>
  <si>
    <t>Khai thác khoáng sản</t>
  </si>
  <si>
    <t>dn.laocai.011</t>
  </si>
  <si>
    <t>Công ty Mỏ tuyển đồng Sin Quyền Lào Cai</t>
  </si>
  <si>
    <t xml:space="preserve">Xã Bản Vược, huyện Bát Xát </t>
  </si>
  <si>
    <t>Khai thác quặng sắt</t>
  </si>
  <si>
    <t>dn.laocai.010</t>
  </si>
  <si>
    <t>Khách sạn Quốc tế ARISTO</t>
  </si>
  <si>
    <t>Số 028 Yết Kiêu, phường Kim Tân, TP Lào Cai</t>
  </si>
  <si>
    <t>dn.laocai.008</t>
  </si>
  <si>
    <t>Công ty CP DAP số 2 - VINACHEM</t>
  </si>
  <si>
    <t>KCN Tằng Loỏng, huyện Bảo Thắng</t>
  </si>
  <si>
    <t>dn.laocai.007</t>
  </si>
  <si>
    <t>Công ty cổ phần hóa chất Phúc Lâm</t>
  </si>
  <si>
    <t>dn.laocai.005</t>
  </si>
  <si>
    <t>Công ty TNHH 1 TV CBNSTP Hiếu Hưng</t>
  </si>
  <si>
    <t>Thôn Tân Sơn, xã Tân An, huyện Văn Bàn</t>
  </si>
  <si>
    <t>Chế biến và bảo quản rau quả khác</t>
  </si>
  <si>
    <t>dn.laocai.004</t>
  </si>
  <si>
    <t>Công ty Cổ phần Nam Tiến Lào Cai</t>
  </si>
  <si>
    <t>Số 157 Nhạc Sơn, phường Cốc Lếu, TP Lào Cai</t>
  </si>
  <si>
    <t>dn.laocai.003</t>
  </si>
  <si>
    <t>Doanh nghiệp tư nhân Đức Tiến</t>
  </si>
  <si>
    <t>Đội 3, xã Bản Vược, huyện Bát Xát</t>
  </si>
  <si>
    <t>dn.laocai.002</t>
  </si>
  <si>
    <t>Công ty TNHH DV du lịch Cáp treo FANSIPAN Sa Pa</t>
  </si>
  <si>
    <t>SN89B, Đg.Nguyễn Chí Thanh, Thị trấn Sa Pa, H.Sa Pa, T.Lào Cai</t>
  </si>
  <si>
    <t>dn.laocai.027</t>
  </si>
  <si>
    <t>Công ty TNHH 1 Thành viên Apatit</t>
  </si>
  <si>
    <t>Phường Pom Hán - Thành phố Lào Cai</t>
  </si>
  <si>
    <t>Khai thác và chế biến quặng Apatit</t>
  </si>
  <si>
    <t>dn.laocai.021</t>
  </si>
  <si>
    <t>Công ty cổ phần hoá chất Bảo Thắng</t>
  </si>
  <si>
    <t>KCN Tằng Loỏng, huyện Bảo Thắng, tỉnh Lào Cai</t>
  </si>
  <si>
    <t>Công ty Cổ Phần dịch vụ Năng Lượng SBM</t>
  </si>
  <si>
    <t>Số 3 An Dương, P. Yên Phụ, Q. Tây Hồ, TP. Hà Nội, Việt Nam</t>
  </si>
  <si>
    <t>Công ty TNHH LD Khách Sạn Quốc Tế LC</t>
  </si>
  <si>
    <t>TBA KSQ Tế 473 028 Yết Kiêu P.Kim Tân TP Lào Cai Lào Cai</t>
  </si>
  <si>
    <t>Công ty CP Khoáng sản công nghiệp Yên Bái</t>
  </si>
  <si>
    <t>Khu công nghiệp phía Nam, xã Văn Tiến, TP Yên Bái
ĐT: 0912224699 Email:Dangvanhoa@ybm.com.vn</t>
  </si>
  <si>
    <t>Sản xuất Bột CaCo3</t>
  </si>
  <si>
    <t>dn.yenbai.006</t>
  </si>
  <si>
    <t>Công ty TNHH Khoáng sản V.STAR</t>
  </si>
  <si>
    <t>Tổ 13, Thị trấn Yên Bình, huyện Yên Bình
ĐT: 02163 885 666</t>
  </si>
  <si>
    <t>dn.yenbai.007</t>
  </si>
  <si>
    <t>Công ty CP Xi măng Yên Bình</t>
  </si>
  <si>
    <t xml:space="preserve">Tổ 5 thị trấn Yên Bình, huện Yên Bình, tỉnh Yên Bái
ĐT: 02163 866303, Fax:  02163. 886 303 
Email: yenbinhjsc@hn.vnn.vn </t>
  </si>
  <si>
    <t>dn.yenbai.003</t>
  </si>
  <si>
    <t>Công ty CP Xi măng và khoáng sản Yên Bái</t>
  </si>
  <si>
    <t>Tổ 19 TT Yên Bình, huyện Yên Bình, tỉnh Yên Bái
ĐT: 02163 885154  Fax: 02163 885585</t>
  </si>
  <si>
    <t>dn.yenbai.008</t>
  </si>
  <si>
    <t>Công ty CP kỹ thuật Hoàng Liên Sơn</t>
  </si>
  <si>
    <t>Tổ 34 Phường Yên Ninh - TP Yên Bái
ĐT: 02163 852477Fax: 02163 210388</t>
  </si>
  <si>
    <t>Sản xuất sứ cách điện</t>
  </si>
  <si>
    <t>dn.yenbai.009</t>
  </si>
  <si>
    <t>Công ty CP Vật liệu xây dựng  Yên Bái</t>
  </si>
  <si>
    <t>Tỏ 40 phường Nguyễn Thái Học - TP Yên Bái
 ĐT: 02163. 866668 Fax:  02163. 866349
Email: DUYVLXD@GMAIL.COM</t>
  </si>
  <si>
    <t>dn.yenbai.010</t>
  </si>
  <si>
    <t>Công ty CP Mông Sơn</t>
  </si>
  <si>
    <t>Tổ 18 thị trấn Yên Bình, huyện Yên Bình tỉnh Yên Bái
ĐT: 02163 885647 Email:hnluu018@gmail.com</t>
  </si>
  <si>
    <t>Khai thác chế biến 
bột đá CaCo3</t>
  </si>
  <si>
    <t>dn.yenbai.002</t>
  </si>
  <si>
    <t>CN CTy phát triển số 1 TNHH 1 TV-NM chế biến Quặng Sắt làng Mỵ</t>
  </si>
  <si>
    <t>Thôn Dày - Xã Chấn Thịnh - Huyện Văn Chấn - Tỉnh Yên Bái - Việt Nam</t>
  </si>
  <si>
    <t xml:space="preserve">  Khai thác kim loại đen,màu</t>
  </si>
  <si>
    <t>Công ty CP phụ tùng máy số 1</t>
  </si>
  <si>
    <t>Đường 3/2 tổ 10, phường mỏ chè, TP Sông Công, Tỉnh Thái Nguyên</t>
  </si>
  <si>
    <t>Công Nghiệp</t>
  </si>
  <si>
    <t>Sản xuất Công nghiệp</t>
  </si>
  <si>
    <t>dn.thainguyen.015</t>
  </si>
  <si>
    <t>Công ty CP giấy Hoàng Văn Thụ</t>
  </si>
  <si>
    <t>Phường Quán Triều, TP Thái Nguyên, Tỉnh Thái Nguyên</t>
  </si>
  <si>
    <t>dn.thainguyen.019</t>
  </si>
  <si>
    <t>Công ty CP Kim Loại màu Thái Nguyên</t>
  </si>
  <si>
    <t>Phường Phú Xá, TP Thái Nguyên, Tỉnh Thái Nguyên</t>
  </si>
  <si>
    <t>dn.thainguyen.032</t>
  </si>
  <si>
    <t>Công ty CP cơ khí Phổ Yên</t>
  </si>
  <si>
    <t>thị trấn Bãi Bông,huyện Phổ Yên, tỉnh Thái Nguyên</t>
  </si>
  <si>
    <t>dn.thainguyen.029</t>
  </si>
  <si>
    <t>Công ty Diesel Sông Công</t>
  </si>
  <si>
    <t>362 Đường CMT10, Phường Lương Châu, TP Sông Công</t>
  </si>
  <si>
    <t>dn.thainguyen.036</t>
  </si>
  <si>
    <t>Công ty TNHH Hansol Electronics VN</t>
  </si>
  <si>
    <t>KCN Yên Bình, Phường Đồng Tiến, TX Phổ Yên</t>
  </si>
  <si>
    <t>dn.thainguyen.004</t>
  </si>
  <si>
    <t>Công ty TNHH SamSung Electro mechanics VN</t>
  </si>
  <si>
    <t>dn.thainguyen.041</t>
  </si>
  <si>
    <t>Công ty CP Nhiệt điện An Khánh</t>
  </si>
  <si>
    <t>Tổ 22, phường Quang Trung, TP Thái Nguyên</t>
  </si>
  <si>
    <t>dn.thainguyen.037</t>
  </si>
  <si>
    <t xml:space="preserve">Công ty nhiệt điện Cao Ngạn </t>
  </si>
  <si>
    <t>Phường Quan Chiều, TP Thái Nguyên</t>
  </si>
  <si>
    <t>dn.thainguyen.034</t>
  </si>
  <si>
    <t>Công ty CP Gang Thép Thái Nguyên</t>
  </si>
  <si>
    <t>Phường Cam Giá, TP Thái Nguyên</t>
  </si>
  <si>
    <t>dn.thainguyen.031</t>
  </si>
  <si>
    <t>Công ty TNHH MTV Cơ điện và vật liệu nhổ 31</t>
  </si>
  <si>
    <t>Tổ dân phố Đại Cát, phường Bãi Bông, TX Phổ Yên</t>
  </si>
  <si>
    <t>dn.thainguyen.022</t>
  </si>
  <si>
    <t>Công ty Than Khánh Hòa</t>
  </si>
  <si>
    <t>Xã Sơn Cổng, TP Thái Nguyên</t>
  </si>
  <si>
    <t>dn.thainguyen.001</t>
  </si>
  <si>
    <t>Công ty CP Xi măng Quán Triều</t>
  </si>
  <si>
    <t>Xã An Khánh, huyện Đại Từ, TP Thái Nguyên</t>
  </si>
  <si>
    <t>dn.thainguyen.018</t>
  </si>
  <si>
    <t>Công ty TNHH MTV Xi măng Quang Sơn</t>
  </si>
  <si>
    <t>Thôn Đồng Thu, xã Quang Sơn, Đồng Hỉ</t>
  </si>
  <si>
    <t>dn.thainguyen.017</t>
  </si>
  <si>
    <t>Công ty CP xi măng La Hiên</t>
  </si>
  <si>
    <t>Xóm Cây Bòng, xã La Hiên,Võ Nhai</t>
  </si>
  <si>
    <t>dn.thainguyen.011</t>
  </si>
  <si>
    <t>Công ty TNHH chế biến khoáng sản Núi Pháo</t>
  </si>
  <si>
    <t>Xóm 2, xã Hà Thượng, Đại Từ</t>
  </si>
  <si>
    <t>dn.thainguyen.033</t>
  </si>
  <si>
    <t>Công ty TNHH tinh luyện VONFRAM Núi Pháo</t>
  </si>
  <si>
    <t>dn.thainguyen.042</t>
  </si>
  <si>
    <t>Công ty TNHH MTV 27</t>
  </si>
  <si>
    <t>P.Quán Triều, TP. Thái Nguyên, tỉnh Thái Nguyên</t>
  </si>
  <si>
    <t>dn.thainguyen.026</t>
  </si>
  <si>
    <t>Công ty CP Cán Thép Thái Trung</t>
  </si>
  <si>
    <t>Tổ 21, phường Cam Giá, TP Thái Nguyên</t>
  </si>
  <si>
    <t>dn.thainguyen.012</t>
  </si>
  <si>
    <t>Công ty TNHH NatsteelVina</t>
  </si>
  <si>
    <t>Phường Cam Giá, TP Thái Nguyên, tỉnh Thái Nguyên</t>
  </si>
  <si>
    <t>dn.thainguyen.027</t>
  </si>
  <si>
    <t>Công ty CP hợp kim sắt Gang Thép Thái Nguyên</t>
  </si>
  <si>
    <t>Tổ 31, phường Cam Giá, TP Thái Nguyên</t>
  </si>
  <si>
    <t>Công ty CP Alutec Vina</t>
  </si>
  <si>
    <t>Lô CN6 KCN Điểm Thụy, xã Điềm Thụy, huyện Phú Bình</t>
  </si>
  <si>
    <t>dn.thainguyen.045</t>
  </si>
  <si>
    <t>Công ty TNHH Mani Hà Nội</t>
  </si>
  <si>
    <t>Xóm vàng, xã Tân Hương, thị xã Phổ Yên, tỉnh Thái Nguyên</t>
  </si>
  <si>
    <t>dn.thainguyen.003</t>
  </si>
  <si>
    <t>Công ty TNHH Xây dựng và PTNT miền núi</t>
  </si>
  <si>
    <t>598 đường Thống Nhất, phường Tân Thịnh, TP Thái Nguyên</t>
  </si>
  <si>
    <t>dn.thainguyen.013</t>
  </si>
  <si>
    <t>Công ty CP PRIME Phổ Yên</t>
  </si>
  <si>
    <t>Xã Thuận Thành, Phổ Yên</t>
  </si>
  <si>
    <t>dn.thainguyen.035</t>
  </si>
  <si>
    <t>Công ty TNHH SamSung Electronics VN Thái Nguyên(SEVT)</t>
  </si>
  <si>
    <t>dn.thainguyen.005</t>
  </si>
  <si>
    <t>Công ty CP đầu tư và thương mại Hiệp Linh</t>
  </si>
  <si>
    <t>Tổ 11, phường Phú Xá, TP Thái Nguyên, tỉnh Thái Nguyên</t>
  </si>
  <si>
    <t>Công ty TNHH Hiệp Hương</t>
  </si>
  <si>
    <t>Khu A,KCN Sông Công1, Phường Mỏ Chè, TP Sông Công</t>
  </si>
  <si>
    <t>dn.thainguyen.014</t>
  </si>
  <si>
    <t>Công ty CP thép Toàn Thắng</t>
  </si>
  <si>
    <t>Khu B, KCN Sông Công, phường Bách Quang, TP Sông Công</t>
  </si>
  <si>
    <t>dn.thainguyen.009</t>
  </si>
  <si>
    <t>Công ty CP Nhật Anh</t>
  </si>
  <si>
    <t>Công ty TNHH Hương Đông</t>
  </si>
  <si>
    <t>dn.thainguyen.010</t>
  </si>
  <si>
    <t>Công ty TNHH Glonics Việt Nam</t>
  </si>
  <si>
    <t>Số 903, đường 3-2,phường Phú Xá, TP Thái Nguyên</t>
  </si>
  <si>
    <t>dn.thainguyen.007</t>
  </si>
  <si>
    <t>dn.thainguyen.002</t>
  </si>
  <si>
    <t>Công ty CP đầu tư xây dựng và khai thác khoáng sản Thăng Long</t>
  </si>
  <si>
    <t>Tầng 2, số 217 đường Bắc Nam, phường Gia Sàng, TP Thái Nguyên</t>
  </si>
  <si>
    <t>Chi nhánh công ty nhà máy gạch ốp lát Việt Ý</t>
  </si>
  <si>
    <t>KCN Sông Công, TP Thái Nguyên</t>
  </si>
  <si>
    <t>dn.thainguyen.020</t>
  </si>
  <si>
    <t>Công ty CP luyện kim đen Thái Nguyên</t>
  </si>
  <si>
    <t>Xa Nam Hòa, huyện Đồng Hỷ</t>
  </si>
  <si>
    <t>dn.thainguyen.028</t>
  </si>
  <si>
    <t>Công ty CP Cơ điện luyện kim Thái Nguyên</t>
  </si>
  <si>
    <t>dn.thainguyen.030</t>
  </si>
  <si>
    <t>Công ty TNHH Bokwang Vina</t>
  </si>
  <si>
    <t>KCN Điềm Thụy, Phú Bình</t>
  </si>
  <si>
    <t>dn.thainguyen.043</t>
  </si>
  <si>
    <t>Công ty Rftech</t>
  </si>
  <si>
    <t>dn.thainguyen.044</t>
  </si>
  <si>
    <t>Công ty CP đầu tư thương mại TNG</t>
  </si>
  <si>
    <t>Số 434/1 đường Bắc Kạn, TP Thái Nguyên</t>
  </si>
  <si>
    <t>dn.thainguyen.046</t>
  </si>
  <si>
    <t>CNCTyCP Gang thép TN -XN Năng Lượng</t>
  </si>
  <si>
    <t>Phường Phú Xá - TPTN</t>
  </si>
  <si>
    <t>Công ty TNHH Sam Hwa Yang Heng Vina</t>
  </si>
  <si>
    <t>Lô CN5 khu Công nghiệp Điềm Thụy, xã Hồng Tiến, thị xã Phổ Yên, tỉnh Thái Nguyên</t>
  </si>
  <si>
    <t>Công ty cổ phần MEINFA</t>
  </si>
  <si>
    <t>Tổ 10, Phường Mỏ Chè, Thành Phố Sông Công, tỉnh Thái Nguyên</t>
  </si>
  <si>
    <t>dn.thainguyen.006</t>
  </si>
  <si>
    <t>Công ty cổ phần Cơ khí Gang Thép</t>
  </si>
  <si>
    <t>Tổ 21 Phường Cam Giá, Thành phố Thái Nguyên, Tỉnh Thái Nguyên</t>
  </si>
  <si>
    <t>Công ty TNHH UJU Vina Thái Nguyên</t>
  </si>
  <si>
    <t>Lô CN 2-5/6, Khu Công nghiệp Điềm Thụy, xã Điềm Thụy, huyện Phú Bình, tỉnh Thái Nguyên</t>
  </si>
  <si>
    <t>Chế biến gỗ và các SP từ gỗ, tre</t>
  </si>
  <si>
    <t>Công ty TNHH Jukwang precision Việt Nam</t>
  </si>
  <si>
    <t>Lô CN8-1 KCN Điềm Thụy, xã Điềm Thụy, huyện Phú Bình, tỉnh Thái Nguyên</t>
  </si>
  <si>
    <t>SX các thiết bị, dụng cụ điện</t>
  </si>
  <si>
    <t>Công ty TNHH Ssnewtech Việt Nam</t>
  </si>
  <si>
    <t>Lô CN 5-2 Khu Công nghiệp Điềm Thụy, xã Điềm Thụy, huyện Phú Bình, tỉnh Thái Nguyên</t>
  </si>
  <si>
    <t>SX radio, thiết bị truyền thông</t>
  </si>
  <si>
    <t>Công Ty Cổ  Phần Thép Toàn Thắng</t>
  </si>
  <si>
    <t>Khu B,Khu Công Nghiệp Sông Công,p Bách Quang,Thành Phố Sông Công,Tỉnh Thái Nguyên</t>
  </si>
  <si>
    <t>Nguyễn Văn Tuân</t>
  </si>
  <si>
    <t>Xóm Mãn Chiêm Xã Hồng Tiến, huyện Phổ Yên, tỉnh Thái Nguyên</t>
  </si>
  <si>
    <t>Công ty cổ phần Xi Măng Hồng Phong</t>
  </si>
  <si>
    <t>Đường Phai Vệ, phường Đông Kinh, TP Lạng Sơn, tỉnh Lạng Sơn</t>
  </si>
  <si>
    <t>2213 -   13. SX các sản phẩm phi kim loại</t>
  </si>
  <si>
    <t>SCT ko cung cấp DL năng lượng</t>
  </si>
  <si>
    <t>CTCP Xi măng LS</t>
  </si>
  <si>
    <t>Xã Hồng phong, H.Cao Lộc, tỉnh Lạng Sơn</t>
  </si>
  <si>
    <t>SX Xi măng</t>
  </si>
  <si>
    <t>Cty CP Đá Mài Hải Dương</t>
  </si>
  <si>
    <t>Xã Tân Mỹ, H.Văn Lãng, tỉnh Lạng Sơn</t>
  </si>
  <si>
    <t>SX Đá mài</t>
  </si>
  <si>
    <t>Công ty CP xi măng the visai Đồng Bành</t>
  </si>
  <si>
    <t>Thị trấn Chi Lăng, Huyện Chi Lăng, tỉnh Lạng Sơn</t>
  </si>
  <si>
    <t>SX Xi Măng</t>
  </si>
  <si>
    <t>dn.langson.002</t>
  </si>
  <si>
    <t>Cty nhiệt điện Na Dương</t>
  </si>
  <si>
    <t>Thị trấn Na Dương, H.Lộc Bình, tỉnh Lạng Sơn</t>
  </si>
  <si>
    <t>Phát điện</t>
  </si>
  <si>
    <t>TKV</t>
  </si>
  <si>
    <t>Công ty TNHH Tân Thành Lạng Sơn</t>
  </si>
  <si>
    <t>Xã Đồng Tân, huyện Hữu Lũng</t>
  </si>
  <si>
    <t>SX VLXD từ đất sét</t>
  </si>
  <si>
    <t>Xí nghiệp gạch tuynel Cao Lộc</t>
  </si>
  <si>
    <t>Xã Hợp Thành, huyện Cao Lộc</t>
  </si>
  <si>
    <t>Công ty CP gạch ngói Hợp Thành</t>
  </si>
  <si>
    <t>Công ty TNHH Bảo Long</t>
  </si>
  <si>
    <t>Cụm CNĐP số 2 huyện Cao Lộc</t>
  </si>
  <si>
    <t>SX máy bơm nước</t>
  </si>
  <si>
    <t>Tòa nhà Viettel chi nhánh Lạng Sơn</t>
  </si>
  <si>
    <t>Xã Mai Pha, TP. Lạng Sơn</t>
  </si>
  <si>
    <t>KD DV viễn thông</t>
  </si>
  <si>
    <t>Công ty TNHH Hải Sơn</t>
  </si>
  <si>
    <t>Xã Minh Sơn, huyện Hữu Lũng</t>
  </si>
  <si>
    <t>Cty TNHH Bắc Hà</t>
  </si>
  <si>
    <t>Thôn Lịm xuyên, xã Song Khê, TP. Bắc Giang</t>
  </si>
  <si>
    <t>SX các sản phẩm từ giấy và bìa</t>
  </si>
  <si>
    <t>dn.bacgiang.033</t>
  </si>
  <si>
    <t>Cty TNHH MTV SJ Tech Việt Nam</t>
  </si>
  <si>
    <t>Lô số CN-16, Khu công nghiệp Vân Trung, Việt Yên, Tỉnh Bắc Giang</t>
  </si>
  <si>
    <t>dn.bacgiang.034</t>
  </si>
  <si>
    <t>Cty TNHH New Wing interconnect 
Technology (Bắc Giang)</t>
  </si>
  <si>
    <t>KCN Vân Trung, Xã Vân Trung, 
Việt Yên, Bắc Giang</t>
  </si>
  <si>
    <t>dn.bacgiang.035</t>
  </si>
  <si>
    <t>Cty TNHH Trinasolar (Viet Nam) 
Science &amp; Technology</t>
  </si>
  <si>
    <t>Lô CN 06, Khu công nghiệp Vân Trung, Việt Yên, Bắc Giang</t>
  </si>
  <si>
    <t>Sản xuất pin và ắc quy</t>
  </si>
  <si>
    <t>dn.bacgiang.036</t>
  </si>
  <si>
    <t>Cty TNHH Vina Cell Technology</t>
  </si>
  <si>
    <t>Lô CN, 05, KCN Vân Trung,Việt Yên,  Bắc Giang</t>
  </si>
  <si>
    <t>dn.bacgiang.037</t>
  </si>
  <si>
    <t>Cty cổ phần Ngôi Sao</t>
  </si>
  <si>
    <t>Xã Tân dĩnh, Lạng Giang, BG</t>
  </si>
  <si>
    <t>SX các sản phẩm gạch, ngói</t>
  </si>
  <si>
    <t>dn.bacgiang.038</t>
  </si>
  <si>
    <t>Cty TNHH một thành viên Phân đạm và Hóa chất Hà Bắc</t>
  </si>
  <si>
    <t>Phường Thọ Xương, TP Bắc Giang</t>
  </si>
  <si>
    <t>Sản xuất phân bón và hợp chất ni tơ</t>
  </si>
  <si>
    <t>dn.bacgiang.030</t>
  </si>
  <si>
    <t>Cty Nhiệt điện Sơn Động - Vinacomin</t>
  </si>
  <si>
    <t xml:space="preserve">Thôn Đồng Rì, Thị trấn Thanh Sơn, huyện Sơn Động </t>
  </si>
  <si>
    <t>dn.bacgiang.029</t>
  </si>
  <si>
    <t>Cty Xi măng Bắc Giang</t>
  </si>
  <si>
    <t>Xã Hương Sơn, huyện Lạng Giang</t>
  </si>
  <si>
    <t>dn.bacgiang.026</t>
  </si>
  <si>
    <t>Cty TNHH Fuhong precision component Bắc Giang</t>
  </si>
  <si>
    <t xml:space="preserve">KCN Đình Trám, huyện Việt Yên </t>
  </si>
  <si>
    <t>Sản xuất máy vi tính và thiết bị ngoại vi của máy vi tính</t>
  </si>
  <si>
    <t>dn.bacgiang.025</t>
  </si>
  <si>
    <t>Nhà máy giấy Xương Giang - Cty Cổ phần xuất nhập khẩu Bắc Giang</t>
  </si>
  <si>
    <t>KCN Song Khê, xã Nội Hoàng, TP Bắc Giang</t>
  </si>
  <si>
    <t>dn.bacgiang.023</t>
  </si>
  <si>
    <t>Cty TNHH Khải Thừa Việt Nam (cty Hoa Hưng Việt Nam)</t>
  </si>
  <si>
    <t xml:space="preserve">CCN Già Khê, xã Tiên Hưng, huyện Lục Nam </t>
  </si>
  <si>
    <t>dn.bacgiang.022</t>
  </si>
  <si>
    <t>Cty CP Hồng Thái</t>
  </si>
  <si>
    <t xml:space="preserve">Hồng Thái, huyện Việt Yên </t>
  </si>
  <si>
    <t>dn.bacgiang.021</t>
  </si>
  <si>
    <t>Cty CP Cầu Sen</t>
  </si>
  <si>
    <t xml:space="preserve">Thị trấn Đồi Ngô, huyện Lục Nam </t>
  </si>
  <si>
    <t>dn.bacgiang.020</t>
  </si>
  <si>
    <t>Nhà máy Tân Xuyên - Cty CP Tân Xuyên</t>
  </si>
  <si>
    <t>Xã Tân Dĩnh, huyện Lạng Giang</t>
  </si>
  <si>
    <t>dn.bacgiang.018</t>
  </si>
  <si>
    <t>Cty Gạch Hòa Sơn</t>
  </si>
  <si>
    <t xml:space="preserve">Thôn Gò Pháo, xã Hợp Thịnh, huyện Hiệp Hòa </t>
  </si>
  <si>
    <t>dn.bacgiang.017</t>
  </si>
  <si>
    <t>Cty TNHH một thành viên 45</t>
  </si>
  <si>
    <t>Xã Thanh Sơn, huyện Sơn Động</t>
  </si>
  <si>
    <t>Khai thác chế biến than</t>
  </si>
  <si>
    <t>dn.bacgiang.013</t>
  </si>
  <si>
    <t>Cty TNHH Abrasives Việt Nam</t>
  </si>
  <si>
    <t>Lô B5, B6 Khu CN Song Khê, huyện Nội Hoàng</t>
  </si>
  <si>
    <t>Sản xuất bột Cacbua Silicon</t>
  </si>
  <si>
    <t>dn.bacgiang.012</t>
  </si>
  <si>
    <t>Cty TNHH Khoa học kỹ thuật năng lượng mặt trời Boviet</t>
  </si>
  <si>
    <t>Lắp ráp tấm pin năng lượng mặt trời</t>
  </si>
  <si>
    <t>dn.bacgiang.011</t>
  </si>
  <si>
    <t>Cty TNHH SI Flex Việt Nam</t>
  </si>
  <si>
    <t>Lô A KCN Quang Châu, huyện Việt Yên</t>
  </si>
  <si>
    <t>dn.bacgiang.010</t>
  </si>
  <si>
    <t>Cty TNHH Hoa Hạ Việt Nam</t>
  </si>
  <si>
    <t xml:space="preserve">Khu CN Đình Trám, huyện Việt Yên </t>
  </si>
  <si>
    <t>sản xuất nhựa, giấy</t>
  </si>
  <si>
    <t>dn.bacgiang.009</t>
  </si>
  <si>
    <t>Cty CP Casablanca</t>
  </si>
  <si>
    <t>dn.bacgiang.008</t>
  </si>
  <si>
    <t>Cty CP gạch Cẩm Lý</t>
  </si>
  <si>
    <t>Lịch Sơn, Xã Cẩm Lý, huyện Lục Nam</t>
  </si>
  <si>
    <t>dn.bacgiang.007</t>
  </si>
  <si>
    <t>C.ty TNHH Thương mại Dương Tiến</t>
  </si>
  <si>
    <t>Thôn Thành Công vàQuyết Tiến,xã Tiền Phong,YD.</t>
  </si>
  <si>
    <t>sản xuất thép</t>
  </si>
  <si>
    <t>dn.bacgiang.046</t>
  </si>
  <si>
    <t>Cty TNHH Vina Solar
 Technology</t>
  </si>
  <si>
    <t>Lô CN - 03 Khu CN Vân Trung, huyện Việt Yên</t>
  </si>
  <si>
    <t>Sản xuất pin mặt trời</t>
  </si>
  <si>
    <t>dn.bacgiang.006</t>
  </si>
  <si>
    <t>Nhà máy gạch Bích Sơn-Cty CP Tân Xuyên</t>
  </si>
  <si>
    <t>Xã Tân Dĩnh, huyện Lạng Giang, Bắc Giang</t>
  </si>
  <si>
    <t xml:space="preserve">Sản xuất gạch ngói </t>
  </si>
  <si>
    <t>dn.bacgiang.019</t>
  </si>
  <si>
    <t>Cty CP Tổng Cty may Bắc Giang</t>
  </si>
  <si>
    <t>Số 349 đường Giáp Hải, Phường Dĩnh Kế, TP.Bắc Giang</t>
  </si>
  <si>
    <t>SX sản phẩm may mặc</t>
  </si>
  <si>
    <t>dn.bacgiang.028</t>
  </si>
  <si>
    <t>Cty TNHH Wonjin Vina</t>
  </si>
  <si>
    <t>Lô CN-16,KCN Vân Trung, Việt Yên, Bắc Giang</t>
  </si>
  <si>
    <t>SX gia công sản phẩm bằng kim loại</t>
  </si>
  <si>
    <t>Cty TNHH Khải Thần Việt Nam</t>
  </si>
  <si>
    <t>Già Khê,Tiên Hưng, Lục Nam, Bắc Giang</t>
  </si>
  <si>
    <t>SX thiết bị điện</t>
  </si>
  <si>
    <t>Cty TNHH Wintek Việt Nam</t>
  </si>
  <si>
    <t>lô S KCN Quang Châu, Việt Yên</t>
  </si>
  <si>
    <t>CÔng nghiệp</t>
  </si>
  <si>
    <t>Sx, gia công tấm cảm ứng, thiết bị hiển thị tinh thể lỏng</t>
  </si>
  <si>
    <t>Cty TNHH Jeil-Tech Vina</t>
  </si>
  <si>
    <t>lô CN-01, KCN Vân Trung, Việt Yên, Bắc Giang</t>
  </si>
  <si>
    <t>Sx thiết bị truyền thông</t>
  </si>
  <si>
    <t>Cty TNHH điện tử Taeyang Việt Nam</t>
  </si>
  <si>
    <t>Lô B10-B12 KCN Đình Trám, Việt Yên, Bắc Giang</t>
  </si>
  <si>
    <t>Sx linh kiện điện tử</t>
  </si>
  <si>
    <t>Cty TNHH Thạch Bàn</t>
  </si>
  <si>
    <t>Thôn Đông Hương, xã Nham Sơn,Yên Dũng,Bắc Giang</t>
  </si>
  <si>
    <t>Sx gạch</t>
  </si>
  <si>
    <t>Cty TNHH Daeyang Ha Noi</t>
  </si>
  <si>
    <t>Cụm CN Đồng Đình, Tân Yên, Bắc Giang</t>
  </si>
  <si>
    <t>sản xuất thiết bị điện</t>
  </si>
  <si>
    <t>dn.bacgiang.047</t>
  </si>
  <si>
    <t>Chi nhánh tại tỉnh Phú Thọ-Công ty TNHH VINCOM RETAIL miền Bắc</t>
  </si>
  <si>
    <t>PhườngTiên Cát, TP.Việt Trì</t>
  </si>
  <si>
    <t>dn.phutho.039</t>
  </si>
  <si>
    <t>Chi nhánh công ty cổ phần bất động sản Việt Nhật tại Phú Thọ</t>
  </si>
  <si>
    <t xml:space="preserve">Phường Thanh Miếu, TP Việt Trì </t>
  </si>
  <si>
    <t xml:space="preserve">Siêu thị </t>
  </si>
  <si>
    <t>dn.phutho.040</t>
  </si>
  <si>
    <t>Công ty Trí Đức Phú Thọ</t>
  </si>
  <si>
    <t>Phường Bến Gót, TP Việt Trì</t>
  </si>
  <si>
    <t>dn.phutho.004</t>
  </si>
  <si>
    <t>Công ty Jeil Phú Thọ</t>
  </si>
  <si>
    <t>KCN Thụy Vân, TP Việt Trì</t>
  </si>
  <si>
    <t>dn.phutho.005</t>
  </si>
  <si>
    <t>Công ty TNHH MTV Jeong woo Việt Nam</t>
  </si>
  <si>
    <t>Cụm CN làng nghề Nam Thanh Ba, xã Đỗ Sơn, huyện Thanh Ba</t>
  </si>
  <si>
    <t>dn.phutho.037</t>
  </si>
  <si>
    <t>Công ty TNHH công nghệ Cosmos</t>
  </si>
  <si>
    <t>Sản xuất sản phẩm cơ khí</t>
  </si>
  <si>
    <t>Công ty CP cấp nước Phú Thọ</t>
  </si>
  <si>
    <t>Phường Tân Dân, TP Việt Trì</t>
  </si>
  <si>
    <t>Sản xuất nước sạch</t>
  </si>
  <si>
    <t>dn.phutho.035</t>
  </si>
  <si>
    <t>Công ty gốm sứ CTH</t>
  </si>
  <si>
    <t>Xã Thanh Vinh, thị xã Phú Thọ</t>
  </si>
  <si>
    <t>dn.phutho.003</t>
  </si>
  <si>
    <t>Công ty TNHH Shillim Việt Nam</t>
  </si>
  <si>
    <t>Phường Vân Cơ, TP Việt Trì</t>
  </si>
  <si>
    <t>Sản xuất dệt may bao bì </t>
  </si>
  <si>
    <t>dn.phutho.036</t>
  </si>
  <si>
    <t>Công ty CP nhôm Sông Hồng</t>
  </si>
  <si>
    <t>Sản xuất các cấu kiện kim loại</t>
  </si>
  <si>
    <t>dn.phutho.021</t>
  </si>
  <si>
    <t>Công ty TNHH Tarpline Hà Nội</t>
  </si>
  <si>
    <t>CCN Đồng Lạng, huyện Phù Ninh</t>
  </si>
  <si>
    <t>dn.phutho.011</t>
  </si>
  <si>
    <t>Công ty TNHH MTV hóa chất 21</t>
  </si>
  <si>
    <t>Xã Phú Hộ, thị xã Phú Thọ</t>
  </si>
  <si>
    <t>Sản xuất thuốc nổ công nghiệp, phụ kiện nổ và hỏa thuật</t>
  </si>
  <si>
    <t>dn.phutho.019</t>
  </si>
  <si>
    <t>Công ty TNHH JM Plastic Việt Nam</t>
  </si>
  <si>
    <t>dn.phutho.006</t>
  </si>
  <si>
    <t>Công ty CP sản xuất thương mại Hữu Nghị</t>
  </si>
  <si>
    <t>Phường Nông Trang, TP Việt Trì</t>
  </si>
  <si>
    <t>dn.phutho.012</t>
  </si>
  <si>
    <t>Công ty TNHH Kapstex Vina</t>
  </si>
  <si>
    <t>dn.phutho.018</t>
  </si>
  <si>
    <t>Công ty cổ phần CMC</t>
  </si>
  <si>
    <t>Phường Tiên Cát, TP Việt Trì</t>
  </si>
  <si>
    <t>dn.phutho.027</t>
  </si>
  <si>
    <t>Công ty TNHH Dệt Phú Thọ</t>
  </si>
  <si>
    <t>dn.phutho.002</t>
  </si>
  <si>
    <t>Công ty cổ phần KSA Polymer Hà Nội</t>
  </si>
  <si>
    <t>Công ty CP Dệt Vĩnh Phú</t>
  </si>
  <si>
    <t>dn.phutho.024</t>
  </si>
  <si>
    <t>Công ty TNHH công nghệ NAMUGA Phú Thọ</t>
  </si>
  <si>
    <t>dn.phutho.008</t>
  </si>
  <si>
    <t>Công ty CP xi măng Hữu Nghị</t>
  </si>
  <si>
    <t>dn.phutho.025</t>
  </si>
  <si>
    <t>Công ty CP Xi măng Phú Thọ</t>
  </si>
  <si>
    <t>Thị trấn Thanh Ba, huyện Thanh Ba</t>
  </si>
  <si>
    <t>dn.phutho.026</t>
  </si>
  <si>
    <t>Công ty CP Đông Á</t>
  </si>
  <si>
    <t>Thị trấn Phong Châu, huyện Phù Ninh</t>
  </si>
  <si>
    <t>dn.phutho.017</t>
  </si>
  <si>
    <t>Công ty TNHH JNTC VINA</t>
  </si>
  <si>
    <t>Sản xuất thuỷ tinh và sản phẩm từ thuỷ tinh</t>
  </si>
  <si>
    <t>dn.phutho.038</t>
  </si>
  <si>
    <t>Công ty TNHH Miwon Việt Nam</t>
  </si>
  <si>
    <t>Phường Thọ Sơn, TP Việt Trì</t>
  </si>
  <si>
    <t xml:space="preserve">Sản xuất thực phẩm </t>
  </si>
  <si>
    <t>dn.phutho.031</t>
  </si>
  <si>
    <t>Công ty CP Giấy Việt Trì</t>
  </si>
  <si>
    <t>dn.phutho.023</t>
  </si>
  <si>
    <t>Công ty TNHH MTV Panggrim Neotex</t>
  </si>
  <si>
    <t>Công ty CP Supe phốt phát và hóa chất Lâm Thao</t>
  </si>
  <si>
    <t>Thị trấn Hùng Sơn, huyện Lâm Thao</t>
  </si>
  <si>
    <t>dn.phutho.032</t>
  </si>
  <si>
    <t>Công ty CP xi măng Vicem Sông Thao</t>
  </si>
  <si>
    <t>Xã Ninh Dân, huyện Thanh Ba</t>
  </si>
  <si>
    <t>Công ty CP gạch men TASA</t>
  </si>
  <si>
    <t>dn.phutho.009</t>
  </si>
  <si>
    <t>Tổng công ty giấy Việt Nam</t>
  </si>
  <si>
    <t>dn.phutho.022</t>
  </si>
  <si>
    <t>Công ty cổ phần hóa chất Việt Trì</t>
  </si>
  <si>
    <t>dn.phutho.029</t>
  </si>
  <si>
    <t xml:space="preserve">Nhà máy gach tuynen Nà Bó, </t>
  </si>
  <si>
    <t>xã Na Bó huyện Mai Sơn</t>
  </si>
  <si>
    <t xml:space="preserve">Công nghiệp </t>
  </si>
  <si>
    <t>SX Gạch</t>
  </si>
  <si>
    <t>dn.sonla.013</t>
  </si>
  <si>
    <t xml:space="preserve">Nhà máy gạch tuy nen huyện Phù Yên </t>
  </si>
  <si>
    <t>Tân Ban, xã Huy Thượng, huyện Phù Yên</t>
  </si>
  <si>
    <t>dn.sonla.014</t>
  </si>
  <si>
    <t>Nhà máy gạch Tuynel Sơn La</t>
  </si>
  <si>
    <t>Phường Chiềng Sinh, TP Sơn La</t>
  </si>
  <si>
    <t>dn.sonla.010</t>
  </si>
  <si>
    <t>Nhà máy gạch Tuynel Sơn Hưng trung</t>
  </si>
  <si>
    <t>dn.sonla.009</t>
  </si>
  <si>
    <t>Nhà máy gạch Tuynel Mộc Châu</t>
  </si>
  <si>
    <t>Xã Mường Sang, huyện Mộc Châu</t>
  </si>
  <si>
    <t>dn.sonla.008</t>
  </si>
  <si>
    <t>Nhà máy gạch Tuynel Sông Mã</t>
  </si>
  <si>
    <t>Xã Chiềng Khoong, huyện Sông Mã</t>
  </si>
  <si>
    <t>dn.sonla.007</t>
  </si>
  <si>
    <t xml:space="preserve">Nha máy gạch Chiềng Pha, </t>
  </si>
  <si>
    <t>Xã Chiềng Pha, huyện Thuận Châu</t>
  </si>
  <si>
    <t>dn.sonla.006</t>
  </si>
  <si>
    <t xml:space="preserve">Nha máy gạch Vạn Thành </t>
  </si>
  <si>
    <t>Bản Tông, phường Chiềng Xôm, TP Sơn La</t>
  </si>
  <si>
    <t>dn.sonla.005</t>
  </si>
  <si>
    <t>Nha máy gạch ngói Chiềng Mung</t>
  </si>
  <si>
    <t>Xã Chiềng Mung, huyện Mai Sơn</t>
  </si>
  <si>
    <t>dn.sonla.004</t>
  </si>
  <si>
    <t xml:space="preserve">Công ty Cổ phần xi măng Mai Sơn </t>
  </si>
  <si>
    <t>Xã Na Bó, huyện Mai Sơn</t>
  </si>
  <si>
    <t>dn.sonla.003</t>
  </si>
  <si>
    <t>Nhà máy thủy điện Sơn La</t>
  </si>
  <si>
    <t>Công ty thủy điện Sơn La, Số 56 - đường Lò Văn Giá - tổ 3 - phường Chiềng Lề - thành phố Sơn La - tỉnh Sơn La.</t>
  </si>
  <si>
    <t>dn.sonla.015</t>
  </si>
  <si>
    <t>Nhà máy  gạch tuynel quyết tiến sông  mã</t>
  </si>
  <si>
    <t>BẢn Quyết Tiến, xã Nà Nghịu, huyện Sông Mã</t>
  </si>
  <si>
    <t>Nhà máy  gạch tuynel xã chiềng khoa</t>
  </si>
  <si>
    <t>xã chiềng khoa, huyện Vân Hồ</t>
  </si>
  <si>
    <t>Sản xuất vật liêệu xây dựng từ đát xét</t>
  </si>
  <si>
    <t>Công ty cổ phần xe khách sơn la</t>
  </si>
  <si>
    <t>Tổ 9- Phường Quyết Thắng, TP Sơn La</t>
  </si>
  <si>
    <t>Công ty cổ phần xe khách sô 1 sơn la</t>
  </si>
  <si>
    <t>Công ty cổ phần xe khách số 2-9  sơn la</t>
  </si>
  <si>
    <t>Công ty coổ phần mía đường  Sơn La</t>
  </si>
  <si>
    <t>Thiị trấn Hát Lót, Huyện Mai Sơn, Sơn La</t>
  </si>
  <si>
    <t>Sản Xuất Đường</t>
  </si>
  <si>
    <t>Công ty TNHH đầu tư và xây dựng Sông Lam</t>
  </si>
  <si>
    <t>Tổ 7 -Phường Tô Hiệu - TP Sơn La- Tỉnh Sơn La</t>
  </si>
  <si>
    <t xml:space="preserve"> SX các sản phẩm phi kim loại</t>
  </si>
  <si>
    <t>Công ty TNHH Xi măng         Vĩnh Sơn</t>
  </si>
  <si>
    <t>Xã Trung Sơn, huyện Lương Sơn</t>
  </si>
  <si>
    <t>dn.hoabinh.004</t>
  </si>
  <si>
    <t>Công ty TNHH HNT VINA</t>
  </si>
  <si>
    <t>KCN Lương Sơn, xã Hòa Sơn, huyện Lương Sơn</t>
  </si>
  <si>
    <t>dn.hoabinh.003</t>
  </si>
  <si>
    <t>Công ty TNHH một thành viên xi măng Trung Sơn</t>
  </si>
  <si>
    <t>dn.hoabinh.002</t>
  </si>
  <si>
    <t>Nhà máy thủy điện Hoà Bình</t>
  </si>
  <si>
    <t>Công ty thủy điện Hòa Bình, Số 428 đường Hòa Bình - phường Tân Thịnh - thành phố Hòa Bình - tỉnh Hòa Bình</t>
  </si>
  <si>
    <t>dn.hoabinh.011</t>
  </si>
  <si>
    <t>Cty cổ phần sản xuất Xi măng măng X18</t>
  </si>
  <si>
    <t>xã Ngọc Lương, huyện Yên Thủy</t>
  </si>
  <si>
    <t>dn.hoabinh.007</t>
  </si>
  <si>
    <t>Cty cổ phần nước sạch Vinaconex</t>
  </si>
  <si>
    <t>xã Phú Minh, huyện Kỳ Sơn</t>
  </si>
  <si>
    <t>Khai thác, xử lí và cung cấp nước sạch</t>
  </si>
  <si>
    <t>dn.hoabinh.005 (dn.hoabinh.009)</t>
  </si>
  <si>
    <t>782(2283)</t>
  </si>
  <si>
    <t>Cty TNHH MDF Vinafor Tân An Hòa Bình</t>
  </si>
  <si>
    <t>xã Lạc Thịnh, Huyện Yên Thủy</t>
  </si>
  <si>
    <t>Sản xuất gỗ ván ép</t>
  </si>
  <si>
    <t>dn.hoabinh.006</t>
  </si>
  <si>
    <t>Công ty CP XD đầu tư phát triển đô thị</t>
  </si>
  <si>
    <t>KHU CN LỄ MÔN P.QUẢNG HƯNG TP-THANH HÓA T.THANH HÓA</t>
  </si>
  <si>
    <t>Sản xuất gạch ốp lát các loại</t>
  </si>
  <si>
    <t>dn.thanhhoa.025</t>
  </si>
  <si>
    <t>CN công ty CP sữa Việt Nam-Nhà máy sữa Lam Sơn</t>
  </si>
  <si>
    <t>Sản xuất và chế biến sữa</t>
  </si>
  <si>
    <t>dn.thanhhoa.026</t>
  </si>
  <si>
    <t>Công ty TNHH Giầy - ARESA Việt Nam</t>
  </si>
  <si>
    <t>LÔ D KHU CN LỄ MÔN P.QUẢNG HƯNG TP-THANH HÓA TỈNH THANH HÓA VIỆT NAM</t>
  </si>
  <si>
    <t>dn.thanhhoa.027</t>
  </si>
  <si>
    <t>Công ty Xi măng Long Sơn</t>
  </si>
  <si>
    <t>Phường Đông Sơn, thị xã Bỉm Sơn</t>
  </si>
  <si>
    <t>dn.thanhhoa.030</t>
  </si>
  <si>
    <t>Công ty CP Mía đường Nông Cống</t>
  </si>
  <si>
    <t>Xã Thăng Long, huyện Nông Cống</t>
  </si>
  <si>
    <t>Sản xuất đường</t>
  </si>
  <si>
    <t>dn.thanhhoa.031</t>
  </si>
  <si>
    <t>Công ty TNHH giầy ALENA Việt Nam</t>
  </si>
  <si>
    <t>Xã Định Liên, huyện Yên Định</t>
  </si>
  <si>
    <t>dn.thanhhoa.032</t>
  </si>
  <si>
    <t>Công ty TNHH giầy Roll Sport Việt Nam</t>
  </si>
  <si>
    <t>KCN Hoàng Long, P Tào Xuyên, TP Thanh Hóa</t>
  </si>
  <si>
    <t>dn.thanhhoa.033</t>
  </si>
  <si>
    <t>Công ty Xi măng Bỉm Sơn</t>
  </si>
  <si>
    <t>Phường Ba Đình, thị xã Bỉm Sơn</t>
  </si>
  <si>
    <t>dn.thanhhoa.021</t>
  </si>
  <si>
    <t>Công ty CP Xi măng Nghi Sơn</t>
  </si>
  <si>
    <t>Xã Hải Thượng, huyện Tĩnh Gia</t>
  </si>
  <si>
    <t>dn.thanhhoa.020</t>
  </si>
  <si>
    <t>Công ty CP Xi măng Công Thanh</t>
  </si>
  <si>
    <t>Xã Tân Trường, huyện Tĩnh Gia</t>
  </si>
  <si>
    <t>dn.thanhhoa.019</t>
  </si>
  <si>
    <t>Công ty TNHH MTV Khai thác CT Thủy lợi Nam Sông Mã</t>
  </si>
  <si>
    <t>Xã Yên Phong, huyện Yên Định</t>
  </si>
  <si>
    <t xml:space="preserve">Bơm tưới tiêu </t>
  </si>
  <si>
    <t>dn.thanhhoa.014</t>
  </si>
  <si>
    <t>Cty TNHH Mía đường Việt Nam - Đài Loan</t>
  </si>
  <si>
    <t>Xã Thành Vân, huyện Thạch Thành</t>
  </si>
  <si>
    <t>dn.thanhhoa.013</t>
  </si>
  <si>
    <t>Cty CP mía đường Lam Sơn</t>
  </si>
  <si>
    <t>Khu 6, thị trấn Lam sơn, huyện Thọ Xuân</t>
  </si>
  <si>
    <t>dn.thanhhoa.012</t>
  </si>
  <si>
    <t>Công ty TNHH Giày HONGFU Việt Nam</t>
  </si>
  <si>
    <t>KCN và ĐT Hoàng Long, phường Tào Xuyên, TP Thanh Hóa</t>
  </si>
  <si>
    <t>dn.thanhhoa.011</t>
  </si>
  <si>
    <t>Công ty TNHH Giày SUNJADE Việt Nam</t>
  </si>
  <si>
    <t>Lô B, KCN Lễ Môn, TP Thanh Hoá</t>
  </si>
  <si>
    <t>dn.thanhhoa.010</t>
  </si>
  <si>
    <t>CÔng ty TNHH Giày ANNORA Việt Nam</t>
  </si>
  <si>
    <t>Xã Xuân Lâm, Khu Kinh tế Nghi Sơn, huyện Tĩnh Gia</t>
  </si>
  <si>
    <t>dn.thanhhoa.009</t>
  </si>
  <si>
    <t>TTTM BIG C Thanh Hoá- Chi nhánh Công ty CP BĐS Việt Nhật tại Thanh Hoá</t>
  </si>
  <si>
    <t>Xã Đông Hải, TP Thanh Hoá</t>
  </si>
  <si>
    <t>Bán lẻ trong siêu thị, trung tâm thương mại</t>
  </si>
  <si>
    <t>dn.thanhhoa.008</t>
  </si>
  <si>
    <t>Công ty TNHH MTV Cơ khí chính xác 11</t>
  </si>
  <si>
    <t>Phường Đông Thọ, TP Thanh Hóa</t>
  </si>
  <si>
    <t>dn.thanhhoa.006</t>
  </si>
  <si>
    <t>Công ty TNHH Giày Aleron Việt Nam</t>
  </si>
  <si>
    <t>KCN Hoàng Long, phường Tào Xuyên, TP Thanh Hóa</t>
  </si>
  <si>
    <t>dn.thanhhoa.005</t>
  </si>
  <si>
    <t>Công ty TNHH Mai Linh Thanh Hóa</t>
  </si>
  <si>
    <t>Phường Nam Ngạn, TP Thanh Hóa</t>
  </si>
  <si>
    <t>Vận chuyển hành khách</t>
  </si>
  <si>
    <t>dn.thanhhoa.003</t>
  </si>
  <si>
    <t>Nhà máy nhiệt điện Nghi Sơn 1</t>
  </si>
  <si>
    <t> Xã Hải Hà, Huyện Tĩnh Gia</t>
  </si>
  <si>
    <t>dn.thanhhoa.002</t>
  </si>
  <si>
    <t>Công ty TNHH MTV thuốc lá Thanh Hoá</t>
  </si>
  <si>
    <t xml:space="preserve"> TK3 - Thị trấn Hà Trung, huyện Hà Trung </t>
  </si>
  <si>
    <t xml:space="preserve"> Kinh doanh và Sản xuất lá điếu </t>
  </si>
  <si>
    <t>Chi Nhánh Nhà máy CB gỗ CN Thành Nam - Công Ty TNHH XD Và TM Thành Nam</t>
  </si>
  <si>
    <t>Khu CN Bãi Trành - Xã Xuân Bình - Huyện Như Xuân - Thanh Hóa</t>
  </si>
  <si>
    <t>Công ty TNHH Lọc hóa dầu Nghi Sơn</t>
  </si>
  <si>
    <t>Khu kinh tế Nghi Sơn, xã Hải Yến, huyện Tĩnh Gia, tỉnh Thanh Hóa, Việt Nam</t>
  </si>
  <si>
    <t>2400 - IV. Xây dựng</t>
  </si>
  <si>
    <t>Công Ty TNHH Ferocrom Thanh Hóa</t>
  </si>
  <si>
    <t>Thôn Liên Sơn, Xã Hải Thượng, Huyện Tĩnh Gia, Tỉnh Thanh Hóa</t>
  </si>
  <si>
    <t>2214 -   14. SX kim loại</t>
  </si>
  <si>
    <t>dn.thanhhoa.001</t>
  </si>
  <si>
    <t>Công ty TNHH giay ALENA Việt Nam</t>
  </si>
  <si>
    <t>Xã Định Liên, huyện Yên Định, tỉnh Thanh Hóa - Việt Nam</t>
  </si>
  <si>
    <t>2206 -   6. Thuộc, sơ chế da, giầy dép</t>
  </si>
  <si>
    <t>Công ty cổ phần tập đoàn FLC</t>
  </si>
  <si>
    <t>T5 - Tòa nhà FLC Land mark Tower - Đ. Lê Đức Thọ - P. Mỹ Đình2 - Q. Nam Từ Liêm - TP Hà nội</t>
  </si>
  <si>
    <t>3210 -   1. Khách sạn</t>
  </si>
  <si>
    <t>CÔNG TY TNHH SAKURAI VIỆT NAM</t>
  </si>
  <si>
    <t>LÔ F2 KHU F KCN LỄ MÔN P.QUẢNG HƯNG TP T.HÓA TỈNH T.HÓA VIỆT NAM</t>
  </si>
  <si>
    <t>2205 -   5. SX trang phục, nhuộm</t>
  </si>
  <si>
    <t>Công ty TNHH Giầy VENUS Việt Nam</t>
  </si>
  <si>
    <t>Cụm CN Làng nghề - Xã Hà Bình- Hà Trung Thanh hóa Việt Nam</t>
  </si>
  <si>
    <t>dn.thanhhoa.029</t>
  </si>
  <si>
    <t>CÔNG TY CP ĐẦU TƯ PHÁT TRIỂN VICENZA</t>
  </si>
  <si>
    <t>LÔ A KHU CN LÊ MÔN P.QUẢNG HƯNG TP-THANH HÓA</t>
  </si>
  <si>
    <t>2219 -   19. SX các sản phẩm gia dụng</t>
  </si>
  <si>
    <t>Công Ty Cổ Phần Giấy Mục Sơn</t>
  </si>
  <si>
    <t>Thị trấn Lam Sơn, Huyện Thọ Xuân, tỉnh Thanh Hóa</t>
  </si>
  <si>
    <t>2207 -   7. Chế biến gỗ và các SP từ gỗ, tre</t>
  </si>
  <si>
    <t>Công ty CP XD đầu tư PT đô thị</t>
  </si>
  <si>
    <t>Sô 25 Phan Chu Trinh Phường Điện Biên TP Thanh Hoá</t>
  </si>
  <si>
    <t>2105 -   5. Khai thác cát, đá, sỏi</t>
  </si>
  <si>
    <t>Công ty CP Xi măng Sông Lam</t>
  </si>
  <si>
    <t>Xã Bài Sơn, huyện Đô Lương</t>
  </si>
  <si>
    <t>SX xi măng</t>
  </si>
  <si>
    <t>Công ty CP Xi măng Vicem Hoàng Mai</t>
  </si>
  <si>
    <t>Khối 7, Phường Quỳnh Thiện, Hoàng Mai</t>
  </si>
  <si>
    <t>dn.nghean.006</t>
  </si>
  <si>
    <t>Cty TNHH MTV Hoa Sen Nghệ An</t>
  </si>
  <si>
    <t>Lô CN 1-8 KCN Đông Hồi, Q.Lập, Hoàng Mai</t>
  </si>
  <si>
    <t>SX tôn, thép định hình</t>
  </si>
  <si>
    <t>dn.nghean.017</t>
  </si>
  <si>
    <t>Công ty CP xi măng Sông Lam 2</t>
  </si>
  <si>
    <t>Hội Sơn, huyện Anh Sơn,</t>
  </si>
  <si>
    <t>dn.nghean.018</t>
  </si>
  <si>
    <t>Công ty CP Thực Phẩm Sữa TH</t>
  </si>
  <si>
    <t>Xã Nghĩa Sơn, huyện Nghĩa Đàn</t>
  </si>
  <si>
    <t>SX sữa</t>
  </si>
  <si>
    <t>dn.nghean.002</t>
  </si>
  <si>
    <t>Công Ty Dệt May Hoàng Thị Loan</t>
  </si>
  <si>
    <t>Số 33, đường Nguyễn Văn Trỗi, Tp Vinh</t>
  </si>
  <si>
    <t>Dệt may</t>
  </si>
  <si>
    <t>dn.nghean.008</t>
  </si>
  <si>
    <t>Xóm Mới xã Nghi Thiết, huyện Nghi Lộc</t>
  </si>
  <si>
    <t>Công ty CP lâm nghiệp Tháng năm</t>
  </si>
  <si>
    <t>Xã Nghĩa Hội, huyện Nghĩa Đàn</t>
  </si>
  <si>
    <t>Chế biến gỗ</t>
  </si>
  <si>
    <t>Chi nhánh Công ty TNHH MTV Hoa Sen Nghệ An tại Nam Cấm</t>
  </si>
  <si>
    <t>Khu Công nghiệp Nam Cấm, xã Nghi Xá, huyện Nghi Lộc</t>
  </si>
  <si>
    <t>SX tôn</t>
  </si>
  <si>
    <t>Công ty Bao bì Sabeco Sông Lam</t>
  </si>
  <si>
    <t>Đường Đặng Thai Mai – KCN Bắc Vinh</t>
  </si>
  <si>
    <t>SX bao bì</t>
  </si>
  <si>
    <t>dn.nghean.007</t>
  </si>
  <si>
    <t>Công ty CP Trung Đô</t>
  </si>
  <si>
    <t>205 Đường Lê Duẩn – TP. Vinh</t>
  </si>
  <si>
    <t>SX vật liệu XD</t>
  </si>
  <si>
    <t>dn.nghean.004</t>
  </si>
  <si>
    <t>Công ty CP Bia Sài Gòn-Sông Lam</t>
  </si>
  <si>
    <t>Xã Hưng Đạo, huyện Hưng Nguyên</t>
  </si>
  <si>
    <t>SX bia</t>
  </si>
  <si>
    <t>dn.nghean.012</t>
  </si>
  <si>
    <t>Công ty CP ván nhân tạo Tân Việt Trung</t>
  </si>
  <si>
    <t>Khu CN Nam Cấm, huyện Nghi Lộc</t>
  </si>
  <si>
    <t>SX ván gỗ nhân tạo</t>
  </si>
  <si>
    <t>dn.nghean.003</t>
  </si>
  <si>
    <t>Công ty CP Đầu tư và Xây dựng MCK</t>
  </si>
  <si>
    <t>104, Nguyễn Sinh Sắc, phường Cửa Nam</t>
  </si>
  <si>
    <t>Trạm trộn bê tông; Gia công cơ khí</t>
  </si>
  <si>
    <t>dn.nghean.022</t>
  </si>
  <si>
    <t>Công ty TNHH MTV Nhựa Châu Âu Nghệ An</t>
  </si>
  <si>
    <t>Khu C, KCN Nam Cấm, xã Nghi Xá, Huyện Nghi Lộc</t>
  </si>
  <si>
    <t>dn.nghean.016</t>
  </si>
  <si>
    <t>Công ty TNHH Điện tử BSE Việt Nam</t>
  </si>
  <si>
    <t>dn.nghean.014</t>
  </si>
  <si>
    <t>Công ty CP Khoáng sản Toàn Cầu</t>
  </si>
  <si>
    <t>Cụm công nghiệp, xã Nghĩa Long, huyện Nghĩa Đàn</t>
  </si>
  <si>
    <t>SX bột đá siêu mịn</t>
  </si>
  <si>
    <t>Công ty CP Bia Sài Gòn-Nghệ Tĩnh</t>
  </si>
  <si>
    <t>Số 54-Đường Phan Đăng Lưu,Tp Vinh</t>
  </si>
  <si>
    <t>dn.nghean.013</t>
  </si>
  <si>
    <t>Công ty TNHH Một thành viên Masan MB</t>
  </si>
  <si>
    <t>Khu B KCN Nam Cấm, KKT Đông Nam NA</t>
  </si>
  <si>
    <t>dn.nghean.020</t>
  </si>
  <si>
    <t>Công ty Cổ phần Khoáng sản và Thương mại Trung Hải</t>
  </si>
  <si>
    <t>Khối Bắc Hồ, Thị trấn Quỳ Hợp, huyện Quỳ Hợp</t>
  </si>
  <si>
    <t>Công ty TNHH Chế biến Nông sản Hoa Sơn</t>
  </si>
  <si>
    <t>Số 27 Nguyễn Nghiễm, Quang Trung, TP Vinh</t>
  </si>
  <si>
    <t>Chế biến nông sản</t>
  </si>
  <si>
    <t>dn.nghean.021</t>
  </si>
  <si>
    <t>Bệnh viện Hữu nghị Đa khoa Nghệ An</t>
  </si>
  <si>
    <t>Km 5 , đường Lê Nin, TP Vinh</t>
  </si>
  <si>
    <t>dn.nghean.023</t>
  </si>
  <si>
    <t>Khách sạn Mường Thanh Sông Lam</t>
  </si>
  <si>
    <t>Số 13, Quang Trung, TP Vinh</t>
  </si>
  <si>
    <t>Doanh nghiệp tư nhân Hoành Sơn</t>
  </si>
  <si>
    <t>Xóm 8, Trung Lễ, huyện Đức Thọ, tỉnh Hà Tĩnh</t>
  </si>
  <si>
    <t>Vận Tải</t>
  </si>
  <si>
    <t>dn.hatinh.009</t>
  </si>
  <si>
    <t>Công ty Điện lực Dầu khí Hà Tĩnh (Nhà máy nhiệt điện Vung Áng 1)</t>
  </si>
  <si>
    <t>Xóm Hải Phong, xã Kỳ Lợi, thị xã Kỳ Anh, tỉnh Hà Tĩnh</t>
  </si>
  <si>
    <t>DN.HATINH.013</t>
  </si>
  <si>
    <t>Công ty TNHH MTV Bia Sài Gòn - Hà Tĩnh</t>
  </si>
  <si>
    <t>Km12, đường tránh TP Hà Tĩnh, xã Thạch Tân, huyện Thạch Hà, tỉnh Hà Tĩnh</t>
  </si>
  <si>
    <t>DN.HATINH.017</t>
  </si>
  <si>
    <t>Công ty CP Vinatex-Hồng Lĩnh</t>
  </si>
  <si>
    <t>Cụm CN-TTCN Nam Hồng - TX Hồng Lĩnh, tỉnh Hà Tĩnh</t>
  </si>
  <si>
    <t>dn.hatinh.007</t>
  </si>
  <si>
    <t>Công ty TNHH Gang Thép Hưng Nghiệp Formosa Hà Tĩnh</t>
  </si>
  <si>
    <t>Khu kinh tế Vũng Áng Kỳ Long, Kỳ Anh, tỉnh Hà Tĩnh</t>
  </si>
  <si>
    <t>Sản xuất thép, điện</t>
  </si>
  <si>
    <t>dn.hatinh.004</t>
  </si>
  <si>
    <t>Công ty cổ phần nhựa bao bì Vinh</t>
  </si>
  <si>
    <t>Khu công nghiệp Gia Lách, huyện Nghi Xuân, Hà Tĩnh</t>
  </si>
  <si>
    <t>DN.HATINH.014</t>
  </si>
  <si>
    <t>Công ty CP Chè Hà Tĩnh</t>
  </si>
  <si>
    <t>Số 166, đường Hà Huy Tập, TP Hà Tĩnh, tỉnh Hà Tĩnh</t>
  </si>
  <si>
    <t>Chế biến chè</t>
  </si>
  <si>
    <t>DN.HATINH.020</t>
  </si>
  <si>
    <t>Công ty TNHH MTV xi măng Sông Gianh</t>
  </si>
  <si>
    <t>Xã Tiến Hóa, huyện Tuyên Hóa</t>
  </si>
  <si>
    <t>dn.quangbinh.006</t>
  </si>
  <si>
    <t>Công ty TNHH Vật liệu xây dựng Việt Nam</t>
  </si>
  <si>
    <t>Thôn Xuân Hạ, xã Văn Hóa, huyện Tuyên Hóa</t>
  </si>
  <si>
    <t>dn.quangbinh.005</t>
  </si>
  <si>
    <t>Nhà máy xi măng Vạn Ninh (Công ty CP Xi măng Vicem Hải Vân)</t>
  </si>
  <si>
    <t xml:space="preserve">Xã Vạn Ninh, huyện Quảng Ninh </t>
  </si>
  <si>
    <t>Công ty CP Cosevco 6 (Nhà máy xi măng Áng Sơn)</t>
  </si>
  <si>
    <t>dn.quangbinh.003</t>
  </si>
  <si>
    <t>Công ty CP gốm sứ &amp; xây dựng Cosevco</t>
  </si>
  <si>
    <t>Xã Lộc Ninh, TP Đông Hới</t>
  </si>
  <si>
    <t>dn.quangbinh.002</t>
  </si>
  <si>
    <t>Công ty cổ phần khai thác khoáng sản Miền Trung (Trạm 2)</t>
  </si>
  <si>
    <t>Xóm Đồn, xã Sen Thủy,huyện Lệ Thủy, Quảng Bình</t>
  </si>
  <si>
    <t>Khai thác Khoáng sản</t>
  </si>
  <si>
    <t>Công ty CP khoáng sản Hoàng Long</t>
  </si>
  <si>
    <t xml:space="preserve">Xã Sen Thủy, huyện Lệ Thủy </t>
  </si>
  <si>
    <t>dn.quangbinh.001</t>
  </si>
  <si>
    <t>Nhà máy Tinh bột sắn Hướng Hóa</t>
  </si>
  <si>
    <t xml:space="preserve">Xã Thuận,
 huyện Hướng Hoá, </t>
  </si>
  <si>
    <t>Chế biến tinh bột sắn</t>
  </si>
  <si>
    <t>Cty CP gỗ MDF-
Geruco Quảng Trị</t>
  </si>
  <si>
    <t>KCN Nam ĐHà, phường Đông Lương, TP Đông Hà</t>
  </si>
  <si>
    <t xml:space="preserve">Chế biến gỗ ván ép </t>
  </si>
  <si>
    <t>dn.quangtri.003</t>
  </si>
  <si>
    <t>Cty CP Xi măng Bỉm Sơn - Chi nhánh Quảng Trị</t>
  </si>
  <si>
    <t>Nghiền Clinle, Sản xuất Xi măng</t>
  </si>
  <si>
    <t>dn.quangtri.002</t>
  </si>
  <si>
    <t xml:space="preserve">Công ty TNHH cao su CAMEL Việt Nam  </t>
  </si>
  <si>
    <t xml:space="preserve"> Thị Trấn Lao Bảo, Huyện Hướng Hóa</t>
  </si>
  <si>
    <t xml:space="preserve">SX sản phẩm cao su </t>
  </si>
  <si>
    <t>Công ty CP gỗ MDF VRG Quảng Trị</t>
  </si>
  <si>
    <t>KCN Quán Ngang, Xã Gio Quang, Huyện Gio Linh, Tỉnh Quảng Trị</t>
  </si>
  <si>
    <t>Công ty Hữu Hạn Xi Măng Luks (Việt Nam)</t>
  </si>
  <si>
    <t>Phường Tứ Hạ, thị xã Hương Trà, tỉnh Thừa Thiên Huế</t>
  </si>
  <si>
    <t>Sản xuất tinh bột và các sản phậm từ tinh bột sắn</t>
  </si>
  <si>
    <t>dn.thuathienhue.026</t>
  </si>
  <si>
    <t>Công ty Cổ phần Xi măng Đồng Lâm</t>
  </si>
  <si>
    <t>Thôn Cổ Xuân, xã Phong Xuân, huyện Phong Điền, tỉnh Thừa Thiên Huế</t>
  </si>
  <si>
    <t>Thực phẩm đồ uống</t>
  </si>
  <si>
    <t>dn.thuathienhue.010</t>
  </si>
  <si>
    <t>Công ty Cổ phần Dệt may Huế</t>
  </si>
  <si>
    <t>122 Dương Thiệu Tước, phường Thủy Dương, thị xã Hương Thủy, tỉnh Thừa Thiên Huế</t>
  </si>
  <si>
    <t>Sản xuất, chế biến các loại nông sản</t>
  </si>
  <si>
    <t>dn.thuathienhue.003</t>
  </si>
  <si>
    <t>Công ty Cổ phần sợi Phú Bài</t>
  </si>
  <si>
    <t>KCN Phú Bài, phường Phú Bài, TX.Hương Thủy, tỉnh Thừa Thiên Huế</t>
  </si>
  <si>
    <t>dn.thuathienhue.016</t>
  </si>
  <si>
    <t>Công ty Cổ phần sợi Phú Mai</t>
  </si>
  <si>
    <t>Lô D, Khu CN Phú Bài, TX Hương Thủy</t>
  </si>
  <si>
    <t>dn.thuathienhue.008</t>
  </si>
  <si>
    <t>Công ty Cổ phần sợi Phú Thạnh</t>
  </si>
  <si>
    <t>KCN Phú Bài,phường Phú Bài,thị xã Hương Thủy,tỉnh Thừa Thiên Huế</t>
  </si>
  <si>
    <t xml:space="preserve">Khai thác chế biến khoáng sản </t>
  </si>
  <si>
    <t>dn.thuathienhue.015</t>
  </si>
  <si>
    <t>Công ty TNHH Vitto Phú Lộc</t>
  </si>
  <si>
    <t>18 Phan Đăng Lưu, phường Phú Hòa, thành phố Huế, tỉnh Thừa Thiên Huế</t>
  </si>
  <si>
    <t>Sản xuất sản phẩm khác từ gỗ</t>
  </si>
  <si>
    <t>Công ty Cổ phần Sợi Phú Anh</t>
  </si>
  <si>
    <t>KCN Phú Bài, P. Phú Bài, Thị xã Hương Thủy, Tỉnh TT-Huế</t>
  </si>
  <si>
    <t>Xây dựng nhà các loại, kinh doanh du lịch</t>
  </si>
  <si>
    <t>Công ty Cổ phần sợi Phú Nam</t>
  </si>
  <si>
    <t>KCN Phú Bài, P.Phú Bài, TX.Hương Thủy, tỉnh Thừa Thiên Huế</t>
  </si>
  <si>
    <t>dn.thuathienhue.014</t>
  </si>
  <si>
    <t>Công ty Cổ phần Đầu tư Dệt may Thiên An Thịnh</t>
  </si>
  <si>
    <t>Lô C-2-4 KCN Phú Bài, P.Phú Bài, TX.Hương Thủy, tỉnh Thừa Thiên Huế</t>
  </si>
  <si>
    <t>dn.thuathienhue.025</t>
  </si>
  <si>
    <t>Công ty TNHH LAGUNA (Việt Nam)</t>
  </si>
  <si>
    <t>Thôn Cù Dù , Xã Lộc Vĩnh, Huyện Phú Lộc, Tỉnh Thừa Thiên Huế</t>
  </si>
  <si>
    <t>Khai thác chế biến khoáng sản</t>
  </si>
  <si>
    <t>dn.thuathienhue.022</t>
  </si>
  <si>
    <t>Chi nhánh Tập đoàn Dệt may Việt Nam - Nhà máy sợi Phú Hưng</t>
  </si>
  <si>
    <t>Khu Công nghiệp Phú Bài, phường Phú Bài, TX.Hương Thủy,tỉnh Thừa Thiên Huế</t>
  </si>
  <si>
    <t>dn.thuathienhue.012</t>
  </si>
  <si>
    <t>Công ty Cổ phần sợi Phú Bài 2</t>
  </si>
  <si>
    <t>Lô B-5-4, Khu Công nghiệp Phú Bài, thị xã Hương Thủy, tỉnh Thừa Thiên Huế.</t>
  </si>
  <si>
    <t>Sản xuất đá,cắt tạo dáng và hoàn thiện đá</t>
  </si>
  <si>
    <t>dn.thuathienhue.007</t>
  </si>
  <si>
    <t>Bệnh viện Trung ương Huế</t>
  </si>
  <si>
    <t>16 Lê Lợi, P.Vĩnh Ninh, Tp Huế, tỉnh Thừa Thiên Huế</t>
  </si>
  <si>
    <t>Sản xuất sắt, thép, gang, ống nhựa</t>
  </si>
  <si>
    <t>dn.thuathienhue.002</t>
  </si>
  <si>
    <t>Công ty Cổ phần sợi Phú Việt</t>
  </si>
  <si>
    <t>KCN Phú Bài , phường Phú Bài, TX Hương Thủy, tỉnh Thừa Thiên Huế</t>
  </si>
  <si>
    <t>Chế biến thực phẩm sản xuất sữa và các sản phẩm từ sữa</t>
  </si>
  <si>
    <t>Công ty Cổ phần sản xuất sợi Phú An</t>
  </si>
  <si>
    <t>Lô B7 KCN Phú Bài, thị xã Hương Thủy, tỉnh Thừa Thiên Huế</t>
  </si>
  <si>
    <t>dn.thuathienhue.006</t>
  </si>
  <si>
    <t>Công ty TNHH Baosteel Can Making (Huế Việt Nam)</t>
  </si>
  <si>
    <t>Lô B-13, KCN Phú Bài, Phường Phú Bài, Thị xã Hương Thủy, Tỉnh Thừa Thiên Huế</t>
  </si>
  <si>
    <t>dn.thuathienhue.027</t>
  </si>
  <si>
    <t>Cty Cổ Phần Chăn Nuôi CPVN - CN Đông Lạnh Thừa Thiên Huế</t>
  </si>
  <si>
    <t>Lô A1 đến A12,Khu A,KCN Phong Điền,huyện Phong Điền,Tỉnh Thừa Thiên Huế.</t>
  </si>
  <si>
    <t>dn.thuathienhue.030</t>
  </si>
  <si>
    <t>Công ty Cổ phần Sợi Phú Gia</t>
  </si>
  <si>
    <t>KCN Phú Bài, Phường Phú Bài, thị xã Hương Thủy, tỉnh TT-Huế</t>
  </si>
  <si>
    <t>Kinh doanh bất động sản</t>
  </si>
  <si>
    <t>Công ty TNHH Dệt Kim và May Mặc Huế Việt Nam</t>
  </si>
  <si>
    <t>Lô DH-5, KCN Phú Bài, P. Phú Bài, Thị xã Hương Thủy, Tỉnh Thừa Thiên Huế</t>
  </si>
  <si>
    <t>Sản xuất, chế biến đá</t>
  </si>
  <si>
    <t>dn.thuathienhue.009</t>
  </si>
  <si>
    <t>Công ty TNHH Bia Carlsberg Việt Nam</t>
  </si>
  <si>
    <t>Lô B8, KCN Phú Bài, P. Phú Bài, Thị xã Hương Thủy, Tỉnh TT-Huế</t>
  </si>
  <si>
    <t>Sản xuất Bia</t>
  </si>
  <si>
    <t>dn.thuathienhue.011</t>
  </si>
  <si>
    <t>Công ty TNHH Hanesbrands Việt Nam Huế</t>
  </si>
  <si>
    <t>Lô C2-6 và C2-7, KCN Phú Bài, thị xã Hương Thủy, tỉnh Thừa Thiên Huế</t>
  </si>
  <si>
    <t>Sản xuất gạch Ceramic</t>
  </si>
  <si>
    <t>dn.thuathienhue.004</t>
  </si>
  <si>
    <t>Công ty Cổ phần ESPACE BUSINESS HUẾ</t>
  </si>
  <si>
    <t>Khu Quy Hoạch Đống Đa-Hùng Vương-Bà Triệu, P.Phú Hội, Tp Huế, tỉnh Thừa Thiên Huế</t>
  </si>
  <si>
    <t>KHÁCH SẠN</t>
  </si>
  <si>
    <t>dn.thuathienhue.021</t>
  </si>
  <si>
    <t>Công ty Cổ phần Thép DANA - Ý</t>
  </si>
  <si>
    <t>Đường số 11B, KCN Thanh Vinh, quận Liên Chiểu</t>
  </si>
  <si>
    <t>Sản xuất thép</t>
  </si>
  <si>
    <t>dn.danang.035</t>
  </si>
  <si>
    <t>Công ty Cổ phần Thép DANA - ÚC</t>
  </si>
  <si>
    <t>Đường số 1, Cụm công nghiệp Thanh Vinh, Huyện Hòa Vang và quận Liên Chiểu</t>
  </si>
  <si>
    <t>Sản xuất và chế tác sắt, thép</t>
  </si>
  <si>
    <t>dn.danang.032</t>
  </si>
  <si>
    <t>Công ty Cổ phần thép Đà Nẵng</t>
  </si>
  <si>
    <t>Đường Tạ Quang Bửu-KCN Liên Chiểu, quận Liên Chiểu</t>
  </si>
  <si>
    <t>dn.danang.034</t>
  </si>
  <si>
    <t>Công ty Cổ phần sản xuất thép Việt - Mỹ</t>
  </si>
  <si>
    <t>Đường số 2, KCN Hòa Khánh, quận Liên Chiểu</t>
  </si>
  <si>
    <t>dn.danang.027</t>
  </si>
  <si>
    <t>Công ty Cổ phần Cao su Đà Nẵng</t>
  </si>
  <si>
    <t>Đường Tạ Quang Bửu, Khu công nghiệp Liên Chiểu</t>
  </si>
  <si>
    <t>Sản xuất săm, lốp cao su; đắp và tái chế lốp cao su</t>
  </si>
  <si>
    <t>dn.danang.036</t>
  </si>
  <si>
    <t>Công ty Cổ phần Gạch men Cosevco</t>
  </si>
  <si>
    <t>Đường số 9 , Khu công nghiệp Hòa khánh, quận Liên Chiểu</t>
  </si>
  <si>
    <t>Sản xuất gốm, gạch, thủy tinh và vật liệu xây dựng</t>
  </si>
  <si>
    <t>dn.danang.031</t>
  </si>
  <si>
    <t>Tổng Công ty cổ phần Dệt may Hòa Thọ</t>
  </si>
  <si>
    <t>Số 36 Ông Ích Đường, quận Cẩm Lệ</t>
  </si>
  <si>
    <t>Sản xuất sản phẩm dệt, may</t>
  </si>
  <si>
    <t>dn.danang.033 (DN.DANANG.038)</t>
  </si>
  <si>
    <t>851 (2269)</t>
  </si>
  <si>
    <t>Công ty TNHH Ống thép Hòa Phát Đà Nẵng</t>
  </si>
  <si>
    <t>Đường số 7, Khu công nghiệp Hòa Khánh, phường Hòa Khánh Bắc, quận Liên Chiểu</t>
  </si>
  <si>
    <t>Sản xuất ống thép</t>
  </si>
  <si>
    <t>dn.danang.046</t>
  </si>
  <si>
    <t>Công ty TNHH Điện tử Việt Hoa</t>
  </si>
  <si>
    <t>Đường số 2 - KCN Hoà Khánh</t>
  </si>
  <si>
    <t>dn.danang.024</t>
  </si>
  <si>
    <t>Công ty Cổ phần Xi măng Vicem Hải Vân</t>
  </si>
  <si>
    <t>Số 65 Nguyễn Văn Cừ, quận Liên Chiểu</t>
  </si>
  <si>
    <t>dn.danang.030</t>
  </si>
  <si>
    <t>Công ty TNHH Mabuchi Motor Đà Nẵng</t>
  </si>
  <si>
    <t>Lô A2, Đường 3, Khu công nghiệp Hòa Khánh, quận Liên Chiểu</t>
  </si>
  <si>
    <t>Sản xuất động cơ xoay chiều khác, một pha</t>
  </si>
  <si>
    <t>dn.danang.026</t>
  </si>
  <si>
    <t>Công ty TNHH Kiến trúc và Thương mại Á Châu</t>
  </si>
  <si>
    <t>Lô 4, đường 10, KCN Hòa Khánh, quận Liên Chiểu</t>
  </si>
  <si>
    <t>Sản xuất giấy và bao bì</t>
  </si>
  <si>
    <t>dn.danang.029</t>
  </si>
  <si>
    <t>Khách sạn Crowne Plaza Danang - Công ty TNHH Đầu tư và Phát triển Silver Shores</t>
  </si>
  <si>
    <t>Lô 8, đường Trường Sa, phường Khuê Mỹ, quận Ngũ Hành Sơn</t>
  </si>
  <si>
    <t>Khách sạn, nhà hàng</t>
  </si>
  <si>
    <t>dn.danang.013</t>
  </si>
  <si>
    <t>Hầm đường bộ Hải Vân - Chi nhánh Công ty Cổ phần Đầu tư Đèo Cả tại khu vực Nam Trung Bộ và Tây Nguyên</t>
  </si>
  <si>
    <t>Phường Hoà Hiệp Bắc, quận Liên Chiểu</t>
  </si>
  <si>
    <t>dn.danang.015</t>
  </si>
  <si>
    <t>Công ty Cổ phần Keyhinge Toys Việt Nam</t>
  </si>
  <si>
    <t>Đường số 3 - KCN Hòa Khánh, quận Liên Chiểu</t>
  </si>
  <si>
    <t>dn.danang.022</t>
  </si>
  <si>
    <t>Nhà máy sản xuất lon và nắp lon nước giải khát - Công ty TNHH Bao bì nước giải khát Crown Đà Nẵng</t>
  </si>
  <si>
    <t>Lô K, đường số 6, Khu công nghiệp Liên Chiểu, quận Liên Chiểu</t>
  </si>
  <si>
    <t>Sản xuất vỏ lon và nắp lon</t>
  </si>
  <si>
    <t>dn.danang.018</t>
  </si>
  <si>
    <t>Công ty TNHH Nhà máy bia HEINEKEN Việt Nam - Đà Nẵng</t>
  </si>
  <si>
    <t>Đường số 6 - KCN Hòa Khánh, quận Liên Chiểu</t>
  </si>
  <si>
    <t>dn.danang.021 (dn.danang.045)</t>
  </si>
  <si>
    <t>863 (2657)</t>
  </si>
  <si>
    <t>Công ty Cổ phần Cấp nước Đà Nẵng</t>
  </si>
  <si>
    <t>Đường Xô Viết Nghệ Tĩnh, phường Hòa Cường Nam, quận Hải Châu</t>
  </si>
  <si>
    <t>Chi nhánh Công ty Cổ phần Công nghiệp Nhựa Chin Huei</t>
  </si>
  <si>
    <t>Đường số 2, khu Công nghiệp Hòa Khánh</t>
  </si>
  <si>
    <t>Sản xuất các sản phẩm nhựa</t>
  </si>
  <si>
    <t>dn.danang.016</t>
  </si>
  <si>
    <t>Khách sạn Hyatt Regency Đà Nẵng - Công ty Cổ phần Khu du lịch biển Ngũ Hành Sơn</t>
  </si>
  <si>
    <t>Đường Trường Sa, phường Hòa Hải, quận Ngũ Hành Sơn</t>
  </si>
  <si>
    <t>dn.danang.014</t>
  </si>
  <si>
    <t>Công ty TNHH Associated Việt Nam</t>
  </si>
  <si>
    <t>Đường số 2 - KCN Hòa Cầm, quận Cẩm Lệ</t>
  </si>
  <si>
    <t>dn.danang.019</t>
  </si>
  <si>
    <t xml:space="preserve"> Công ty Cổ phần Thủy sản và Thương mại Thuận Phước</t>
  </si>
  <si>
    <t>Khu công nghiệp Dịch vụ Thủy sản Thọ Quang, Phường Thọ Quang, Quận Sơn Trà</t>
  </si>
  <si>
    <t>Chế biến và bảo quản thuỷ sản đông lạnh</t>
  </si>
  <si>
    <t>dn.danang.020</t>
  </si>
  <si>
    <t>Khu du lịch sinh thái biển Bãi Bắc (Intercontinental) - Công ty Cổ phần Địa Cầu</t>
  </si>
  <si>
    <t>Bãi Bắc, Bán đảo Sơn Trà, quận Sơn Trà</t>
  </si>
  <si>
    <t>dn.danang.012</t>
  </si>
  <si>
    <t>Công ty TNHH Daiwa Việt Nam</t>
  </si>
  <si>
    <t>Lô M,đường số 5,KCN Hòa Khánh, Quận Liên Chiểu</t>
  </si>
  <si>
    <t>Sản xuất cần câu cá, guồng cước</t>
  </si>
  <si>
    <t>dn.danang.028</t>
  </si>
  <si>
    <t>Cảng hàng không quốc tế Đà Nẵng - Chi nhánh Tổng Công ty Cảng hàng không Việt Nam</t>
  </si>
  <si>
    <t xml:space="preserve"> Phường Hòa Thuận Tây, quận Hải Châu</t>
  </si>
  <si>
    <t>Hoạt động dịch vụ hỗ trợ trực tiếp cho vận tải hàng không</t>
  </si>
  <si>
    <t>dn.danang.010</t>
  </si>
  <si>
    <t>Công ty TNHH điện tử Foster Đà Nẵng</t>
  </si>
  <si>
    <t>Đường số 1 - KCN Hoà Cầm</t>
  </si>
  <si>
    <t>Sản xuất linh kiện tai nghe</t>
  </si>
  <si>
    <t>dn.danang.023</t>
  </si>
  <si>
    <t>Khu du lịch Bà Nà - Công ty Cổ phần Dịch vụ Cáp treo Bà Nà</t>
  </si>
  <si>
    <t>Thôn An Sơn, xã Hòa Ninh, Huyện Hoà Vang</t>
  </si>
  <si>
    <t>dn.danang.006</t>
  </si>
  <si>
    <t>Khách sạn Novotel - Công ty TNHH Mặt Trời Sông Hàn</t>
  </si>
  <si>
    <t>36 Bạch Đằng, quận Hải Châu</t>
  </si>
  <si>
    <t>dn.danang.004</t>
  </si>
  <si>
    <t>Chi nhánh Công ty Cổ phần Sữa Việt Nam - Nhà máy Sữa Đà Nẵng</t>
  </si>
  <si>
    <t>Lô Q, Đường số 7, Khu công nghiệp Hòa Khánh, Phường Hòa Khánh Bắc, Quận Liên Chiểu</t>
  </si>
  <si>
    <t>dn.danang.042</t>
  </si>
  <si>
    <t>Siêu thị Vincom Plaza - Chi nhánh tại thành phố Đà Nẵng - Công ty TNHH VINCOM RETAIL Miền Nam</t>
  </si>
  <si>
    <t>910A Ngô Quyền quận Sơn Trà</t>
  </si>
  <si>
    <t>dn.danang.049</t>
  </si>
  <si>
    <t>Công ty TNHH MTV Xi măng miền Trung</t>
  </si>
  <si>
    <t>Quốc lộ 14B, thôn Phú Sơn Nam, huyện Hoà Vang</t>
  </si>
  <si>
    <t>dn.danang.017</t>
  </si>
  <si>
    <t>Chi nhánh thành phố Đà Nẵng - Công ty Cổ phần Vinatex Quốc Tế</t>
  </si>
  <si>
    <t>Đường số 3, KCN Hòa Khánh,Phường Hòa Khánh Bắc,Quận Liên Chiểu</t>
  </si>
  <si>
    <t>dn.danang.043</t>
  </si>
  <si>
    <t>Khách sạn Vinpearl Luxury Đà Nẵng - Công ty TNHH MTV Vinpearl Đà Nẵng</t>
  </si>
  <si>
    <t>Đường Trường Sa, Phường Hòa Hải, Quận Ngũ Hành Sơn</t>
  </si>
  <si>
    <t>dn.danang.005</t>
  </si>
  <si>
    <t>Tổng Công ty mạng lưới Viettel - Chi nhánh Tập đoàn Viễn thông Quân đội</t>
  </si>
  <si>
    <t>Số 27B Nguyễn Thành Hãn, phường Hòa Thuận Tây, quận Hải Châu</t>
  </si>
  <si>
    <t>Tổng trạm, trụ sở, văn phòng làm việc</t>
  </si>
  <si>
    <t>dn.danang.011</t>
  </si>
  <si>
    <t>Khu biệt thự Premier Village - Công ty Cổ phần Khu biệt thự nghỉ dưỡng cao cấp SUNRISE</t>
  </si>
  <si>
    <t>Đường Võ Nguyên Giáp, phường Mỹ An, quận Ngũ Hành Sơn</t>
  </si>
  <si>
    <t>dn.danang.047</t>
  </si>
  <si>
    <t>Siêu thị Big C - Công ty Cổ phần Thương mại quốc tế &amp; Dịch vụ siêu thị BigC</t>
  </si>
  <si>
    <t>Số 255 - 257 Hùng Vương, quận Thanh Khê</t>
  </si>
  <si>
    <t>Siêu thị, cửa hàng</t>
  </si>
  <si>
    <t>dn.danang.009</t>
  </si>
  <si>
    <t>Khách sạn Furama - Công ty Cổ phần Khu du lịch Bắc Mỹ An</t>
  </si>
  <si>
    <t>Đường Trường Sa, quận Ngũ Hành Sơn</t>
  </si>
  <si>
    <t>dn.danang.003</t>
  </si>
  <si>
    <t>Khu nghỉ dưỡng Cocobay - CÔNG TY CỔ PHẦN ĐẦU TƯ PHÁT TRIỂN VÀ XÂY DỰNG THÀNH ĐÔ</t>
  </si>
  <si>
    <t>Khu nghỉ dưỡng</t>
  </si>
  <si>
    <t>Siêu thị Lotte Mart - Công ty TNHH Lotte Mart Đà Nẵng</t>
  </si>
  <si>
    <t>Khu Đông Nam Đài Tưởng Niệm, phường Hòa Cường Bắc, quận Hải Châu</t>
  </si>
  <si>
    <t>dn.danang.008</t>
  </si>
  <si>
    <t>Khu du lịch Ocean Villas Đà Nẵng - Công ty TNHH Khu du lịch biển VINACAPITAL Đà Nẵng</t>
  </si>
  <si>
    <t>Phường Hoà Hải, quận Ngũ Hành Sơn</t>
  </si>
  <si>
    <t>dn.danang.048</t>
  </si>
  <si>
    <t>Khách sạn Pullman Danang Beach Resort - Công ty TNHH Du lịch-Thương mại Phú An Thịnh</t>
  </si>
  <si>
    <t>Đường Trường Sa, Phường Khuê Mỹ, Quận Ngũ Hành Sơn</t>
  </si>
  <si>
    <t>dn.danang.007</t>
  </si>
  <si>
    <t>Bệnh viện Phụ sản - Nhi Đà Nẵng</t>
  </si>
  <si>
    <t>402 Lê Văn Hiến, quận Ngũ Hành Sơn</t>
  </si>
  <si>
    <t>Hoạt động của các bênh viện</t>
  </si>
  <si>
    <t>dn.danang.040</t>
  </si>
  <si>
    <t>Trung tâm hành chính thành phố Đà Nẵng</t>
  </si>
  <si>
    <t>Số 24 Trần Phú, quận Hải Châu</t>
  </si>
  <si>
    <t>Văn phòng</t>
  </si>
  <si>
    <t>dn.danang.050</t>
  </si>
  <si>
    <t>Khách sạn Mường Thanh - CHI NHÁNH DNTN XÂY DỰNG SỐ 1 TỈNH ĐIỆN BIÊN TẠI ĐÀ NẴNG</t>
  </si>
  <si>
    <t>962 Ngô Quyền, phường An Hải Tây, quận Sơn Trà</t>
  </si>
  <si>
    <t>dn.danang.054</t>
  </si>
  <si>
    <t>Trung tâm Thương mại Riverside Tower - Công ty TNHH Trung tâm Thương mại Riverside Tower</t>
  </si>
  <si>
    <t>74 Bạch Đằng, phường Hải Châu 1, quận Hải Châu</t>
  </si>
  <si>
    <t>dn.danang.051</t>
  </si>
  <si>
    <t>CÔNG TY TNHH MASSDA LAND</t>
  </si>
  <si>
    <t>Khu công nghiệp Đà Nẵng ,An Đồn,phường An Hải Bắc, Quận Sơn Trà,Thành phố Đà Nẵng</t>
  </si>
  <si>
    <t>Chi nhánh Công ty Cổ phần EB Hải Phòng tại Thành phố Đà Nẵng</t>
  </si>
  <si>
    <t>Khu Thương mại Vĩnh Trung, đường Hùng Vương, P.Vĩnh Trung, Q.Thanh Khê, TP Đà Nẵng, Việt Nam</t>
  </si>
  <si>
    <t>Bộ Tư lệnh Phòng Không - Không Quân</t>
  </si>
  <si>
    <t>171 Trường Chinh, Quận Thanh Xuân,Thành phố Hà Nội(Dự án xử lý Dioxin Sân bay Đà Nẵng)</t>
  </si>
  <si>
    <t>Xây dựng</t>
  </si>
  <si>
    <t>dn.danang.052</t>
  </si>
  <si>
    <t>Công ty TNHH Matrix Việt Nam</t>
  </si>
  <si>
    <t>Đường số 3, KCN Hòa Khánh, Phường Hòa Khánh Bắc, Quận Liên Chiểu, TP.Đà Nẵng, Việt Nam</t>
  </si>
  <si>
    <t>dn.danang.053</t>
  </si>
  <si>
    <t>Công ty cổ phần đầu tư khai thác nhà ga quốc tế Đà Nẵng</t>
  </si>
  <si>
    <t>Cảng hàng không quốc tế Đà Nẵng,Phưòng Hoà Thuận Tây,Quận Hải Châu,Thành phố Đà Nẵng,Việt Nam</t>
  </si>
  <si>
    <t>Văn phòng doanh nghiệp</t>
  </si>
  <si>
    <t>Công ty CP - Tập đoàn THAIGROUP- Chi nhánh Quảng Nam</t>
  </si>
  <si>
    <t>TT Thạnh Mỹ - Nam Giang - Quảng Nam</t>
  </si>
  <si>
    <t>Xi măng Clinker</t>
  </si>
  <si>
    <t>Công ty TNHH Nhà máy bia Heniken Việt Nam - Quảng Nam</t>
  </si>
  <si>
    <t>Khu công nghiệp Điện Nam - Điện Ngọc; Điện Bàn; Quảng Nam</t>
  </si>
  <si>
    <t>Bia</t>
  </si>
  <si>
    <t>Chi nhánh Công ty TNHH Nước giải khát Suntory PepsiCo Việt Nam tại Miền Trung</t>
  </si>
  <si>
    <t>Nước giải khát</t>
  </si>
  <si>
    <t>Công ty CP Đồng Tâm Miền Trung</t>
  </si>
  <si>
    <t>KCN Điện Nam - Điện Ngọc; Điện Bàn; Quảng Nam</t>
  </si>
  <si>
    <t>Sản xuất gạch men</t>
  </si>
  <si>
    <t>Công ty Giày Riker Việt Nam</t>
  </si>
  <si>
    <t>Sản xuất giày</t>
  </si>
  <si>
    <t>Công ty CP giấy Sài Gòn Miền Trung</t>
  </si>
  <si>
    <t>Sản xuất Giấy</t>
  </si>
  <si>
    <t>Chi nhánh công ty TNHH UNI-PRESIDENT Việt Nam tại Quảng Nam</t>
  </si>
  <si>
    <t>Công ty TNHH Thép Việt Pháp</t>
  </si>
  <si>
    <t>Cụm CN Thương Tín; Điện Nam Đông; Điện Bàn; Quảng Nam</t>
  </si>
  <si>
    <t>Công ty TNHH INDOCHINA RESORT HOI AN</t>
  </si>
  <si>
    <t>Thôn 1; Điện Dương; Điện Bàn; Quảng Nam</t>
  </si>
  <si>
    <t>Công ty Cổ phần Dịch vụ Hỗ trợ và Phát triển đầu tư</t>
  </si>
  <si>
    <t>Hội An; Quảng Nam</t>
  </si>
  <si>
    <t>Công ty TNHH GrozBeckert Việt Nam</t>
  </si>
  <si>
    <t>Cụm CN - TTCN Đại An, Thị Trấn Ái Nghĩa; Đại Lộc; Quảng Nam</t>
  </si>
  <si>
    <t>Sản xuất linh kiện ngành dệt may</t>
  </si>
  <si>
    <t xml:space="preserve">Công ty CP Prime Đại Lộc </t>
  </si>
  <si>
    <t>Đại Quang - Đại Lộc - Quảng Nam</t>
  </si>
  <si>
    <t>Công Ty Cổ Phần Đại Hưng</t>
  </si>
  <si>
    <t>Xã Đại Đồng, huyện Đại Lộc, Quảng Nam</t>
  </si>
  <si>
    <t>Gạch đất sét nung</t>
  </si>
  <si>
    <t>Công ty TNHH VLXD Phan Ngọc Anh</t>
  </si>
  <si>
    <t>Duy Xuyên; Quảng Nam</t>
  </si>
  <si>
    <t>Nhà máy gạch An Hòa</t>
  </si>
  <si>
    <t>Thôn Mỹ Sơn, Duy Phú, Duy Xuyên, Quảng Nam</t>
  </si>
  <si>
    <t>Cty TNHH MTV Sedo Vinako</t>
  </si>
  <si>
    <t>CCN Đông Yên,xã Duy Trinh,huyện Duy Xuyên,tỉnh Quảng Nam</t>
  </si>
  <si>
    <t>SX trang phục, nhuộm</t>
  </si>
  <si>
    <t>DN.QUANGNAM.052</t>
  </si>
  <si>
    <t>Công ty CP Nam Sơn</t>
  </si>
  <si>
    <t>Thôn 8, Hương An, Quế Sơn</t>
  </si>
  <si>
    <t>Công ty CP Kính nổi Chu Lai - INDEVCO</t>
  </si>
  <si>
    <t>KCN Chu Lai; Tam Hiệp ; Núi Thành; Quảng Nam</t>
  </si>
  <si>
    <t>Công ty TNHH CCI Việt Nam</t>
  </si>
  <si>
    <t>Công ty TNHH MTV Vận tải Biển Chu Lai Trường Hải</t>
  </si>
  <si>
    <t>Vận tải đường biển</t>
  </si>
  <si>
    <t>Công ty TNHH MTV Sản xuất và Lắp ráp Ô tô tải Chu Lai Trường Hải</t>
  </si>
  <si>
    <t>Sản xuất và lắp ráp ô tô tải</t>
  </si>
  <si>
    <t>Công ty TNHH MTV Vận tải Đường Bộ Chu Lai - Trường Hải</t>
  </si>
  <si>
    <t>Vận tải đường bộ</t>
  </si>
  <si>
    <t>Công ty TNHH MTV Cơ Khí Chu Lai Trường Hải</t>
  </si>
  <si>
    <t xml:space="preserve">Sản xuất cơ khí </t>
  </si>
  <si>
    <t>DN.QUANGNAM.053</t>
  </si>
  <si>
    <t>Công ty TNHH Sản xuất lắp ráp ô tô du lịch Trường Hải-Kia</t>
  </si>
  <si>
    <t xml:space="preserve">Sản xuất và lắp ráp ô tô </t>
  </si>
  <si>
    <t>Bệnh viện đa khoa Trung ương Quảng Nam</t>
  </si>
  <si>
    <t>Tam Hiệp; Núi Thành; Quảng Nam</t>
  </si>
  <si>
    <t>Công ty CP Gạch men Anh Em DIC</t>
  </si>
  <si>
    <t>Công ty CP Sợi Hòa Thọ - Thăng Bình</t>
  </si>
  <si>
    <t>Thăng Bình, Quảng Nam</t>
  </si>
  <si>
    <t>Sợi</t>
  </si>
  <si>
    <t>Công ty TNHH MTV Panko Tam Thăng</t>
  </si>
  <si>
    <t>Tam Thăng, Tam Kỳ, Quảng Nam</t>
  </si>
  <si>
    <t>May mặc</t>
  </si>
  <si>
    <t>Công ty CP Bia Sài Gòn - Quảng Ngãi</t>
  </si>
  <si>
    <t>KCN Quảng Phú, TP Quảng Ngãi</t>
  </si>
  <si>
    <t>dn.quangngai.009</t>
  </si>
  <si>
    <t>Công ty CP Đường Quảng Ngãi</t>
  </si>
  <si>
    <t>Số 02, Nguyễn Chí Thanh, phường Quảng Phú, TP Quảng Ngãi</t>
  </si>
  <si>
    <t>dn.quangngai.011</t>
  </si>
  <si>
    <t xml:space="preserve">Công ty TNHH Doosan Việt Nam </t>
  </si>
  <si>
    <t>KKT Dung Quất, huyện Bình Sơn</t>
  </si>
  <si>
    <t>Sản xuất máy thông dụng khác</t>
  </si>
  <si>
    <t>dn.quangngai.006</t>
  </si>
  <si>
    <t>Công Ty TNHH Việt Quang</t>
  </si>
  <si>
    <t>Lô C6 Khu Công Nghiệp Tịnh Phong,X. Tịnh Phong,H. Sơn Tịnh,T. Quảng Ngãi,Việt Nam</t>
  </si>
  <si>
    <t>dn.quangngai.018</t>
  </si>
  <si>
    <t>Công ty TNHH XINDADONG TEXTILES (Việt Nam)</t>
  </si>
  <si>
    <t xml:space="preserve"> Số1,Đại lộ hữu nghị, Khu công nghiệp Việt Nam-Singapore, xã TịnhPhong, huyện Sơn Tịnh, tỉnh Quảng Ngãi.</t>
  </si>
  <si>
    <t>Sản xuất sợi vải</t>
  </si>
  <si>
    <t>dn.quangngai.019</t>
  </si>
  <si>
    <t>Nhà máy Bia Dung Quất</t>
  </si>
  <si>
    <t>Phường Quảng Phú, TP Quảng Ngãi</t>
  </si>
  <si>
    <t>dn.quangngai.010</t>
  </si>
  <si>
    <t>Nhà máy lọc dầu Dung Quất</t>
  </si>
  <si>
    <t>Xã Bình Trị, huyện Bình Sơn</t>
  </si>
  <si>
    <t>Sản xuất sản phẩm dầu mỏ tinh chế.</t>
  </si>
  <si>
    <t>dn.quangngai.001</t>
  </si>
  <si>
    <t>Nhà máy sản xuất tinh bột mì Quảng Ngãi</t>
  </si>
  <si>
    <t>Xã Tịnh phong, huyện Sơn Tịnh</t>
  </si>
  <si>
    <t xml:space="preserve">Sản xuất tinh bột và các sản phậm từ tinh bột </t>
  </si>
  <si>
    <t>dn.quangngai.008</t>
  </si>
  <si>
    <t>Nhà máy sản xuất tinh bột mì Quảng Ngãi (cơ sở Sơn Hải)</t>
  </si>
  <si>
    <t>Xã Sơn Hải, huyện Sơn Hà</t>
  </si>
  <si>
    <t xml:space="preserve">Sản xuất tinh bột và các sản phẩm từ tinh bột </t>
  </si>
  <si>
    <t>dn.quangngai.021</t>
  </si>
  <si>
    <t>Chi nhánh 3 - Công Ty TNHH MTV Nguyên Liêm - Nhà máy chế biến tinh bột sắn Vân Canh</t>
  </si>
  <si>
    <t>Xã Canh Thuận, huyện Vân Canh, tỉnh Bình Định</t>
  </si>
  <si>
    <t>dn.binhdinh.007</t>
  </si>
  <si>
    <t>CN Công ty CP bia Sài Gòn - Miền Trung tại Quy Nhơn</t>
  </si>
  <si>
    <t>KCN Phú Tài, TP Quy Nhơn</t>
  </si>
  <si>
    <t>dn.binhdinh.013</t>
  </si>
  <si>
    <t>CN Công ty TNHH Cargill Việt Nam tại Bình Định</t>
  </si>
  <si>
    <t>Lô 1-6, khu CN Long Mỹ, TP Quy Nhơn</t>
  </si>
  <si>
    <t>dn.binhdinh.011</t>
  </si>
  <si>
    <t>Công ty CP Fresenius Kabi Bidiphar</t>
  </si>
  <si>
    <t>Khu vực 8, phường Nhơn Phú, TP Quy Nhơn</t>
  </si>
  <si>
    <t>dn.binhdinh.016</t>
  </si>
  <si>
    <t>Công ty CP GREENFEED Việt Nam - Chi nhánh Bình Định</t>
  </si>
  <si>
    <t>Lô D2.2 khu CN Nhơn Hòa, thị xã An Nhơn</t>
  </si>
  <si>
    <t>dn.binhdinh.009</t>
  </si>
  <si>
    <t>Công ty CP Khoáng sản Bình Định</t>
  </si>
  <si>
    <t>11 Hà Huy Tập, TP Quy Nhơn</t>
  </si>
  <si>
    <t>dn.binhdinh.015</t>
  </si>
  <si>
    <t>Công ty CP kỹ nghệ gỗ Tiến Đạt</t>
  </si>
  <si>
    <t>Quốc Lộ 1A, khu vục 7, phường Bùi Thị Xuân, TP Quy Nhơn</t>
  </si>
  <si>
    <t>dn.binhdinh.008</t>
  </si>
  <si>
    <t>Công ty CP Tập đoàn FLC</t>
  </si>
  <si>
    <t>Khu số 4, Khu du lịch biển Nhơn Lý-Cát Tiến, xã Nhơn Lý, TP Quy Nhơn</t>
  </si>
  <si>
    <t>Công ty cổ phần BICEM</t>
  </si>
  <si>
    <t>505 Trần Phú, thị trấn Diêu Trì, huyện Tuy Phước, Bình Định</t>
  </si>
  <si>
    <t>Công Ty TNHH ANT (MV)</t>
  </si>
  <si>
    <t>Lô A1.5 và A1.6, KCN Nhơn Hòa, P. Nhơn Hòa, TX An Nhơn; 0563.838388/ 0563.838389</t>
  </si>
  <si>
    <t>Công ty cổ phần khoáng sản BIOTAN</t>
  </si>
  <si>
    <t>Số 422, đường Nguyễn Thái Họ, thành phố Quy Nhơn</t>
  </si>
  <si>
    <t>Công ty cổ phần Dược - Trang thiết bị Y tế Bình Định (BIDIPHAR)</t>
  </si>
  <si>
    <t>Nguyễn Thái Học, phường Quang Trung, thành phố Quy Nhơn, tỉnh Bình Định</t>
  </si>
  <si>
    <t>Công ty TNHH Đá Granite Đông Á</t>
  </si>
  <si>
    <t>TT Diêu Trì, huyện Tuy Phước, tỉnh Bình Định</t>
  </si>
  <si>
    <t>Công Ty TNHH Một Thành Viên Hoa Sen Bình Định</t>
  </si>
  <si>
    <t xml:space="preserve"> KCN Nhơn Hòa, P. Nhơn Hòa, thị xã An Nhơn</t>
  </si>
  <si>
    <t>Nhà máy sữa Bình Đình</t>
  </si>
  <si>
    <t>87 Hoàng Văn Thụ, TP Quy Nhơn</t>
  </si>
  <si>
    <t>dn.binhdinh.017</t>
  </si>
  <si>
    <t>Nhà máy thức ăn gia súc Bình Định thuộc Công ty CP chăn nuôi CP Việt Nam</t>
  </si>
  <si>
    <t>Lô A2.1, A2.2, A2.3 và A2.4 khu CN Nhơn Hòa, thị xã An Nhơn</t>
  </si>
  <si>
    <t>dn.binhdinh.010</t>
  </si>
  <si>
    <t>Xí nghiệp 380 - Chi nhánh Công ty CP Phú Tài</t>
  </si>
  <si>
    <t>Khu vực 5, phường Trần Quang Diệu, TP Quy Nhơn</t>
  </si>
  <si>
    <t>dn.binhdinh.006</t>
  </si>
  <si>
    <t>Xí Nghiệp Thắng Lợi - Chi nhánh công ty cổ phần Phú Tài</t>
  </si>
  <si>
    <t>Xã Phước Thành, huyện Tuy Phước, Bình Định</t>
  </si>
  <si>
    <t>Chi nhánh công ty cổ phần Bất động sản Việt - Nhật tại Bình Định</t>
  </si>
  <si>
    <t>Khu đô thị xanh Vũng Chua,Phường Ghềnh Ráng,Thành phố Quy Nhơn,Tỉnh Bình Định</t>
  </si>
  <si>
    <t>dn.binhdinh.012</t>
  </si>
  <si>
    <t>Nhà máy chế biến đá ốp lát Bình Định - Chi nhánh Công ty CP Phú Tài</t>
  </si>
  <si>
    <t>Lô A3, A4, A5,A6 - CCN Cát Nhơn, xã Cát Nhơn, huyện Phù Cát, Bình Định</t>
  </si>
  <si>
    <t>Bệnh viện đa khoa tỉnh Bình Định</t>
  </si>
  <si>
    <t>106 Nguyễn Huệ, thành phố Quy Nhơn, Bình Định</t>
  </si>
  <si>
    <t>Chăm sóc sức khỏe nhân dân</t>
  </si>
  <si>
    <t>Công ty cổ phần GREEN CERAMIC Việt Nam ( NM gạch ốp lát Ceramic Cosevco cũ)</t>
  </si>
  <si>
    <t>dn.binhdinh.014</t>
  </si>
  <si>
    <t>Công Ty TNHH MTV Hoa Sen Nhơn Hội-Bình Định</t>
  </si>
  <si>
    <t xml:space="preserve">Thôn Hộ Sơn, Xã Nhơn Hội, Thành phố Quy Nhơn (KKT Nhơn Hội) </t>
  </si>
  <si>
    <t>Công ty CP PYMEPHARCO</t>
  </si>
  <si>
    <t>166-170 Nguyễn Huệ, TP Tuy Hòa, tỉnh Phú Yên</t>
  </si>
  <si>
    <t>Dược phẩm</t>
  </si>
  <si>
    <t>dn.phuyen.007</t>
  </si>
  <si>
    <t>Công ty CP tinh bột Sắn          Phú Yên</t>
  </si>
  <si>
    <t>Xã EaBia, huyện Sông Hinh, tỉnh Phú Yên</t>
  </si>
  <si>
    <t>Sản xuất tinh     bột Sắn và bã sắn sấy khô</t>
  </si>
  <si>
    <t>dn.phuyen.004</t>
  </si>
  <si>
    <t>Nhà máy sản xuất tinh bột      Sắn Đồng Xuân</t>
  </si>
  <si>
    <t>Thị trấn La Hai, huyện Đồng Xuân, tỉnh Phú Yên</t>
  </si>
  <si>
    <t>Sản xuất tinh      bột Sắn</t>
  </si>
  <si>
    <t>dn.phuyen.005</t>
  </si>
  <si>
    <t>Công ty TNHH Công nghiệp KCP Việt Nam</t>
  </si>
  <si>
    <t>Thị trấn Củng Sơn, huyện Sơn Hòa, tỉnh Phú Yên</t>
  </si>
  <si>
    <t xml:space="preserve">Sản xuất                đường </t>
  </si>
  <si>
    <t>dn.phuyen.002</t>
  </si>
  <si>
    <t>Công ty Cổ phần Khoáng sản Phú Yên</t>
  </si>
  <si>
    <t>01 Nguyễn Thị Minh Khai, phường 7, Tp.Tuy Hòa, tỉnh Phú Yên</t>
  </si>
  <si>
    <t>Sản xuất gạch Tuynel</t>
  </si>
  <si>
    <t>913.920</t>
  </si>
  <si>
    <t>dn.phuyen.006</t>
  </si>
  <si>
    <t>Cảng hàng không quốc tế Cam Ranh- Tổng Cty Cảng hàng không Việt Nam</t>
  </si>
  <si>
    <t>Sân bay Cam Ranh, TP Cam Ranh</t>
  </si>
  <si>
    <t>Kinh Doanh Dịch Vụ</t>
  </si>
  <si>
    <t>dn.khanhhoa.018</t>
  </si>
  <si>
    <t>Chi nhánh Công ty Cổ phần Hải Vân Nam</t>
  </si>
  <si>
    <t>38 Trần Phú, phường Lộc Thọ, TP Nha Trang</t>
  </si>
  <si>
    <t>dn.khanhhoa.003</t>
  </si>
  <si>
    <t>CN Công ty CP Bất động sản Việt Nhật- Nha Trang</t>
  </si>
  <si>
    <t>Lô số 4- Đường 19/5 Khu Đô thị Vĩnh Điềm Trung , xã Vĩnh Hiệp, TP Nha Trang</t>
  </si>
  <si>
    <t>dn.khanhhoa.019</t>
  </si>
  <si>
    <t>CN Công ty CP Thủy sản Bạc Liêu</t>
  </si>
  <si>
    <t>Lô A9, A10 Khu CN Suối Dầu, xã Suối Tân, huyện Cam Lâm, Khánh Hoà</t>
  </si>
  <si>
    <t>Chế biến và bảo quản thủy sản đông lạnh</t>
  </si>
  <si>
    <t>dn.khanhhoa.007</t>
  </si>
  <si>
    <t>CN Công ty CP Xi măng Hà Tiên 1 – Trạm nghiền Cam Ranh</t>
  </si>
  <si>
    <t>Thôn Hòn Qui, xã Cam Thạnh Đông, TP Cam Ranh, Khánh Hoà</t>
  </si>
  <si>
    <t>dn.khanhhoa.006</t>
  </si>
  <si>
    <t>Công ty Cổ phần Dệt May Nha Trang</t>
  </si>
  <si>
    <t>Km 1447 QL1, xã Vĩnh Phương, TP Nha Trang</t>
  </si>
  <si>
    <t>dn.khanhhoa.014</t>
  </si>
  <si>
    <t>Công ty CP Địa ốc – Du lịch Đông Hải</t>
  </si>
  <si>
    <t>Số 26, 28 Trần Phú, phường Lộc Thọ, TP Nha Trang</t>
  </si>
  <si>
    <t>dn.khanhhoa.008</t>
  </si>
  <si>
    <t>Công ty Cổ phần T.D (The Costa Nha Trang)</t>
  </si>
  <si>
    <t>32, 34 Trần Phú, TP Nha Trang</t>
  </si>
  <si>
    <t>dn.khanhhoa.004</t>
  </si>
  <si>
    <t>Công Ty CP Hoàn Cầu Khánh Hòa</t>
  </si>
  <si>
    <t>20 Trần Phú, TP Nha Trang</t>
  </si>
  <si>
    <t>dn.khanhhoa.002</t>
  </si>
  <si>
    <t>Công ty TNHH Mường Thanh Nha Trang</t>
  </si>
  <si>
    <t xml:space="preserve">     60 Trần Phú, TP Nha Trang</t>
  </si>
  <si>
    <t>dn.khanhhoa.020</t>
  </si>
  <si>
    <t>Công ty TNHH nhà máy tàu biển Hyundai Vinashin</t>
  </si>
  <si>
    <t>01 Mỹ Giang, xã Ninh Phước, huyện Ninh Hoà</t>
  </si>
  <si>
    <t>dn.khanhhoa.013</t>
  </si>
  <si>
    <t>Công ty TNHH PEGAS Việt Nam- Chi nhánh Khánh Hòa</t>
  </si>
  <si>
    <t>Lô D13 KM11, Đại lộ Nguyễn Tất Thành, xã Cam Hải Đông, Huyện Cam Lâm</t>
  </si>
  <si>
    <t>dn.khanhhoa.021</t>
  </si>
  <si>
    <t>Công ty TNHH Vinpearl Nha Trang</t>
  </si>
  <si>
    <t>Đảo Hòn Tre, phường Vĩnh Nguyên, TP Nha Trang</t>
  </si>
  <si>
    <t>Nhà máy thuốc lá Khatoco Khánh Hòa- CN TCty Khánh Việt</t>
  </si>
  <si>
    <t>Cụm Cn Đắc Lộc, xã Vĩnh Phương, Tp.Nha Trang, tình Khánh Hòa</t>
  </si>
  <si>
    <t>Lữ Đoàn 189 Quân Chủng Hải Quân</t>
  </si>
  <si>
    <t>Bán Đảo Cam Ranh</t>
  </si>
  <si>
    <t>Cơ quan Đảng, nhà nước</t>
  </si>
  <si>
    <t>dn.khanhhoa.022</t>
  </si>
  <si>
    <t>Công ty TNHH Thịnh Hưng</t>
  </si>
  <si>
    <t>Huyện Cam Lâm</t>
  </si>
  <si>
    <t>dn.khanhhoa.023</t>
  </si>
  <si>
    <t>Chi nhánh công ty TNHH Duyên Hà - Cam Ranh</t>
  </si>
  <si>
    <t>Lô D9B - Khu 3 Khu du lịch Bắc Bán đảo Cam Ranh, xã Cam Hải Đông, huyện Cam Lâm, tỉnh Khánh Hòa</t>
  </si>
  <si>
    <t>Công ty Cổ phần Cấp thoát nước Khánh Hòa</t>
  </si>
  <si>
    <t>Nhà máy nước Võ Cạnh, xã Vĩnh Trung, Tp. Nha Trang, tỉnh Khánh Hòa</t>
  </si>
  <si>
    <t>dn.khanhhoa.010</t>
  </si>
  <si>
    <t>Công ty TNHH Cá Ngừ Việt Nam</t>
  </si>
  <si>
    <t>Lô A4-A8 Khu Công Nghiệp Suối Dầu, Xã Suối Tân, huyện Cam Lâm, tỉnh Khánh Hòa</t>
  </si>
  <si>
    <t>Công ty TNHH đường Khánh Hòa</t>
  </si>
  <si>
    <t>Thủy Xương, Suối Hiệp, Diên Khánh, tỉnh Khánh Hòa</t>
  </si>
  <si>
    <t>Chi nhánh Nha Trang-Công ty Cổ phần Vinpearl</t>
  </si>
  <si>
    <t>Lô D6B2&amp;D7A1, khu 2 Khu du lịch Bắc bán đảo Cam Ranh, xã Cam Hải Đông, huyện Cam Lâm, tỉnh Khánh Hòa</t>
  </si>
  <si>
    <t>dn.khanhhoa.009</t>
  </si>
  <si>
    <t>Công ty CP Bia Sài Gòn - Khánh Hòa</t>
  </si>
  <si>
    <t>Cụm CN Diên Phú, huyện Diên Khánh, tỉnh Khánh Hòa</t>
  </si>
  <si>
    <t>Công ty CP Trung tâm Thương Mại Lotte Việt Nam - Chi nhánh Nha Trang</t>
  </si>
  <si>
    <t>Số 58, đường 23/10 phường Phương Sơn, TP. Nha Trang, tỉnh Khánh Hòa</t>
  </si>
  <si>
    <t>Công ty CP Thủy Sản Thông Thuận - Cam Ranh</t>
  </si>
  <si>
    <t>Đường số 8 - Lô A11- 12 -13 - 14, KCN Suối Dầu - Cam Lâm, tỉnh Khánh Hòa</t>
  </si>
  <si>
    <t>Công ty Cổ phần Nhôm Khánh Hòa</t>
  </si>
  <si>
    <t>Thôn Đắc Lộc, xã Vĩnh Phương, TP. Nha Trang, tỉnh Khánh Hòa</t>
  </si>
  <si>
    <t>dn.khanhhoa.005</t>
  </si>
  <si>
    <t>Công ty CP Nha Trang Seafoods - F17</t>
  </si>
  <si>
    <t>Số 58B, đường 2/4, phường Vĩnh Hải, TP. Nha Trang, tỉnh Khánh Hòa</t>
  </si>
  <si>
    <t>Công ty TNHH Thủy Sản Hải Long Nhà Trang</t>
  </si>
  <si>
    <t>Lô C, đường số 1, KCN Suối Dầu, xã Suối Tân, huyện Cam Lâm, tỉnh Khánh Hòa</t>
  </si>
  <si>
    <t>dn.khanhhoa.011</t>
  </si>
  <si>
    <t>Công ty CP Hòn Tằm biển Nha Trang</t>
  </si>
  <si>
    <t>88A Trần Phú (Khu du lịch Hòn Tằm)</t>
  </si>
  <si>
    <t>Công ty TNHH Chế biến và Xuất khẩu Thủy sản Cam Ranh</t>
  </si>
  <si>
    <t>QL1, Cam Thịnh Đông, TP. Cam Ranh, tỉnh Khánh Hòa</t>
  </si>
  <si>
    <t>Chi nhánh Công ty CP Bệnh viện Đa khoa Quốc Tế Vinmec Nha Trang</t>
  </si>
  <si>
    <t>Đường Trần Phú, TDP Tây Sơn, phường Vĩnh Nguyên, TP. Nha Trang, tỉnh Khánh Hòa</t>
  </si>
  <si>
    <t>Cơ quan bệnh viên</t>
  </si>
  <si>
    <t>Công ty CP Hoàn Cầu Resort Vịnh Kim Cương</t>
  </si>
  <si>
    <t>ĐL Nguyễn Tất Thành, T. Phước Hạ, xã Phước Đồng, Tp. Nha Trang, tỉnh Khánh Hòa</t>
  </si>
  <si>
    <t>dn.khanhhoa.001</t>
  </si>
  <si>
    <t>Công ty TNHH Gallant Ocean Việt Nam</t>
  </si>
  <si>
    <t>Lô B10 - 11 KCN Suối Dầu, xã Suối Tân, huyện Cam Lâm, Khánh Hòa</t>
  </si>
  <si>
    <t>Công ty Cp Xi măng Hòn Khói</t>
  </si>
  <si>
    <t>Mỹ Á, phường Ninh Thủy, thị xã Ninh Hòa, tỉnh Khánh Hòa</t>
  </si>
  <si>
    <t>Công ty cổ phần Cam Ranh Riviera Resort</t>
  </si>
  <si>
    <t>Lô D4b KDL Bắc bán đảo Cam Ranh, xã Cam Hải Đông, huyện Cam Lâm, tình Khánh Hòa</t>
  </si>
  <si>
    <t>Công ty TNHH Hồ Tiên</t>
  </si>
  <si>
    <t>Đường Phạm Văn Đồng, phường Vĩnh Hòa, Tp.Nha Trang, tình Khánh Hòa</t>
  </si>
  <si>
    <t>Viện Vacxin và sinh phẩm Y tế</t>
  </si>
  <si>
    <t>Số 09 PasTeur, phường Xương Huân, TP. Nha Trang, tỉnh Khánh Hòa</t>
  </si>
  <si>
    <t>Công ty TNHH Quốc tế Long Thăng</t>
  </si>
  <si>
    <t>Lô số A1, A2 KCN Suối Dầu, huyện Cam Lâm, tỉnh Khánh Hòa</t>
  </si>
  <si>
    <t>Chi Nhanh Công ty TNHH Sản xuất Thương mại Dịch vụ Bạch Việt - Bavico International Hotel Nha Trang</t>
  </si>
  <si>
    <t>Số 2 Phan Bội Châu, phường Xương Huân, TP. Nha Trang, tỉnh Khánh Hòa</t>
  </si>
  <si>
    <t>Công ty CP Vịnh Nha Trang</t>
  </si>
  <si>
    <t>Lô K- KCN Suối Dầu, huyện Cam Lâm, tỉnh Khánh hòa</t>
  </si>
  <si>
    <t>NM Thuốc Lá KhaToCo Khánh Hòa-C/N TCty Khánh Việt</t>
  </si>
  <si>
    <t>Đường Trường Sơn-Bình Tân -Vĩnh Trường- Nha Trang-Khánh Hòa</t>
  </si>
  <si>
    <t>dn.khanhhoa.012</t>
  </si>
  <si>
    <t>Công ty cổ phần dệt may Quảng Phú</t>
  </si>
  <si>
    <t>Thôn Hạnh Trí, xã Quảng Sơn, huyện Ninh Sơn, tỉnh Ninh Thuận 
Tel: (068) 3 855888 Fax: (068) 3 953678</t>
  </si>
  <si>
    <t>May, dệt,  sợi</t>
  </si>
  <si>
    <t>dn.ninhthuan.006</t>
  </si>
  <si>
    <t>CTy TNHH Sea Links City</t>
  </si>
  <si>
    <t>Khu phố 5, phường Phú Hài,
 TP.Phan Thiết, tỉnh Bình Thuận</t>
  </si>
  <si>
    <t>Kinh doanh nhà ở, khách sạn</t>
  </si>
  <si>
    <t>dn.binhthuan.005</t>
  </si>
  <si>
    <t>CN - Công ty TNHH TTTM Lotte VN tại Bình Thuận</t>
  </si>
  <si>
    <t>Khu dân cư Hùng Vương 1, phường Phú Thủy, TP. Phan Thiết, tỉnh Bình Thuận</t>
  </si>
  <si>
    <t>Bán lẻ siêu thị, Trung tâm thương mại</t>
  </si>
  <si>
    <t>dn.binhthuan.008</t>
  </si>
  <si>
    <t>Công ty CP Khai thác KS và SX VLXD Trung Nguyên</t>
  </si>
  <si>
    <t>Cụm CN-TTCN Bắc Bình 2, Thị trấn Lương Sơn, Huyện Bắc Bình, tỉnh Bình Thuận</t>
  </si>
  <si>
    <t>Khai thác cát, đá, sỏi, đất sét, sản xuất gạch men</t>
  </si>
  <si>
    <t>dn.binhthuan.003</t>
  </si>
  <si>
    <t>Công ty TNHH Japfa Comfeed Bình Thuận</t>
  </si>
  <si>
    <t>Thôn Đông Tân, xã Đông Hà, huyện Đức Linh, tỉnh Bình Thuận</t>
  </si>
  <si>
    <t>Sản xuất thức ăn gia súc, gia cầm, thủy sản</t>
  </si>
  <si>
    <t>dn.binhthuan.007</t>
  </si>
  <si>
    <t>Nhà máy điện Diesel Phú Qúy</t>
  </si>
  <si>
    <t>Thôn Triều Dương, xã Tam Thanh, huyện Phú Qúy, tỉnh Bình Thuận</t>
  </si>
  <si>
    <t>Sản xuất điện</t>
  </si>
  <si>
    <t>dn.binhthuan.006</t>
  </si>
  <si>
    <t>Nhà máy nhiệt điện Vĩnh Tân 2</t>
  </si>
  <si>
    <t>xã Vĩnh Tân, huyện Tuy Phong, tỉnh Bình Thuận</t>
  </si>
  <si>
    <t>dn.binhthuan.002</t>
  </si>
  <si>
    <t>DNTN Tiến Phát</t>
  </si>
  <si>
    <t>Thôn 4, xã Đức Hạnh, huyện Đức Linh, tỉnh Bình Thuận</t>
  </si>
  <si>
    <t xml:space="preserve">Sản xuất tinh bột và các sản phẩm từ tinh bột </t>
  </si>
  <si>
    <t>dn.binhthuan.004</t>
  </si>
  <si>
    <t>Công ty TNHH Phú Hiệp</t>
  </si>
  <si>
    <t>Long Sơn, phường Mũi Né, TP. Phan Thiết, tỉnh Bình Thuận</t>
  </si>
  <si>
    <t>Khai thác khoáng sản</t>
  </si>
  <si>
    <t>VPĐH NMNĐ Vĩnh Tân 1 tại Bình Thuận</t>
  </si>
  <si>
    <t>Chi nhánh công ty CP Nông sản thực phẩm Quảng Ngãi (Nhà máy cồn &amp; tinh bột sắn Đăk Tô)</t>
  </si>
  <si>
    <t>Thôn 1,xã Tân Cảnh, huyện Đăk Tô</t>
  </si>
  <si>
    <t>dn.kontum.001</t>
  </si>
  <si>
    <t>Công ty TNHH Tinh bột sắn Kon Tum</t>
  </si>
  <si>
    <t>Thôn Bình Giang, xã Sa Bình, huyện Sa Thầy</t>
  </si>
  <si>
    <t>dn.kontum.003</t>
  </si>
  <si>
    <t>Công ty TNHH Tinh bột sắn Tây Nguyên Đăk Hà</t>
  </si>
  <si>
    <t>Thôn Kon Gung, xã Đăk Mar, huyện Đăk Hà</t>
  </si>
  <si>
    <t>dn.kontum.002</t>
  </si>
  <si>
    <t>Công ty CP XNK nông sản VI NA</t>
  </si>
  <si>
    <t>Thôn Nhơn Bình, xã Sa Nhơn, huyện Sa Thầy, tỉnh Kon Tum, Việt Nam</t>
  </si>
  <si>
    <t>Công Ty Cổ Phần Xây Dựng 47</t>
  </si>
  <si>
    <t>08 Biên Cương ,TP Quy Nhơn, Tỉnh Bình Định</t>
  </si>
  <si>
    <t>Công ty TNHH Minh Quốc</t>
  </si>
  <si>
    <t>647, Nguyễn Huệ, TP Kon Tum, tỉnh Kon Tum</t>
  </si>
  <si>
    <t>Vận tải</t>
  </si>
  <si>
    <t xml:space="preserve">Công ty TNHH MTV Hoài Phương Kon Tum </t>
  </si>
  <si>
    <t>Tổ 3, phường Trần Hưng Đạo, TP. Kon Tum, tỉnh Kon Tum</t>
  </si>
  <si>
    <t>Hợp tác xã vận tải Đồng Tiến</t>
  </si>
  <si>
    <t>649, Nguyễn Huệ, TP Kon Tum, tỉnh Kon Tum</t>
  </si>
  <si>
    <t>Chi nhánh công ty CP Nông sản thực phẩm Quảng Ngãi (Nhà máy sản xuất tinh bột sắn Gia Lai)</t>
  </si>
  <si>
    <t>Thôn Nhơn Tân, xã Đăk Ta Lây, huyện Mang Yang, tỉnh Gia Lai</t>
  </si>
  <si>
    <t>Sản xuất chế biến tinh bột sắn</t>
  </si>
  <si>
    <t>dn.gialai.003 (dn.gialai.007)</t>
  </si>
  <si>
    <t>970 (2281)</t>
  </si>
  <si>
    <t>Công ty cổ phần FOCOCEV Việt Nam - Nhà máy sản xuất tinh bột sắn Gia Lai</t>
  </si>
  <si>
    <t xml:space="preserve">289 Hùng Vương - Thị trấn Phú Túc - Krông Pa - Gia Lai; </t>
  </si>
  <si>
    <t>dn.gialai.009 (dn.gialai.001)</t>
  </si>
  <si>
    <t>2707 (2113)</t>
  </si>
  <si>
    <t>Công ty TNHH MTV MDF Vinafor Gia Lai</t>
  </si>
  <si>
    <t>Km 74, Quốc lộ 19, xã Song An, TX An Khê, Gia Lai</t>
  </si>
  <si>
    <t>dn.gialai.004 (dn.gialai.006)</t>
  </si>
  <si>
    <t>969 (2280)</t>
  </si>
  <si>
    <t>Nhà máy thủy điện Ia Ly</t>
  </si>
  <si>
    <t>Thị trấn Ia Ly, H. Chư Păh, tỉnh Gia Lai</t>
  </si>
  <si>
    <t>dn.gialai.010</t>
  </si>
  <si>
    <t>Nhà máy thủy điện Sê San 3</t>
  </si>
  <si>
    <t>Xã Ia Kreng, H. Chư Păh, tỉnh Gia Lai và xã Ia Tăng, H. Sa Thầy, tỉnh Kon Tum</t>
  </si>
  <si>
    <t>dn.gialai.011</t>
  </si>
  <si>
    <t>Công ty Cổ phần Dịch vụ Vận tải Gia Lai</t>
  </si>
  <si>
    <t>42 Lê Duẩn, Tp. Pleiku, tỉnh Gia Lai</t>
  </si>
  <si>
    <t>HTX vận tải và Dịch vụ Pleiku</t>
  </si>
  <si>
    <t>91 Nguyễn Đình Chiểu, Tp. Pleiku, tỉnh Gia Lai</t>
  </si>
  <si>
    <t>dn.gialai.002</t>
  </si>
  <si>
    <t>Công ty CP Bia Sài Gòn Miền Trung- Nhà máy bia Đắk Lắk</t>
  </si>
  <si>
    <t>Số: 01 Nguyễn Văn Linh, Phường Tân An, TP. Buôn Ma Thuột, tỉnh ĐắkLắk,
ĐT: 0500 3877.519 Fax: 05003.877.455</t>
  </si>
  <si>
    <t>dn.daklak.006</t>
  </si>
  <si>
    <t>Công ty cổ phần khách sạn Hai Bà Trưng</t>
  </si>
  <si>
    <t>Số 08 Hai Bà Trưng, P, Thắng Lợi, TP. Buôn Ma Thuột, tỉnh Đắk Lắk</t>
  </si>
  <si>
    <t>KDDV( Nhà hàng, khách sạn )</t>
  </si>
  <si>
    <t>Công ty TNHH Thương Mại Khánh Dương Đăk Lăk.</t>
  </si>
  <si>
    <t>Thôn 3, Xã Krông Jing, Huyện M'Drăk, Tỉnh Đăk Lăk</t>
  </si>
  <si>
    <t>Sản xuất tinh bột sắn</t>
  </si>
  <si>
    <t>Công ty CP thép Đông Nam Á</t>
  </si>
  <si>
    <t>Khu Công nghiệp Hòa Phú, Tp Buôn Ma Thuột, tỉnh Đắk Lắk.</t>
  </si>
  <si>
    <t>dn.daklak.001</t>
  </si>
  <si>
    <t>Công ty Cổ phần Lương thực Vật tư Nông nghiệp Đắk Lắk</t>
  </si>
  <si>
    <t>Số: 18 Nguyễn Tất Thành, Tp Buôn Ma Thuột, tỉnh Đắk Lắk</t>
  </si>
  <si>
    <t>dn.daklak.004</t>
  </si>
  <si>
    <t>Công ty TNHH cà phê Ngon</t>
  </si>
  <si>
    <t>Cụm Công nghiệp Cư Kuin, huyện 
Cư Kuin, tỉnh Đắk Lắk
ĐT: 05003.846.768</t>
  </si>
  <si>
    <t>Sản xuất, chế biến cà phê</t>
  </si>
  <si>
    <t>dn.daklak.005</t>
  </si>
  <si>
    <t>Công ty CP XNK Tổng hợp Bình Phước - CN Đắk Lắk</t>
  </si>
  <si>
    <t>Thôn 2 Xã Krông Á, huyện M'Đrawsk, tỉnh Đắk Lắk</t>
  </si>
  <si>
    <t>Nhà Máy Tinh Bột Sắn ĐăkLăk</t>
  </si>
  <si>
    <t>T3 Thôn 9, xã EaSar, huyện EaKar, tỉnh ĐăkLăk</t>
  </si>
  <si>
    <t>Công ty cổ phần Kỹ nghệ gỗ MDF Bison</t>
  </si>
  <si>
    <t>Xã Thuận Hạnh, huyện Đắc Song, tỉnh Đắk Nông</t>
  </si>
  <si>
    <t>Sản xuất gỗ ép MDF</t>
  </si>
  <si>
    <t>Chi nhánh Tâp đoàn công nghiệp than - khoáng sản Việt Nam - Công ty Nhôm Đăk Nông - TKV</t>
  </si>
  <si>
    <t>Xã Nhân Cơ, huyện ĐắkRLấp, tỉnh Đắk Nông</t>
  </si>
  <si>
    <t>Công ty TNHH Đại Việt</t>
  </si>
  <si>
    <t>Khu công nghiệp Tâm Thắng, huyện Cư Jút, tỉnh Đắk Nông</t>
  </si>
  <si>
    <t>Công ty cổ phần Bình Điền Lâm Đồng</t>
  </si>
  <si>
    <t>- Địa chỉ: Quốc lộ 20, Xã Hiệp Thạnh, huyện Đức Trọng, tỉnh Lâm Đồng.</t>
  </si>
  <si>
    <t>CÔNG NGIỆP</t>
  </si>
  <si>
    <t xml:space="preserve">Sản xuất phân bón </t>
  </si>
  <si>
    <t>dn.lamdong.007</t>
  </si>
  <si>
    <t>Công ty cổ phần Hiệp Thành</t>
  </si>
  <si>
    <t>- Địa chỉ: Hiệp Thành I, xã Tam Bố, huyện Di Linh, tỉnh Lâm Đồng.</t>
  </si>
  <si>
    <t>Sản xuất gạch, ngói</t>
  </si>
  <si>
    <t>dn.lamdong.006</t>
  </si>
  <si>
    <t>Công ty cổ phần Thắng Đạt</t>
  </si>
  <si>
    <t>- Địa chỉ: thôn BoKongBang, xã Tu Tra, huyện Đức Trọng, tỉnh Lâm Đồng.</t>
  </si>
  <si>
    <t>dn.lamdong.005</t>
  </si>
  <si>
    <t>Công ty TNHH Lang Hanh</t>
  </si>
  <si>
    <t>- Địa chỉ: Thôn Tân Phú, xã Ninh Gia, huyện Đức Trọng, tỉnh Lâm Đồng.</t>
  </si>
  <si>
    <t>dn.lamdong.004</t>
  </si>
  <si>
    <t>Công ty cổ phần khoáng sản, VLXD Lâm Đồng</t>
  </si>
  <si>
    <t>- Địa chỉ: số 5, thôn hiệp thành I, xã Tam Bố, huyện Di Linh, tỉnh Lâm Đồng.</t>
  </si>
  <si>
    <t>Sản xuất vật liệu chịu nhiệt</t>
  </si>
  <si>
    <t>dn.lamdong.003</t>
  </si>
  <si>
    <t>Nhà máy gạch ngói Lâm Viên</t>
  </si>
  <si>
    <t>- Địa chỉ:, Nông trường 78, xã Ninh Gia, huyện Đức Trọng, tỉnh Lâm Đồng.</t>
  </si>
  <si>
    <t>dn.lamdong.002</t>
  </si>
  <si>
    <t>Công Ty TNHH Cấp Thoát Nước Lâm đồng</t>
  </si>
  <si>
    <t>Đường Phan Đình Phùng ,khu phố 4,TT Lộc Thắng,H Bảo Lâm,T Lâm Đồng, VN</t>
  </si>
  <si>
    <t>Khai thác, lọc, phân phối nước</t>
  </si>
  <si>
    <t>Công ty TNHH MTV Nhôm Lâm Đồng - TKV</t>
  </si>
  <si>
    <t xml:space="preserve"> Khai thác quặng Uranium, Thorium</t>
  </si>
  <si>
    <t>dn.lamdong.010</t>
  </si>
  <si>
    <t>Cty CP gỗ MDF VRG Dongwha (1)+(2)</t>
  </si>
  <si>
    <t>Minh Hưng, Chơn Thành, BP</t>
  </si>
  <si>
    <t>Sản xuất gỗ dán, gỗ lạng, ván ép, váng mỏng khác</t>
  </si>
  <si>
    <t>dn.binhphuoc.001</t>
  </si>
  <si>
    <t>Cty TNHH Thép Tân Thành Phát</t>
  </si>
  <si>
    <t>Thành Tâm, Chơn Thành, BP</t>
  </si>
  <si>
    <t>Sàn xuất sắt, thép, gang</t>
  </si>
  <si>
    <t>dn.binhphuoc.004</t>
  </si>
  <si>
    <t>CTy cổ phần Kim Tín MDF</t>
  </si>
  <si>
    <t>Tân Phú, Đồng Phú, BP</t>
  </si>
  <si>
    <t>dn.binhphuoc.003</t>
  </si>
  <si>
    <t>Cty TNHH Freewell Việt Nam</t>
  </si>
  <si>
    <t>dn.binhphuoc.002</t>
  </si>
  <si>
    <t>Nhà máy VeDan</t>
  </si>
  <si>
    <t>Xã Bù Nho, huyện Bù Gia Mập.</t>
  </si>
  <si>
    <t>Sản xuất thực phẩm khác chưa được phân đầu vào</t>
  </si>
  <si>
    <t>dn.binhphuoc.008</t>
  </si>
  <si>
    <t>Nhà máy xi mang Bình Phước</t>
  </si>
  <si>
    <t>Xã Thanh Lương, TX Bình Long</t>
  </si>
  <si>
    <t>SCT ( đề nghị xem xét lại tại sao lại là 95)</t>
  </si>
  <si>
    <t>dn.binhphuoc.007</t>
  </si>
  <si>
    <t>Công ty TNHH DREAM TEXTILE (1)</t>
  </si>
  <si>
    <t>23/1 - NR 201B/473 Minh Hưng</t>
  </si>
  <si>
    <t>Công ty TNHH SHYANG TA (1)+(2)</t>
  </si>
  <si>
    <t>Lô A8, KCN Chơn Thành 1, Ấp 2, X. Thành Tâm, H. Chơn Thành, T. Bình Phước;29/04/07-44A/479</t>
  </si>
  <si>
    <t>Thuộc sơ chế da, giầy dép</t>
  </si>
  <si>
    <t>Công ty TNHH NANTONG XINFEI (VIỆT NAM) TEXTILE</t>
  </si>
  <si>
    <t>Lô F1,F2 KCN Minh Hưng - Hàn Quốc, xã Minh Hưng, huyện Chơn Thành, tỉnh Bình Phước;11/01-200B/475</t>
  </si>
  <si>
    <t>Sản xuất sợ, dệt</t>
  </si>
  <si>
    <t>Công ty TNHH YAKJIN INTERTEX (1)</t>
  </si>
  <si>
    <t>Lô E6, E8, G1, G2, G3-1, G4-1, KCN Minh-Hưng - Hàn Quốc, Minh Hưng, Chơn Thành, Bình Phước;17B/01-201B/473</t>
  </si>
  <si>
    <t>Công ty TNHH LONG FA (VIỆT NAM) (1)</t>
  </si>
  <si>
    <t>Lô D,Đường N11,KCN Minh Hưng III, X.Minh Hưng,H.Chơn Thành,T.Bình Phước;193BB/12B/01/475</t>
  </si>
  <si>
    <t>Cty TNHH 1 thanh vien Phương Hậu</t>
  </si>
  <si>
    <t>69B Nguyễn Văn Phúc 69</t>
  </si>
  <si>
    <t>bán buôn, bán lẻ</t>
  </si>
  <si>
    <t>Cty TNHH Techseal – Đại Bình</t>
  </si>
  <si>
    <t>Tân Thành, Đồng Xoài, BP</t>
  </si>
  <si>
    <t>Sản xuất chi tiết van dầu khí</t>
  </si>
  <si>
    <t>dn.binhphuoc.006</t>
  </si>
  <si>
    <t>Công ty TNHH SX Bao Bì Thiên Ý</t>
  </si>
  <si>
    <t>13/5B/03/479; Lô A4.1-A4.5 KCN CThành I, ấp 2 xã T.Tâm,CThành,BP</t>
  </si>
  <si>
    <t>Sản xuất bao bì</t>
  </si>
  <si>
    <t>CÔNG TY TNHH DỆT NHUỘM QUỐC TẾ RADIANT (1)</t>
  </si>
  <si>
    <t>Lô K1&amp;K2 KCN Minh Hưng - Hàn Quốc.X. Minh Hưng. H Chơn Thành. T Bình Phước ;31/02B/02</t>
  </si>
  <si>
    <t>CÔNG TY CỔ PHẦN GỖ MDF VRG DONGWHA (3)</t>
  </si>
  <si>
    <t>Lô G,KCN Minh Hưng III, X Minh Hưng,H Chơn Thành,T Bình Phước;01DA/478 BLong</t>
  </si>
  <si>
    <t>CTy TNHH MTV Sản xuất Thương Mại Linh Hương</t>
  </si>
  <si>
    <t>T55/10 thôn 8 xã Long Hưng huyện Phú Riềng</t>
  </si>
  <si>
    <t>2201 -   1. Chế biến thực phẩm</t>
  </si>
  <si>
    <t xml:space="preserve"> Công ty TNHH MTV Hồng Cúc Tây Ninh</t>
  </si>
  <si>
    <t>Xã Hòa Hiệp, huyện Tân Biên</t>
  </si>
  <si>
    <t xml:space="preserve">Chế biến tinh bột và các sản phẩm từ tinh bột </t>
  </si>
  <si>
    <t>dn.tayninh.004</t>
  </si>
  <si>
    <t>Chinh nhánh Công ty CP Sợi Thế Kỷ</t>
  </si>
  <si>
    <t>KCN Trảng Bàng, huyện Trảng Bàng</t>
  </si>
  <si>
    <t>dn.tayninh.041</t>
  </si>
  <si>
    <t>CN CTCP đầu tư dệt Phước Thịnh NM sợi</t>
  </si>
  <si>
    <t>dn.tayninh.042</t>
  </si>
  <si>
    <t>Công ty Can Sports Việt Nam</t>
  </si>
  <si>
    <t>Ấp Thuận Hòa, xã Truông Mít, huyện Dương Minh Châu</t>
  </si>
  <si>
    <t>dn.tayninh.009</t>
  </si>
  <si>
    <t>Công ty Cổ Phần Nắp Toàn Cầu</t>
  </si>
  <si>
    <t xml:space="preserve">Khu chế xuất, Công nghiệp Linh Trung, huyện Trảng Bàng </t>
  </si>
  <si>
    <t>dn.tayninh.034</t>
  </si>
  <si>
    <t>Công ty CP Đầu tư Phát triển CN Thanh Thanh Xuân</t>
  </si>
  <si>
    <t xml:space="preserve">Xã Mỏ Công, huyện Tân Biên </t>
  </si>
  <si>
    <t>dn.tayninh.015</t>
  </si>
  <si>
    <t>Công ty CP Dệt may ĐT-TM Thành Công</t>
  </si>
  <si>
    <t>dn.tayninh.040</t>
  </si>
  <si>
    <t>Công ty CP PET Quốc Tế</t>
  </si>
  <si>
    <t>Khu Chế xuất, Công nghiệp Linh Trung, huyện Trảng Bàng</t>
  </si>
  <si>
    <t>Sản xuất các sản phẩm khác từ plastic</t>
  </si>
  <si>
    <t>dn.tayninh.039</t>
  </si>
  <si>
    <t>Công ty CP VN Mộc Bài</t>
  </si>
  <si>
    <t xml:space="preserve">Xã Lợi Thuận, huyện Bến Cầu </t>
  </si>
  <si>
    <t>dn.tayninh.003</t>
  </si>
  <si>
    <t>Công ty TNHH bao bì nhựa HUADA (Việt Nam)</t>
  </si>
  <si>
    <t>dn.tayninh.038</t>
  </si>
  <si>
    <t>Công ty TNHH BROTEX Việt Nam</t>
  </si>
  <si>
    <t xml:space="preserve">KCN Phước Đông, xã Phước Đông, huyện Gò Dầu </t>
  </si>
  <si>
    <t>dn.tayninh.035</t>
  </si>
  <si>
    <t>Công ty TNHH cao su Thời Ích</t>
  </si>
  <si>
    <t>Sản xuất sản phẩm từ cao su</t>
  </si>
  <si>
    <t>dn.tayninh.043</t>
  </si>
  <si>
    <t>Công ty TNHH CN cao su An Cố</t>
  </si>
  <si>
    <t>Ấp Trâm Vàng, xã Thanh Phước, huyện Gò Dầu</t>
  </si>
  <si>
    <t>dn.tayninh.018</t>
  </si>
  <si>
    <t>Công ty TNHH Công nghiệp nhựa XINGSHENG (VN)</t>
  </si>
  <si>
    <t>dn.tayninh.036</t>
  </si>
  <si>
    <t>Công ty TNHH Đồng Nhứt</t>
  </si>
  <si>
    <t xml:space="preserve">Xã Suối Dây, huyện Tân Châu </t>
  </si>
  <si>
    <t>dn.tayninh.016</t>
  </si>
  <si>
    <t>Công ty TNHH GANI LUCKY Việt Nam</t>
  </si>
  <si>
    <t>Khu CN Phước Đông , xã Phước Đông, huyện Gò Dầu</t>
  </si>
  <si>
    <t>Hoàn thiện sản phẩm dệt</t>
  </si>
  <si>
    <t>dn.tayninh.025</t>
  </si>
  <si>
    <t>Công ty TNHH Hồng Phát</t>
  </si>
  <si>
    <t>Xã An Cơ, huyện Châu Thành, tỉnh Tây Ninh</t>
  </si>
  <si>
    <t>Chế biến tinh bột mì</t>
  </si>
  <si>
    <t>dn.tayninh.001</t>
  </si>
  <si>
    <t>Công ty TNHH ICHIHIRO (Việt Nam)</t>
  </si>
  <si>
    <t>dn.tayninh.037</t>
  </si>
  <si>
    <t>Công ty TNHH ILSHIN Việt Nam</t>
  </si>
  <si>
    <t>dn.tayninh.027</t>
  </si>
  <si>
    <t>Công ty TNHH lốp xe HA VINA</t>
  </si>
  <si>
    <t>dn.tayninh.026</t>
  </si>
  <si>
    <t>Công ty TNHH Lu Thai Việt Nam</t>
  </si>
  <si>
    <t>Khu CN Phước Đông, xã Phước Đông, huyện Gò Dầu, tỉnh Tây Ninh</t>
  </si>
  <si>
    <t>Sản xuất các loại sợi</t>
  </si>
  <si>
    <t>dn.tayninh.048</t>
  </si>
  <si>
    <t>Công ty TNHH may mặc First Team Việt Nam</t>
  </si>
  <si>
    <t>KCN Thành Thành Công, xã An Hòa, huyện Trảng Bàng, tỉnh Tây Ninh</t>
  </si>
  <si>
    <t>dn.tayninh.049</t>
  </si>
  <si>
    <t>Công ty TNHH MTV Nguyên Liêm</t>
  </si>
  <si>
    <t>Số 74, đường Hùng Vương, thị trấn Hòa Thành</t>
  </si>
  <si>
    <t>dn.tayninh.020</t>
  </si>
  <si>
    <t>Công ty TNHH Pou Hung Việt Nam</t>
  </si>
  <si>
    <t xml:space="preserve">Xã Chà Là, huyện Dương Minh Châu </t>
  </si>
  <si>
    <t>dn.tayninh.010</t>
  </si>
  <si>
    <t>Công ty TNHH POULI Việt Nam</t>
  </si>
  <si>
    <t>Sản xuất giày, dép</t>
  </si>
  <si>
    <t>dn.tayninh.028</t>
  </si>
  <si>
    <t>Công ty TNHH SAILUN Việt Nam</t>
  </si>
  <si>
    <t>dn.tayninh.019</t>
  </si>
  <si>
    <t>Công ty TNHH Sầm Nhứt</t>
  </si>
  <si>
    <t xml:space="preserve">Xã Hòa Hiệp, huyện Tân Biên </t>
  </si>
  <si>
    <t>dn.tayninh.006</t>
  </si>
  <si>
    <t>Công ty TNHH SX Phú Lực</t>
  </si>
  <si>
    <t>Khu chế xuất – Công nghiệp Linh Trung, huyện Trảng Bàng, tỉnh Tây</t>
  </si>
  <si>
    <t>Sản xuất đồ dùng bằng thép</t>
  </si>
  <si>
    <t>dn.tayninh.050</t>
  </si>
  <si>
    <t>Công ty TNHH SX tinh bột khoai mì Bình Minh</t>
  </si>
  <si>
    <t>Ấp 1, xã Phước Vinh, huyện Châu Thành</t>
  </si>
  <si>
    <t>dn.tayninh.008</t>
  </si>
  <si>
    <t>Công ty TNHH SX TM XNK Đỗ Phủ Tây Ninh</t>
  </si>
  <si>
    <t>Ấp 6, xã Suối Ngô, huyện Tân Châu</t>
  </si>
  <si>
    <t>dn.tayninh.029</t>
  </si>
  <si>
    <t>Công ty TNHH SX-TM GNG</t>
  </si>
  <si>
    <t>Xã Phước Vinh, huyện Châu Thành, tỉnh Tây Ninh</t>
  </si>
  <si>
    <t>Sản xuất tinh bột mì</t>
  </si>
  <si>
    <t>dn.tayninh.051</t>
  </si>
  <si>
    <t>Công ty TNHH SX-TM-DV tổng hợp Hữu Đức Tây Ninh</t>
  </si>
  <si>
    <t xml:space="preserve">Xã Thái Bình, huyện Châu Thành </t>
  </si>
  <si>
    <t>dn.tayninh.024 (dn.tayninh.014)</t>
  </si>
  <si>
    <t>1009(1019)</t>
  </si>
  <si>
    <t>Công ty TNHH SX-TM-DV-XNK Hữu Đức Tây Ninh</t>
  </si>
  <si>
    <t>Công ty TNHH TAPIOCA VIỆT NAM</t>
  </si>
  <si>
    <t>Xã Tân Phong, huyện Tân Biên</t>
  </si>
  <si>
    <t>dn.tayninh.021</t>
  </si>
  <si>
    <t>Công ty TNHH tinh bột sắn Dương Minh Châu</t>
  </si>
  <si>
    <t xml:space="preserve">Thị trấn Dương Minh Châu, huyện Dương Minh Châu </t>
  </si>
  <si>
    <t>dn.tayninh.007</t>
  </si>
  <si>
    <t>Công ty TNHH Trường Hưng</t>
  </si>
  <si>
    <t xml:space="preserve">Xã Thạnh Đông, huyện Tân Châu </t>
  </si>
  <si>
    <t>dn.tayninh.017</t>
  </si>
  <si>
    <t>Công ty TNHH Trường Thịnh</t>
  </si>
  <si>
    <t>Ấp 1, xã Suối Ngô, huyện Tân Châu</t>
  </si>
  <si>
    <t>dn.tayninh.030</t>
  </si>
  <si>
    <t>Công ty TNHH Việt – Úc</t>
  </si>
  <si>
    <t>Xã Tân Hiệp, huyện Tân Châu, tỉnh Tây Ninh</t>
  </si>
  <si>
    <t>dn.tayninh.052</t>
  </si>
  <si>
    <t>Công ty TNHH VMC Hoàng Gia</t>
  </si>
  <si>
    <t xml:space="preserve">Xã Thanh Điền, huyện Châu Thành </t>
  </si>
  <si>
    <t>dn.tayninh.013</t>
  </si>
  <si>
    <t>Công ty TNHH XNK TM-CN-DV Hùng Duy</t>
  </si>
  <si>
    <t>Cụm Công nghiệp Ninh Điền, xã Ninh Điền, huyện Châ uThành</t>
  </si>
  <si>
    <t>dn.tayninh.012</t>
  </si>
  <si>
    <t>Công ty TNHH YOUNG IL Việt Nam</t>
  </si>
  <si>
    <t>KCN Bour An Hòa, xã An Hòa, huyện Tràng Bàng</t>
  </si>
  <si>
    <t>Sản xuất sản phẩm từ da lông thú</t>
  </si>
  <si>
    <t>dn.tayninh.033</t>
  </si>
  <si>
    <t>DNTN Phúc Thắng</t>
  </si>
  <si>
    <t>Xã Thạnh Bình, huyện Tân Biên</t>
  </si>
  <si>
    <t>dn.tayninh.023</t>
  </si>
  <si>
    <t>DNTN Thành Thái</t>
  </si>
  <si>
    <t>dn.tayninh.031</t>
  </si>
  <si>
    <t>Cty TNHH Tinh bột sắn Dương Minh Châu</t>
  </si>
  <si>
    <t>khu phố 4, Thị trấn Dương Minh Châu, DMC, TN, Trụ 300B/1</t>
  </si>
  <si>
    <t>Chế biếnthực phẩm</t>
  </si>
  <si>
    <t>Công ty TNHH chế biến XNK Xuân Hồng</t>
  </si>
  <si>
    <t>Số 86, tổ 13m ấp Thạnh Hiệp, xã Thạnh Tân,  thành phố Tây Ninh</t>
  </si>
  <si>
    <t>Công ty TNHH MTV Tiến Dương Tây Ninh</t>
  </si>
  <si>
    <t>Đường Trần Văn Trà, ấp Bàu Lùn,  xã Bình Minh, thành phố Tây Ninh</t>
  </si>
  <si>
    <t>Công ty TNHH Dụng cụ thể thao Kiều Minh</t>
  </si>
  <si>
    <t>Sản xuất dụng cụ thể thao</t>
  </si>
  <si>
    <t>Công ty HANSAE</t>
  </si>
  <si>
    <t>Khu chế xuất - Công nghiệp Linh Trung 3, huyện Trảng Bàng</t>
  </si>
  <si>
    <t>Công ty Ngọc Nghĩa</t>
  </si>
  <si>
    <t>Công ty TNHH Kim Yến</t>
  </si>
  <si>
    <t>Công ty TNHH Định Khuê</t>
  </si>
  <si>
    <t>Ấp 2, xã Suối Dây, huyện Tân Châu</t>
  </si>
  <si>
    <t>Công ty TNHH SX tinh bột khoai mì Nhựt Phát</t>
  </si>
  <si>
    <t>Xã Tân Đông, huyện Tân Châu, tỉnh Tây Ninh</t>
  </si>
  <si>
    <t>Công ty TNHH Văn Phước Tây Ninh</t>
  </si>
  <si>
    <t>Ấp Hội Tân, xã Tân Hội, huyện Tân Châu, tỉnh Tây Ninh</t>
  </si>
  <si>
    <t>Công ty Cổ phần Khoai mì Nước Trong</t>
  </si>
  <si>
    <t>Công ty TNHH Nông sản Quốc tế Hiệp Phát</t>
  </si>
  <si>
    <t>Áp Phước Bình 1, xã Suối Đá, huyện Dương Minh Châu, tỉnh Tây Ninh</t>
  </si>
  <si>
    <t>Công ty TNHH QL VN Agroresources</t>
  </si>
  <si>
    <t>Xã Mỏ Công, huyện Tân Biên, tỉnh Tây Ninh</t>
  </si>
  <si>
    <t>Chăn nuôi gà</t>
  </si>
  <si>
    <t>Công ty TNHH Thanh Bình</t>
  </si>
  <si>
    <t>Áp Thạnh An, xã Thạnh Bình, huyện Tân Biên, tỉnh Tây Ninh</t>
  </si>
  <si>
    <t>Công ty TNHH Newwide VN</t>
  </si>
  <si>
    <t>Khu CN  Phước Đông, xã Phước Đông, huyền Gò Dầu, tỉnh Tây Ninh</t>
  </si>
  <si>
    <t>Sản xuất hàng may sẵn</t>
  </si>
  <si>
    <t>số 250 Lý Thường Kiệt, khu phố 4, thị trấn Hòa Thành, huyện Hòa Thành</t>
  </si>
  <si>
    <t>Công ty TNHH MTV Nông sản XNK Hoàng Duy</t>
  </si>
  <si>
    <t>Ấp 4, xã Suối Ngô, huyện Tân Châu, tỉnh Ninh Bình</t>
  </si>
  <si>
    <t>dn.tayninh.032</t>
  </si>
  <si>
    <t>Công ty TNHH Din San</t>
  </si>
  <si>
    <t>Số 01, Đường 04, KCN Tân Đông Hiệp B, thị xã Dĩ An, Bình Dương</t>
  </si>
  <si>
    <t>dn.binhduong.080</t>
  </si>
  <si>
    <t>Công ty TNHH Giấy Tân Định</t>
  </si>
  <si>
    <t>Số 261/12A, khu phố 3, Phường Tân Định, thị xã Bến Cát, Bình Dương</t>
  </si>
  <si>
    <t>dn.binhduong.077</t>
  </si>
  <si>
    <t>Công ty Cổ phần Chấn Kiệt</t>
  </si>
  <si>
    <t>Ấp An Thành, Xã An Tây, Thị xã Bến Cát, tỉnh Bình Dương</t>
  </si>
  <si>
    <t>dn.binhduong.089</t>
  </si>
  <si>
    <t>Công ty TNHH thép Sa Mi Na</t>
  </si>
  <si>
    <t>Số 137C, Khu B, Khu phố Tân Thắng, Phường Tân Bình, TX Dĩ An, Bình Dương</t>
  </si>
  <si>
    <t>dn.binhduong.073</t>
  </si>
  <si>
    <t>Công ty TNHH Công nghiệp Phúc Cần</t>
  </si>
  <si>
    <t>Lô N3-N7, đường D3-D4, KCN Nam Tân Uyên,TX Tân Uyên, Bình Dương</t>
  </si>
  <si>
    <t>Sản xuất kinh doanh các loại sản phẩm kim loại</t>
  </si>
  <si>
    <t>Công ty TNHH Sản xuất Thuận An</t>
  </si>
  <si>
    <t>Số 259/12, Khu phố 3, phườngTân Định, thị xã Bến Cát, Bình Dương</t>
  </si>
  <si>
    <t>Hợp tác xã thép Toàn Lực</t>
  </si>
  <si>
    <t>Ấp 1, xã Tân Bình, huyện Bắc Tân Uyên, tỉnh Bình Dương</t>
  </si>
  <si>
    <t>Công ty TNHH Perfetti Van Melle (Việt Nam)</t>
  </si>
  <si>
    <t>Lô N, đường 26, KCN Sóng Thần 2, thị xã Dĩ An, tỉnh Bình Dương</t>
  </si>
  <si>
    <t>Sản xuất các loại bánh từ bột</t>
  </si>
  <si>
    <t>dn.binhduong.075</t>
  </si>
  <si>
    <t>Công ty TNHH Panko Vina</t>
  </si>
  <si>
    <t>Đường N6, KCN Mỹ Phước 1, Thị xã Bến Cát, tỉnh Bình Dương</t>
  </si>
  <si>
    <t>Sản xuất khác chưa được phân vào đâu</t>
  </si>
  <si>
    <t>Chi nhánh Công ty Cổ phần Sữa Việt Nam - Nhà Máy Nước Giải Khát Việt Nam</t>
  </si>
  <si>
    <t>Lô A, đường NA7, KCN Mỹ Phước 2, thị xã Bến Cát, Bình Dương</t>
  </si>
  <si>
    <t>Công ty TNHH Giấy  Đồng Tiến Bình Dương</t>
  </si>
  <si>
    <t>Số 378/18, Khu phố 3, Phường Tân Định, thị xã Bến Cát, Bình Dương</t>
  </si>
  <si>
    <t>dn.binhduong.079</t>
  </si>
  <si>
    <t>Công ty Cổ phần Bia Sài Gòn Bình Tây</t>
  </si>
  <si>
    <t>Lô B2, KCN Tân Đông Hiệp B, thị xã Dĩ An, tỉnh Bình Dương</t>
  </si>
  <si>
    <t>Sản xuất bia, rượu</t>
  </si>
  <si>
    <t>Công ty TNHH Thực phẩm Orion Vina</t>
  </si>
  <si>
    <t>Lô E-13-CN, đường NA3, KCN Mỹ Phước 2, Thị Xã Bến Cát, Bình Dương, </t>
  </si>
  <si>
    <t>dn.binhduong.072</t>
  </si>
  <si>
    <t>Công ty TNHH Công nghiệp Chung Lương Việt Nam</t>
  </si>
  <si>
    <t>Khu Sản xuất Bình Chuẩn, Phường Bình Chuẩn, thị xã Thuận An, tỉnh Bình Dương</t>
  </si>
  <si>
    <t>dn.binhduong.082</t>
  </si>
  <si>
    <t>Công ty TNHH Uni - President Việt Nam</t>
  </si>
  <si>
    <t>Số 16-18, đường ĐT 743, KCN Sóng Thần 2, P.Dĩ An, Thị xã Dĩ An, Bình Dương</t>
  </si>
  <si>
    <t>Sản xuất, chế biến thực phẩm</t>
  </si>
  <si>
    <t>Công ty TNHH Takigawa Việt Nam</t>
  </si>
  <si>
    <t>Số 10, Đường số 14, KCN VSIP II-A, thị xã Tân Uyên, Bình Dương</t>
  </si>
  <si>
    <t>Sản xuất, in ấn, thiết kế bao bì</t>
  </si>
  <si>
    <t>Công ty TNHH Luyện cán thép Việt Sinh</t>
  </si>
  <si>
    <t>Thửa đất số 603, TBĐ số 13, Ấp 6, xã Thường Tân, huyện Bắc Tân Uyên, tỉnh Bình Dương</t>
  </si>
  <si>
    <t>Công ty TNHH Kỹ Nghệ Evergreen Việt Nam</t>
  </si>
  <si>
    <t>Số 01, Đường số 7, KCN Vsip II, TP Thủ Dầu Một, Bình Dương</t>
  </si>
  <si>
    <t>Công ty TNHH Thương mại - Dịch vụ Tân Hiệp Phát</t>
  </si>
  <si>
    <t>Số 219, Đại lộ Bình Dương, P. Vĩnh Phú, TX Thuận An, Bình Dương</t>
  </si>
  <si>
    <t>Sản xuất nước giải khát</t>
  </si>
  <si>
    <t>dn.binhduong.205</t>
  </si>
  <si>
    <t>Công ty Cổ phần Green River Furniture</t>
  </si>
  <si>
    <t>Khu phố 3, phường Uyên Hưng, thị xã Tân Uyên, tỉnh Bình Dương</t>
  </si>
  <si>
    <t>dn.binhduong.087</t>
  </si>
  <si>
    <t>Công ty Cổ phần thép Nam Kim</t>
  </si>
  <si>
    <t>Đường N1, Cụm SX An Thạnh, Thuận An, Bình Dương</t>
  </si>
  <si>
    <t>dn.binhduong.249</t>
  </si>
  <si>
    <t>Nhà máy thép - Tấm lợp Nam Kim 3</t>
  </si>
  <si>
    <t>Lô A1, Đường Đ2, KCN Đồng An 2 , Phường Hòa phú , thành phố Thủ Dầu Một , Tỉnh Bình Dương</t>
  </si>
  <si>
    <t>Chi Nhánh Công ty Cổ phần Thép Nam Kim</t>
  </si>
  <si>
    <t>Lô B2.2 - B2.3, Đường D3, KCN Đồng An 2, P. Hòa Phú, TP. Thủ Dầu Một, Bình Dương</t>
  </si>
  <si>
    <t>Công ty TNHH Thép Tú Sơn</t>
  </si>
  <si>
    <t>Số 03/ĐX4,TH, Tổ 7, ấp Tân Hoa, Xã Tân Vĩnh Hiệp, Thị xã Tân Uyên, Bình Dương</t>
  </si>
  <si>
    <t>dn.binhduong.206</t>
  </si>
  <si>
    <t>Công ty TNHH Aeon Việt Nam - Chi nhánh Bình Dương</t>
  </si>
  <si>
    <t>Khu phức hợp Canary, Đại lộ Bình Dương, P. Bình Hòa, TX Thuận An, tỉnh Bình Dương</t>
  </si>
  <si>
    <t>Bán lẻ siêu thị, trung tâm thương mại</t>
  </si>
  <si>
    <t>dn.binhduong.132</t>
  </si>
  <si>
    <t>Công ty TNHH FRAMAS Việt Nam</t>
  </si>
  <si>
    <t>Số 9, Đường 12, KCN Sóng Thần 2, Dĩ An, Bình Dương</t>
  </si>
  <si>
    <t>dn.binhduong.229</t>
  </si>
  <si>
    <t>Công ty TNHH Samil Tongsang ViNa</t>
  </si>
  <si>
    <t>KP Hòa Lân 2, P.Thuận Giao, Thị xã Thuận An, Tỉnh Bình Dương</t>
  </si>
  <si>
    <t>Sản xuất da và các sản phẩm có liên quan</t>
  </si>
  <si>
    <t>dn.binhduong.131</t>
  </si>
  <si>
    <t>Công ty TNHH dệt sợi KYROS</t>
  </si>
  <si>
    <t>Số 1/3, đường ĐT743, Bình Chuẩn, TX.Thuận An Bình Dương</t>
  </si>
  <si>
    <t>dn.binhduong.235</t>
  </si>
  <si>
    <t>Công ty Cổ Phần Nhựa Youl Chon Vina</t>
  </si>
  <si>
    <t>Lô K-3-CN, KCN Mỹ Phước II, Bến Cát, Bình Dương</t>
  </si>
  <si>
    <t>dn.binhduong.192</t>
  </si>
  <si>
    <t>Công ty Cổ phần Đại Thiên Lộc</t>
  </si>
  <si>
    <t>Lô CN 8, đường CN 5, KCN Sóng Thần III, TP. Thủ Dầu Một, tỉnh Bình Dương</t>
  </si>
  <si>
    <t>dn.binhduong.136</t>
  </si>
  <si>
    <t>CN Công ty CP Công Nghiệp Cao Su Miền Nam - Xí Nghiệp Cao Su Bình Dương</t>
  </si>
  <si>
    <t>Khu phố 7, Phường Uyên Hưng, Thị Xã Tân Uyên, tỉnh Bình Dương</t>
  </si>
  <si>
    <t>dn.binhduong.258</t>
  </si>
  <si>
    <t>Công ty TNHH CN Dệt Huge Bamboo</t>
  </si>
  <si>
    <t>Lô H2 - CN, KCN Mỹ Phước 1, Thị xã Bến Cát, Bình Dương</t>
  </si>
  <si>
    <t>dn.binhduong.240</t>
  </si>
  <si>
    <t>Công ty Cổ phần Tập đoàn Gia Định</t>
  </si>
  <si>
    <t>Khu phố 1B, phường An Phú, TX. Thuận An, tỉnh Bình Dương</t>
  </si>
  <si>
    <t>dn.binhduong.135</t>
  </si>
  <si>
    <t>Công ty TNHH Lon Nước Giải Khát TBC Ball Việt Nam</t>
  </si>
  <si>
    <t>Số  2, Đường số 18, KCN VSIP II-A, Tân Uyên, Bình Dương</t>
  </si>
  <si>
    <t>dn.binhduong.219</t>
  </si>
  <si>
    <t>Công ty TNHH Thức ăn chăn nuôi Ngọc Long</t>
  </si>
  <si>
    <t>Số 79/5, KP. Bình Thuận 2, P. Thuận Giao, Thuận An, Bình Dương</t>
  </si>
  <si>
    <t>dn.binhduong.168</t>
  </si>
  <si>
    <t>Công ty TNHH Sản xuất Nước đá Ngọc Liên</t>
  </si>
  <si>
    <t>Số 46/1, KP. Bình Giao, Thuận Giao,Thuận An, Bình Dương</t>
  </si>
  <si>
    <t>Sản xuất nước đá</t>
  </si>
  <si>
    <t>dn.binhduong.130</t>
  </si>
  <si>
    <t>CN Công ty Cổ Phần Sữa Việt Nam - Nhà Máy Sữa Việt Nam</t>
  </si>
  <si>
    <t>Lô A-4,5,6,7-CN, đường NA7, KCN Mỹ Phước 2, Thị Xã Bến Cát, Bình Dương</t>
  </si>
  <si>
    <t>dn.binhduong.129</t>
  </si>
  <si>
    <t>Công ty Cổ Phần thực phẩm Dinh Dưỡng Nutifood Bình Dương</t>
  </si>
  <si>
    <t> Lô E3-E4, KCN Mỹ Phước, Thị xã Bến Cát, tỉnh Bình Dương</t>
  </si>
  <si>
    <t>dn.binhduong.248</t>
  </si>
  <si>
    <t>Công ty Cổ phần Poh Huat Việt Nam</t>
  </si>
  <si>
    <t>Số 17, Đường 26, KCN Sóng Thần 2, Dĩ An, Bình Dương</t>
  </si>
  <si>
    <t>dn.binhduong.128</t>
  </si>
  <si>
    <t>Công ty TNHH Vina Rong Hsing</t>
  </si>
  <si>
    <t>Lô D6 CN, Đường D1, Thị xã Bến Cát, tỉnh Bình Dương</t>
  </si>
  <si>
    <t>dn.binhduong.126</t>
  </si>
  <si>
    <t>Công ty Cổ phần Đầu tư và Phát triển Thiên Hưng</t>
  </si>
  <si>
    <t>KCN Dệt May Bình An, Phường Bình Thắng, Thị xã Dĩ An, Tỉnh Bình Dương</t>
  </si>
  <si>
    <t>dn.binhduong.246</t>
  </si>
  <si>
    <t>Công ty TNHH Công nghiệp Tung Shin</t>
  </si>
  <si>
    <t>Số 08, đường 18, KCN Sóng Thần II, thị xã Dĩ An, Bình Dương</t>
  </si>
  <si>
    <t>dn.binhduong.083</t>
  </si>
  <si>
    <t>Công ty TNHH Shyang Hung Cheng</t>
  </si>
  <si>
    <t>Cụm SX An Thạnh, phường An Thạnh, thị xã Thuận An, tỉnh Bình Dương</t>
  </si>
  <si>
    <t>dn.binhduong.211</t>
  </si>
  <si>
    <t>CN Công ty Cổ phần Hơi kỹ nghệ Que Hàn- Xí nghiệp Hơi kỹ nghệ Que Hàn Bình Dương</t>
  </si>
  <si>
    <t>Lô A, Đường số 1, Khu công nghiệp Đồng An, Phường Bình Hòa, TX Thuận An, Bình Dương</t>
  </si>
  <si>
    <t>Sản xuất sản phẩm khác còn lại chưa được phân vào đâu</t>
  </si>
  <si>
    <t>dn.binhduong.255</t>
  </si>
  <si>
    <t>Công ty Cổ Phần MDF Việt Nam</t>
  </si>
  <si>
    <t>Xã An Điền, Thị Xã Bến Cát, Bình Dương</t>
  </si>
  <si>
    <t>Sản xuất gỗ dán, gỗ lạng, ván ép và ván mỏng khác</t>
  </si>
  <si>
    <t>dn.binhduong.193</t>
  </si>
  <si>
    <t>Công ty TNHH Sung Shin A Việt Nam</t>
  </si>
  <si>
    <t>Lô G4A,CN, KCN Mỹ Phước 2, Thị Xã Bến Cát, Bình Dương</t>
  </si>
  <si>
    <t>dn.binhduong.175</t>
  </si>
  <si>
    <t>Công ty TNHH InterWood Việt Nam</t>
  </si>
  <si>
    <t>Phường Uyên Hưng, thị xã Tân Uyên, tỉnh Bình Dương</t>
  </si>
  <si>
    <t>dn.binhduong.221</t>
  </si>
  <si>
    <t>Công ty TNHH Cấp Nước Bình An</t>
  </si>
  <si>
    <t>Phường Bình Thắng, thị xã Dĩ An, Bình Dương</t>
  </si>
  <si>
    <t>dn.binhduong.243</t>
  </si>
  <si>
    <t>Công ty TNHH Sheng Chang</t>
  </si>
  <si>
    <t>Lô I-1A-CN,  KCN Mỹ Phước II, Thị Xã Bến Cát, Bình Dương</t>
  </si>
  <si>
    <t>dn.binhduong.177</t>
  </si>
  <si>
    <t>Công ty TNHH YC - TEC Việt Nam</t>
  </si>
  <si>
    <t>Số 7, đường 12, KCN Sóng Thần 2, TX Dĩ An, Bình Dương</t>
  </si>
  <si>
    <t>dn.binhduong.196</t>
  </si>
  <si>
    <t>CN Công ty Cổ Phần Shang One Việt Nam</t>
  </si>
  <si>
    <t>Số 10 đường Đại lộ Độc lập, KCN Sóng Thần, TX Dĩ An, Bình Dương</t>
  </si>
  <si>
    <t>Chế biến các sản phẩm từ plastic</t>
  </si>
  <si>
    <t>dn.binhduong.257</t>
  </si>
  <si>
    <t>Công ty TNHH Công Nghiệp Bao Bì Ngai Mee</t>
  </si>
  <si>
    <t>Số 9A, đường 6, KCN Sóng Thần 1, TX Dĩ An, Bình Dương</t>
  </si>
  <si>
    <t>dn.binhduong.239</t>
  </si>
  <si>
    <t>Công ty Cổ Phần Giấy An Bình</t>
  </si>
  <si>
    <t>Số 27/5A, Kha Vạn Cân, Phường An Bình, Thị xã Dĩ An, Tỉnh Bình Dương</t>
  </si>
  <si>
    <t>dn.binhduong.194</t>
  </si>
  <si>
    <t>Công ty TNHH Sài Gòn Stec</t>
  </si>
  <si>
    <t>Số 07, Đường số 7, KCN VSIP II, TP.Thủ Dầu Một, Bình Dương</t>
  </si>
  <si>
    <t>dn.binhduong.213</t>
  </si>
  <si>
    <t>Công ty TNHH United International Pharma</t>
  </si>
  <si>
    <t>Số 16, Đường số 7, KCN VSIP II, Thủ Dầu Một, Bình Dương</t>
  </si>
  <si>
    <t>dn.binhduong.199</t>
  </si>
  <si>
    <t>Công ty Cổ phần Latitude Việt Nam</t>
  </si>
  <si>
    <t>Số 29, đường DT 743, KCN Sóng Thần 2, TX. Dĩ An, tỉnh Bình Dương</t>
  </si>
  <si>
    <t>dn.binhduong.252</t>
  </si>
  <si>
    <t>Công ty TNHH Đa Hợp Evatech Việt Nam</t>
  </si>
  <si>
    <t>ĐH 409, khu phố Bà Tri, phường Tân Hiệp, thị xã Tân Uyên, tỉnh Bình Dương</t>
  </si>
  <si>
    <t>dn.binhduong.186</t>
  </si>
  <si>
    <t>Công ty TNHH Dệt KonDo Việt Nam</t>
  </si>
  <si>
    <t>Đường N6, KCN Mỹ Phước, Thị xã Bến Cát, Bình Dương</t>
  </si>
  <si>
    <t>dn.binhduong.236</t>
  </si>
  <si>
    <t>Công ty TNHH MTV CTN Môi Trường Bình Dương</t>
  </si>
  <si>
    <t>Số 11, Ngô Văn Trị, Phường Phú Lợi, Tp Thủ Dầu Một, tỉnh Bình Dương</t>
  </si>
  <si>
    <t>dn.binhduong.179</t>
  </si>
  <si>
    <t>Công ty TNHH Nhựa Đạt Hòa</t>
  </si>
  <si>
    <t>Lô C-1-CN, Đường NA4, KCN Mỹ Phước 2, Bến Cát, Bình Dương</t>
  </si>
  <si>
    <t>dn.binhduong.217</t>
  </si>
  <si>
    <t>Công ty TNHH C&amp;H TARPS</t>
  </si>
  <si>
    <t>Tổ 6, Kp 5, P.Uyên Hưng, Tx.Tân Uyên, tỉnh Bình Dương</t>
  </si>
  <si>
    <t>dn.binhduong.114</t>
  </si>
  <si>
    <t>Công ty TNHH Bạc Đạn SST Việt Nam</t>
  </si>
  <si>
    <t>Số 6-8, Đường số 12, KCN VSIP II-A, Tân Uyên, Bình Dương</t>
  </si>
  <si>
    <t>dn.binhduong.113</t>
  </si>
  <si>
    <t>Công ty TNHH Diamond Việt Nam</t>
  </si>
  <si>
    <t>Đường N6, KCN Mỹ Phước, Bến Cát, Bình Dương</t>
  </si>
  <si>
    <t>dn.binhduong.234</t>
  </si>
  <si>
    <t>Công ty TNHH MTV ống thép Hoà Phát Bình Dương</t>
  </si>
  <si>
    <t>Lô M, Đường 26, KCN Sóng Thần 2, TX Dĩ An,  Bình Dương</t>
  </si>
  <si>
    <t>dn.binhduong.111</t>
  </si>
  <si>
    <t>Công ty TNHH SRITHAI (VIỆT NAM)</t>
  </si>
  <si>
    <t>Số 9, Đường Số 2, KCN Sóng Thần1, Tx.Dĩ An, Bình Dương</t>
  </si>
  <si>
    <t>Sản xuất sản phẩm khác từ Plastic</t>
  </si>
  <si>
    <t>dn.binhduong.210</t>
  </si>
  <si>
    <t>Công ty TNHH EMIVEST FEEDMILL VN</t>
  </si>
  <si>
    <t>Lô A-11A-CN, KCN Bàu Bàng, Huyện Bàu Bàng, Tỉnh Bình Dương</t>
  </si>
  <si>
    <t>dn.binhduong.110</t>
  </si>
  <si>
    <t>Công ty TNHH Colgate Palmolive</t>
  </si>
  <si>
    <t>Lô D-9-CN, KCN Mỹ Phước 3, Bến Cát, Bình Dương</t>
  </si>
  <si>
    <t>Sản xuất Bàn Chải, Kem Đánh Răng</t>
  </si>
  <si>
    <t>Công ty TNHH Giấy Hưng Thịnh</t>
  </si>
  <si>
    <t>Lô M5, đường D4, KCN Nam Tân Uyên, thị xã Tân Uyên, tỉnh Bình Dương</t>
  </si>
  <si>
    <t>dn.binhduong.078</t>
  </si>
  <si>
    <t>Công ty TNHH Sản xuất Thương mại Bao bì Liên Hiệp</t>
  </si>
  <si>
    <t>Thửa đất số 170, tờ bản đồ số 33, Khu phố Khánh Lộc, Phường Khánh Bình, Thị xã Tân Uyên, Tỉnh Bình Dương</t>
  </si>
  <si>
    <t>Chi nhánh Công ty Cổ phần Nhựa Bình Minh</t>
  </si>
  <si>
    <t>Số 7, Đường số 2, KCN Sóng Thần 1, thị xã Dĩ An, tỉnh Bình Dương</t>
  </si>
  <si>
    <t>Sản xuất đồ nhựa</t>
  </si>
  <si>
    <t>Công ty TNHH Cự Hùng II</t>
  </si>
  <si>
    <t>Khu phố Mỹ Hiệp, phường Thái Hòa, thị xã Tân Uyên, tỉnh Bình Dương</t>
  </si>
  <si>
    <t>DN.BINHDUONG.397</t>
  </si>
  <si>
    <t>Công ty Cổ phần Tôn Đông Á</t>
  </si>
  <si>
    <t>Số 5, đường số 5, KCN Sóng Thần 1, thị xã Dĩ An, tỉnh Bình Dương</t>
  </si>
  <si>
    <t>dn.binhduong.244</t>
  </si>
  <si>
    <t>Chi Nhánh Công ty Cổ phần Tôn Đông Á</t>
  </si>
  <si>
    <t>Lô A 3, KCN Đồng An 2, P.Hoà Phú, TP.Thủ Dầu Một, Tỉnh Bình Dương</t>
  </si>
  <si>
    <t>Công ty TNHH SX-TM Tân Quảng Phát</t>
  </si>
  <si>
    <t> ấp Lai Khê, Xã Lai Hưng, Huyện Bàu Bàng, Bình Dương</t>
  </si>
  <si>
    <t>Sản xuất giấy nhăn, bìa nhăn, bao bì từ giấy và bìa</t>
  </si>
  <si>
    <t>dn.binhduong.109</t>
  </si>
  <si>
    <t>Công ty TNHH Thuộc Da Sài Gòn Tantec</t>
  </si>
  <si>
    <t>Lô M2, M3, KCN Việt Hương 2, Thị Xã Bến Cát, Bình Dương</t>
  </si>
  <si>
    <t>Thuộc, sơ chế da; sơ chế và nhuộm da lông thú</t>
  </si>
  <si>
    <t>dn.binhduong.170</t>
  </si>
  <si>
    <t>Nhà máy thép Pomina 1- Chi nhánh Công ty cổ phần thép Pomina</t>
  </si>
  <si>
    <t>Số 01, đường 27, KCN Sóng Thần 2, TX Dĩ An, Tỉnh Bình Dương</t>
  </si>
  <si>
    <t>dn.binhduong.108</t>
  </si>
  <si>
    <t>Công ty TNHH Shinwon Castech Việt Nam</t>
  </si>
  <si>
    <t>KCN Mỹ Phước 3, P.Thới Hòa, TX.Bến Cát, T.Bình Dương,VN</t>
  </si>
  <si>
    <t>dn.binhduong.107</t>
  </si>
  <si>
    <t>Công ty TNHH Fotai Việt Nam</t>
  </si>
  <si>
    <t>Lô D1-4, KCN Đại Đăng, TP.Thủ Dầu Một, Bình Dương</t>
  </si>
  <si>
    <t>Sản xuất hàng may mặc (Trừ trang phục)</t>
  </si>
  <si>
    <t>dn.binhduong.231</t>
  </si>
  <si>
    <t>Công ty TNHH MTV Tôn Hoa Sen</t>
  </si>
  <si>
    <t>Số 9, Đại lộ Thống Nhất, KCN Sóng Thần II, TX. Dĩ An, Bình Dương</t>
  </si>
  <si>
    <t>dn.binhduong.178</t>
  </si>
  <si>
    <t>Công ty Cổ phần Sao Việt</t>
  </si>
  <si>
    <t>Đường số 4, KCN Đồng An, Phường Bình Hòa, TX Thuận An, Bình Dương</t>
  </si>
  <si>
    <t>dn.binhduong.251</t>
  </si>
  <si>
    <t>Công ty TNHH PROCTER &amp; GAMBLE Đông Dương</t>
  </si>
  <si>
    <t>KCN Đồng An, P. Bình Hòa , TX. Thuận An, Tỉnh Bình Dương</t>
  </si>
  <si>
    <t>Sản xuất xà phòng, chất tẩy rửa, làm bóng và chế phẩm vệ sinh</t>
  </si>
  <si>
    <t>dn.binhduong.216</t>
  </si>
  <si>
    <t>Công ty TNHH Dệt Đông Tiến Hưng</t>
  </si>
  <si>
    <t>Lô 1,2 Khu A, KCN Tân Đông Hiệp A, TX Dĩ An, Bình Dương</t>
  </si>
  <si>
    <t>dn.binhduong.237</t>
  </si>
  <si>
    <t>Công ty Cổ phần Công nghiệp Co-Win Fasteners Việt Nam</t>
  </si>
  <si>
    <t>Đường số 2, KCN Đồng An, Thị xã Thuận An, tỉnh Bình Dương</t>
  </si>
  <si>
    <t>dn.binhduong.195</t>
  </si>
  <si>
    <t>Công ty TNHH Trung Hà</t>
  </si>
  <si>
    <t>Đường ĐH420,Tổ 4, Khu phố 8, P.Uyên Hưng, Tx.Tân Uyên, Bình Dương</t>
  </si>
  <si>
    <t>dn.binhduong.201</t>
  </si>
  <si>
    <t>Công ty TNHH Quốc Tế Hằng Phú</t>
  </si>
  <si>
    <t>Tổ 4, khu phố 8, phường Uyên Hưng, thị xã Tân Uyên, tỉnh Bình Dương</t>
  </si>
  <si>
    <t>dn.binhduong.215</t>
  </si>
  <si>
    <t>Công ty TNHH Thép Quang Thắng</t>
  </si>
  <si>
    <t>Khu phố 4, Phường Thới Hòa, Thị Xã Bến Cát, Bình Dương</t>
  </si>
  <si>
    <t>dn.binhduong.103</t>
  </si>
  <si>
    <t>Công ty TNHH Tokyo Rope Việt Nam</t>
  </si>
  <si>
    <t>Số 30, Đường số 3, KCN,Vsip II, TP.Thủ Dầu Một, Bình Dương</t>
  </si>
  <si>
    <t>Sản xuất cáp và dây cáp</t>
  </si>
  <si>
    <t>dn.binhduong.203</t>
  </si>
  <si>
    <t>Công ty TNHH Thép An Hưng Tường</t>
  </si>
  <si>
    <t>Khu phố 3, Phường Tân Định, Thị xã Bến Cát, Tỉnh Bình Dương</t>
  </si>
  <si>
    <t>Công ty TNHH Điện Tử Foster (Việt Nam)</t>
  </si>
  <si>
    <t>Số 20, Đường số 5, KCN VSip II, TP.Thủ Dầu Một, Bình Dương</t>
  </si>
  <si>
    <t>dn.binhduong.233</t>
  </si>
  <si>
    <t>Chi nhánh Công ty TNHH Lixil Việt nam tại Bình Dương</t>
  </si>
  <si>
    <t>Số 287/3, Khu phố 2, Phường An Phú, Thị Xã Thuận An, Tỉnh Bình Dương</t>
  </si>
  <si>
    <t>Sản xuất sản phẩm gốm sứ khác </t>
  </si>
  <si>
    <t>Công ty TNHH Luyện Cán Thép Hùng Cường</t>
  </si>
  <si>
    <t>dn.binhduong.182</t>
  </si>
  <si>
    <t>Số 73/1, Nguyễn Thái Bình, P.Phú Hòa, TP.TDM, Bình Dương</t>
  </si>
  <si>
    <t>dn.binhduong.230</t>
  </si>
  <si>
    <t>Công ty TNHH Ever Tech Plastic Việt Nam</t>
  </si>
  <si>
    <t>Kp.Phước Hải, P.Thái Hòa, Tx.Tân Uyên, tỉnh Bình Dương</t>
  </si>
  <si>
    <t>dn.binhduong.232</t>
  </si>
  <si>
    <t>Công ty TNHH Phước Ý</t>
  </si>
  <si>
    <t>Lô F1-CN, Đường N6, KCN Mỹ Phước, Thị Xã Bến Cát, Bình Dương</t>
  </si>
  <si>
    <t>dn.binhduong.100</t>
  </si>
  <si>
    <t>Công ty TNHH KyungBang Việt Nam</t>
  </si>
  <si>
    <t>Lô B-3A-CN, KCN Bàu Bàng, huyện Bàu Bàng, tỉnh Bình Dương</t>
  </si>
  <si>
    <t>dn.binhduong.099</t>
  </si>
  <si>
    <t>Lô F,8A,CN, KCN Mỹ Phước II, Thị Xã Bến Cát, Bình Dương</t>
  </si>
  <si>
    <t>dn.binhduong.222</t>
  </si>
  <si>
    <t>Công ty Cổ phần Xi măng Hà Tiên Kiên Giang - Becamex</t>
  </si>
  <si>
    <t>Đường D1, KCN Mỹ Phước 1, Thị Xã Bến Cát, Bình Dương</t>
  </si>
  <si>
    <t>dn.binhduong.098</t>
  </si>
  <si>
    <t>Công ty TNHH De Heus</t>
  </si>
  <si>
    <t>Lô G _ 2 _ CN, KCN Mỹ Phước, Thị Xã Bến Cát, Bình Dương</t>
  </si>
  <si>
    <t>dn.binhduong.185</t>
  </si>
  <si>
    <t>Công ty Cổ phần Sợi Duy Nam</t>
  </si>
  <si>
    <t>Lô A7-A8, Đường 3, KCN Dệt may Bình An, TX Dĩ An, Bình Dương</t>
  </si>
  <si>
    <t>dn.binhduong.245</t>
  </si>
  <si>
    <t>Công ty TNHH Công nghiệp Thread Việt Nam</t>
  </si>
  <si>
    <t>Lô D1, 6, KCN Đại Đăng, TP Thủ Dầu Một, Bình Dương</t>
  </si>
  <si>
    <t>Sản xuất các sản phẩm khác từ kim loại chưa được phân vào đâu</t>
  </si>
  <si>
    <t>dn.binhduong.081</t>
  </si>
  <si>
    <t>Công ty TNHH Kỹ Thuật Công Nghệ Yacht (VN)</t>
  </si>
  <si>
    <t>Lô A,9H, CN, KCN Bàu Bàng, Huyện Bàu Bàng, Bình Dương</t>
  </si>
  <si>
    <t>dn.binhduong.096</t>
  </si>
  <si>
    <t>Công ty Cổ phần Đầu tư Và Phát triển Thiên Nam</t>
  </si>
  <si>
    <t>KCN Dệt May Bình An, Phường Bình Thắng, Thị Xã Dĩ An, Bình Dương</t>
  </si>
  <si>
    <t>dn.binhduong.253</t>
  </si>
  <si>
    <t>Công ty Cổ phần Tập Đoàn Hoa Sen</t>
  </si>
  <si>
    <t>Số 9, Đại lộ Thống Nhất, KCNSóngThấn II, TX Dĩ An, BìnhDương</t>
  </si>
  <si>
    <t>dn.binhduong.250</t>
  </si>
  <si>
    <t>Công ty TNHH Asia Packaging Industries Việt Nam</t>
  </si>
  <si>
    <t>Lô E6 CN, E12 CN, KCN Mỹ Phước 2, Thị Xã Bến Cát, Bình Dương</t>
  </si>
  <si>
    <t>dn.binhduong.189</t>
  </si>
  <si>
    <t>Công ty TNHH Giày Vĩnh Nghĩa</t>
  </si>
  <si>
    <t>KP. Phú Nghị, Phường Hoà Lợi, TX. Bến Cát, Tỉnh Bình Dương</t>
  </si>
  <si>
    <t>dn.binhduong.093</t>
  </si>
  <si>
    <t>Công ty TNHH TPR Việt Nam</t>
  </si>
  <si>
    <t>Số 26, Đường số 2, KCN VSIP I, TP.Thủ Dầu Một, Bình Dương</t>
  </si>
  <si>
    <t>Sản xuất động cơ, tua bin (trừ động cơ máy bay, ô tô, xe máy)</t>
  </si>
  <si>
    <t>dn.binhduong.202</t>
  </si>
  <si>
    <t>Công ty TNHH Golden Fortune (Việt Nam)</t>
  </si>
  <si>
    <t>Khu phố Phước Hải, phường Thái Hòa, thị xã Tân Uyên, tỉnh Bình Dương</t>
  </si>
  <si>
    <t>dn.binhduong.228</t>
  </si>
  <si>
    <t>Công ty TNHH Hoya Lens Việt Nam</t>
  </si>
  <si>
    <t>Số 20, Đường số 4, KCN Vsip II, TP.Thủ Dầu Một, Bình Dương</t>
  </si>
  <si>
    <t>Sản xuất thiết bị dụng cụ y tế, y khoa</t>
  </si>
  <si>
    <t>dn.binhduong.224</t>
  </si>
  <si>
    <t>Công ty TNHH Kỹ Nghệ Gỗ Hoa Nét</t>
  </si>
  <si>
    <t>Số 11, đường số 6, KCN VSIP II, TPThủ Dầu Một, Bình Dương</t>
  </si>
  <si>
    <t>dn.binhduong.220</t>
  </si>
  <si>
    <t>Công ty Cổ Phần Sản xuất Gỗ nhân tạo Tiến Phát</t>
  </si>
  <si>
    <t>Số 6, Đường số 2, Khu phố 7, Khu tái định cư Phú Hòa, Phú Hòa, Thủ Dầu Một, Bình Dương</t>
  </si>
  <si>
    <t>Công ty TNHH Xi Măng Fico Bình Dương</t>
  </si>
  <si>
    <t>Ấp 1, xã Thường Tân, huyện Bắc Tân Uyên, tỉnh Bình Dương</t>
  </si>
  <si>
    <t>dn.binhduong.070</t>
  </si>
  <si>
    <t>Công ty TNHH CN Golden Tree Plastics VN</t>
  </si>
  <si>
    <t>Lô E8, E19, KCN Việt Hương 2, Thị Xã Bến Cát, Bình Dương</t>
  </si>
  <si>
    <t>Sản xuất hàng may sẵn (trừ trang phục)</t>
  </si>
  <si>
    <t>dn.binhduong.188</t>
  </si>
  <si>
    <t>Công ty Cổ Phần Gạch Đông Nam Á</t>
  </si>
  <si>
    <t>Khu phố 9 Phường Chánh Phú Hoà, Thị xã Bến Cát, Tỉnh Bình Dương</t>
  </si>
  <si>
    <t>dn.binhduong.067</t>
  </si>
  <si>
    <t>Công ty TNHH Công Nghiệp Gỗ Grand Art VN</t>
  </si>
  <si>
    <t>Đường D17, KCN Mỹ Phước, Thị Xã Bến Cát, Bình Dương</t>
  </si>
  <si>
    <t>dn.binhduong.238</t>
  </si>
  <si>
    <t>Công ty TNHH Hài Mỹ - Nhà máy Sài Gòn</t>
  </si>
  <si>
    <t>Khu SX Bình chuẩn, TX Thuận An, Bình Dương</t>
  </si>
  <si>
    <t>dn.binhduong.226</t>
  </si>
  <si>
    <t>Công ty TNHH Rochdale Spears</t>
  </si>
  <si>
    <t>KP Đông Ba, P.Bình Hòa, TX Thuận An, Bình Dương</t>
  </si>
  <si>
    <t>dn.binhduong.214</t>
  </si>
  <si>
    <t>Công ty Cổ Phần Thép Bình Dương</t>
  </si>
  <si>
    <t>Thửa đất số 192, Tờ BĐ 30, Long Nguyên, Long Hòa, Dầu Tiếng, BìnhDương,</t>
  </si>
  <si>
    <t>dn.binhduong.066</t>
  </si>
  <si>
    <t>Công ty TNHH Tiger Alwin</t>
  </si>
  <si>
    <t>Số 22, đường 26, KCN Sóng Thần II, Dĩ An, Bình Dương</t>
  </si>
  <si>
    <t>dn.binhduong.204</t>
  </si>
  <si>
    <t>Công ty TNHH Kiswire Việt Nam</t>
  </si>
  <si>
    <t>Lô A,5A,CN, KCN Bàu Bàng, Huyện Bàu Bàng, Bình Dương</t>
  </si>
  <si>
    <t>dn.binhduong.064</t>
  </si>
  <si>
    <t>Công ty Cổ phần Vitaly</t>
  </si>
  <si>
    <t>Đường N1, KP.Bình Phú, P.Bình Chuẩn, TX.Thuận an, Bình Dương</t>
  </si>
  <si>
    <t>dn.binhduong.247</t>
  </si>
  <si>
    <t>Chi Nhánh Công ty TNHH Thiên Thai</t>
  </si>
  <si>
    <t>Ấp Bình Chánh, Khánh Bình, Tân Uyên, Bình Dương, Bình Dương</t>
  </si>
  <si>
    <t>dn.binhduong.063</t>
  </si>
  <si>
    <t>Công ty TNHH Thép Trường Thịnh</t>
  </si>
  <si>
    <t>ấp Bà Tri, xã Tân Hiệp, Thị xã Tân Uyên, Bình Dương</t>
  </si>
  <si>
    <t>dn.binhduong.207</t>
  </si>
  <si>
    <t>Công ty TNHH Việt - Ý</t>
  </si>
  <si>
    <t>Thửa đất số 278, TBĐ số 16, Tổ 4, đường DH409, khu phố ông Đông, PhườngTân Hiệp, Thị xã Tân Uyên, Bình Dương</t>
  </si>
  <si>
    <t>Sản xuất sản phẩm khác từ cao su</t>
  </si>
  <si>
    <t>Công ty TNHH Sản xuất - Thương mại - Dịch vụ Mai Loan</t>
  </si>
  <si>
    <t>Số 1/200, tổ 6, ấp Hoà Lân2, Phường Thuận Giao, TX Thuận An, Bình Dương</t>
  </si>
  <si>
    <t>dn.binhduong.209</t>
  </si>
  <si>
    <t>Công ty TNHH Chyang Sheng Việt Nam</t>
  </si>
  <si>
    <t>Số 150/3, Khu Phố 2, P. An Phú, TX Thuận An, Tỉnh Bình Dương</t>
  </si>
  <si>
    <t>dn.binhduong.241</t>
  </si>
  <si>
    <t>Công ty TNHH FrieslandCampina Việt nam</t>
  </si>
  <si>
    <t>Bình hoà, Phường Bình Hòa, Thị xã Thuận An, Tỉnh Bình Dương</t>
  </si>
  <si>
    <t>dn.binhduong.184</t>
  </si>
  <si>
    <t>Công ty TNHH GUYOMAC'H Việt Nam</t>
  </si>
  <si>
    <t>Khu phố 1 B, An Phú, TX Thuận An, Bình Dương</t>
  </si>
  <si>
    <t>dn.binhduong.227</t>
  </si>
  <si>
    <t>Công ty Cổ Phần Công nghiệp Gỗ Kaiser(VN)</t>
  </si>
  <si>
    <t>Đường D9, KCN Mỹ Phước, Thị xã Bến Cát, Tỉnh Bình Dương</t>
  </si>
  <si>
    <t>dn.binhduong.169</t>
  </si>
  <si>
    <t>Công ty Cổ phần Công nghiệp Đông Hưng</t>
  </si>
  <si>
    <t>Lô 3.2, đường số 2, KCN Tân Đông Hiệp A, PhườngTân Đông Hiệp, TX Dĩ An, Bình Dương</t>
  </si>
  <si>
    <t>dn.binhduong.256</t>
  </si>
  <si>
    <t>Công ty TNHH Đông Nam</t>
  </si>
  <si>
    <t>DT 743, KP Chiêu Liêu, P.Tân Đông Hiệp, TX Dĩ An, Bình Dương</t>
  </si>
  <si>
    <t>dn.binhduong.060</t>
  </si>
  <si>
    <t>Công ty Cổ Phần VRG Khải Hoàn</t>
  </si>
  <si>
    <t>Ấp Cầu Sắt, Xã Lai Hưng, huyện Bàu Bàng, Bình Dương</t>
  </si>
  <si>
    <t>Sản xuất thiết bị, dụng cụ y tế</t>
  </si>
  <si>
    <t>dn.binhduong.059</t>
  </si>
  <si>
    <t>Công ty TNHH Thức ăn Gia súc Lái Thiêu</t>
  </si>
  <si>
    <t>Số 48B, KP. Hòa Long, P. Lái Thiêu, TX.Thuận An, tỉnh Bình Dương</t>
  </si>
  <si>
    <t>Công ty TNHH Việt Nam Gạch Men Thạch Anh</t>
  </si>
  <si>
    <t>Khu phố An Hòa, Phường Hòa Lợi, Thị Xã Bến Cát, Bình Dương</t>
  </si>
  <si>
    <t>dn.binhduong.197</t>
  </si>
  <si>
    <t xml:space="preserve">Công ty Kính nổi Viglacera </t>
  </si>
  <si>
    <t>Khu sản xuất Tân Đông Hiệp, Dĩ An, Bình Dương</t>
  </si>
  <si>
    <t>dn.binhduong.057</t>
  </si>
  <si>
    <t>Công ty TNHH Yuwa Việt Nam</t>
  </si>
  <si>
    <t>Số 15, Đường Số 6, KCN Vsip II, TP.Thủ Dầu Một, Bình Dương</t>
  </si>
  <si>
    <t>dn.binhduong.056</t>
  </si>
  <si>
    <t>Công ty Cổ phần Chăn nuôi C.P VN - CN Tại Bình Dương</t>
  </si>
  <si>
    <t>KCN Mỹ Phước II, Thị Xã Bến Cát, Bình Dương</t>
  </si>
  <si>
    <t>Công ty TNHH Wattens Việt Nam</t>
  </si>
  <si>
    <t>Số 8, Đường Dân Chủ, KCN Vsip II, TP.Thủ Dầu Một, Bình Dương</t>
  </si>
  <si>
    <t>dn.binhduong.055</t>
  </si>
  <si>
    <t>Công ty TNHH MTV Công Nghiệp Masan</t>
  </si>
  <si>
    <t>Lô 06, KCN Tân Đông Hiệp A, Phường Tân Đông Hiệp, TX Dĩ An, Bình Dương</t>
  </si>
  <si>
    <t>Sản xuất thực phẩm</t>
  </si>
  <si>
    <t>dn.binhduong.180</t>
  </si>
  <si>
    <t>Công ty TNHH MTV Thương Mại Becamex</t>
  </si>
  <si>
    <t>Số 230, Đại lộ Bình Dương, Phường Phú Hòa, Thành phố Thủ Dầu Một, Bình Dương</t>
  </si>
  <si>
    <t>DN.BINHDUONG.396</t>
  </si>
  <si>
    <t>Công ty TNHH Sakai Chemical (Việt Nam)</t>
  </si>
  <si>
    <t>Lô B,1A,CN, KCN Mỹ Phước 3, Thị Xã Bến Cát, Bình Dương</t>
  </si>
  <si>
    <t>Công ty TNHH Xưởng Giấy Chánh Dương</t>
  </si>
  <si>
    <t>Lô B - 2 - CN, đường D15, KCN Mỹ Phước, Thị Xã Bến Cát, Bình Dương</t>
  </si>
  <si>
    <t>dn.binhduong.050</t>
  </si>
  <si>
    <t>Công ty TNHH U House Enterprise</t>
  </si>
  <si>
    <t>Lô B7, KCN Đại Đăng, TP.Thủ Dầu Một, Bình Dương</t>
  </si>
  <si>
    <t>Gia công và chế tạo cơ khí</t>
  </si>
  <si>
    <t>dn.binhduong.200</t>
  </si>
  <si>
    <t>Công ty TNHH Chí Hùng</t>
  </si>
  <si>
    <t>Khu phố Mỹ Hiệp, Phường Thái Hòa, Tx.Tân Uyên, tỉnh Bình Dương</t>
  </si>
  <si>
    <t>dn.binhduong.242</t>
  </si>
  <si>
    <t>Công ty TNHH MTV Thép Đức Tín</t>
  </si>
  <si>
    <t>Thửa đất số 13, tờ bản đồ số 49, tổ 4, khu phố 8, Phường Uyên Hưng, Thị xã Tân Uyên, Bình Dương</t>
  </si>
  <si>
    <t>dn.binhduong.218</t>
  </si>
  <si>
    <t>Công ty TNHH Minh Long I</t>
  </si>
  <si>
    <t>Số 333, Khu phố Hưng Lộc, Phường Hưng Định, TX Thuận An, Tỉnh Bình Dương</t>
  </si>
  <si>
    <t>Sản xuất sản phẩm gốm sứ khác</t>
  </si>
  <si>
    <t>dn.binhduong.181</t>
  </si>
  <si>
    <t>Công ty TNHH Lốp Kumho Việt Nam</t>
  </si>
  <si>
    <t>Lô D3 -CN, KCN Mỹ Phước 3, Thị Xã Bến Cát, Bình Dương</t>
  </si>
  <si>
    <t>dn.binhduong.167</t>
  </si>
  <si>
    <t>Công ty Cổ phần Sunsteel</t>
  </si>
  <si>
    <t>ĐT743, Khu phố Đông Tác, Phường Tân Đông Hiệp, Thị Xã Dĩ An, Tỉnh Bình Dương</t>
  </si>
  <si>
    <t>dn.binhduong.049</t>
  </si>
  <si>
    <t>Công ty TNHH giấy Kraft Vina</t>
  </si>
  <si>
    <t> Lô D-6A-CN, KCN Mỹ Phước 3, Thị Xã Bến Cát, Bình Dương</t>
  </si>
  <si>
    <t>dn.binhduong.166</t>
  </si>
  <si>
    <t>Công ty TNHH Hon Chuan Việt Nam</t>
  </si>
  <si>
    <t>Số 29, Đường số 7, KCN VSIP II, TP.Thủ Dầu Một, Bình Dương</t>
  </si>
  <si>
    <t>dn.binhduong.225</t>
  </si>
  <si>
    <t>Công ty TNHH II-VI Việt Nam</t>
  </si>
  <si>
    <t>Số 5, Đường số 4, KCN VSIP I, Thuận An, Bình Dương</t>
  </si>
  <si>
    <t>dn.binhduong.165</t>
  </si>
  <si>
    <t>Công ty TNHH Box Pak (Việt Nam)</t>
  </si>
  <si>
    <t>Số 22, ĐL Hữu Nghị, KCN VSIP I, Thuận An, Bình Dương</t>
  </si>
  <si>
    <t>dn.binhduong.164</t>
  </si>
  <si>
    <t>Công ty TNHH Bao Bì Dynaplast Việt Nam</t>
  </si>
  <si>
    <t>Số 20, Đường số 8, KCN VSIP I, Thuận An, Bình Dương</t>
  </si>
  <si>
    <t>dn.binhduong.163</t>
  </si>
  <si>
    <t>Công ty TNHH Eclipse Polymers (Vina)</t>
  </si>
  <si>
    <t>Số 2, Đường số 7, KCN VSIP I, Thuận An, Bình Dương</t>
  </si>
  <si>
    <t>dn.binhduong.162</t>
  </si>
  <si>
    <t>Công ty TNHH Estec Việt Nam</t>
  </si>
  <si>
    <t>Số 6, Đường số 6, KCN VSIP I, Thuận An, Bình Dương</t>
  </si>
  <si>
    <t>dn.binhduong.161</t>
  </si>
  <si>
    <t>Nhà máy sữa bột trẻ em Việt Nam</t>
  </si>
  <si>
    <t>Số 9, ĐL Tự Do, KCN VSIP I, Thuận An, Bình Dương</t>
  </si>
  <si>
    <t>dn.binhduong.160</t>
  </si>
  <si>
    <t>Công ty TNHH Huhtamaki Việt Nam</t>
  </si>
  <si>
    <t>Số 22, Đường số 8, KCN VSIP I, Thuận An, Bình Dương</t>
  </si>
  <si>
    <t>Sản xuất bao bì giấy</t>
  </si>
  <si>
    <t>Công ty TNHH Vision International</t>
  </si>
  <si>
    <t>Số 19, ĐL Hữu Nghị, KCN VSIP I, Thuận An, Bình Dương</t>
  </si>
  <si>
    <t>Sản xuất dụng cụ thể dục, thể thao</t>
  </si>
  <si>
    <t>dn.binhduong.158</t>
  </si>
  <si>
    <t>Công Ty TNHH Ắc Quy GS Việt Nam</t>
  </si>
  <si>
    <t>Số 18, Đường số 3, KCN VSIP I, Thuận An, Bình Dương</t>
  </si>
  <si>
    <t>dn.binhduong.157</t>
  </si>
  <si>
    <t>Công ty TNHH Honda Metal Industries VN</t>
  </si>
  <si>
    <t>Số 31, Đại lộ Tự Do, KCN VSIP I, Thuận An, Bình Dương</t>
  </si>
  <si>
    <t>dn.binhduong.156</t>
  </si>
  <si>
    <t xml:space="preserve">Công ty TNHH Kimberly Clark Việt Nam </t>
  </si>
  <si>
    <t>Số 32, ĐL Hữu Nghị, KCN VSIP I, Thuận An, Bình Dương</t>
  </si>
  <si>
    <t>dn.binhduong.155</t>
  </si>
  <si>
    <t>Công ty Cổ phần Kinh Đô Bình Dương</t>
  </si>
  <si>
    <t>Số 26, Đường số 8, KCN VSIP I, Thuận An, Bình Dương</t>
  </si>
  <si>
    <t>dn.binhduong.154</t>
  </si>
  <si>
    <t>Công ty TNHH Giày King Maker (Việt Nam)</t>
  </si>
  <si>
    <t>Số 12, Đường số 3, KCN VSIP I, Thuận An, Bình Dương</t>
  </si>
  <si>
    <t>dn.binhduong.152</t>
  </si>
  <si>
    <t>Công ty TNHH Kurabe Industrial Việt Nam</t>
  </si>
  <si>
    <t>Số 26, Đại lộ Tự Do, KCN VSIP I, Thuận An, Bình Dương</t>
  </si>
  <si>
    <t>dn.binhduong.151</t>
  </si>
  <si>
    <t>Công ty Cổ phần Liwayway Việt Nam</t>
  </si>
  <si>
    <t>Số 14, Đường số 5, KCN VSIP I, Thuận An, Bình Dương</t>
  </si>
  <si>
    <t>dn.binhduong.150</t>
  </si>
  <si>
    <t>Công ty TNHH Maruei Việt Nam Precision</t>
  </si>
  <si>
    <t>Số 9, ĐL Độc Lập, KCN VSIP I, Thuận An, Bình Dương</t>
  </si>
  <si>
    <t>dn.binhduong.149</t>
  </si>
  <si>
    <t>Công ty TNHH Rohto Mentholatum VN</t>
  </si>
  <si>
    <t>Số 16 Đường số 5, KCN VSIP I, Thuận An, Bình Dương</t>
  </si>
  <si>
    <t>Công ty TNHH Nitto Denko Việt Nam</t>
  </si>
  <si>
    <t>Số 6, Đường số 3, KCN VSIP I, Thuận An, Bình Dương</t>
  </si>
  <si>
    <t>Sản xuất thiết bị và thành phần điện tử, phụ tùng xe cộ</t>
  </si>
  <si>
    <t>dn.binhduong.048</t>
  </si>
  <si>
    <t>Công ty TNHH New Toyo Pulppy (Việt Nam)</t>
  </si>
  <si>
    <t>Số 8, Đường số 6, KCN VSIP I, Thuận An, Bình Dương</t>
  </si>
  <si>
    <t>dn.binhduong.148</t>
  </si>
  <si>
    <t>Công ty TNHH Liên doanh Stada Việt Nam</t>
  </si>
  <si>
    <t>Số 40, ĐL Tự Do, KCN VSIP I, Thuận An, Bình Dương</t>
  </si>
  <si>
    <t>dn.binhduong.146</t>
  </si>
  <si>
    <t>Công ty TNHH Wonderful SG Electric</t>
  </si>
  <si>
    <t>Số 16, Đường số 10, KCN VSIP I, Thuận An, Bình Dương</t>
  </si>
  <si>
    <t>dn.binhduong.145</t>
  </si>
  <si>
    <t>Công ty TNHH Showa Gloves Việt Nam</t>
  </si>
  <si>
    <t>Số 23, ĐL Tự Do, KCN VSIP I, Thuận An, Bình Dương</t>
  </si>
  <si>
    <t>dn.binhduong.144</t>
  </si>
  <si>
    <t>Công ty TNHH Uchiyama Việt Nam 1</t>
  </si>
  <si>
    <t>Số 25, Đường số 6, KCN VSIP I, Thuận An, Bình Dương</t>
  </si>
  <si>
    <t>dn.binhduong.142</t>
  </si>
  <si>
    <t>Công ty TNHH URC Việt Nam</t>
  </si>
  <si>
    <t>Số 26, Đường số 6, KCN VSIP I, Thuận An, Bình Dương</t>
  </si>
  <si>
    <t>dn.binhduong.046</t>
  </si>
  <si>
    <t>Công ty TNHH Yokohama Tyres Việt Nam</t>
  </si>
  <si>
    <t>Số 17, Đường số 10, KCN VSIP I, Thuận An, Bình Dương</t>
  </si>
  <si>
    <t>dn.binhduong.140</t>
  </si>
  <si>
    <t>Công ty TNHH Esquel Việt Nam</t>
  </si>
  <si>
    <t>Số 9, Đường số 5, KCN VSIP I, Thuận An, Bình Dương</t>
  </si>
  <si>
    <t>dn.binhduong.045</t>
  </si>
  <si>
    <t>Công ty TNHH Hariki Precision Việt Nam</t>
  </si>
  <si>
    <t>Số 22, ĐL Tự Do, KCN VSIP I, Thuận An, Bình Dương</t>
  </si>
  <si>
    <t>dn.binhduong.044</t>
  </si>
  <si>
    <t>Công ty TNHH Scientex Tsukasa Việt Nam</t>
  </si>
  <si>
    <t>Số 33, ĐL Hữu Nghị, KCN VSIP I, Thuận An, Bình Dương</t>
  </si>
  <si>
    <t>dn.binhduong.043</t>
  </si>
  <si>
    <t>Công ty TNHH Takako Việt Nam</t>
  </si>
  <si>
    <t>Số 27, Đại lộ Độc Lập, KCN VSIP I, Thuận An, Bình Dương</t>
  </si>
  <si>
    <t>Sản xuất máy bơm, máy nén, vòi và van khác</t>
  </si>
  <si>
    <t>dn.binhduong.143</t>
  </si>
  <si>
    <t>Công ty TNHH Việt Ý</t>
  </si>
  <si>
    <t>Khu phố Ông Đông, phường Tân Hiệp, thị xã Tân Uyên, Bình Dương</t>
  </si>
  <si>
    <t>dn.binhduong.198</t>
  </si>
  <si>
    <t>Công ty Cổ phần Găng Việt</t>
  </si>
  <si>
    <t>Thửa đất số 03, TBĐ số 37, Ấp Cầu Sắt, Xã Lai Hưng, Huyện Bàu Bàng, Bình Dương</t>
  </si>
  <si>
    <t>Sản xuất các sản phẩm từ cao su và nhựa</t>
  </si>
  <si>
    <t>Công ty TNHH RK Resources</t>
  </si>
  <si>
    <t>Ấp 5, xã Lai Uyên, huyện Bàu Bàng, tỉnh Bình Dương</t>
  </si>
  <si>
    <t>Công ty TNHH Long Yi Industrial Việt Nam</t>
  </si>
  <si>
    <t>Lô E 5 -CN &amp; E 11 - KCN Mỹ Phước 2 - Bến Cát - BD</t>
  </si>
  <si>
    <t>sản xuất, gia công các loại giày dép, phụ kiện giày, dép</t>
  </si>
  <si>
    <t>dn.binhduong.076</t>
  </si>
  <si>
    <t>Công ty TNHH MTV ống thép Hòa Phát Bình Dương</t>
  </si>
  <si>
    <t>Công ty TNHH Baosteel Can Making VN</t>
  </si>
  <si>
    <t xml:space="preserve">Số 02 đường số 15, KCN VSIP II-A, thị xã Tân Uyên </t>
  </si>
  <si>
    <t>dn.binhduong.084</t>
  </si>
  <si>
    <t>Công Ty TNHH Dongil Rubber Belt Việt Nam</t>
  </si>
  <si>
    <t>Lô F-1-CN,F-7-CN,KCN Mỹ Phước 2,P.Mỹ Phước,TX.Bến Cát,T.Bình Dương</t>
  </si>
  <si>
    <t xml:space="preserve"> Sản xuất các sản phẩm từ cao su và nhựa</t>
  </si>
  <si>
    <t xml:space="preserve">CN Công ty CP Công nghiệp Cao Su Miền Nam - Xí Nghiệp Lốp Radial </t>
  </si>
  <si>
    <t>Công ty TNHH ESPRINTA (VIỆT NAM)</t>
  </si>
  <si>
    <t>Đường số 12, Khu Công Nghiệp Sóng Thần 2, Tx.Dĩ An, tỉnh Bình Dương</t>
  </si>
  <si>
    <t>Công ty Cổ phần Đầu tư Hùng Anh</t>
  </si>
  <si>
    <t>Ấp Đường Long, xã Thanh Tuyền, huyện Dầu Tiếng, tỉnh Bình Dương</t>
  </si>
  <si>
    <t>Công ty TNHH Uy Kiệt</t>
  </si>
  <si>
    <t>Đường ĐH 409, tổ 4, KP ông Đông, Phường Tân Hiệp, Thị xã Tân Uyên, Bình Dương</t>
  </si>
  <si>
    <t>Sản xuất sản phẩm từ plastic </t>
  </si>
  <si>
    <t>Công ty Cổ phần sợi Việt Trí</t>
  </si>
  <si>
    <t>Đường số 9, KCN Rạch Bắp, Xã An Tây, Thị Xã Bến Cát, Bình Dương</t>
  </si>
  <si>
    <t>Công ty TNHH MTV Cấp thoát nước Môi Trường Bình Dương - Xí nghiệp xử lý chất thải</t>
  </si>
  <si>
    <t>Ấp 1B, xã Chánh Phú Hòa, thị xã Bến Cát</t>
  </si>
  <si>
    <t>Khai thác, xử lý, cung cấp nước</t>
  </si>
  <si>
    <t>dn.binhduong.092</t>
  </si>
  <si>
    <t>Công ty TNHH Princemate VN</t>
  </si>
  <si>
    <t>Lô K1-K4, Đường D2-N2, KCN Nam Tân Uyên, Tx.Tân Uyên, T.Bình Dương</t>
  </si>
  <si>
    <t>Công ty TNHH Sung Gwang Vina</t>
  </si>
  <si>
    <t>Lô A17, đường số 1, Cụm Công nghiệp Uyên Hưng, Phường Uyên Hưng, Thị xã Tân Uyên, tỉnh Bình Dương</t>
  </si>
  <si>
    <t xml:space="preserve"> Chế tạo máy móc, thiết bị</t>
  </si>
  <si>
    <t>Công ty TNHH Hiệp Dịch Việt Nam</t>
  </si>
  <si>
    <t>Khu phố Khánh Vân, phường Khánh Bình, thị xã Tân Uyên, tỉnh Bình Dương</t>
  </si>
  <si>
    <t>Công ty TNHH TSung Chang Industries Việt Nam</t>
  </si>
  <si>
    <t>Khu phố Khánh Hội, Phường Tân Phước Khánh, Thị xã Tân Uyên, tỉnh Bình Dương</t>
  </si>
  <si>
    <t>Công ty Cổ phần Kỹ nghệ Gỗ Việt</t>
  </si>
  <si>
    <t>Thửa đất 358, Tờ bản đồ 42, ấp An Sơn, Xã An Điền, Thị Xã Bến Cát, Bình Dương</t>
  </si>
  <si>
    <t>Chế biến gỗ và các sản phẩm từ gỗ, tre</t>
  </si>
  <si>
    <t>Chi Công ty TNHH nhôm Tiến Đạt</t>
  </si>
  <si>
    <t> ấp Suối Sâu, Xã Đất Cuốc, Huyện Bắc Tân Uyên, Bình Dương</t>
  </si>
  <si>
    <t>Công ty TNHH Một thành viên Giấy Vĩnh Phú</t>
  </si>
  <si>
    <t>Ấp Cây Sắn, xã Lai Uyên, huyện Bàu Bàng, tỉnh Bình Dương</t>
  </si>
  <si>
    <t>Sản xuất giấy và các sản phẩm từ giấy</t>
  </si>
  <si>
    <t>Công ty Cổ Phần Sản Xuất Thiên Sơn</t>
  </si>
  <si>
    <t>Ấp Bàu Bàng, Xã Lai Uyên, Huyện Bàu Bàng, Bình Dương</t>
  </si>
  <si>
    <t>dn.binhduong.119</t>
  </si>
  <si>
    <t>Tòa nhà Trung tâm Hành chính tỉnh Bình Dương</t>
  </si>
  <si>
    <t>Phường Hòa Phú, thành phố Thủ Dầu Một, tỉnh Bình Dương</t>
  </si>
  <si>
    <t>Công ty TNHH Dream Vina</t>
  </si>
  <si>
    <t>Tổ 6, Khu phố 5, Phường Uyên Hưng, Thị xã Tân Uyên, tỉnh Bình Dương</t>
  </si>
  <si>
    <t>Công ty TNHH Yazaki EDS Việt Nam</t>
  </si>
  <si>
    <t>Khu phố Thống Nhất, Phường Dĩ An, Tx Dĩ An, tỉnh Bình Dương</t>
  </si>
  <si>
    <t xml:space="preserve"> Sản xuất các thiết bị, dụng cụ điện</t>
  </si>
  <si>
    <t>DN.BINHDUONG.398</t>
  </si>
  <si>
    <t>Công ty TNHH Khóa Kéo Hoàn Mỹ</t>
  </si>
  <si>
    <t>Số 60/3 Đại Lộ Bình Dương, Kp Tây, phường Vĩnh Phú, TX Thuận An, tỉnh Bình Dương</t>
  </si>
  <si>
    <t>Sản xuất các sản phẩm gia dụng</t>
  </si>
  <si>
    <t>Công ty TNHH Camso Việt Nam</t>
  </si>
  <si>
    <t>Công ty TNHH nội thất gỗ Phú Đỉnh</t>
  </si>
  <si>
    <t>Ấp Cần Giăng, Xã Thanh An, Huyện Dầu Tiếng, Bình Dương</t>
  </si>
  <si>
    <t>Công ty CP Đồ gỗ Starwood Việt Nam</t>
  </si>
  <si>
    <t xml:space="preserve">Khu phố 7, phường Uyên Hưng, thị xã Tân Uyên </t>
  </si>
  <si>
    <t>dn.binhduong.085</t>
  </si>
  <si>
    <t>Công ty TNHH Quốc tế Chutex</t>
  </si>
  <si>
    <t>Số 18, Đại lộ Thống Nhất, KCN Sóng Thần 2, Tx Dĩ An, Bình Dương</t>
  </si>
  <si>
    <t>Công ty Cổ phần Đá hoa Tân An</t>
  </si>
  <si>
    <t>Ấp 3, Xã Thường Tân, Huyện Bắc Tân Uyên, Bình Dương</t>
  </si>
  <si>
    <t>dn.binhduong.053</t>
  </si>
  <si>
    <t>Công ty TNHH King Chou Việt Nam</t>
  </si>
  <si>
    <t>Lô F-3-CN, F-4-CN, KCN Mỹ Phước 2, Thị Xã Bến Cát, Bình Dương</t>
  </si>
  <si>
    <t>Xem lại</t>
  </si>
  <si>
    <t>Công ty Cổ phần gỗ An Cường</t>
  </si>
  <si>
    <t>Đường ĐT 747B, khu phố Phước Hải, PhườngThái Hòa, Thị xã Tân Uyên, </t>
  </si>
  <si>
    <t>Chế biến sản xuất đồ gỗ và trang trí nội thất.</t>
  </si>
  <si>
    <t>Công ty Liên Doanh Dệt nhuộm Việt Hồng</t>
  </si>
  <si>
    <t>Lô E1, E5, KCN Việt Hương 2, Thị Xã Bến Cát, tỉnh Bình Dương</t>
  </si>
  <si>
    <t>Sản xuất các loại hàng dệt khác chưa được phân vào đâu </t>
  </si>
  <si>
    <t>Công ty TNHH Patel Việt Nam</t>
  </si>
  <si>
    <t>Lô B5-B8, KCN Việt Hương 2, xã Phú An, thị Xã Bến Cát, Bình Dương</t>
  </si>
  <si>
    <t>Công ty TNHH Giấy Đồng Tiến Bình Dương</t>
  </si>
  <si>
    <t>Số 378/18,Khu phố 3,P.Tân Định,Tx.Bến Cát,Tỉnh Bình Dương</t>
  </si>
  <si>
    <t>Công ty TNHH Liên doanh Nam Phương Textile</t>
  </si>
  <si>
    <t>Đường số 3 nối dài, KCN Việt Hương 2, Ấp 2, Xã An Tây, thị xã Bến Cát, tỉnh Bình Dương</t>
  </si>
  <si>
    <t>sản xuất gia công sợi, dệt, nhuộm và may mặc.</t>
  </si>
  <si>
    <t>Công ty TNHH Lumens Vina</t>
  </si>
  <si>
    <t>Lô B_1M_CN, KCN Mỹ Phước 3, Phường Chánh Phú Hòa, thị xã Bến Cát, tỉnh Bình Dương</t>
  </si>
  <si>
    <t>Công ty Cổ Phần Đại Nam</t>
  </si>
  <si>
    <t>Số 1765A, Đại Lộ Bình Dương, phường Hiệp An,thành phố Thủ Dầu Một, Bình Dương</t>
  </si>
  <si>
    <t>Khách sạn, khu vui chơi, giải trí</t>
  </si>
  <si>
    <t>Công ty Cổ phần nhựa Bảo Vân</t>
  </si>
  <si>
    <t>Số 99/2, Khu Phố Bình Đáng, Phường Bình hòa, thị xã Thuận An</t>
  </si>
  <si>
    <t>Sản xuất nắp nhựa, nút nhựa</t>
  </si>
  <si>
    <t>dn.binhduong.086</t>
  </si>
  <si>
    <t>Công ty TNHH Thép Thanh Nguyên</t>
  </si>
  <si>
    <t>dn.binhduong.208</t>
  </si>
  <si>
    <t>Công ty TNHH Panasonic Eco Solutions Việt Nam</t>
  </si>
  <si>
    <t>Số 01, Đường số 12, KCN VSIP II-A, xã Vĩnh Tân, thị xã Tân Uyên, tỉnh Bình Dương</t>
  </si>
  <si>
    <t>Sản xuất linh kiện điện tử </t>
  </si>
  <si>
    <t>Công ty TNHH Polytex Far Eastern (VN)</t>
  </si>
  <si>
    <t>Đường N11, KCN Bàu Bàng, huyện Bàu Bàng, tỉnh Bình Dương</t>
  </si>
  <si>
    <t>Tổng Công ty ĐT và PT Công nghiệp - TNHH MTV (Bệnh viện Đa khoa Quốc tế Becamex)</t>
  </si>
  <si>
    <t>Thị trấn Lái Thiệu, thị xã Thuận An, tỉnh Bình Dương</t>
  </si>
  <si>
    <t>Công ty TNHH Bình Dương Chinh Long</t>
  </si>
  <si>
    <t>Đường N6, KCN Sóng Thần 3, TP Thủ Dầu Một</t>
  </si>
  <si>
    <t>Sản xuất bao Bì, Carton</t>
  </si>
  <si>
    <t>dn.binhduong.133</t>
  </si>
  <si>
    <t>Công ty TNHH DJS</t>
  </si>
  <si>
    <t>Lô B-2B3, CN, KCN Mỹ Phước 3, thị xã Bến Cát, Bình Dương</t>
  </si>
  <si>
    <t>Sản xuất phụ tùng và bộ phận phụ trợ cho xe có động cơ</t>
  </si>
  <si>
    <t>Công ty TNHH Perstima Việt Nam</t>
  </si>
  <si>
    <t>Số 15 đường số 6, KCN VSIP I, thị xã Thuận An, Bình Dương</t>
  </si>
  <si>
    <t>Sản xuất, kinh donah thép</t>
  </si>
  <si>
    <t>dn.binhduong.147</t>
  </si>
  <si>
    <t>Công ty TNHH Điện Tử T T</t>
  </si>
  <si>
    <t>Đường số 4, KCN Tân Đông Hiệp B, Tx.Dĩ An, tỉnh Bình Dương</t>
  </si>
  <si>
    <t>Chi nhánh Công ty Cổ phần Acecook Việt Nam tại Bình Dương</t>
  </si>
  <si>
    <t>Khu Phố 1B, phường An Phú, thị xã Thuận an, tỉnh Bình Dương</t>
  </si>
  <si>
    <t>Sản xuất thuực phẩm</t>
  </si>
  <si>
    <t>Công ty TNHH Hưng Dụ</t>
  </si>
  <si>
    <t>Số 32, đường Dân Chủ, KCN VSIPII, TP Thủ Dầu Một</t>
  </si>
  <si>
    <t>dn.binhduong.223</t>
  </si>
  <si>
    <t>CN Công ty Cổ Phần Sữa Việt Nam - Nhà máy sữa bột  Việt Nam</t>
  </si>
  <si>
    <t>Số 9, Đại Lộ Tự do, KCN VSIP I, Phường Bình An, Thuận An, Bình Dương</t>
  </si>
  <si>
    <t>Công ty TNHH An Hưng</t>
  </si>
  <si>
    <t>Lô E, Đường số 4, KCN Đồng An, Thuận An, Tỉnh Bình Dương</t>
  </si>
  <si>
    <t>dn.binhduong.118</t>
  </si>
  <si>
    <t>Công ty TNHH Swire Cold Storage Việt Nam</t>
  </si>
  <si>
    <t>Số 18, Đường số 6 KCN Sóng Thấn 1, TX Dĩ An, T. Bình Dương</t>
  </si>
  <si>
    <t>Công ty Cổ phần nhựa Thiếu niên Tiền Phong phía Nam</t>
  </si>
  <si>
    <t>Lô C2, KCN Đồng An II, phường Hòa Phú, TP Thủ Dầu Một</t>
  </si>
  <si>
    <t>Bệnh viện Đa khoa tỉnh Bình Dương</t>
  </si>
  <si>
    <t>Số 5, đường Phạm Ngọc Thạch, P.Hiệp Thành, thành phố Thủ Dầu Một, Bình Dương</t>
  </si>
  <si>
    <t>Bệnh viện, trạm xá</t>
  </si>
  <si>
    <t>CN Số 1 - Công ty Cổ phần BĐS Việt Nhật tại Bình Dương (Siêu thị Big C)</t>
  </si>
  <si>
    <t>Số 555B, Đại lộ Bình Dương, Phường Hiệp Thành, TP Thủ Dầu Một, Bình Dương</t>
  </si>
  <si>
    <t xml:space="preserve"> Bán buôn, bán lẻ</t>
  </si>
  <si>
    <t>dn.binhduong.139</t>
  </si>
  <si>
    <t>CN Số 2 - Công ty Cổ phần BĐS Việt Nhật tại Bình Dương (Siêu thị Big C)</t>
  </si>
  <si>
    <t>Phường Đông Hòa, thị xã Dĩ An, tỉnh Bình Dương</t>
  </si>
  <si>
    <t>dn.binhduong.138</t>
  </si>
  <si>
    <t>Công ty Cổ phần Trung tâm Thương mại Lotte Việt Nam -CN Bình Dương</t>
  </si>
  <si>
    <t>Khu đô thị The Seasons Bình Dương, P.Lái Thiêu, TX Thuận An, tỉnh Bình Dương</t>
  </si>
  <si>
    <t>dn.binhduong.106</t>
  </si>
  <si>
    <t>Công ty Cổ phần Bệnh viện Đa khoa Quốc tế Hạnh Phúc</t>
  </si>
  <si>
    <t>Số 18, Đại lộ Bình Dương, phường Vĩnh Phú, TX Thuận An, tỉnh Bình Dương</t>
  </si>
  <si>
    <t>Chi nhánh Công ty Cổ phần Tico</t>
  </si>
  <si>
    <t>Số 83/2B, Khu phố 1B, Phường An Phú, TX Thuận An, tỉnh Bình Dương</t>
  </si>
  <si>
    <t>Sản xuất mỹ phẩm, xà phòng, chất tẩy rửa, làm bóng và chế phẩm vệ sinh</t>
  </si>
  <si>
    <t>Công ty TNHH MTV Khách sạn Becamex</t>
  </si>
  <si>
    <t>Đường Hùng Vương, Phường Hòa Phú, Thành phố Thủ Dầu Một, Bình Dương</t>
  </si>
  <si>
    <t>Công ty Cổ phần Đầu tư Thái Bình</t>
  </si>
  <si>
    <t>Số 5A, Xa lộ Xuyên Á, P. An Bình, TX. Dĩ An, tỉnh Bình Dương</t>
  </si>
  <si>
    <t>Công ty Cổ phần Gia Lợi</t>
  </si>
  <si>
    <t>Tổ 2, Kp Phước Hải, P.Thái Hòa, Tx.Tân Uyên, tỉnh Bình Dương</t>
  </si>
  <si>
    <t xml:space="preserve">Sản xuất Bạt Nhựa, Bạt Che </t>
  </si>
  <si>
    <t>Công ty Cổ phần Nhựa Tín Kim</t>
  </si>
  <si>
    <t>Đường Đ3, KCN Đồng An 2, P. Hòa Phú, TP. Thủ Dầu Một, Tỉnh Bình Dương</t>
  </si>
  <si>
    <t> Sản xuất sản phẩm từ plastic</t>
  </si>
  <si>
    <t>Công ty Cổ phần Omexey Home Furnishing Việt Nam</t>
  </si>
  <si>
    <t>Khu phố Ông Đông, phường Tân Hiệp, thị xã Tân Uyên</t>
  </si>
  <si>
    <t>Sản xuất sản phẩm từ gỗ, tre, nứa (trừ giường, tủ, bàn, ghế)</t>
  </si>
  <si>
    <t>dn.binhduong.191</t>
  </si>
  <si>
    <t>Công ty TNHH Astro Engineering Việt Nam</t>
  </si>
  <si>
    <t>Lô C, đường số 1, KCN Đồng An, Phường Bình Hòa, TX Thuận An, Bình Dương</t>
  </si>
  <si>
    <t>Công ty TNHH Công nghiệp De Licacy Việt Nam</t>
  </si>
  <si>
    <t>Lô A-10-CN,KCN Bàu Bàng, Xã Lai Hưng, Huyện Bàu Bàng, Bình Dương</t>
  </si>
  <si>
    <t>Công ty TNHH Đại Hoa</t>
  </si>
  <si>
    <t>Thửa đất số 240, tờ bản đồ số 39, Khu phố 7, Phường Uyên Hưng, Thị xã Tân Uyên, Bình Dương</t>
  </si>
  <si>
    <t>Công ty TNHH MTV Cao su Dầu Tiếng</t>
  </si>
  <si>
    <t>Khu phố 2, Thị Trấn Dầu Tiếng, Huyện Dầu Tiếng, Bình Dương</t>
  </si>
  <si>
    <t>Công ty TNHH Nhựa Chinli</t>
  </si>
  <si>
    <t>Lô H7, KCN Việt Hương, TX. Thuận An, tỉnh Bình Dương</t>
  </si>
  <si>
    <t>Công ty TNHH Sản xuất – Thương Mại Vinh Phát Đạt</t>
  </si>
  <si>
    <t>Đường 1A, KCN Đồng An, thị xã Thuận An, Bình Dương</t>
  </si>
  <si>
    <t>Sản xuất sợi, vải dệt thoi</t>
  </si>
  <si>
    <t>Công ty TNHH Scancom Việt Nam</t>
  </si>
  <si>
    <t>Lô 10, Đường số 8, KCN Sóng Thần 1, thị xã Dĩ An, Bình Dương</t>
  </si>
  <si>
    <t>Sản xuất đồ gỗ</t>
  </si>
  <si>
    <t>Công ty TNHHSản xuất Thương mại Dịch vụ Tân Tường Khang</t>
  </si>
  <si>
    <t>Đường D2 và N5, KCN Nam Tân Uyên, Phường Khánh Bình, Thị xã Tân Uyên, Bình Dương</t>
  </si>
  <si>
    <t>Công ty TNHH Acumen Houseware Industry Việt Nam</t>
  </si>
  <si>
    <t>Số 12, Đại Lộ Hữu Nghị, KCN KCN VSIP I, thị xã Thuận An, Bình Dương</t>
  </si>
  <si>
    <t>Công ty TNHH Compass II</t>
  </si>
  <si>
    <t>Số 35, Đại lộ Độc Lập, KCN VSIP I,  TX Thuận An, Bình Dương</t>
  </si>
  <si>
    <t>Sản xuất thùng, bể chứa và dụng cụ chứa đựng bằng kim loại</t>
  </si>
  <si>
    <t>Công ty TNHH Mega Step Electronics</t>
  </si>
  <si>
    <t>Số 37, Đại Lộ Tự do, KCN VSIP I, thị xã Thuận An, Bình Dương</t>
  </si>
  <si>
    <t>dn.binhduong.159</t>
  </si>
  <si>
    <t>Công Ty TNHH Sản Xuất Gạch Men King Minh</t>
  </si>
  <si>
    <t>79, Ấp Đồng Nai, Xã Hóa An, TP.Biên Hòa, Tỉnh Đồng Nai</t>
  </si>
  <si>
    <t>dn.dongnai.068</t>
  </si>
  <si>
    <t>Công ty TNHH Bình Tiên Đồng Nai</t>
  </si>
  <si>
    <t>1/1, đường Phạm Văn Thuận, Phường Tam Hiệp, Thành Phố Biên Hòa, Tỉnh Đồng Nai</t>
  </si>
  <si>
    <t>dn.dongnai.036</t>
  </si>
  <si>
    <t>Tổng công ty cấp nước Sài Gòn-TNHH MTV</t>
  </si>
  <si>
    <t>Trạm bơm nước Hóa An, Điện kế 1, X.Hóa An, TP.Biên Hòa</t>
  </si>
  <si>
    <t>Bơm nước thô</t>
  </si>
  <si>
    <t>dn.dongnai.073</t>
  </si>
  <si>
    <t>Công Ty Cổ Phần Đầu Tư Và Kinh Doanh Nước Sạch Sài Gòn</t>
  </si>
  <si>
    <t>Đường Bùi Hữu Nghĩa, Xã Hóa An, TP.Biên Hòa, Tỉnh Đồng Nai</t>
  </si>
  <si>
    <t>dn.dongnai.153</t>
  </si>
  <si>
    <t>Nhà Máy Hóa Chất Biên Hòa</t>
  </si>
  <si>
    <t>Đường 5 KCN BH1, P.An Bình, TP.Biên Hòa, Đồng Nai</t>
  </si>
  <si>
    <t>dn.dongnai.125</t>
  </si>
  <si>
    <t>Công Ty Cổ Phần Đường Biên Hòa</t>
  </si>
  <si>
    <t>Đường 1, KCN Biên Hoà 1, P.An Bình, TP.Biên Hoà, T.Đồng Nai</t>
  </si>
  <si>
    <t>Sản xuất đường luyện và các loại rượu.</t>
  </si>
  <si>
    <t>dn.dongnai.156</t>
  </si>
  <si>
    <t>Cty CP Gạch Men Thanh Thanh</t>
  </si>
  <si>
    <t>Đường 1,  KCN BH1, P.An Bình, TP.Biên Hoà, Đồng Nai</t>
  </si>
  <si>
    <t>dn.dongnai.092</t>
  </si>
  <si>
    <t>Công ty Ajinomoto Việt Nam</t>
  </si>
  <si>
    <t>Sản xuất bột ngọt</t>
  </si>
  <si>
    <t>dn.dongnai.021</t>
  </si>
  <si>
    <t>Cty TNHH Siêu Phàm</t>
  </si>
  <si>
    <t>Nhà xưởng số 1-Đường số 5 - KCN BH1</t>
  </si>
  <si>
    <t>Chế biến SP cao su</t>
  </si>
  <si>
    <t>dn.dongnai.035</t>
  </si>
  <si>
    <t>Công ty Cổ Phần Bảo Vân</t>
  </si>
  <si>
    <t>Đường 5, KCN Biên Hoà 1, TP.Biên hòa, T.Đồng Nai</t>
  </si>
  <si>
    <t>SX các sản phẩm phôi, chai, hũ nhựa pet từ hạt nhựa</t>
  </si>
  <si>
    <t>dn.dongnai.097</t>
  </si>
  <si>
    <t>Công Ty CP Việt-Pháp Sản Xuất Thức Ăn Gia Súc</t>
  </si>
  <si>
    <t>KCN BH1, P.An Bình, TP.Biên Hoà, Đồng Nai</t>
  </si>
  <si>
    <t>dn.dongnai.086</t>
  </si>
  <si>
    <t>CN CTy CP Sữa Việt Nam-Nhà Máy Sữa Dielac</t>
  </si>
  <si>
    <t>XL Hà Nội, KCN BH 1, P.An Bình</t>
  </si>
  <si>
    <t>Sản xuất sữa</t>
  </si>
  <si>
    <t>Công ty CP Cơ Khí Luyện Kim</t>
  </si>
  <si>
    <t>Đường 2, KCN BH1, P.An Bình, TP.Biên Hòa, T.Đồng Nai</t>
  </si>
  <si>
    <t>Chế tạo các sản phẩm cơ khí, kết cấu và xây lắp công nghiệp</t>
  </si>
  <si>
    <t>dn.dongnai.005</t>
  </si>
  <si>
    <t>Cty Cổ Phần Thép Biên Hòa (Vicasa)</t>
  </si>
  <si>
    <t>Đường số 9, KCN BH1</t>
  </si>
  <si>
    <t>Sản xuất, mua bán các sản phẩm thép...</t>
  </si>
  <si>
    <t>Công Ty TNHH ULHWA Việt Nam</t>
  </si>
  <si>
    <t>Đường 3, KCN Biên Hòa I, Thành Phố Biên Hòa, Tỉnh Đồng Nai</t>
  </si>
  <si>
    <t>Dệt các sản phẩm từ sợi polyester</t>
  </si>
  <si>
    <t>dn.dongnai.169</t>
  </si>
  <si>
    <t>Chi Nhánh-Công ty TNHH Great Veca Việt Nam</t>
  </si>
  <si>
    <t>Đường 8, KCN Biên Hòa 1, Phường An Bình, Thành phố Biên Hòa, Tỉnh Đồng Nai</t>
  </si>
  <si>
    <t>Sản xuất sản phẩm gỗ gia dụng</t>
  </si>
  <si>
    <t>dn.dongnai.080</t>
  </si>
  <si>
    <t>Công Ty Cổ Phần B.O.O Nước Thủ Đức</t>
  </si>
  <si>
    <t>Trạm bơm nước Hóa An (ĐK1), Tỉnh Lộ 16</t>
  </si>
  <si>
    <t>dn.dongnai.016</t>
  </si>
  <si>
    <t>Công ty Cổ Phần Nhựa Đồng Nai</t>
  </si>
  <si>
    <t>Đường 9, KCN Biên Hòa 1, Phường An Bình, Thành phố Biên Hòa, Tỉnh Đồng Nai</t>
  </si>
  <si>
    <t>SX ống nhựa, phụ kiện và các sản phẩm nhựa...</t>
  </si>
  <si>
    <t>dn.dongnai.072</t>
  </si>
  <si>
    <t>CTy TNHH Pou Chen Việt Nam</t>
  </si>
  <si>
    <t>Đường Nguyễn Ái Quốc, X.Hóa An, TP.Biên hòa, Tỉnh Đồng Nai</t>
  </si>
  <si>
    <t>Gia công giày da</t>
  </si>
  <si>
    <t>dn.dongnai.185</t>
  </si>
  <si>
    <t>Công ty Changshin Việt Nam</t>
  </si>
  <si>
    <t>KCN Thạnh Phú Ấp 1 - Xã Thạnh Phú</t>
  </si>
  <si>
    <t>Sản xuất Giày</t>
  </si>
  <si>
    <t>dn.dongnai.099</t>
  </si>
  <si>
    <t>Công ty TNHH MTV cấp nước Đồng Nai</t>
  </si>
  <si>
    <t xml:space="preserve"> Ấp Vàm</t>
  </si>
  <si>
    <t>Khai thác, lọc và phân phối nước</t>
  </si>
  <si>
    <t>dn.dongnai.109</t>
  </si>
  <si>
    <t>Công ty TNHH Herder PLan</t>
  </si>
  <si>
    <t>Khu 2 Ấp Bình Thạch - Xã Bình Hòa</t>
  </si>
  <si>
    <t>Sản xuất các sản phẩm từ kim loại.</t>
  </si>
  <si>
    <t>dn.dongnai.026</t>
  </si>
  <si>
    <t>Công ty BBCC</t>
  </si>
  <si>
    <t xml:space="preserve"> Ấp Ông Hường - Xã Thiện Tân</t>
  </si>
  <si>
    <t>dn.dongnai.011</t>
  </si>
  <si>
    <t>CN 1 - DNTN Duy Khương</t>
  </si>
  <si>
    <t xml:space="preserve"> Cụm CN Thạnh Phú Ấp Ông Hường - Xã Thiện Tân</t>
  </si>
  <si>
    <t>Sản xuất chế biến Gỗ</t>
  </si>
  <si>
    <t>dn.dongnai.065</t>
  </si>
  <si>
    <t>Công ty CP Gạch men Phương Nam</t>
  </si>
  <si>
    <t>Cụm Cn VLXD Tân An</t>
  </si>
  <si>
    <t>Công ty TNHH CN Dona Quế Bằng</t>
  </si>
  <si>
    <t>Ấp 5 - Xã Thạnh Phú</t>
  </si>
  <si>
    <t>CTy TNHH Giày Dona Standard VN</t>
  </si>
  <si>
    <t>KCN Xuân Lộc, huyện Xuân Lộc, tỉnh Đồng Nai</t>
  </si>
  <si>
    <t xml:space="preserve">Sản xuất các loại  giày </t>
  </si>
  <si>
    <t>dn.dongnai.064</t>
  </si>
  <si>
    <t>CTy TNHH MTV Nhà máy sản xuất cồn Tùng Lâm</t>
  </si>
  <si>
    <t>Ấp 4, Xuân Hòa , xuân Lộc, Đồng Nai</t>
  </si>
  <si>
    <t>Sản xuất cồn</t>
  </si>
  <si>
    <t>dn.dongnai.180</t>
  </si>
  <si>
    <t>Công Ty TNHH AB Mauri Việt Nam</t>
  </si>
  <si>
    <t>Ấp 4, xã La Ngà</t>
  </si>
  <si>
    <t>Sản xuất men thực phẩm</t>
  </si>
  <si>
    <t>dn.dongnai.079</t>
  </si>
  <si>
    <t>Chi nhánh Tập Đoàn Dệt May Việt Nam - Nhà Máy Sợi Vinatex Phú Cường</t>
  </si>
  <si>
    <t>Cụm Công nghiệp Phú Cường, xã Phú Cường, huyện Định Quán, tỉnh Đồng Nai</t>
  </si>
  <si>
    <t>dn.dongnai.143</t>
  </si>
  <si>
    <t>CÔNG TY CỔ PHẦN DÂY VÀ CÁP SACOM</t>
  </si>
  <si>
    <t>KCN Long Thành</t>
  </si>
  <si>
    <t>SX, thiết bị điện</t>
  </si>
  <si>
    <t>CÔNG TY CỔ PHẦN GẠCH MEN V.T.C</t>
  </si>
  <si>
    <t>KCN Gò Dầu</t>
  </si>
  <si>
    <t>SX các SP gạch, đồ gốm</t>
  </si>
  <si>
    <t>dn.dongnai.122</t>
  </si>
  <si>
    <t>CÔNG TY CỔ PHẤN GẠCH MEN Ý MỸ</t>
  </si>
  <si>
    <t>KCN Tam Phước</t>
  </si>
  <si>
    <t>dn.dongnai.085</t>
  </si>
  <si>
    <t>CÔNG TY CỔ PHẦN GỐM SỨ TOÀN QUỐC</t>
  </si>
  <si>
    <t>dn.dongnai.055</t>
  </si>
  <si>
    <t>Công Ty Cổ Phần Kỹ Nghệ Ván PB Long Việt</t>
  </si>
  <si>
    <t>SX, chế biến gỗ</t>
  </si>
  <si>
    <t>dn.dongnai.157</t>
  </si>
  <si>
    <t>CÔNG TY CỔ PHẦN NGÔ HAN</t>
  </si>
  <si>
    <t>Xã Phước Thái</t>
  </si>
  <si>
    <t>dn.dongnai.034</t>
  </si>
  <si>
    <t>CÔNG TY CỔ PHẦN QUỐC TẾ PANCERA</t>
  </si>
  <si>
    <t>dn.dongnai.112</t>
  </si>
  <si>
    <t>CÔNG TY CỔ PHẦN TRUNG ĐÔNG</t>
  </si>
  <si>
    <t>Cụm CN Tam Phước 1</t>
  </si>
  <si>
    <t>SX từ sản phẩm cao su</t>
  </si>
  <si>
    <t>dn.dongnai.075</t>
  </si>
  <si>
    <t>CÔNG TY PHÂN BÓN VIỆT NHẬT</t>
  </si>
  <si>
    <t>SX hóa chất, phân bón</t>
  </si>
  <si>
    <t>dn.dongnai.031</t>
  </si>
  <si>
    <t>CÔNG TY TNHH ANSELL VINA</t>
  </si>
  <si>
    <t>CÔNG TY TNHH BOSCH VIỆT NAM</t>
  </si>
  <si>
    <t>SX sản phẩm phi kim loại</t>
  </si>
  <si>
    <t>dn.dongnai.117</t>
  </si>
  <si>
    <t>CTY TNHH DAE MYUNG CHEMICAL VN</t>
  </si>
  <si>
    <t>dn.dongnai.058</t>
  </si>
  <si>
    <t>CÔNG TY TNHH GLOBAL DYEING</t>
  </si>
  <si>
    <t>SX nhuộm da, sợi, dệt vải</t>
  </si>
  <si>
    <t>dn.dongnai.102</t>
  </si>
  <si>
    <t>CÔNG TY TNHH GỖ LEE FU (VIỆT NAM)</t>
  </si>
  <si>
    <t>CÔNG TY TNHH HOMN REEN (VN)</t>
  </si>
  <si>
    <t>dn.dongnai.062</t>
  </si>
  <si>
    <t>CÔNG TY TNHH MAINETTI (VIỆT NAM)</t>
  </si>
  <si>
    <t>dn.dongnai.022</t>
  </si>
  <si>
    <t>CÔNG TY TNHH MTV CADIVI ĐỒNG NAI</t>
  </si>
  <si>
    <t>CÔNG TY TNHH MTV PAK VIỆT NAM</t>
  </si>
  <si>
    <t>Xã Phước Bình</t>
  </si>
  <si>
    <t>dn.dongnai.090</t>
  </si>
  <si>
    <t>CÔNG TY TNHH SAMIL VINA</t>
  </si>
  <si>
    <t>SX sợi, dệt vải</t>
  </si>
  <si>
    <t>dn.dongnai.096</t>
  </si>
  <si>
    <t>CÔNG TY TNHH SUHEUNG VIỆT NAM</t>
  </si>
  <si>
    <t>SX, dụng cụ y tế</t>
  </si>
  <si>
    <t>dn.dongnai.081</t>
  </si>
  <si>
    <t>CTY CỔ PHẦN JOHNSON WOOD</t>
  </si>
  <si>
    <t>dn.dongnai.091</t>
  </si>
  <si>
    <t>CTY CP CÔNG NGHIỆP GỐM SỨ TAICERA</t>
  </si>
  <si>
    <t>dn.dongnai.121</t>
  </si>
  <si>
    <t>CTY TNHH BAO BÌ NGK CROWN ĐN</t>
  </si>
  <si>
    <t>dn.dongnai.008</t>
  </si>
  <si>
    <t>CTY TNHH NHUA TPC VI NA CN G.DAU</t>
  </si>
  <si>
    <t>dn.dongnai.015</t>
  </si>
  <si>
    <t>CTY TNHH OLYMPUS VIỆT NAM</t>
  </si>
  <si>
    <t>SX, chế tạo thiết bị</t>
  </si>
  <si>
    <t>dn.dongnai.183</t>
  </si>
  <si>
    <t>CTY TNHH QUỐC TẾ KIM BẢO SƠN ( VN)</t>
  </si>
  <si>
    <t>dn.dongnai.037</t>
  </si>
  <si>
    <t>CTY TNHH SURINT OMYA ( VIET NAM)</t>
  </si>
  <si>
    <t>dn.dongnai.032</t>
  </si>
  <si>
    <t>CTY TNHH WORLD VINA</t>
  </si>
  <si>
    <t>dn.dongnai.187</t>
  </si>
  <si>
    <t>CÔNG TY CP SX VÀ ĐẦU TƯ HOÀNG GIA</t>
  </si>
  <si>
    <t>Nhơn Trạch , Đồng Nai</t>
  </si>
  <si>
    <t>dn.dongnai.095</t>
  </si>
  <si>
    <t>Công Ty Cổ Phần Công Nghiệp Ý Mỹ</t>
  </si>
  <si>
    <t>dn.dongnai.052</t>
  </si>
  <si>
    <t>Công Ty Tôn Phương Nam</t>
  </si>
  <si>
    <t>Sản xuất tôn</t>
  </si>
  <si>
    <t>dn.dongnai.024</t>
  </si>
  <si>
    <t>CÔNG TY TNHH XI MĂNG SIAM CITY NHƠN TRẠCH</t>
  </si>
  <si>
    <t>Công ty TNHH JungWoo Vina</t>
  </si>
  <si>
    <t>Sản xuất vải</t>
  </si>
  <si>
    <t>dn.dongnai.050</t>
  </si>
  <si>
    <t>Công Ty Cổ Phần Tấm Lợp - Vật Liệu Xây Dựng Đồng Nai</t>
  </si>
  <si>
    <t>dn.dongnai.087</t>
  </si>
  <si>
    <t>CN Nhơn Trạch - Công Ty Cổ Phần Thép Nhà Bè</t>
  </si>
  <si>
    <t>dn.dongnai.110</t>
  </si>
  <si>
    <t>CN CTY CPĐT SXTM KIM PHONG</t>
  </si>
  <si>
    <t>dn.dongnai.088</t>
  </si>
  <si>
    <t>CN CÔNG TY CP PIN ACQUY MIỀN NAM- XN ẮC QUY ĐỒNG NAI 2</t>
  </si>
  <si>
    <t>Sản xuất bình ắcquy</t>
  </si>
  <si>
    <t>dn.dongnai.193</t>
  </si>
  <si>
    <t>CÔNG TY CỔ PHẦN VIỆT TIẾN ĐÔNG Á</t>
  </si>
  <si>
    <t>Sản xuất chỉ sợi</t>
  </si>
  <si>
    <t>Công ty TNHH Pou Sung Việt Nam</t>
  </si>
  <si>
    <t>KCN Bàu Xéo, Trảng Bom, tỉnh Đồng Nai</t>
  </si>
  <si>
    <t>Sản xuất giày dép, sơ chế da</t>
  </si>
  <si>
    <t>Công ty TNHH Shing Mark Vina</t>
  </si>
  <si>
    <t>Công nghiệp Chế biến gỗ</t>
  </si>
  <si>
    <t>dn.dongnai.120</t>
  </si>
  <si>
    <t>Cty TNHH Thép An Khánh - CN Đồng Nai</t>
  </si>
  <si>
    <t>Ấp 4 xã Sông Trầu, H, Trảng Bom</t>
  </si>
  <si>
    <t>Sản xuất các kim loại</t>
  </si>
  <si>
    <t>dn.dongnai.111</t>
  </si>
  <si>
    <t>Công ty TNHH Đông Phương Đồng Nai Việt Nam</t>
  </si>
  <si>
    <t>KCN Sông Mây, Trảng Bom-Đồng Nai</t>
  </si>
  <si>
    <t>dn.dongnai.164</t>
  </si>
  <si>
    <t>Công ty TNHH Giày Đồng Nai Việt Vinh</t>
  </si>
  <si>
    <t>dn.dongnai.113</t>
  </si>
  <si>
    <t>CÔNG TY TNHH DONA PACIFIC VIỆT NAM</t>
  </si>
  <si>
    <t>dn.dongnai.106</t>
  </si>
  <si>
    <t>CÔNG TY TNHH SANLIM FURNITURE VN</t>
  </si>
  <si>
    <t>dn.dongnai.098</t>
  </si>
  <si>
    <t>Công ty Cổ phần Đúc Chính Xác CQS MAYS</t>
  </si>
  <si>
    <t>KCN Hố Nai 3, Trảng Bom, tỉnh Đồng Nai</t>
  </si>
  <si>
    <t>Chế tạo máy móc thiết bị cho sản xuất và hoạt động văn phòng</t>
  </si>
  <si>
    <t>dn.dongnai.082</t>
  </si>
  <si>
    <t>Công ty Cao su Kenda (Việt Nam)</t>
  </si>
  <si>
    <t>KCN Hố Nai, Trảng Bom, tỉnh Đồng Nai</t>
  </si>
  <si>
    <t>Sản xuất các sản phẩm từ cao su và nhựa các loại</t>
  </si>
  <si>
    <t>Công ty Cổ Phần Chăn Nuôi C.P VN- CNSXKD Thức ăn Chăn nuôi</t>
  </si>
  <si>
    <t>dn.dongnai.151</t>
  </si>
  <si>
    <t>Công ty TNHH Dinh Dưỡng Á Châu (VN)</t>
  </si>
  <si>
    <t>dn.dongnai.089</t>
  </si>
  <si>
    <t>Chi Nhánh Công ty TNHH Buwon Vina Tại KCN Bàu Xéo</t>
  </si>
  <si>
    <t>KCN Bàu Xéo,Trảng Bom Tỉnh Đồng Nai</t>
  </si>
  <si>
    <t>dn.dongnai.049</t>
  </si>
  <si>
    <t>CÔNG TY TNHH SẢN XUẤT THƯƠNG MẠI LONG HẢI PHÁT</t>
  </si>
  <si>
    <t>Xã Hố Nai 3, H.Trảng Bom, T.Đồng Nai</t>
  </si>
  <si>
    <t>dn.dongnai.023</t>
  </si>
  <si>
    <t>Công Ty TNHH MTV Suối Sao</t>
  </si>
  <si>
    <t>Khu Suối Sao,Trảng Bom, tỉnh Đồng Nai</t>
  </si>
  <si>
    <t>Công nghiệp Sản xuất Giấy</t>
  </si>
  <si>
    <t>dn.dongnai.025</t>
  </si>
  <si>
    <t>Công ty TNHH Quốc tế Kim Bảo Sơn (Việt Nam)</t>
  </si>
  <si>
    <t>KCN Giang Điền, Trảng Bom, tỉnh Đồng Nai</t>
  </si>
  <si>
    <t>Công ty trách nhiệm hữu hạn Shin Fung Industrial</t>
  </si>
  <si>
    <t>dn.dongnai.029</t>
  </si>
  <si>
    <t>CTy Cổ Phần Chăn Nuôi C.P Việt Nam</t>
  </si>
  <si>
    <t>KCN Biên Hòa II P.Long Bình Tân TP.Biên Hòa T.Đồng Nai</t>
  </si>
  <si>
    <t>Sản xuất các sản phẩm từ cao su và nhựa, chế biến thực phẩm</t>
  </si>
  <si>
    <t>dn.dongnai.084</t>
  </si>
  <si>
    <t>Công ty TNHH CARGILL Việt Nam</t>
  </si>
  <si>
    <t>Lô 29, KCN BH2, P.An Bình, TP.Biên Hòa</t>
  </si>
  <si>
    <t>dn.dongnai.028</t>
  </si>
  <si>
    <t>CÔNG TY TNHH NESTLÉ VIỆT NAM</t>
  </si>
  <si>
    <t>KCN Biên Hòa 2, P.Long Bình TP.Biên Hòa, T.Đồng Nai, VN</t>
  </si>
  <si>
    <t>dn.dongnai.038</t>
  </si>
  <si>
    <t>Cty TNHH Thép Seah Việt Nam</t>
  </si>
  <si>
    <t>Số 7,Đường 3A, KCN BH2, TP.Biên Hòa</t>
  </si>
  <si>
    <t>dn.dongnai.094</t>
  </si>
  <si>
    <t>Công Ty Sản Phẩm Máy Tính Fujitsu Việt Nam TNHH</t>
  </si>
  <si>
    <t>Số 31, đường 3A,KCN Biên Hòa 2, TP.Biên Hòa, T.Đồng Nai</t>
  </si>
  <si>
    <t>Sản xuất radio, thiết bị truyền thông</t>
  </si>
  <si>
    <t>dn.dongnai.116</t>
  </si>
  <si>
    <t>Công Ty Trách Nhiệm Hữu Hạn Mabuchi Motor Việt Nam</t>
  </si>
  <si>
    <t>Khu Công Nghiệp Biên Hòa IIThành Phố Biên Hoà, Tỉnh Đồng Nai</t>
  </si>
  <si>
    <t>dn.dongnai.129</t>
  </si>
  <si>
    <t>Công Ty CP Dây Và Cáp Điện TAYA Việt Nam</t>
  </si>
  <si>
    <t>Số 1, Đường 1A,KCN Biên Hòa 2, TP.Biên Hòa, T.Đồng Nai</t>
  </si>
  <si>
    <t>dn.dongnai.041</t>
  </si>
  <si>
    <t>CTy TNHH Resinoplast Việt Nam</t>
  </si>
  <si>
    <t>Số 2,Đường 15A KCNBH2, P.An Bình, TP.Biên hòa</t>
  </si>
  <si>
    <t>dn.dongnai.186</t>
  </si>
  <si>
    <t>Công TY TNHH Boramtek Việt Nam</t>
  </si>
  <si>
    <t>Số 4, Đường 17A, KCN Biên Hòa 2, P.An Bình, TP.Biên Hòa, T.Đồng Nai</t>
  </si>
  <si>
    <t>dn.dongnai.163</t>
  </si>
  <si>
    <t>Công Ty Hữu Hạn Sợi Tainan (Việt Nam)</t>
  </si>
  <si>
    <t>Số 9, Đường 17A , KCN Biên Hòa 2, TP.Biên Hòa, T.Đồng Nai</t>
  </si>
  <si>
    <t>SX sợi, dệt</t>
  </si>
  <si>
    <t>dn.dongnai.130</t>
  </si>
  <si>
    <t>Cty TNHH MUTO Việt Nam</t>
  </si>
  <si>
    <t>Số 2, đường 9A, KCN BH2, P.An Bình, TP.Biên Hòa, T.Đồng Nai</t>
  </si>
  <si>
    <t>dn.dongnai.182</t>
  </si>
  <si>
    <t>Công ty TNHH TENMA (HCM) Việt Nam</t>
  </si>
  <si>
    <t>Số 10, Đường 9A, KCN Biên Hòa II, TP.Biên Hòa, Tỉnh Đồng Nai</t>
  </si>
  <si>
    <t>dn.dongnai.046</t>
  </si>
  <si>
    <t>Tổng Công Ty Công Nghiệp Thực Phẩm Đồng Nai</t>
  </si>
  <si>
    <t>Số 833Axa lộ Hà Nội, KP1, P Long Bình Tân TP Biên Hòa, Tỉnh Đồng Nai</t>
  </si>
  <si>
    <t>Sản xuất thuốc lá, thuốc lào, kho bãi hàng hóa, văn phòng</t>
  </si>
  <si>
    <t>dn.dongnai.190</t>
  </si>
  <si>
    <t>Công Ty TNHH YNGHUA Việt Nam</t>
  </si>
  <si>
    <t>Số 11, đường 3A,KCN Biên Hòa 2, TP.Biên Hòa, T.Đồng Nai</t>
  </si>
  <si>
    <t>Sản xuất phương tiện đi lại</t>
  </si>
  <si>
    <t>dn.dongnai.105</t>
  </si>
  <si>
    <t>Cty TNHH Công Nghiệp PLUS Việt Nam</t>
  </si>
  <si>
    <t>Số 3,Đường 1A, KCN BH2, P.An Bình , TP.Biên Hòa, T.Đồng Nai</t>
  </si>
  <si>
    <t>Chế tạo máy móc thiết bị</t>
  </si>
  <si>
    <t>dn.dongnai.010</t>
  </si>
  <si>
    <t>Công Ty TNHH Điện Máy Aqua Việt Nam</t>
  </si>
  <si>
    <t>Số 8,Đường 17A, KCN Biên Hòa 2, TP.Biên Hòa, T.Đồng Nai</t>
  </si>
  <si>
    <t>Sản xuất radio, thiết bị truyền thông, xây dựng</t>
  </si>
  <si>
    <t>dn.dongnai.047</t>
  </si>
  <si>
    <t>Công Ty Cổ Phần Gas Việt Nhật</t>
  </si>
  <si>
    <t>Số 33,Đường 3A, KCNBH2, P.An Bình, TP.Biên Hoà, Đồng Nai.</t>
  </si>
  <si>
    <t>Sản xuất ga, phân phối khi</t>
  </si>
  <si>
    <t>dn.dongnai.093</t>
  </si>
  <si>
    <t>Công Ty CP Tae Kwang Vina Industrial</t>
  </si>
  <si>
    <t>Số 8đường 9A KCN Biên Hòa 2 TP.Biên Hòa Tỉnh Đồng Nai</t>
  </si>
  <si>
    <t>Sản xuất các sản phẩm từ cao su và nhựa, thuộc, sơ chế da, giầy dép</t>
  </si>
  <si>
    <t>dn.dongnai.194</t>
  </si>
  <si>
    <t>Công Ty TNHH Hòa Bình</t>
  </si>
  <si>
    <t>KP8 P. Long Bình TP. Biên Hòa T. Đồng Nai</t>
  </si>
  <si>
    <t>dn.dongnai.178</t>
  </si>
  <si>
    <t>CÔNG TY TNHH VIỆT NAM MEIWA</t>
  </si>
  <si>
    <t>Đường 15A KCN Biên Hòa II TP.Biên Hòa tỉnh Đồng Nai</t>
  </si>
  <si>
    <t>dn.dongnai.083</t>
  </si>
  <si>
    <t>Công Ty TNHH Grobest Industrial (Việt Nam)</t>
  </si>
  <si>
    <t>Số 9Đường 3A KCN Biên Hòa 2 P.Long Bình Tân TP.Biên Hòa T.Đồng Nai</t>
  </si>
  <si>
    <t>dn.dongnai.107</t>
  </si>
  <si>
    <t>Công Ty TNHH MTV Thiết Bị Điện Lioa Đồng Nai</t>
  </si>
  <si>
    <t>Số 5, Đường 17A, KCN BH2, P.An Bình, TP.Biên Hoà, Đồng Nai</t>
  </si>
  <si>
    <t>CÔNG TY TNHH JAEILL VIỆT NAM</t>
  </si>
  <si>
    <t>KCN Long Bình, TP.Biên Hòa, Tỉnh Đồng Nai</t>
  </si>
  <si>
    <t>Sx trang phục, nhuộm, sợi, dệt</t>
  </si>
  <si>
    <t>Công Ty TNHH On Semiconductor Việt Nam</t>
  </si>
  <si>
    <t>Số 10, Đường 17A, KCN Biên Hòa 2, TP.Biên Hòa, T.Đồng Nai</t>
  </si>
  <si>
    <t>dn.dongnai.132</t>
  </si>
  <si>
    <t>Chi Nhánh Công ty TNHH OLam Việt Nam Tại KCN Biên Hoà II</t>
  </si>
  <si>
    <t>Đường 16A KCN Biên Hòa II, P.An Bình TP.Biên Hòa, T.Đồng Nai</t>
  </si>
  <si>
    <t>Kho bãi hàng hoá, Chế biến thực phẩm</t>
  </si>
  <si>
    <t>Công ty TNHH Đầu tư Long Đức</t>
  </si>
  <si>
    <t>KCN Long Đức, X. Long Đức, H. Long Thành</t>
  </si>
  <si>
    <t>Các ngành công nghiệp khác</t>
  </si>
  <si>
    <t>dn.dongnai.103</t>
  </si>
  <si>
    <t>Công ty CP đầu tư và phát triển VRG Long Thành</t>
  </si>
  <si>
    <t>Lô E, KCN Lộc An - Bình Sơn, Bình Sơn, Long Thành, Đồng Nai.</t>
  </si>
  <si>
    <t>dn.dongnai.044</t>
  </si>
  <si>
    <t>Công ty TNHH Hyosung Việt Nam</t>
  </si>
  <si>
    <t>Đường N2, KCN Nhơn Trạch 5, H.Nhơn Trạch, T.Đồng Nai</t>
  </si>
  <si>
    <t>Sản xuất sợi, dệt, vải</t>
  </si>
  <si>
    <t>dn.dongnai.135</t>
  </si>
  <si>
    <t>Công ty TNHH Hyosung Đồng Nai</t>
  </si>
  <si>
    <t>Đường N3, KCN Nhơn Trạch 5, H.Nhơn Trạch, T.Đồng Nai</t>
  </si>
  <si>
    <t>dn.dongnai.165</t>
  </si>
  <si>
    <t>Công ty TNHH Điện lực Amata (Biên Hòa)</t>
  </si>
  <si>
    <t xml:space="preserve"> KCN Amata, P.Long Bình, TP.Biên Hòa, T.Đồng Nai</t>
  </si>
  <si>
    <t>dn.dongnai.133</t>
  </si>
  <si>
    <t>Công ty CP Đầu tư Phát triển Nhà và Đô thị IDICO</t>
  </si>
  <si>
    <t xml:space="preserve"> KCN Nhơn Trạch 1, xã Hiệp Phước, Huyện Nhơn Trạch, Tỉnh Đồng Nai</t>
  </si>
  <si>
    <t>dn.dongnai.134</t>
  </si>
  <si>
    <t>CÔNG TY CỔ PHẦN THÉP VICASA – VNSTEEL</t>
  </si>
  <si>
    <t>Đường số 9, KCN Biên Hòa 1, P. An Bình, Biên Hoà</t>
  </si>
  <si>
    <t>Sản xuất các kim loại như sắt, thép, kim loại màu,…</t>
  </si>
  <si>
    <t>dn.dongnai.128</t>
  </si>
  <si>
    <t>Công ty CPHH Vedan Việt Nam</t>
  </si>
  <si>
    <t>QL51 ấp 1A, Xã Phước Thái</t>
  </si>
  <si>
    <t>Sản xuất hóa chất, phân bón</t>
  </si>
  <si>
    <t>dn.dongnai.131</t>
  </si>
  <si>
    <t>Công ty CP Đầu tư Điện Tín Phát</t>
  </si>
  <si>
    <t xml:space="preserve"> KCN Nhơn Trạch 3, đường 25B, xã Hiệp Phước, Huyện Nhơn Trạch, Tỉnh Đồng Nai</t>
  </si>
  <si>
    <t>dn.dongnai.118</t>
  </si>
  <si>
    <t>Công Ty Cổ Phần Bệnh Viện Đa Khoa Đồng Nai</t>
  </si>
  <si>
    <t>02, Đồng Khởi, Phường Tam Hòa, Thành Phố Biên Hòa</t>
  </si>
  <si>
    <t>Hoạt động bệnh viện</t>
  </si>
  <si>
    <t>dn.dongnai.019</t>
  </si>
  <si>
    <t>Công Ty TNHH Kinh Doanh Trung Tâm Thương Mại Biên Hòa</t>
  </si>
  <si>
    <t>Phường Tân Mai (thửa đất số 01, tờ bản đồ số 25), Thành Phố Biên Hòa</t>
  </si>
  <si>
    <t>Hoạt động trung tâm thương mại</t>
  </si>
  <si>
    <t>dn.dongnai.167</t>
  </si>
  <si>
    <t>Công Ty Cổ Phần Đầu Tư Kiến Trúc Xây Dựng Toàn Thịnh Phát</t>
  </si>
  <si>
    <t>98A, Võ Thị Sáu, P.Quyết Thắng, TP.Biên Hòa</t>
  </si>
  <si>
    <t>Hoạt động văn phòng</t>
  </si>
  <si>
    <t>dn.dongnai.160</t>
  </si>
  <si>
    <t>CN Công Ty CP Bất Động Sản Việt - Nhật Tại Đồng Nai</t>
  </si>
  <si>
    <t>Số 1135,đường Nguyễn Ái Quốc, KP2, P.Tân Hiệp TP.Biên Hòa, T.Đồng Nai</t>
  </si>
  <si>
    <t>dn.dongnai.144</t>
  </si>
  <si>
    <t>Công Ty Cổ Phần Trung Tâm Thương Mại LOTTE Việt Nam - Chi Nhánh Đồng Nai</t>
  </si>
  <si>
    <t>Lô B-03Khu Thương Mại Amata, Quốc lộ 1A, P. Long Bình, TP. Biên Hòa, T. Đồng Nai Việt Nam</t>
  </si>
  <si>
    <t>dn.dongnai.020</t>
  </si>
  <si>
    <t>Công Ty TNHH Thương Mại Dịch Vụ Quốc Tế Big C Đồng Nai</t>
  </si>
  <si>
    <t>KP1, P. Long Bình Tân, TP. Biên Hòa, T. Đồng Nai</t>
  </si>
  <si>
    <t>dn.dongnai.043</t>
  </si>
  <si>
    <t>Bệnh viện Đa khoa Thống Nhất</t>
  </si>
  <si>
    <t>234 Quốc Lộ 1, P. Tân Biên, TP. Biên  Hòa</t>
  </si>
  <si>
    <t>dn.dongnai.001</t>
  </si>
  <si>
    <t>CÔNG TY CỔ PHẦN ICD TÂN CẢNG - LONG BÌNH</t>
  </si>
  <si>
    <t>G243, KP7, Phường Long Bình, TP. Biên Hòa, Tỉnh Đồng Nai</t>
  </si>
  <si>
    <t>Công ty CP Cấp nước Bà Rịa - Vũng Tàu</t>
  </si>
  <si>
    <t>Số 14 đường 30/4, phường 9, Tp.Vũng Tàu, Tỉnh Bà Rịa-Vũng Tàu</t>
  </si>
  <si>
    <t>dn.bariavungtau.093</t>
  </si>
  <si>
    <t>Công ty TNHH San Fang Việt Nam</t>
  </si>
  <si>
    <t>Lô II-4 KCN Mỹ Xuân A2, huyện Tân Thành</t>
  </si>
  <si>
    <t>dn.bariavungtau.092</t>
  </si>
  <si>
    <t>Công ty TNHH chế biến bột mì Mekong</t>
  </si>
  <si>
    <t>KCN Phú Mỹ 1, huyện Tân Thành</t>
  </si>
  <si>
    <t>dn.bariavungtau.091</t>
  </si>
  <si>
    <t>Công ty TNHH Inter Flour Việt Nam</t>
  </si>
  <si>
    <t>KCN Cái Mép, Xã Tân Phước, huyện Tân Thành</t>
  </si>
  <si>
    <t>dn.bariavungtau.090</t>
  </si>
  <si>
    <t>DN tư nhân Liêm Chính</t>
  </si>
  <si>
    <t>KCN Mỹ Xuân A, xã Mỹ Xuân, huyện Tân Thành</t>
  </si>
  <si>
    <t>dn.bariavungtau.089</t>
  </si>
  <si>
    <t>Công ty TNHH CS WIND Việt Nam</t>
  </si>
  <si>
    <t>dn.bariavungtau.088</t>
  </si>
  <si>
    <t>Công ty TNHH Posco - Việt Nam</t>
  </si>
  <si>
    <t>Lô số 1, KCN Phú Mỹ 2, huyện Tân Thành</t>
  </si>
  <si>
    <t>dn.bariavungtau.087</t>
  </si>
  <si>
    <t>CN Phía Nam - Công ty CP Xi măng Cẩm Phả</t>
  </si>
  <si>
    <t>KCN Mỹ Xuân A, huyện Tân Thành</t>
  </si>
  <si>
    <t>dn.bariavungtau.086</t>
  </si>
  <si>
    <t>Nhà máy thép Pomina 2</t>
  </si>
  <si>
    <t>KCN Phú Mỹ, huyện Tân Thành</t>
  </si>
  <si>
    <t>dn.bariavungtau.085</t>
  </si>
  <si>
    <t>Nhà máy Luyện phôi théo - Chi nhánh Công ty Cổ phần thép Pomina</t>
  </si>
  <si>
    <t>dn.bariavungtau.084</t>
  </si>
  <si>
    <t>Công ty TNHH MTV Thép Miền Nam</t>
  </si>
  <si>
    <t>KCN Phú Mỹ I, huyện Tân Thành</t>
  </si>
  <si>
    <t>dn.bariavungtau.083</t>
  </si>
  <si>
    <t>Công ty TNHH MTV Thép tấm lá Phú Mỹ</t>
  </si>
  <si>
    <t>dn.bariavungtau.082</t>
  </si>
  <si>
    <t>Công ty TNHH CN Kính NSG Việt Nam</t>
  </si>
  <si>
    <t>KCN Mỹ Xuân, huyện Tân Thành</t>
  </si>
  <si>
    <t>dn.bariavungtau.081</t>
  </si>
  <si>
    <t>Công ty TNHH Thép Vinakyoei</t>
  </si>
  <si>
    <t>dn.bariavungtau.080</t>
  </si>
  <si>
    <t>Công ty Cổ phần Giấy Sài Gòn</t>
  </si>
  <si>
    <t>dn.bariavungtau.079</t>
  </si>
  <si>
    <t>Công ty CP Tong Hong Tannery Việt Nam</t>
  </si>
  <si>
    <t>Lô II KCN Mỹ Xuân A2, huyện Tân Thành</t>
  </si>
  <si>
    <t>dn.bariavungtau.078</t>
  </si>
  <si>
    <t>Công ty TNHH NS Bluescope Việt Nam</t>
  </si>
  <si>
    <t>dn.bariavungtau.077</t>
  </si>
  <si>
    <t>Chi nhánh Công ty Cổ phần Tập đoàn Hoa Sen - Nhà máy Tôn Hoa Sen Phú Mỹ.</t>
  </si>
  <si>
    <t>KCN Phú Mỹ 1, thị trấn Phú Mỹ, huyện Tân Thành</t>
  </si>
  <si>
    <t>dn.bariavungtau.076</t>
  </si>
  <si>
    <t>Công ty CP Thép tấm lá Thống Nhất</t>
  </si>
  <si>
    <t>dn.bariavungtau.075</t>
  </si>
  <si>
    <t>Công ty Cổ phần Hải Việt</t>
  </si>
  <si>
    <t>KCN Đông Xuyên, P Rạch Dừa, TP Vũng Tàu</t>
  </si>
  <si>
    <t>dn.bariavungtau.074</t>
  </si>
  <si>
    <t>Công ty TNHH MTV VLXD Hoa Sen</t>
  </si>
  <si>
    <t>dn.bariavungtau.072</t>
  </si>
  <si>
    <t>Công ty TNHH Meisheng Textiles Việt Nam</t>
  </si>
  <si>
    <t>CCN Ngãi Giao, Thị trấn Ngãi Giao, huyện Châu Đức</t>
  </si>
  <si>
    <t>dn.bariavungtau.071</t>
  </si>
  <si>
    <t>Công ty Cổ phần vật liệu xây dựng DIC Long Hương</t>
  </si>
  <si>
    <t>Km 61, QL 51, phường Kim Đinh, TP Bà Rịa</t>
  </si>
  <si>
    <t>dn.bariavungtau.070</t>
  </si>
  <si>
    <t>Công ty TNHH Công nghiệp Gốm Bạch Mã (Việt Nam)</t>
  </si>
  <si>
    <t>dn.bariavungtau.069</t>
  </si>
  <si>
    <t>Công ty TNHH Gạch men Nhà Ý</t>
  </si>
  <si>
    <t>dn.bariavungtau.068</t>
  </si>
  <si>
    <t>Công ty TNHH Prime Asia Việt Nam</t>
  </si>
  <si>
    <t>Lô V2, KCN Mỹ Xuân A2, Huyện Tân Thành</t>
  </si>
  <si>
    <t>dn.bariavungtau.067</t>
  </si>
  <si>
    <t>Công ty TNHH Siam City Cenment</t>
  </si>
  <si>
    <t>Chi nhánh Công ty TNHH MTV Dịch vụ khai thác Hải sản Biển Đông - Cảng cá Cát lở Vũng Tàu</t>
  </si>
  <si>
    <t>Số 1007/34 đường 30/4 TP Vũng Tàu</t>
  </si>
  <si>
    <t>dn.bariavungtau.101</t>
  </si>
  <si>
    <t>Công ty TNHH Gạch men Hoàng Gia</t>
  </si>
  <si>
    <t>dn.bariavungtau.064</t>
  </si>
  <si>
    <t>Công ty TNHH Baconco Khu Công nghiệp Phú Mỹ</t>
  </si>
  <si>
    <t>dn.bariavungtau.063</t>
  </si>
  <si>
    <t>Công ty TNHH Eclat Fabrics Việt Nam</t>
  </si>
  <si>
    <t>KCN Mỹ Xuân A2, huyện Tân Thành</t>
  </si>
  <si>
    <t>dn.bariavungtau.061</t>
  </si>
  <si>
    <t>Công ty TNHH Xay lúa mì Việt Nam</t>
  </si>
  <si>
    <t>dn.bariavungtau.060</t>
  </si>
  <si>
    <t>Công ty TNHH Hóa chất AGC Việt Nam</t>
  </si>
  <si>
    <t>KCN Cái Mép, xã Tân Phước, huyện Tân Thành</t>
  </si>
  <si>
    <t>dn.bariavungtau.112</t>
  </si>
  <si>
    <t>Chi nhánh Công ty TNHH Lixil Việt Nam tại Bà Rịa - Vũng Tàu</t>
  </si>
  <si>
    <t>dn.bariavungtau.100</t>
  </si>
  <si>
    <t>Công ty CP Nhiệt điện Bà Rịa</t>
  </si>
  <si>
    <t>Khu phố Hương Giang, Phường Long Hương, TP Bà Rịa</t>
  </si>
  <si>
    <t>dn.bariavungtau.057</t>
  </si>
  <si>
    <t>Chi nhánh Tổng Công ty Phân bón và Hóa chất Dầu khí - Công ty Cổ phần - Nhà máy Đạm Phú Mỹ</t>
  </si>
  <si>
    <t>dn.bariavungtau.103</t>
  </si>
  <si>
    <t>Liên doanh Việt - Nga VietsovPetro</t>
  </si>
  <si>
    <t>Số 105, Lê Lợi, TP Vũng Tàu</t>
  </si>
  <si>
    <t>Cảng liện doanh Việt Nga VietsovPetro</t>
  </si>
  <si>
    <t>73 đường 30/4, phường 9, TP.Vũng Tàu</t>
  </si>
  <si>
    <t>Chi nhánh Công ty CP Dầu thực vật Tường An - Nhà máy dầu Phú Mỹ</t>
  </si>
  <si>
    <t>KCN Phú Mỹ 1, Thị trấn Phú Mỹ, huyện Tân Thành</t>
  </si>
  <si>
    <t>dn.bariavungtau.054</t>
  </si>
  <si>
    <t>Nhà máy Nhiệt điện BOT Phú Mỹ 3</t>
  </si>
  <si>
    <t>Thị trấn Phú Mỹ, huyện Tân Thành</t>
  </si>
  <si>
    <t>dn.bariavungtau.053</t>
  </si>
  <si>
    <t>Nhà máy điện Phú Mỹ BOT 2.2</t>
  </si>
  <si>
    <t>dn.bariavungtau.052</t>
  </si>
  <si>
    <t>Công ty CP China Steel Sumikin Việt Nam</t>
  </si>
  <si>
    <t>dn.bariavungtau.051</t>
  </si>
  <si>
    <t xml:space="preserve">Công ty Cổ phần Gas Việt Nhật </t>
  </si>
  <si>
    <t>dn.bariavungtau.049</t>
  </si>
  <si>
    <t>Công ty TNHH Kinh doanh Nông Sản Việt Nam</t>
  </si>
  <si>
    <t>dn.bariavungtau.114</t>
  </si>
  <si>
    <t>Chi nhánh Công ty TNHH thủy tinh Malaya - Việt Nam</t>
  </si>
  <si>
    <t>dn.bariavungtau.047</t>
  </si>
  <si>
    <t>Công ty TNHH Fritta Việt Nam</t>
  </si>
  <si>
    <t>dn.bariavungtau.046</t>
  </si>
  <si>
    <t>Công ty Cổ phần CNG Việt Nam</t>
  </si>
  <si>
    <t>dn.bariavungtau.045</t>
  </si>
  <si>
    <t>Công ty TNHH Vũ Chân</t>
  </si>
  <si>
    <t>dn.bariavungtau.044</t>
  </si>
  <si>
    <t>Công ty TNHH Thép Đồng Tiến</t>
  </si>
  <si>
    <t>Km3, KCN Mỹ Xuân B1, xã Hắc Dịch, huyện Tân Thành</t>
  </si>
  <si>
    <t>dn.bariavungtau.025</t>
  </si>
  <si>
    <t>Công ty TNHH thép Tung Ho Việt Nam</t>
  </si>
  <si>
    <t>KCN Phú Mỹ 2, huyện Tân Thành</t>
  </si>
  <si>
    <t>Công ty CP Thương mại và Sản xuất Tôn Tân Phước Khanh</t>
  </si>
  <si>
    <t>dn.bariavungtau.023</t>
  </si>
  <si>
    <t>Công ty TNHH Cảng Quốc tế Tân Cảng - Cái Mép</t>
  </si>
  <si>
    <t>xã Tân Phước, Tân Thành</t>
  </si>
  <si>
    <t>dn.bariavungtau.022</t>
  </si>
  <si>
    <t>Công ty TNHH Cảng Quốc tế Cái Mép</t>
  </si>
  <si>
    <t>Ấp Tân Lộc xã Phước Hòa, Tân Thành</t>
  </si>
  <si>
    <t>dn.bariavungtau.109</t>
  </si>
  <si>
    <t>Công ty dầu khí Nhật - Việt</t>
  </si>
  <si>
    <t>T7, Tòa nhà dầu khí, số 8 Hoàng Diệu, TP Vũng Tàu</t>
  </si>
  <si>
    <t>Công ty TNHH BOOMIN VINA</t>
  </si>
  <si>
    <t>Xã Mỹ Xuân, huyện Tân Thành</t>
  </si>
  <si>
    <t>dn.bariavungtau.021</t>
  </si>
  <si>
    <t>Công ty TNHH LIVING &amp; LIFE VINA</t>
  </si>
  <si>
    <t>dn.bariavungtau.020</t>
  </si>
  <si>
    <t>CN TCT Khí VN - Công ty CP Chế biến khí Vũng Tàu</t>
  </si>
  <si>
    <t>101 Lê Lợi Phường 6, TP Vũng Tàu, tỉnh BRVT</t>
  </si>
  <si>
    <t>dn.bariavungtau.019</t>
  </si>
  <si>
    <t>Công ty TNHH Đóng tàu và Cơ khí hàng hải Sài Gòn</t>
  </si>
  <si>
    <t>KCN Đông Xuyên, phường Rạch Dừa, TP Vũng Tàu</t>
  </si>
  <si>
    <t>dn.bariavungtau.111</t>
  </si>
  <si>
    <t>Chi nhánh Tổng Công ty CP Dịch vụ Kỹ thuật Dầu khí Việt Nam - Công ty Tàu Dịch vụ Dầu Khí</t>
  </si>
  <si>
    <t>Số 73, đường 30/4 Phường 9, TP Vũng Tàu</t>
  </si>
  <si>
    <t>dn.bariavungtau.040</t>
  </si>
  <si>
    <t>Công ty CP Vận tải Dầu khí Vũng Tàu (PVT VŨNG TÀU)</t>
  </si>
  <si>
    <t>186 Trương Công Định, phường 3, TP.Vũng Tàu</t>
  </si>
  <si>
    <t>dn.bariavungtau.039</t>
  </si>
  <si>
    <t>Công ty TNHH Thoresen Vinama Logistics</t>
  </si>
  <si>
    <t>dn.bariavungtau.117</t>
  </si>
  <si>
    <t>Công ty TNHH Dệt Tah Tong Việt Nam</t>
  </si>
  <si>
    <t>KCN Mỹ Xuân B1, huyện Tân Thành</t>
  </si>
  <si>
    <t>dn.bariavungtau.038</t>
  </si>
  <si>
    <t>Công ty TNHH Air Water Việt Nam</t>
  </si>
  <si>
    <t>dn.bariavungtau.037</t>
  </si>
  <si>
    <t>Công ty TNHH Vard Vũng Tàu</t>
  </si>
  <si>
    <t>dn.bariavungtau.036</t>
  </si>
  <si>
    <t>Công ty CP Nhà máy Bia Heineken Việt Nam - Vũng Tàu</t>
  </si>
  <si>
    <t>dn.bariavungtau.107</t>
  </si>
  <si>
    <t>Công ty TNHH Nhôm Toàn Cầu Việt Nam</t>
  </si>
  <si>
    <t>dn.bariavungtau.034</t>
  </si>
  <si>
    <t>Công ty TNHH Haosheng Vina</t>
  </si>
  <si>
    <t>dn.bariavungtau.032</t>
  </si>
  <si>
    <t>Công ty TNHH Linder Việt Nam</t>
  </si>
  <si>
    <t>dn.bariavungtau.033</t>
  </si>
  <si>
    <t>Công ty TNHH Posco SS - Vina</t>
  </si>
  <si>
    <t>Công ty TNHH Đông Phương Vũng Tàu</t>
  </si>
  <si>
    <t>Đường số 11, KCN Đông Xuyên, thành phố Vũng Tàu</t>
  </si>
  <si>
    <t>dn.bariavungtau.050</t>
  </si>
  <si>
    <t>Công ty TNHH Quốc tế All Well Việt Nam</t>
  </si>
  <si>
    <t>Đường số 81, xã Tóc Tiên, huyện Tân Thành</t>
  </si>
  <si>
    <t>dn.bariavungtau.116</t>
  </si>
  <si>
    <t>Bệnh viện Bà Rịa</t>
  </si>
  <si>
    <t>Đường Võ Văn Kiệt, phường Long Tâm, thành phố Bà Rịa.</t>
  </si>
  <si>
    <t>Công trình Xây dựng</t>
  </si>
  <si>
    <t>dn.bariavungtau.029</t>
  </si>
  <si>
    <t>Chi nhánh Công ty TNHH Trung tâm Thương mại Lotte Việt Nam tại tỉnh Bà Rịa - Vũng Tàu</t>
  </si>
  <si>
    <t>Đường 3-2, phường 8, thành phố Vũng Tàu.</t>
  </si>
  <si>
    <t>dn.bariavungtau.028</t>
  </si>
  <si>
    <t>Khu phức hợp The Grand Hồ Tràm Strip</t>
  </si>
  <si>
    <t>Xã Phước Thuận, huyện Xuyên Mộc</t>
  </si>
  <si>
    <t>dn.bariavungtau.027</t>
  </si>
  <si>
    <t>Công ty Cổ phần Lạc Việt - Khách sạn Imperia Vũng Tàu</t>
  </si>
  <si>
    <t>Số 159 Thùy Vân, TP Vũng Tàu</t>
  </si>
  <si>
    <t>dn.bariavungtau.026</t>
  </si>
  <si>
    <t>Công ty nhiệt điện Phú Mỹ</t>
  </si>
  <si>
    <t>dn.bariavungtau.015</t>
  </si>
  <si>
    <t xml:space="preserve">Công ty TNHH Bột Mì CJ-SC Toàn Cầu </t>
  </si>
  <si>
    <t>KCN Mỹ Xuân B1 - Tiến Hùng, Xã Mỹ Xuân, Huyện Tân Thành</t>
  </si>
  <si>
    <t>dn.bariavungtau.108</t>
  </si>
  <si>
    <t>dn.bariavungtau.113</t>
  </si>
  <si>
    <t>Công ty Cổ phần Công nghệ năng lượng Dầu Khí</t>
  </si>
  <si>
    <t>Số 155 Nguyễn Thái Học, Phường 7, Thành Phố Vũng Tàu</t>
  </si>
  <si>
    <t>dn.bariavungtau.104</t>
  </si>
  <si>
    <t>Chi nhánh Công ty Cổ phần Ánh Dương Việt Nam (VinaSun)</t>
  </si>
  <si>
    <t>63 Nam Kỳ Khời Nghĩa, Phường 3, thánh phố Vũng Tàu</t>
  </si>
  <si>
    <t>dn.bariavungtau.099</t>
  </si>
  <si>
    <t>Công ty Cổ phần Vận tải Phú Mỹ</t>
  </si>
  <si>
    <t>QL 51, Ấp Song Vĩnh, xã Tân Phước, huyện Tân Thành</t>
  </si>
  <si>
    <t>dn.bariavungtau.106</t>
  </si>
  <si>
    <t>Hợp tác xã Dịch vụ - Vận tải Thắng Lợi</t>
  </si>
  <si>
    <t>168/6B  Lê Hồng Phong , Thành phố Vũng Tàu</t>
  </si>
  <si>
    <t>dn.bariavungtau.120</t>
  </si>
  <si>
    <t>Công ty TNHH Vận tải Và DVDL Hoa Mai</t>
  </si>
  <si>
    <t>47 Trưng Nhị, Phường 1, Thành phố Vũng Tàu</t>
  </si>
  <si>
    <t>dn.bariavungtau.118</t>
  </si>
  <si>
    <t>Công ty Cổ phần bao bì Đạm Phú Mỹ</t>
  </si>
  <si>
    <t>Đường 1B Khu Công nghiệp Phú Mỹ 1, huyện Tân Thành</t>
  </si>
  <si>
    <t>Công ty TNHH Sản xuất Giày Uy Việt</t>
  </si>
  <si>
    <t>KCn Dông Xuyên, phường Rạch Dừa, TP.Vũng Tàu</t>
  </si>
  <si>
    <t>dn.bariavungtau.122</t>
  </si>
  <si>
    <t>Công ty TNHH Intermalt Việt Nam</t>
  </si>
  <si>
    <t>Công ty TNHH Lê Chính</t>
  </si>
  <si>
    <t>Tổ 6, Phố phố Hải Dinh, phường Kinh Dinh, huyện Tân Thành</t>
  </si>
  <si>
    <t>Công ty TNHH Thiết bị Hệ thống LPG</t>
  </si>
  <si>
    <t>Số 2 ấp Phước Hưng, Xã Mỹ Xuân, Huyện Tân Thành</t>
  </si>
  <si>
    <t>Công ty Cổ phần Viglacera Tiên Sơn</t>
  </si>
  <si>
    <t>Công ty Cổ phần Thành Chí</t>
  </si>
  <si>
    <t>số 37 Đường 3/2, phường 8, Tp.Vũng Tàu</t>
  </si>
  <si>
    <t>Công ty CP DV XNK Nông lâm sản và phân bón Bà Rịa</t>
  </si>
  <si>
    <t>dn.bariavungtau.017</t>
  </si>
  <si>
    <t>Công ty Cảng Dịch vụ Dầu khí</t>
  </si>
  <si>
    <t>Số 65A, đường 30/4, phường 9, TP Vũng Tàu</t>
  </si>
  <si>
    <t>Nhà Máy nước đá Hải Điền</t>
  </si>
  <si>
    <t>Tổ 20/ 4 Ô3 ấp Hải Điền 2, Thị trấn Long Hải--Huyện Long Điền</t>
  </si>
  <si>
    <t>dn.bariavungtau.030</t>
  </si>
  <si>
    <t>Công ty TNHH MTV Dịch vụ Cơ khí Hàng Hải PTSC</t>
  </si>
  <si>
    <t>Số 31, đường 30/4, phường 9, TP Vũng Tàu</t>
  </si>
  <si>
    <t>Công ty TNHH Pouyuen Việt Nam</t>
  </si>
  <si>
    <t>D10/89 Quốc lộ 1A, P.Tân Tạo, Q.Bình Tân</t>
  </si>
  <si>
    <t>Công ty TNHH Điện tử Samsung HCMC CE COMPLEX</t>
  </si>
  <si>
    <t>Lô I-11, đường D2, P.Tăng Nhơn Phú B, Quận 9</t>
  </si>
  <si>
    <t>sản xuất điện-điện tử</t>
  </si>
  <si>
    <t>Công ty Cổ phần Thép Thủ Đức- Vietnam steel</t>
  </si>
  <si>
    <t>Km9 xa lộ Hà Nội, phường Trường Thọ, Quận Thủ Đức</t>
  </si>
  <si>
    <t>sắt thép</t>
  </si>
  <si>
    <t>dn.tphochiminh.373</t>
  </si>
  <si>
    <t>Công ty TNHH Intel Products VN</t>
  </si>
  <si>
    <t>Lô I2 đường D1, Khu công nghệ cao, phường Tân Phú, Quận 9</t>
  </si>
  <si>
    <t>sản xuất chip điện tử</t>
  </si>
  <si>
    <t>Công ty TNHH MTV Thuốc lá Sài Gòn</t>
  </si>
  <si>
    <t>Lô C45/1-C50/1 đường số 7, KCN Vĩnh Lộc, Huyện Bình Chánh</t>
  </si>
  <si>
    <t>sản xuất thuốc lá</t>
  </si>
  <si>
    <t>Công ty Cổ phần Việt Thắng</t>
  </si>
  <si>
    <t>Số 127 đường Lê Văn Chí, phường Linh Trung, quận Thủ Đức</t>
  </si>
  <si>
    <t>sản xuất may mặc</t>
  </si>
  <si>
    <t>dn.tphochiminh.479</t>
  </si>
  <si>
    <t>Tổng Công ty Cổ phần Phong Phú</t>
  </si>
  <si>
    <t>48 Tăng Nhơn Phú, Khu phố 3, Phường Tăng Nhơn Phú B, Quận 9</t>
  </si>
  <si>
    <t>sản xuất sợi</t>
  </si>
  <si>
    <t>Công ty TNHH Nidec Tosok (VN)</t>
  </si>
  <si>
    <t>Lô CR 15b-27a, CR 03b-15a, Lô CR2.04b-16a, Đường số 16, KCX Tân Thuận, Quận 7</t>
  </si>
  <si>
    <t>sản xuất sản phẩm khác còn lại bằng kim loại chưa được phân vào đâu</t>
  </si>
  <si>
    <t>Công ty TNHH Freetrend Industrial  Việt Nam - Sepzone Linh Trung 1</t>
  </si>
  <si>
    <t>Lô 23-34,  63,65,67.69, 79-85 ,KCX Linh Trung 1,  Phường Linh Trung , Quận Thủ Đức</t>
  </si>
  <si>
    <t>dn.tphochiminh.406</t>
  </si>
  <si>
    <t>Công ty Cổ phần Xi măng Hà Tiên 1- Trạm nghiền Phú Hữu</t>
  </si>
  <si>
    <t>Tổ 8, Khu Phố 4, P.Phú Hữu, Quận 9, TP.HCM</t>
  </si>
  <si>
    <t>Cảng hàng không quốc tế Tân Sơn Nhất - TCT Cảng Hàng Không Việt Nam</t>
  </si>
  <si>
    <t>Sân bay Tân Sơn Nhất, số 58 Trường Sơn, Phường 2, Quận Tân Bình</t>
  </si>
  <si>
    <t>Công ty TNHH MTV TCT Tân Cảng Sài Gòn</t>
  </si>
  <si>
    <t>Số 1295B đường Nguyễn Thị Định, Khu phố 3, P.Cát Lái, Quận 2</t>
  </si>
  <si>
    <t>Tổng Kho xăng dầu Nhà Bè</t>
  </si>
  <si>
    <t>Ấp 3, Xã Phú Xuân, H.Nhà Bè</t>
  </si>
  <si>
    <t>sản xuất kinh doanh bán buôn xăng dầu</t>
  </si>
  <si>
    <t>dn.tphochiminh.480</t>
  </si>
  <si>
    <t>Công ty TNHH Vincom Retail Miền Nam</t>
  </si>
  <si>
    <t>Tòa 1, Tòa 2-72 Lê Thánh Tôn, P.Bến Nghé, Quận 1</t>
  </si>
  <si>
    <t>văn phòng, nhà ở, khách sạn, nhà hàng…</t>
  </si>
  <si>
    <t>dn.tphochiminh.452</t>
  </si>
  <si>
    <t>Công ty TNHH Việt Nam Samho</t>
  </si>
  <si>
    <t>1243 Tỉnh lộ 8, Ấp Thạch An, xã Trung An, huyện Củ Chi</t>
  </si>
  <si>
    <t>sản xuất giày dép</t>
  </si>
  <si>
    <t>Công ty Cổ phần SX Nhựa Duy Tân</t>
  </si>
  <si>
    <t>298 Hồ Học Lãm, phường An Lạc, quận Bình Tân</t>
  </si>
  <si>
    <t>sản xuất các đồ dùng bằng nhựa</t>
  </si>
  <si>
    <t>dn.tphochiminh.345</t>
  </si>
  <si>
    <t>Công ty Cổ phần Sợi Thế Kỷ</t>
  </si>
  <si>
    <t>B1-1 KCN Tây Bắc, Huyện Củ Chi</t>
  </si>
  <si>
    <t>Khu quản lý giao thông đô thị số 1</t>
  </si>
  <si>
    <t>03 đường 3/2 , Phường 11, Quận 10</t>
  </si>
  <si>
    <t>Ánh sáng công cộng: đèn đường và các hoạt động công cộng khác</t>
  </si>
  <si>
    <t>Chi nhánh Công ty Cổ phần Xi măng Thăng Long</t>
  </si>
  <si>
    <t>Lô A3, KCN Hiệp PHước, Xã Long Thới, Huyện Nhà Bè</t>
  </si>
  <si>
    <t>Công ty Cổ phần Dệt may Đầu tư TM Thành Công</t>
  </si>
  <si>
    <t>Số 36 Tây Thạnh, phường Tây Thạnh, quận Tân Phú</t>
  </si>
  <si>
    <t>Công ty TNHH NM Bia Heineken VN</t>
  </si>
  <si>
    <t>170 đường Lê Văn Khương, Phường Thới An, Quận 12</t>
  </si>
  <si>
    <t>sản xuất bia</t>
  </si>
  <si>
    <t>dn.tphochiminh.425</t>
  </si>
  <si>
    <t>Công ty TNHH MTV Xi măng Hạ Long</t>
  </si>
  <si>
    <t>Lô C25, KCN Hiệp Phước, Xã Hiệp Phước, Huyện Nhà Bè</t>
  </si>
  <si>
    <t>sản xuất xi măng</t>
  </si>
  <si>
    <t>Công ty TNHH Freetrend Industrial A - Sepzone Linh Trung 2</t>
  </si>
  <si>
    <t>Lô 10-13, 26-37, KCX Linh Trung 2,  Phường Bình Chiểu, Quận Thủ Đức</t>
  </si>
  <si>
    <t xml:space="preserve"> Công ty TNHH MTV Phát triển công viên phần mềm Quang Trung</t>
  </si>
  <si>
    <t>Khu công viên phần mềm Quang trung, Quốc lộ 1A, Khu phố 2, P.Tân Chánh Hiệp, Quận 12</t>
  </si>
  <si>
    <t>sản xuất công nghiệp khác</t>
  </si>
  <si>
    <t>Nhà máy nước Thủ Đức - Tổng công ty cấp nước Sài Gòn - TNHH MTV</t>
  </si>
  <si>
    <t>Số 2 đường Lê Văn Chí, Phường Linh Trung, quận Thủ Đức</t>
  </si>
  <si>
    <t>sản xuất nước sạch</t>
  </si>
  <si>
    <t>dn.tphochiminh.468</t>
  </si>
  <si>
    <t>Công ty TNHH Air Liquide VN</t>
  </si>
  <si>
    <t>Lô I-2A Khu Công Nghệ Cao, Quận 9</t>
  </si>
  <si>
    <t>sản xuất khí công nghiệp</t>
  </si>
  <si>
    <t>Công ty TNHH Nidec Sankyo Vietnam</t>
  </si>
  <si>
    <t>Lô I1- N1, Khu công nghệ cao, Phường Tân Phú, Quận 9</t>
  </si>
  <si>
    <t>sản xuất linh kiện điện tử</t>
  </si>
  <si>
    <t>Nhà máy xi măng TAFICO- Công ty Cổ phần Xi măng FICO Tây Ninh</t>
  </si>
  <si>
    <t>Lô A5B KCN Hiệp Phước, xã Long Thới, huyện Nhà Bè</t>
  </si>
  <si>
    <t>sản xuất khai thác xi măng</t>
  </si>
  <si>
    <t>Công ty TNHH Nhựa Long Thành</t>
  </si>
  <si>
    <t>135A Hồ Học Lãm, phường An Lạc, quận Bình Tân</t>
  </si>
  <si>
    <t>sản xuất sản phẩm khác từ plastic</t>
  </si>
  <si>
    <t>Công ty TNHH Giấy Xuân Mai</t>
  </si>
  <si>
    <t>Lô C6 Khu Công Nghiệp Hiệp Phước, Xã Hiệp Phước, Huyện Nhà Bè</t>
  </si>
  <si>
    <t>sản xuất giấy và sản phẩm từ giấy</t>
  </si>
  <si>
    <t>Nhà máy Bia Sài Gòn Củ Chi- Chi nhánh Tổng công ty Cổ phần Bia rượu NGK Sài Gòn</t>
  </si>
  <si>
    <t>Khu C1, đường D3,  KCN Tây Bắc, huyện Củ Chi</t>
  </si>
  <si>
    <t>dn.tphochiminh.465</t>
  </si>
  <si>
    <t>Công ty TNHH Furukawa Automotive Parts VN</t>
  </si>
  <si>
    <t>Khu AP, Lô số 37 A, 38A, 39, 50, 51B, 52B đường 14, KCX Tân Thuận, Quận 7</t>
  </si>
  <si>
    <t>cơ khí</t>
  </si>
  <si>
    <t>Công ty TNHH Sài Gòn Boulevard Complex - Khách sạn Intercontinental Saigon</t>
  </si>
  <si>
    <t>39 Lê Duẩn, P.Bến Nghé, Quận 1</t>
  </si>
  <si>
    <t>kinh doanh dịch vụ, nhà hàng khách sạn</t>
  </si>
  <si>
    <t>DN.TPHOCHIMINH.514</t>
  </si>
  <si>
    <t>Công ty LD TNHH Crown Saigon</t>
  </si>
  <si>
    <t xml:space="preserve">Xa lộ Hà Nội, phường Hiệp Phú, Quận 9 </t>
  </si>
  <si>
    <t>Công ty Xi măng Chinfon - nhà máy nghiền clinker Hiệp Phước</t>
  </si>
  <si>
    <t>Lô A7 KCN Hiệp Phước, xã Long Thới, huyện Nhà Bè</t>
  </si>
  <si>
    <t>Công ty TNHH Sài Gòn Precision - Sepzone Linh Trung 1</t>
  </si>
  <si>
    <t>Lô 5-13, KCX Linh Trung 1, P.Linh Trung, Q.Thủ Đức</t>
  </si>
  <si>
    <t>sản xuất cơ khí chính xác</t>
  </si>
  <si>
    <t>dn.tphochiminh.433</t>
  </si>
  <si>
    <t>Công ty TNH Aeon VN- AEON Bình Tân</t>
  </si>
  <si>
    <t>Số 1, đường số 17A, KP11, P.Bình Trị Đông, Q.Bình Tân</t>
  </si>
  <si>
    <t xml:space="preserve">Kinh doanh buôn bán </t>
  </si>
  <si>
    <t>DN.TPHOCHIMINH.520</t>
  </si>
  <si>
    <t>Công ty Cổ phần Phát triển Sài Gòn</t>
  </si>
  <si>
    <t>Số 65 đường 12, KP Long Sơn, P.Long Bình, Quận 9</t>
  </si>
  <si>
    <t>Công ty TNHH RKW Việt Nam</t>
  </si>
  <si>
    <t>Lô 22 đường số 3, KCN Tân Tạo, Phường Tân Tạo, Quận Bình Tân</t>
  </si>
  <si>
    <t>dn.tphochiminh.430</t>
  </si>
  <si>
    <t>Công ty Cổ phần Bao Bì Nhựa Tân Tiến</t>
  </si>
  <si>
    <t>Lô II-4, 5, 10, 11 đường số 13, nhóm CN II, KCN Tân Bình, phường Tây Thạnh, quận Tân Phú</t>
  </si>
  <si>
    <t>Khu quản lý giao thông đô thị số 3</t>
  </si>
  <si>
    <t>1002 Quốc lộ 1A, phường Thạnh Xuân, Quận 12</t>
  </si>
  <si>
    <t>Công ty TNHH MTV Tổng Công ty May 28</t>
  </si>
  <si>
    <t>Số 6 Phan Văn Trị, P11, Q.Bình Thạnh</t>
  </si>
  <si>
    <t>sản xuất trang phục (trừ trang phục từ da lông thú)</t>
  </si>
  <si>
    <t>Công ty TNHH Siam City Cement (Việt Nam) - Trạm nghiền Hiệp Phước</t>
  </si>
  <si>
    <t>Lô A1, KCN Hiệp phước, Xã Long Thời, H.Nhà Bè</t>
  </si>
  <si>
    <t>Chi nhánh công ty TNHH Dầu thực vật Cái Lân tại Hiệp Phước TP HCM</t>
  </si>
  <si>
    <t>Lô C21 KCN Hiệp Phước, Xã Hiệp Phước, Huyện Nhà Bè</t>
  </si>
  <si>
    <t>Sản xuất dầu, mỡ động, thực vật</t>
  </si>
  <si>
    <t>Công ty TNHH Nidec Việt Nam Corporation</t>
  </si>
  <si>
    <t>Lô I1-N2 Khu Công nghệ cao, Phường Tân Phú, Quận 9</t>
  </si>
  <si>
    <t>sản xuất môtơ, máy phát</t>
  </si>
  <si>
    <t xml:space="preserve">Chi nhánh Công ty TNHH Keppel Land Watco II </t>
  </si>
  <si>
    <t>Số 67 Lê Lợi, Phường Bến Nghé, Quận 1</t>
  </si>
  <si>
    <t>kinh doanh dịch vụ</t>
  </si>
  <si>
    <t>DN.TPHOCHIMINH.500</t>
  </si>
  <si>
    <t>Công ty TNHH Jabil Việt Nam</t>
  </si>
  <si>
    <t>Lô I8, Khu CNC, Phường Tân Phú, Quận 9</t>
  </si>
  <si>
    <t>sản xuất máy móc, thiết bị văn phòng</t>
  </si>
  <si>
    <t>Công ty TNHH nước giải khát Suntory Pepsico Việt Nam</t>
  </si>
  <si>
    <t>Lầu 5 Cao ốc SHERATON, 88 đường Đồng Khởi, Quận 1</t>
  </si>
  <si>
    <t>sản xuất đồ uống không cồn</t>
  </si>
  <si>
    <t>Công ty TNHH Nước giải khát COCACOLA VN</t>
  </si>
  <si>
    <t>485 Xa lộ Hà Nội, P.Linh Trung, Q Thủ Đức</t>
  </si>
  <si>
    <t>Công ty TNH Aeon VN</t>
  </si>
  <si>
    <t>số 30 Bờ Bao Tân Thắng, P.Sơn Kỳ, Q.Tân Phú</t>
  </si>
  <si>
    <t>Bán buôn tổng hợp</t>
  </si>
  <si>
    <t>dn.tphochiminh.393</t>
  </si>
  <si>
    <t>Công ty TNHH Quản lý và khai thác bất động sản REE</t>
  </si>
  <si>
    <t>Số 364 đường Cộng Hòa, Phường 13, Quận Tân Bình</t>
  </si>
  <si>
    <t>cho thuê tòa nhà văn phòng</t>
  </si>
  <si>
    <t>dn.tphochiminh.429</t>
  </si>
  <si>
    <t>Công ty TNHH Worldon Việt Nam - KCN Đông Nam VRG</t>
  </si>
  <si>
    <t>Lô D1, Đường D4, KCN Đông Nam, xã Hòa Phú, huyện Củ Chi</t>
  </si>
  <si>
    <t xml:space="preserve">May mặc </t>
  </si>
  <si>
    <t>Công ty TNHH Nissei Electric Việt Nam - Sepzone Linh Trung 1</t>
  </si>
  <si>
    <t>Lô 95 - 98, KCX  Linh Trung 1, Phường Linh Trung, Quận Thủ Đức</t>
  </si>
  <si>
    <t>cáp, linh kiện điện tử</t>
  </si>
  <si>
    <t>dn.tphochiminh.428</t>
  </si>
  <si>
    <t>Công ty TNHH Woodworth Wooden (VN)</t>
  </si>
  <si>
    <t>Ấp 12, Xã Tân Thạch Đông, Huyện Củ Chi</t>
  </si>
  <si>
    <t>sản xuất các sản phẩm khác từ gỗ</t>
  </si>
  <si>
    <t>Công ty TNHH Quốc tế Unilever Vietnam</t>
  </si>
  <si>
    <t>Lô số A2-3, KCN Tây Bắc, Huyện Củ Chi</t>
  </si>
  <si>
    <t>sản xuất mỹ phẩm</t>
  </si>
  <si>
    <t>Nhà máy nước Tân Hiệp - Tổng công ty cấp nước Sài Gòn - TNHH MTV</t>
  </si>
  <si>
    <t>Số 65, Ấp Thới Tây 1, Xã Tân Hiệp, H.Hóc Môn</t>
  </si>
  <si>
    <t>khai thác, xử lý và cung cấp nước</t>
  </si>
  <si>
    <t>Công ty TNHH Bitexco Văn phòng - CN Công ty TNHH Tập đoàn  Bitexco TP.HCM</t>
  </si>
  <si>
    <t>48 Bitexco Financial Tower, tầngSố 45 Ngô Đức Kế, phường Bến Nghé, Quận 1</t>
  </si>
  <si>
    <t>Khu quản lý giao thông đô thị số 4</t>
  </si>
  <si>
    <t>272 đường Cô Bắc, P.Cô Giang, Quận 1</t>
  </si>
  <si>
    <t>Khu quản lý giao thông đô thị số 2</t>
  </si>
  <si>
    <t>360 Xa lộ Hà nội, P.Phước Long A, Quận 9</t>
  </si>
  <si>
    <t>Công ty TNHH Việt Nam Paiho</t>
  </si>
  <si>
    <t>Lô 30, 32 đường số 3, KCN Tân Tạo, Phường Tân Tạo A, Quận Bình Tân</t>
  </si>
  <si>
    <t>Chi nhánh Công ty Cổ phần Đại Đồng Tiến</t>
  </si>
  <si>
    <t>Số 948 Hương lộ 2, P.Bình trị Đông A, Q.Bình Tân</t>
  </si>
  <si>
    <t>sản xuất đồ dùng bằng nhựa</t>
  </si>
  <si>
    <t>dn.tphochiminh.358</t>
  </si>
  <si>
    <t>Công ty Cổ phần Đầu tư Times Square Việt Nam</t>
  </si>
  <si>
    <t>Số 22-36 Nguyễn Huệ &amp; 57-69F Đồng Khởi, P.Bến Nghé, Quận 1</t>
  </si>
  <si>
    <t>Công ty TNHH SX-TM-DV Thịnh Khang</t>
  </si>
  <si>
    <t>Lô số 9 đường số 2, KCN Tân Tạo, phường Tân Tạo A, Quận Bình Tân</t>
  </si>
  <si>
    <t>Công ty TNHH Dệt Việt Phú</t>
  </si>
  <si>
    <t>Công ty Cổ phần CX Technology (Việt Nam)</t>
  </si>
  <si>
    <t>Lô T10B-12-14-16-18A, Khu C, Đường Tân Thuận, KCX Tân Thuận, P.Tân Thuận Đông, Quận 7</t>
  </si>
  <si>
    <t>sản xuất cơ khí, điện tử</t>
  </si>
  <si>
    <t>dn.tphochiminh.357</t>
  </si>
  <si>
    <t>Công ty Cổ phần Phát triển khu phức hợp thương mại VIETSIN</t>
  </si>
  <si>
    <t>1058 Nguyễn Văn Linh, KP1, P.Tân Phong, Quận 7</t>
  </si>
  <si>
    <t>Thương mại dịch vụ</t>
  </si>
  <si>
    <t>dn.tphochiminh.383</t>
  </si>
  <si>
    <t>Bệnh viện Chợ rẫy</t>
  </si>
  <si>
    <t>201B Nguyễn Chí Thanh, phường 12, Quận 5</t>
  </si>
  <si>
    <t>Công ty TNHH Yujin Vina - Sepzone Linh Trung 1</t>
  </si>
  <si>
    <t>Lô 71-74, KCX Linh Trung 1,  Phường Linh Trung, Quận Thủ Đức</t>
  </si>
  <si>
    <t>cơ sở sản xuất muỗng đĩa inox</t>
  </si>
  <si>
    <t>dn.tphochiminh.454</t>
  </si>
  <si>
    <t>Công ty TNHH nhựa  Tân Lập Thành</t>
  </si>
  <si>
    <t>Số 322A Hồ Ngọc Lãm, KP3, phường An Lạc, Quận Bình Tân</t>
  </si>
  <si>
    <t>Công ty TNHH SX-TM Chấn Sinh</t>
  </si>
  <si>
    <t>B38/35 Hưng Nhơn, ấp 2, Xã Tân Kiên, H.Bình Chánh</t>
  </si>
  <si>
    <t>Nhựa</t>
  </si>
  <si>
    <t>dn.tphochiminh.437</t>
  </si>
  <si>
    <t>Trạm bơm Hòa Phú- Nhà máy nước Tân Hiệp- Tổng Công ty Cấp Nước Sài Gòn TNHH MTV</t>
  </si>
  <si>
    <t>Ấp 2,Xã Hòa Phú, Huyện Củ Chi</t>
  </si>
  <si>
    <t>dn.tphochiminh.481</t>
  </si>
  <si>
    <t>Chi nhánh Tổng Công ty Cổ phần Bia rượu NGK Sài Gòn- Nhà máy Bia Sài Gòn Nguyễn Chí Thanh</t>
  </si>
  <si>
    <t>187 Nguyễn chí Thanh, Phường 12, Quận 5</t>
  </si>
  <si>
    <t>dn.tphochiminh.464</t>
  </si>
  <si>
    <t>Công ty TNHH TM-SX Công nghiệp Nguyễn Tính</t>
  </si>
  <si>
    <t xml:space="preserve"> Lô Số 28, Khu G, Đường D1, Khu Công Nghiệp An Hạ, Xã Phạm Văn Hai, Huyện Bình Chánh (Nhà máy). A2/19K ấp 1 Trần Đại Nghĩa, Xã Tân Kiên, Huyện Bình Chánh, TP.HCM (Văn phòng)</t>
  </si>
  <si>
    <t>Sản xuất sản phẩm từ kim loại đúc sẵn (trừ máy</t>
  </si>
  <si>
    <t>Nhà máy B.O.O nước Thủ Đức- Công ty Cổ phần B.O.O nước Thủ Đức</t>
  </si>
  <si>
    <t>Nhà máy B.O.O nước, 479 Xa lộ Hà Nội, P.Linh Trung, quận Thủ Đức</t>
  </si>
  <si>
    <t>nước sạch</t>
  </si>
  <si>
    <t>dn.tphochiminh.463</t>
  </si>
  <si>
    <t>Công ty TNHH Sung Shin - Sepzone Linh Trung 1</t>
  </si>
  <si>
    <t>Lô 112-116, KCX Linh Trung 1, P.Linh Trung, Quận Thủ Đức</t>
  </si>
  <si>
    <t>cơ sở sản xuất đế giày</t>
  </si>
  <si>
    <t>dn.tphochiminh.436</t>
  </si>
  <si>
    <t>Công ty Cổ phần nhựa Rạng Đông</t>
  </si>
  <si>
    <t>190 Lạc Long Quân, Quận 11
63 Võ Văn Bích, Ấp 11, Xã Tân Thạnh Đông, H.Củ Chi</t>
  </si>
  <si>
    <t>sản xuất các sản phẩm từ plastic</t>
  </si>
  <si>
    <t>Công ty TNHH MTV Cao su Thống Nhất</t>
  </si>
  <si>
    <t>Số 6 đường Nguyễn Trọng Quyền, P.Tân Thới Hòa, Quận Tân Phú</t>
  </si>
  <si>
    <t>dn.tphochiminh.417</t>
  </si>
  <si>
    <t>Công ty TNHH Phát triển Phú Mỹ Hưng</t>
  </si>
  <si>
    <t>Số 801 Nguyễn Văn Linh, Tân Phú, quận 7 ( Khu CR1&amp;2 shopping mall khu A)</t>
  </si>
  <si>
    <t>Công ty Cổ phần Đầu tư  An Đông</t>
  </si>
  <si>
    <t>18 đường An Dương Vương, Phường 9, Quận 5</t>
  </si>
  <si>
    <t>Trung tâm mạng lưới mobifone Miền Nam</t>
  </si>
  <si>
    <t>MM18 Trường Sơn, Phường 14, Quận 10</t>
  </si>
  <si>
    <t>viễn thông</t>
  </si>
  <si>
    <t>dn.tphochiminh.485</t>
  </si>
  <si>
    <t xml:space="preserve">Công ty TNHH Nhựa Sunway Mario </t>
  </si>
  <si>
    <t>E9/58A An Phú Tây Ấp 5, Xã Hưng Long, Huyện Bình Chánh</t>
  </si>
  <si>
    <t>sản xuất nhựa</t>
  </si>
  <si>
    <t>dn.tphochiminh.427</t>
  </si>
  <si>
    <t>CÔNG ty LD Đại Dương- KS Sheranton Saigon</t>
  </si>
  <si>
    <t>80 Đông Du, P.Bến Nghé, Quận 1</t>
  </si>
  <si>
    <t>dn.tphochiminh.386</t>
  </si>
  <si>
    <t>Công ty TNHH MTV KIDO</t>
  </si>
  <si>
    <t>LÔ A2-7, ĐƯỜNG SỐ N4, KCN Tây Bắc Củ Chi, ấp Cây Sộp, xã Tân An Hội, Huyện Củ Chi</t>
  </si>
  <si>
    <t xml:space="preserve">sản xuất thực phẩm khác chưa được phân vào đâu </t>
  </si>
  <si>
    <t>Công ty Cổ phần Shang One Việt Nam</t>
  </si>
  <si>
    <t>Lô H2-H4 KCN Lê Minh Xuân, huyện Bình Chánh</t>
  </si>
  <si>
    <t>sản xuất phân phối khí đốt</t>
  </si>
  <si>
    <t>Công ty TNHH Hong Ik Vina</t>
  </si>
  <si>
    <t>Số 18 đường 18, KCX Tân Thuận, P.Tân Thuận Đông Quận 7</t>
  </si>
  <si>
    <t>sản xuất đồ dùng bằng kim loại cho nhà bếp, nhà vệ sinh và nhà ăn</t>
  </si>
  <si>
    <t>Công ty TNHH Digital Optics Boeim Tech Việt Nam</t>
  </si>
  <si>
    <t>16 đường 15 khu phố 4, phường Linh Trung, Quận Thủ Đức </t>
  </si>
  <si>
    <t>sản xuất các sản phẩm phi kim loại</t>
  </si>
  <si>
    <t>Công ty TNHH Thương mại Sản Xuất Phát Thành</t>
  </si>
  <si>
    <t>149 Bạch Cát, Phường 11, Quận 11</t>
  </si>
  <si>
    <t>dn.tphochiminh.446</t>
  </si>
  <si>
    <t>Công ty TNHH Mtex (Việt Nam)</t>
  </si>
  <si>
    <t>Đường số 18, KCX Tân Thuận, Quận 7</t>
  </si>
  <si>
    <t>Trạm bơm lưu vực Nhiêu lộc Thị Nghè- Công ty TNHH MTV Thoát nước đô thị</t>
  </si>
  <si>
    <t>số 10 Nguyễn Hữu Cảnh, Phường 19, Q.Bình Thạnh</t>
  </si>
  <si>
    <t>Khai thác, lọc và cung cấp nước</t>
  </si>
  <si>
    <t>dn.tphochiminh.482</t>
  </si>
  <si>
    <t>Chi nhánh Công ty Cổ phần Công nghiệp DVTM Ngọc Nghĩa- NM Nhựa số 2</t>
  </si>
  <si>
    <t>Lô số B1-8, KCN Tây Bắc, Củ Chi, Tân An Hội, H.Củ Chi</t>
  </si>
  <si>
    <t>Công ty TNHH UACJ Foundry &amp;Forging Vietnam</t>
  </si>
  <si>
    <t>Đường số 16, KCX Tân Thuận, Quận 7</t>
  </si>
  <si>
    <t>Công ty TNHH MTV nước ngầm Sài Gòn- Tổng Công ty cấp nước Sài Gòn TNHH MTV</t>
  </si>
  <si>
    <t>33 Chế Lan Viên, P.Tây Thạnh, Q.Tân Phú</t>
  </si>
  <si>
    <t>DN.TPHOCHIMINH.522</t>
  </si>
  <si>
    <t>CÔNG TY TNHH TTTM LOTTE VN - CHI NHÁNH QUẬN 7</t>
  </si>
  <si>
    <t>469 Nguyễn Hữu Thọ, P Tân Phong, Quận 7</t>
  </si>
  <si>
    <t>siêu thị</t>
  </si>
  <si>
    <t>dn.tphochiminh.450</t>
  </si>
  <si>
    <t>Bệnh viện Đại học Y Dược TP HCM</t>
  </si>
  <si>
    <t>215 Hồng Bàng, Phường 11, Quận 5</t>
  </si>
  <si>
    <t>Công ty TNHH Giấy A.F.C</t>
  </si>
  <si>
    <t>C6/4C Ấp 3, KCN Vĩnh Lộc B, H.Bình Chánh</t>
  </si>
  <si>
    <t>sản xuất giấy</t>
  </si>
  <si>
    <t>DN.TPHOCHIMINH.529</t>
  </si>
  <si>
    <t>Công ty TNHH SXTM Sợi Việt Đức</t>
  </si>
  <si>
    <t>Ấp 6, xã Tân Thạnh Đông,  Huyện Củ Chi</t>
  </si>
  <si>
    <t>Công ty TNHH Nidec Copal Precision Việt Nam</t>
  </si>
  <si>
    <t>Lô I-1D-1, Đường N1 Khu Công nghệ cao, P.Tân Phú Q9</t>
  </si>
  <si>
    <t>Công ty TNHH Sài Gòn Precision - Cơ sở 2 Sepzone Linh Trung 2</t>
  </si>
  <si>
    <t>Lô 84, KCX Linh Trung 2, P.Bình Chiểu, Q.Thủ Đức</t>
  </si>
  <si>
    <t>cơ khí chính xác</t>
  </si>
  <si>
    <t>dn.tphochiminh.470</t>
  </si>
  <si>
    <t>Xí nghiệp cao su Hóc Môn</t>
  </si>
  <si>
    <t>Quốc lộ 1A, khu phố 2, P.Tân Thới Hiệp, Quận 12</t>
  </si>
  <si>
    <t>Vỏ ruột xe</t>
  </si>
  <si>
    <t>dn.tphochiminh.343</t>
  </si>
  <si>
    <t>Công ty quản lý và kinh doanh chợ Bình Điền</t>
  </si>
  <si>
    <t>Đại lộ Nguyễn Văn Linh, Khu phố 6, Phường 7, Quận 8</t>
  </si>
  <si>
    <t>Công ty TNHH Trung tâm thương mại Quốc tế</t>
  </si>
  <si>
    <t>Số 34 Lê Duẫn, phường Bến Nghé, Quận 1</t>
  </si>
  <si>
    <t>dn.tphochiminh.449</t>
  </si>
  <si>
    <t>Công ty TNHH MTV Kỹ nghệ súc sản (Vissan)</t>
  </si>
  <si>
    <t>420 Nơ Trang Long, Phường 13, Q.Bình Thạnh</t>
  </si>
  <si>
    <t>chế biến thực phẩm</t>
  </si>
  <si>
    <t>dn.tphochiminh.421</t>
  </si>
  <si>
    <t>Công ty Cổ phần Phát triển A&amp;B</t>
  </si>
  <si>
    <t>Số 76 Lê Lai, Phường Bến Thành, Quận 1</t>
  </si>
  <si>
    <t>Công ty Cổ phần thực phẩm CJ Cầu Tre</t>
  </si>
  <si>
    <t>Số 124 (số cũ 125/208) đường Lương Thế Vinh, phường Tân Thới Hòa, quận Tân Phú</t>
  </si>
  <si>
    <t>Tổng công ty mạng lưới Viettel- Chi nhánh Trung tâm Viễn Thông Quân đội</t>
  </si>
  <si>
    <t>Số 158/2A Hoàng Hoa Thám, Phường 12, Quận Tân Bình</t>
  </si>
  <si>
    <t>Kinh doanh dịch vụ điện tử, viễn thông</t>
  </si>
  <si>
    <t>Nhà máy sữa Sài Gòn- Công ty CP sữa Việt Nam</t>
  </si>
  <si>
    <t>Lô 1-18 khu G1, KCN Tân Thới Hiêp, Hương lộ 80, P.Hiệp Thành, Quận 12</t>
  </si>
  <si>
    <t>sản xuất sữa</t>
  </si>
  <si>
    <t>dn.tphochiminh.471</t>
  </si>
  <si>
    <t>Công ty Cổ phần Tập đoàn Thái Tuấn</t>
  </si>
  <si>
    <t>Số 1/148 đường Nguyễn Văn Quá, phường Đông Hưng Thuận, Quận 12</t>
  </si>
  <si>
    <t>Công ty Cổ phần Eternal Prowess</t>
  </si>
  <si>
    <t>Số 2969-2971 Quốc lộ 1A, phường Tân Thới Nhất, Quận 12</t>
  </si>
  <si>
    <t>Công ty Cổ phần TTTM Lotte VN- Chi nhánh Gò Vấp</t>
  </si>
  <si>
    <t>Số 18 Phan Văn Trị, Phường 10, Q.Gò Vấp</t>
  </si>
  <si>
    <t>dn.tphochiminh.375</t>
  </si>
  <si>
    <t>Công ty TNHH Hansae Việt nam</t>
  </si>
  <si>
    <t>Đường N4, KCN Tây Bắc, Xã Tân An hội, huyện Củ Chi</t>
  </si>
  <si>
    <t>Công ty TNHH Krever Vina - Sepzone Linh Trung 1</t>
  </si>
  <si>
    <t>Lô 76, KCX Linh Trung, Phường Linh Trung, Quận Thủ Đức</t>
  </si>
  <si>
    <t>muỗng đĩa inox</t>
  </si>
  <si>
    <t>dn.tphochiminh.413</t>
  </si>
  <si>
    <t>Bệnh viện Từ Dũ</t>
  </si>
  <si>
    <t>284 Cống Quỳnh, Quận 1</t>
  </si>
  <si>
    <t>Công ty TNHH Cổ phần Sanofi Việt Nam</t>
  </si>
  <si>
    <t>Lô I-8-2 đường D8- Khu Công nghệ cao, Phường Long Thanh Mỹ, Quận 9</t>
  </si>
  <si>
    <t>sản xuất nhựa bao bì</t>
  </si>
  <si>
    <t>dn.tphochiminh.371</t>
  </si>
  <si>
    <t>Công ty TNHH USG Boral Gypsum Vietnam</t>
  </si>
  <si>
    <t>Lô B3A KCN Hiệp Phước, Huyện Nhà Bè</t>
  </si>
  <si>
    <t>sản xuất bêtông và các sản phẩm từ xi măng và thạch cao</t>
  </si>
  <si>
    <t>Chi nhánh Công ty TNHH Tiến Phước và chín mươi chín- Khách sạn Le Meriden Sài Gòn</t>
  </si>
  <si>
    <t>3C Tôn Đức Thắng, P.Bến Nghé, Quận 1</t>
  </si>
  <si>
    <t>dn.tphochiminh.351</t>
  </si>
  <si>
    <t>Công ty TNHH Pico Sài Gòn</t>
  </si>
  <si>
    <t>Số 20 đường Cộng Hòa, Phường 12, Quận Tân Bình</t>
  </si>
  <si>
    <t>Siêu thị, trung tâm thương mại</t>
  </si>
  <si>
    <t>dn.tphochiminh.422</t>
  </si>
  <si>
    <t>19 đường 19, KCX Tân Thuận, Phường Tân Thuận Đông, Quận 7</t>
  </si>
  <si>
    <t>sản xuất thiết bị bức xạ, thiết bị điện tử trong y học, điện liệu pháp</t>
  </si>
  <si>
    <t>dn.tphochiminh.455</t>
  </si>
  <si>
    <t xml:space="preserve">Chi nhánh Công ty Cổ phần Viễn thông FPT </t>
  </si>
  <si>
    <t>Lô 37-39A, đường 19, KCX Tân Thuận, Phường Tân Thuận Đông, Quận 7</t>
  </si>
  <si>
    <t>dn.tphochiminh.342</t>
  </si>
  <si>
    <t>Công ty TNHH Taisun Việt Nam</t>
  </si>
  <si>
    <t>Lô A1-6 đường số N5, KCN Tây Bắc, Huyện Củ Chi</t>
  </si>
  <si>
    <t>sản xuất sản phẩm từ giấy</t>
  </si>
  <si>
    <t>Công ty TNHH THEODORE ALEXANDER HCM - SEPZONE Linh Trung 2</t>
  </si>
  <si>
    <t>Lô 50-57 KCX Linh Trung 2, Phường Bình Chiểu, Quận Thủ Đức</t>
  </si>
  <si>
    <t>cơ sở sản xuất gỗ mỹ nghệ</t>
  </si>
  <si>
    <t>Công ty TNHH SX-TM Hồng Phúc</t>
  </si>
  <si>
    <t>390 Tô Ngọc Vân, KP5, P.Thạnh Xuân, Quận 12</t>
  </si>
  <si>
    <t>sản xuất nước đá</t>
  </si>
  <si>
    <t>dn.tphochiminh.438</t>
  </si>
  <si>
    <t>Công ty TNHH khách sạn Grand Imperial saigon</t>
  </si>
  <si>
    <t>Số 101 Hai Bà Trưng, phường Bến Nghé, Quận 1</t>
  </si>
  <si>
    <t>khách sạn</t>
  </si>
  <si>
    <t>Công ty TNHH MTV suất ăn hàng không Việt Nam</t>
  </si>
  <si>
    <t>Sân bay Tân Sơn Nhất, phường 2, quận Tân Bình</t>
  </si>
  <si>
    <t>Sản xuất chế biến thực phẩm</t>
  </si>
  <si>
    <t>Công ty TNHH giày da Huê Phong</t>
  </si>
  <si>
    <t>Số 57/4A đường Phạm Văn Chiêu, phường 12, quận Gò Vấp</t>
  </si>
  <si>
    <t>sản xuất vali, túi xách, giày dép</t>
  </si>
  <si>
    <t>Công ty TNHH Nissey Vietnam</t>
  </si>
  <si>
    <t>Lô P25A-33B đường số 14,  KCX Tân Thuận, P.Tân Thuận Đông, Quận 7</t>
  </si>
  <si>
    <t>sản xuất thiết bị và dụng cụ quang học</t>
  </si>
  <si>
    <t>Công ty LD Hữu hạn Khách sạn Chains Caravelle</t>
  </si>
  <si>
    <t>Số 19-23 Công Trường Lam Sơn, phường Bến Nghé, Quận 1</t>
  </si>
  <si>
    <t>dn.tphochiminh.414</t>
  </si>
  <si>
    <t>Công ty TNHH Fei Yueh  Việt Nam</t>
  </si>
  <si>
    <t>Số 235 Nguyễn Văn Cừ, phường Nguyễn Cư Trinh, Quận 1</t>
  </si>
  <si>
    <t>Công ty TNHH Greystones Data System Việt Nam - Sepzone Linh Trung 2</t>
  </si>
  <si>
    <t>Lô số 62a, Đường B, KCX Linh Trung 2, P.Bình Chiểu, Q.Thủ Đức</t>
  </si>
  <si>
    <t>sản xuất linh kiện điện tử, máy tính</t>
  </si>
  <si>
    <t>Công ty LD Khách sạn Saigon INN- Khách sạn New world Sài Gòn</t>
  </si>
  <si>
    <t>số 76 Lê Lai, Phường Bến Thành, Quận 1</t>
  </si>
  <si>
    <t>Công ty TNHH DINSEN Việt Nam</t>
  </si>
  <si>
    <t>Khu B3, Khu JI, J2, Số D10/89 Quốc lộ 1A. P.Tân Tạo, Q. Bình Tân</t>
  </si>
  <si>
    <t>Quần áo</t>
  </si>
  <si>
    <t>dn.tphochiminh.402</t>
  </si>
  <si>
    <t>Công ty Cổ phần Phát triển Nhà Deawon - Thủ Đức</t>
  </si>
  <si>
    <t>Thửa 60-84 Bản đồ 37, Phường An Phú, Quận 2</t>
  </si>
  <si>
    <t>Công ty LD Hải Thành Kotobuki</t>
  </si>
  <si>
    <t>Số 2A-4A Tôn Đức Thắng, phường Bến Nghé, Quận 1</t>
  </si>
  <si>
    <t>Bệnh viện nhân dân 115</t>
  </si>
  <si>
    <t>520 Nguyễn Tri Phương, Quận 10</t>
  </si>
  <si>
    <t>Công ty TNHH PLATEL VINA</t>
  </si>
  <si>
    <t>Lô I-10-2 đường D2 Khu CNC Phường Long Thạnh Mỹ, Quận 9</t>
  </si>
  <si>
    <t>Công ty TNHH Nidec Servo Vietnam</t>
  </si>
  <si>
    <t>Lô I1.3-N1, Khu công nghệ cao, Phường Tân Phú, Quận 9</t>
  </si>
  <si>
    <t>Công ty TNHH SX Tam Hùng</t>
  </si>
  <si>
    <t>109 ấp 5, Đặng Công Bỉnh, Xã Xuân Thới Sơn, H.Hóc Môn</t>
  </si>
  <si>
    <t>sản xuất kim loại</t>
  </si>
  <si>
    <t>dn.tphochiminh.008</t>
  </si>
  <si>
    <t>Công ty TNHH NOBLAND Việt NAM</t>
  </si>
  <si>
    <t xml:space="preserve">Khu Công Nghiệp Tân Thới Hiệp, 1-8 Lô 1-15, Khu A1,P. Hiệp Thành, Q. 12, Tp. Hồ Chí Minh </t>
  </si>
  <si>
    <t>Công ty TNHH Tech-Link Silicones VN</t>
  </si>
  <si>
    <t xml:space="preserve"> Lô 05b-07a đường số 15 KCX Tân Thuận, P.Tân Thuận Đông, Quận 7</t>
  </si>
  <si>
    <t>Hóa nhựa, cao su</t>
  </si>
  <si>
    <t>dn.tphochiminh.443</t>
  </si>
  <si>
    <t>Chi nhánh Công ty Cổ phần Đầu tư Long Biên</t>
  </si>
  <si>
    <t>Cổng số 6 sân bay TSN ( trạm Long Biên 4) đường Tân Sơn, Phường 4, Q.Tân Bình</t>
  </si>
  <si>
    <t>kinh doanh dịch vụ, sân golf</t>
  </si>
  <si>
    <t>dn.tphochiminh.344</t>
  </si>
  <si>
    <t>Chi nhánh Công ty TNHH MTV An Phú</t>
  </si>
  <si>
    <t>43 đường Thảo Điền, P.Thảo điền, Quận 2</t>
  </si>
  <si>
    <t>Cho thuê căn hộ</t>
  </si>
  <si>
    <t>Công ty Cổ phần Hùng Vương</t>
  </si>
  <si>
    <t>126 Hùng Vương, Phường 12, Quận 5</t>
  </si>
  <si>
    <t>Công ty TNHH Hoàn Vũ V.N</t>
  </si>
  <si>
    <t>Ấp Xóm Huế, Xã Tân An Hội, Huyện Củ Chi</t>
  </si>
  <si>
    <t>sản xuất thực phẩm khác chưa được phân vào đâu</t>
  </si>
  <si>
    <t>Viễn thông TP.HCM (VNPT)</t>
  </si>
  <si>
    <t>125 Hai Bà Trưng, P.Bến Nghé, Quận 1</t>
  </si>
  <si>
    <t>kinh doanh dịch vụ viễn thông</t>
  </si>
  <si>
    <t>dn.tphochiminh.491</t>
  </si>
  <si>
    <t>Công ty TNHH Điện cơ SOLEN Việt Nam</t>
  </si>
  <si>
    <t>12 đường 12 KCX Tân Thuận, P.Tân Thuận Đông, Quận 7</t>
  </si>
  <si>
    <t>sản xuất các cấu kiện kim loại</t>
  </si>
  <si>
    <t>CN Công ty TNHH Keppel Land Watco I- KS Saigon centre</t>
  </si>
  <si>
    <t>Số 65 Lê Lợi, Phường Bến Nghé, Quận 1</t>
  </si>
  <si>
    <t>DN.TPHOCHIMINH.499</t>
  </si>
  <si>
    <t>Khách sạn Bến Thành REX</t>
  </si>
  <si>
    <t>Số 141 Nguyễn Huệ, Phường Bến Nghé, Quận 1</t>
  </si>
  <si>
    <t>khách sạn, nhà hàng</t>
  </si>
  <si>
    <t>Công ty TNHH MTV AUREUMAEX PRESCISION PLASTICS</t>
  </si>
  <si>
    <t>Lô HT-3-2 Đường D2, Khu Công nghệ cao, P.Tăng Nhơn Phú B, Quận 9</t>
  </si>
  <si>
    <t>Nhà máy Sữa Trường Thọ- Công ty Cổ phần sữa VN</t>
  </si>
  <si>
    <t>32 Đặng Văn Bi, Phường trường Thọ, Quận Thủ Đức</t>
  </si>
  <si>
    <t>sản xuất sữa và các sản phẩm từ sữa</t>
  </si>
  <si>
    <t>dn.tphochiminh.472</t>
  </si>
  <si>
    <t>Công ty TNHH MECEDESBENS Việt Nam</t>
  </si>
  <si>
    <t>693 Quang Trung, Phường 12, Q.Gò Vấp</t>
  </si>
  <si>
    <t>sản xuất, lắp ráp xe ôtô</t>
  </si>
  <si>
    <t>DN.TPHOCHIMINH.523</t>
  </si>
  <si>
    <t>Chi nhánh Tổng  công ty Máy động lực và máy nông nghiệp Việt Nam- Nhà máy Đúc</t>
  </si>
  <si>
    <t>Lô B15, khu B, KCN Hiệp Phước, H.Nhà Bè</t>
  </si>
  <si>
    <t>Bán buôn phụ tùng và các bộ phận phụ trợ của ôto và xe có động cơ khác</t>
  </si>
  <si>
    <t>Công ty Cổ phần Cấp Nước Kênh Đông</t>
  </si>
  <si>
    <t>101A/4 Cộng Hòa, Phường 4, Q.Tân Bình</t>
  </si>
  <si>
    <t>dn.tphochiminh.355</t>
  </si>
  <si>
    <t>Công ty Cổ phần Đầu tư Xây dựng Bình Chánh-KCN Lê Minh Xuân</t>
  </si>
  <si>
    <t>A6/177B Trần Đại Nghĩa, Xã Tân Nhựt, Huyện Bình Chánh</t>
  </si>
  <si>
    <t>dn.tphochiminh.380</t>
  </si>
  <si>
    <t>Công ty Cổ phần DV biển Tân Cảng</t>
  </si>
  <si>
    <t>Cảng Cát Lái, P.Cát Lái, Quận 2 (722 Điện Biên Phủ, Q.Bình Thạnh)</t>
  </si>
  <si>
    <t>dn.tphochiminh.494</t>
  </si>
  <si>
    <t>Nhà máy xử lý nước thải Bình Hưng - Công ty TNHH MTV thoát nước đô thị TP HCM</t>
  </si>
  <si>
    <t>Thửa 167, 46, 171, 150 Xã Bình Hưng, H.Bình Chánh</t>
  </si>
  <si>
    <t>xử lý nước thải</t>
  </si>
  <si>
    <t>Công ty TNHH Sonion Vietnam</t>
  </si>
  <si>
    <t>Lô I3-9 Khu Công nghệ cao, Phường Tân Phú, Quận 9</t>
  </si>
  <si>
    <t>sản xuất loa</t>
  </si>
  <si>
    <t>Nhà máy Bia Sài Gòn Hoàng Quỳnh - Chi nhánh Công ty Cổ phần Bia Sài Gòn Bình Tây</t>
  </si>
  <si>
    <t>A73/1 đường số 7, KCN Vĩnh Lộc, phường Bình Hưng Hòa B, quận Bình Tân</t>
  </si>
  <si>
    <t>dn.tphochiminh.466</t>
  </si>
  <si>
    <t>Công ty TNHH SX-TM Việt Thành</t>
  </si>
  <si>
    <t>TTN8 Đường số 29, KP5, P.Tân Thới Nhất, Quận 12</t>
  </si>
  <si>
    <t>DN.TPHOCHIMINH.506</t>
  </si>
  <si>
    <t>Công ty TNHH E-Mart VN</t>
  </si>
  <si>
    <t>366 Phan Văn Trị, Phường 5, Q.Gò Vấp</t>
  </si>
  <si>
    <t>DN.TPHOCHIMINH.508</t>
  </si>
  <si>
    <t>Chi nhánh Công ty TNHH SX TM Thái Anh</t>
  </si>
  <si>
    <t>KCN tân Phú Trung, Ấp giữa, Xã Tân Phú Trung, Huyện Củ Chi</t>
  </si>
  <si>
    <t>sản xuất cao su</t>
  </si>
  <si>
    <t>dn.tphochiminh.350</t>
  </si>
  <si>
    <t>Công ty TNHH nhôm định hình Sapa Bến Thành</t>
  </si>
  <si>
    <t>Lô C, đường số 3, KCX Bình Chiểu, quận Thủ Đức</t>
  </si>
  <si>
    <t>Công ty TNHH SX-TM-DV XNK Nhật Nhật Nam</t>
  </si>
  <si>
    <t>Lô số 08-10-12-12A đường số 7, KCN Tân Tạo,
 phường Tân Tạo A, quận Bình Tân</t>
  </si>
  <si>
    <t>Công ty Cổ phần XNK Nam Thái Sơn</t>
  </si>
  <si>
    <t>934 D3 đường D, cụm 2, KCN Cát Lái, P.Thạnh Mỹ Lợi, Quận 2</t>
  </si>
  <si>
    <t>Công ty TNHH MTV Dệt may 7</t>
  </si>
  <si>
    <t>109A Trần Văn Dư, Phường 13, Q.Tân Bình</t>
  </si>
  <si>
    <t>may mặc</t>
  </si>
  <si>
    <t xml:space="preserve">Công ty TNHH Xử lý Chất thải Việt Nam </t>
  </si>
  <si>
    <t>Xã Đa Phước, H.Bình Chánh</t>
  </si>
  <si>
    <t>xử lý chất thải</t>
  </si>
  <si>
    <t>Chi nhánh công ty TNHH TM-SX Tân Hữu Thành</t>
  </si>
  <si>
    <t>Số 194 đường Bình Trị Đông, phường Bình Trị Đông, Quận Bình Tân</t>
  </si>
  <si>
    <t>dn.tphochiminh.349</t>
  </si>
  <si>
    <t>Công ty TNHH Tân Vĩnh Phát</t>
  </si>
  <si>
    <t>Số 170 KP5, phường Tân Thới Nhất, Quận 12</t>
  </si>
  <si>
    <t>sản xuất dệt</t>
  </si>
  <si>
    <t>Công ty LD Khách sạn Saigon Riverside</t>
  </si>
  <si>
    <t>Số 8-15 Tôn Đức Thắng, phường Bến Nghé, Quận 1</t>
  </si>
  <si>
    <t>Công ty Cổ phần Hải Sản S.G (Saigon Fisco)</t>
  </si>
  <si>
    <t>Lô C24-24B/II, C25/II-đường 2F, KCN Vĩnh Lộc- Xã Vĩnh Lộc A, H.Bình Chánh</t>
  </si>
  <si>
    <t>chế biến thủy hải sản</t>
  </si>
  <si>
    <t>dn.tphochiminh.382</t>
  </si>
  <si>
    <t>Công ty Cổ phần VIETSTAR</t>
  </si>
  <si>
    <t>Khu kiên hợp xử lý chất thải rắn Tây Bắc, Xã Thái Mỹ, Huyện Củ Chi</t>
  </si>
  <si>
    <t>sản xuất tái chế phế liệu</t>
  </si>
  <si>
    <t>dn.tphochiminh.352</t>
  </si>
  <si>
    <t>Công ty TNHH Công nghiệp JYE Sing - Sepzone Linh Trung 1</t>
  </si>
  <si>
    <t>Lô 107-111, KCX Linh Trung 1, P.Linh Trung, Quận Thủ Đức</t>
  </si>
  <si>
    <t>Công ty TNHH SX-TM Cát Thái</t>
  </si>
  <si>
    <t>443/11 Lê Văn Sỹ, Phường 12, Quận 3</t>
  </si>
  <si>
    <t>sản xuất các sản phẩm từ cao su và nhựa</t>
  </si>
  <si>
    <t>dn.tphochiminh.434</t>
  </si>
  <si>
    <t>Công ty Cổ phần Cát Lợi</t>
  </si>
  <si>
    <t>934 D2, Đường D, KCN Cát Lái, P.Thạnh Mỹ Lợi, Quận 2</t>
  </si>
  <si>
    <t>sản xuất bao bì</t>
  </si>
  <si>
    <t>DN.TPHOCHIMINH.502</t>
  </si>
  <si>
    <t>Bệnh viện 175</t>
  </si>
  <si>
    <t>786 Nguyễn Kiệm, Phường 3, Quận Gò Vấp</t>
  </si>
  <si>
    <t>Đài truyền hình TP HCM</t>
  </si>
  <si>
    <t>Số 9 Nguyễn Thị Minh Khai, Quận 1</t>
  </si>
  <si>
    <t>Công ty TNHH Saint - Gobain Vietnam</t>
  </si>
  <si>
    <t>Lô C23B đường số 11, KCN Hiệp Phước, xã Hiệp Phước, huyện Nhà Bè</t>
  </si>
  <si>
    <t>Công ty TNHH Luks Land Vietnam</t>
  </si>
  <si>
    <t>Số 37 Tôn Đức Thắng, phường Bến Nghé, Quận 1</t>
  </si>
  <si>
    <t>Công ty TNHH SAVILLS (VIỆT NAM) - CN TP.HCM</t>
  </si>
  <si>
    <t>81-83-83B-85 Đường Hàm Nghi, P.Nguyễn Thái Bình Quận 1</t>
  </si>
  <si>
    <t>Công ty TNHH Y tế Viễn Đông Vietnam</t>
  </si>
  <si>
    <t>Số 6 Nguyễn Lương Bằng, Phường Tân Phú, Quận 7</t>
  </si>
  <si>
    <t>Công ty Cổ phần Hóa dược phẩm Mekophar</t>
  </si>
  <si>
    <t>Số 267/5 đường Lý Thường Kiệt, Quận 11</t>
  </si>
  <si>
    <t>sản xuất dược phẩm</t>
  </si>
  <si>
    <t>Công ty TNHH SX Nhựa Triệu Du Bổn</t>
  </si>
  <si>
    <t>Lô số 15-17 , KCN Tân Tạo, đường số 1, quận Bình Tân</t>
  </si>
  <si>
    <t>Công ty TNHH Matai (Việt Nam)</t>
  </si>
  <si>
    <t>Khu A lô N số 47B, 49,51, 53,55, đường Tân Thuận, KCX, Phường Tân Thuận Đông, Quận 7</t>
  </si>
  <si>
    <t>cơ khí, điện tử</t>
  </si>
  <si>
    <t>Công ty TNHH Thực phẩm Văn Đức</t>
  </si>
  <si>
    <t>C27/II đường 2F, KCN VĨnh Lộc, Xã Vĩnh Lộc A, H.Bình Chánh</t>
  </si>
  <si>
    <t>dn.tphochiminh.444</t>
  </si>
  <si>
    <t>Chi nhánh Công ty TNHH SX-TM-DV XNK Nhật Nhật Nam</t>
  </si>
  <si>
    <t>IA 116/1 Hương lộ 80, Xã Phạm Văn Hai, H.Bình Chánh</t>
  </si>
  <si>
    <t>sản xuất sợi, vải, dệt</t>
  </si>
  <si>
    <t>dn.tphochiminh.442</t>
  </si>
  <si>
    <t>Công ty Cổ phần Nhựa P.E.T Việt Nam (Công ty CP Công nghiệp DVTM Ngọc Nghĩa)</t>
  </si>
  <si>
    <t>Lô B1-9 KCN Tây Bắc Củ Chi, Đường D2, Xã Tân An Hội, H.Củ chi</t>
  </si>
  <si>
    <t>sản xuất nhựa các loại</t>
  </si>
  <si>
    <t>dn.tphochiminh.006</t>
  </si>
  <si>
    <t>Công ty Cổ phần Sun Wah Properties ( Việt Nam)</t>
  </si>
  <si>
    <t>115 Nguyễn Huệ, Phường Bến Nghé, Quận 1</t>
  </si>
  <si>
    <t>Công ty TNHH Sheico Việt Nam - KCN Đông Nam VRG</t>
  </si>
  <si>
    <t>Lô L1, Đường N5, KCN Đông Nam, xã Bình Mỹ, huyện Củ Chi</t>
  </si>
  <si>
    <t>Công ty Cổ phần Sao Phương Nam</t>
  </si>
  <si>
    <t>Số 72-74 Nguyễn Thị Minh Khai, Phường 6, Quận 3</t>
  </si>
  <si>
    <t>Công ty Cổ phần Việt Nam Quốc tế</t>
  </si>
  <si>
    <t>60A Trường Sơn, Phường 12, Quận Tân Bình</t>
  </si>
  <si>
    <t>Bệnh viện Nhi Đồng 2</t>
  </si>
  <si>
    <t>Số 14 Lý Tự Trọng, phường Bến Nghé, quận 1</t>
  </si>
  <si>
    <t>Công ty TNHH Bao bì Alpla Việt Nam - KCN Đông Nam VRG</t>
  </si>
  <si>
    <t>Lô B2-B4, Đường D4, KCN Đông Nam, xã Hòa Phú, huyện Củ Chi</t>
  </si>
  <si>
    <t>Bao bì</t>
  </si>
  <si>
    <t>Công ty Cổ phần SX XNK Inox Kim Vĩ</t>
  </si>
  <si>
    <t>Số 117 đường Võ Văn Bích, ấp 11, Xã Tân Thạch Đông, Huyện Củ Chi</t>
  </si>
  <si>
    <t>sản xuất đồ kim loại</t>
  </si>
  <si>
    <t>dn.tphochiminh.370</t>
  </si>
  <si>
    <t>Công ty TNHH Vina Wood - Sepzone Linh Trung 2</t>
  </si>
  <si>
    <t>Lô số 38-43, KCX Linh Trung 2, P.Bình Chiểu, Q.Thủ Đức</t>
  </si>
  <si>
    <t>Bệnh viện Nhân dân Gia Định</t>
  </si>
  <si>
    <t>01 Nơ Trang Long, Phường 7, Quận Bình Thạnh</t>
  </si>
  <si>
    <t>Trạm xi măng Cát Lái - Công ty TNHH Xi măng SiamcityCement (VN)</t>
  </si>
  <si>
    <t>TRạm xi măng Cát Lái, Km7, Nguyễn Thị Định, P.Thạnh Mỹ Lợi, Quận 2</t>
  </si>
  <si>
    <t>dn.tphochiminh.483</t>
  </si>
  <si>
    <t>Đại học quốc tế RMIT VN</t>
  </si>
  <si>
    <t>702 Đường Nguyễn Văn Linh, P.Tân Phong, Quận 7</t>
  </si>
  <si>
    <t>Hoạt động trường học</t>
  </si>
  <si>
    <t>Doanh nghiệp tư nhân Phương Oanh</t>
  </si>
  <si>
    <t>10/10 Quốc lộ 1 A, Khu phố 3, phường Bình Hưng Hòa B, Quận Bình Tân</t>
  </si>
  <si>
    <t>sản xuất phôi kim loại</t>
  </si>
  <si>
    <t>Công ty TNHH MTV khách sạn quốc tế Bình Minh</t>
  </si>
  <si>
    <t>148 Trần Hưng Đạo, P.Nguyễn Cư Trinh, Quận 1</t>
  </si>
  <si>
    <t>dn.tphochiminh.353</t>
  </si>
  <si>
    <t>Công ty TNHH Juki (Vietnam)</t>
  </si>
  <si>
    <t>Số 5 đường 5, KCX Tân Thuận, P.Tân Thuận Đông, Quận 7</t>
  </si>
  <si>
    <t>sản xuất sản phẩm khác từ kim loại chưa được phân vào đâu</t>
  </si>
  <si>
    <t>Công ty SX Công Nghiệp Bình Phát</t>
  </si>
  <si>
    <t>Lô số 6 Khu G, Đường N4, KCN An Hạ, Xã Phạm Văn Hai, H.Bình Chánh</t>
  </si>
  <si>
    <t>Công ty Cổ phần địa ốc và xây dựng S.S.G2</t>
  </si>
  <si>
    <t>12 Quốc Hương, P.Thảo Điền, Quận 2</t>
  </si>
  <si>
    <t>văn phòng, nhà ở khách sạn, nhà hàng…</t>
  </si>
  <si>
    <t>dn.tphochiminh.364</t>
  </si>
  <si>
    <t>Công ty TNHH Thực phẩm Vạn Đức</t>
  </si>
  <si>
    <t>C27/II đường số 2 KCN Vĩnh Lộc, H.Bình Chánh</t>
  </si>
  <si>
    <t>Công ty TNHH SX_TM Viễn Phương</t>
  </si>
  <si>
    <t>136 ấp 3, Xã Xuân thới thượng, H.Hóc Môn</t>
  </si>
  <si>
    <t>dn.tphochiminh.391</t>
  </si>
  <si>
    <t>Công ty TNHH SX TM DV Minh Thông</t>
  </si>
  <si>
    <t>1/4 Ấp Đình, Xã Tân Xuân, Huyện Hóc Môn</t>
  </si>
  <si>
    <t>sản xuất các sản phẩm từ nhựa, cao su</t>
  </si>
  <si>
    <t>dn.tphochiminh.440</t>
  </si>
  <si>
    <t>Công ty Cổ phần Đầu tư Bệnh Viện Xuyên Á</t>
  </si>
  <si>
    <t>42, Quốc lộ 22, Ấp Chợ, Xã Tân Phú Trung, Huyện Củ Chi</t>
  </si>
  <si>
    <t>Công ty TNHH Liên doanh khách sạn Plaza</t>
  </si>
  <si>
    <t>17 Lê Duẩn, P.Bến Nghé, Quận 1</t>
  </si>
  <si>
    <t>Công ty TNHH Bệnh viện Quốc tế City</t>
  </si>
  <si>
    <t>Khu Y tế KTC số 532 A, Kinh Dương Vương, P.Bình Trị Đông B, Quận Bình Tân</t>
  </si>
  <si>
    <t>dn.tphochiminh.396</t>
  </si>
  <si>
    <t>Công ty TNHH Parkson Việt Nam</t>
  </si>
  <si>
    <t>35 Bis, 45 Lê Thánh Tôn, P.Bến Nghé, Quận 1</t>
  </si>
  <si>
    <t>Chi nhánh II- Công ty Cổ phần Hùng Vương- Kho lạnh An Lạc</t>
  </si>
  <si>
    <t>Lô 18- 20 đường Trung Tâm KCN Tân tạo, P.Tân Hạ, Q.Bình Tân</t>
  </si>
  <si>
    <t>Kho bãi hàng hóa</t>
  </si>
  <si>
    <t>Công ty TNHH MTV Đông Hải</t>
  </si>
  <si>
    <t>12 Phan Văn Trị, Phường 7, Q.Gò Vấp</t>
  </si>
  <si>
    <t>Công ty Cổ phần Đầu tư địa ốc Đại Quang Minh</t>
  </si>
  <si>
    <t>92 Camette, P.Nguyễn Thái Bình, Quận 1</t>
  </si>
  <si>
    <t>Công ty TNHH TM&amp; DV Siêu thị Big C An Lạc</t>
  </si>
  <si>
    <t>1231 Quốc lộ 1A, Khu Phố 5, P. Bình Trị Đông B, Q. Bình Tân, HCM ( Gần Vòng Xoay An Lạc)</t>
  </si>
  <si>
    <t>Trung tâm dịch vụ Viễn Thông Khu vực II</t>
  </si>
  <si>
    <t>224 Thành Thái, Phường 14, Quận 10</t>
  </si>
  <si>
    <t>Khách sạn  Equatorial TP.HCM</t>
  </si>
  <si>
    <t>Số 242 đường Trần Bình Trọng, Phường 4, Quận 5</t>
  </si>
  <si>
    <t>dn.tphochiminh.459</t>
  </si>
  <si>
    <t>Công ty TNHH Đầu tư bất động sản New Plan</t>
  </si>
  <si>
    <t>Số 1/1 Trường Chinh, Phường Tây Thạnh, Quận Tân Phú</t>
  </si>
  <si>
    <t>Công ty TNHH TTTM Lotte VN- Chi nhánh 3/2</t>
  </si>
  <si>
    <t>968 đường 3/2, Quận 11</t>
  </si>
  <si>
    <t>DN.TPHOCHIMINH.525</t>
  </si>
  <si>
    <t>Công ty Cổ phần Đầu tư hạ tầng và Đô thị Dầu Khí</t>
  </si>
  <si>
    <t>Số 12 Tân Trào, phường Tân Phú, Quận 7</t>
  </si>
  <si>
    <t>Kinh doanh bất động sản, văn phòng</t>
  </si>
  <si>
    <t>dn.tphochiminh.361</t>
  </si>
  <si>
    <t xml:space="preserve">Trung tâm thương mại PANDORA city TAFOCO - Công ty Cổ phần Thực phẩm xuất khẩu Tân Bình </t>
  </si>
  <si>
    <t>Trung tâm thương mại, kinh doanh dịch vụ</t>
  </si>
  <si>
    <t>dn.tphochiminh.489</t>
  </si>
  <si>
    <t>Công ty TNHH MM Mega Market (VN)</t>
  </si>
  <si>
    <t>Khu B, Khu đô thị mới An Phú- An Khánh, P.An Phú, Quận 2</t>
  </si>
  <si>
    <t>DN.TPHOCHIMINH.527</t>
  </si>
  <si>
    <t>Ban quản lý Cao ốc văn phòng- Tổng công ty Điện lực TP.HCM - TNHH MTV</t>
  </si>
  <si>
    <t>35 Tôn Đức Thắng, P.Bến Nghé, Quận 1</t>
  </si>
  <si>
    <t xml:space="preserve">Công ty Cổ phần Đầu tư Nguyên Vũ </t>
  </si>
  <si>
    <t>Số 106 đường Nguyễn Văn Trỗi, Phường 8, quận Phú Nhuận</t>
  </si>
  <si>
    <t>dn.tphochiminh.379</t>
  </si>
  <si>
    <t>Công ty Cổ phần Quản lý Bất động sản Bình Minh</t>
  </si>
  <si>
    <t>Số 91 đường Nguyễn Hữu Cảnh, Phường 22, Quận Phú Nhuận (tầng 48, Bitexco Financial Tower, số 2 Hải Triều, P. Bến Nghé, Q. 1, TP. HCM)</t>
  </si>
  <si>
    <t>Trung tâm Quản lý Hầm sông Sài Gòn</t>
  </si>
  <si>
    <t>02 Mai Chí Thọ, Phường Thủ Thiêm, quận 2</t>
  </si>
  <si>
    <t>Bệnh viện Nhi đồng 1</t>
  </si>
  <si>
    <t>341 Sư vạn Hạnh, Phường 10, Quận 10</t>
  </si>
  <si>
    <t>Trường Đại học Công nghiệp TP.HCM</t>
  </si>
  <si>
    <t>12 Nguyễn Văn Bảo, Phường 4, Quận Gò Vấp</t>
  </si>
  <si>
    <t>Công ty Cổ phần Bảo Gia</t>
  </si>
  <si>
    <t>Số 184 đường Lê Đại Hành, Phường 15, Quận 11</t>
  </si>
  <si>
    <t>Tổng Công ty Khí Việt Nam- CTCP</t>
  </si>
  <si>
    <t>Lầu 14, Tòa nhà PV Gas Tower, số 673, Nguyễn Hữu Thọ, Xã Phước kiểng, Huyện Nhà Bè</t>
  </si>
  <si>
    <t>dn.tphochiminh.478</t>
  </si>
  <si>
    <t>Công ty Cổ phần thép Á Châu</t>
  </si>
  <si>
    <t>Lô B6 KCN Hiệp Phước, Xã Hiệp Phước, Huyện Nhà Bè</t>
  </si>
  <si>
    <t>sản xuất sắt, thép, gang</t>
  </si>
  <si>
    <t>Công ty TNHH VIETCOMBANK- BONDAY-BENTHANH</t>
  </si>
  <si>
    <t>Số 5 Công trường Mê Linh, P.Bến Nghé, Quận 1</t>
  </si>
  <si>
    <t>dn.tphochiminh.387</t>
  </si>
  <si>
    <t>Tổng công ty xây dựng số 1 - TNHH MTV</t>
  </si>
  <si>
    <t>111 A Pasteur, P.Bến Nghé, Quận 1</t>
  </si>
  <si>
    <t>Công ty TNHH Trung tâm Mê Linh</t>
  </si>
  <si>
    <t>Số 02 Ngô Đức Kế, phường Bến Nghé, Quận 1</t>
  </si>
  <si>
    <t>Công ty TNHH Khách sạn và văn phòng làm việc AI-Vy (Khách sạn Eastin Grand Sài Gòn)</t>
  </si>
  <si>
    <t>253 Nguyễn Văn Trỗi, Phường 10, Q.Phú Nhuận</t>
  </si>
  <si>
    <t>Công ty TNHH MTV Quản lý Kinh doanh nhà TP HCM</t>
  </si>
  <si>
    <t>138-142 Hai Bà Trưng, Quận 1</t>
  </si>
  <si>
    <t>Công ty TNHH Vincom Retail Miền Nam - Chi nhánh Vincom Ba Tháng Hai</t>
  </si>
  <si>
    <t>số 03 đường 3/2, Phường 11, Quận 10</t>
  </si>
  <si>
    <t>Công ty Cổ phần Viễn Thông Hà Nội tại TP HCM</t>
  </si>
  <si>
    <t>385C Nguyễn Trãi, Phường Nguyễn Cư Trinh, Quận 1</t>
  </si>
  <si>
    <t>Chi nhánh TP.HCM-Công ty TNHH MTV TM&amp;BĐS Thùy Dương</t>
  </si>
  <si>
    <t>184 Lê Đại Hành, Quận 11</t>
  </si>
  <si>
    <t>Địa ốc</t>
  </si>
  <si>
    <t>Bệnh viện Hùng Vương</t>
  </si>
  <si>
    <t>128 Hồng Bàng, Phường 12, Quận 5</t>
  </si>
  <si>
    <t>Công ty TNHH Vincom Retail Miền Nam - Chi nhánh Quang Trung</t>
  </si>
  <si>
    <t>190 Quang Trung, Phường 10, Q.Gò Vấp</t>
  </si>
  <si>
    <t>siêu thị bán buôn, bán lẻ</t>
  </si>
  <si>
    <t>dn.tphochiminh.453</t>
  </si>
  <si>
    <t>Công ty TNHH MTV khách sạn Quốc tế Thiên phúc- Khách sạn novotel Saigon centre</t>
  </si>
  <si>
    <t>Số 167 Hai Bà Trưng, Quận 1</t>
  </si>
  <si>
    <t>dn.tphochiminh.420</t>
  </si>
  <si>
    <t>Công ty TNHH DV Mai Thành</t>
  </si>
  <si>
    <t>9-11 Tôn Đức Thắng, P.Bến Nghé, Quận 1</t>
  </si>
  <si>
    <t>Công ty Cổ phần XNK Tân Định</t>
  </si>
  <si>
    <t>266-268 Nam Kỳ Khởi Nghĩa, Phường 8, Quận 3</t>
  </si>
  <si>
    <t>Bệnh viện Nhiệt đới</t>
  </si>
  <si>
    <t>764 Võ Văn Kiệt, Phường 1, Quận 5</t>
  </si>
  <si>
    <t>Công ty TNHH E.B Phú Thành</t>
  </si>
  <si>
    <t>53 Nguyễn Sơn, P.Phú Thạnh, Q.Tân Phú</t>
  </si>
  <si>
    <t>Bệnh viện Đa Khoa Triều An</t>
  </si>
  <si>
    <t>425 Kinh Dương Vương, Phường 1, Quận Bình Tân</t>
  </si>
  <si>
    <t>dn.tphochiminh.338</t>
  </si>
  <si>
    <t>Chi nhánh Công ty Cổ phần Tập đoàn Đầu tư Vạn Thịnh Phát - Cao ốc Pasteur</t>
  </si>
  <si>
    <t>127 Pasteur, Phường 6, Quận 3</t>
  </si>
  <si>
    <t>dn.tphochiminh.346</t>
  </si>
  <si>
    <t>Khách sạn Cửu Long  (Majestic)</t>
  </si>
  <si>
    <t>01 Đồng Khởi, P.Bến Nghé, Quận 1</t>
  </si>
  <si>
    <t>dn.tphochiminh.458</t>
  </si>
  <si>
    <t>Bệnh viện Đa khoa Khu vực củ chi</t>
  </si>
  <si>
    <t>Ấp Bàu Tre 2, Xã Tân An Hội, Huyện Củ Chi</t>
  </si>
  <si>
    <t>Trung tâm MM Mega Market Bình Phú- Công ty TNHH MM Mega market VN</t>
  </si>
  <si>
    <t>12 Bình Phú, Phường 11, Quận 6</t>
  </si>
  <si>
    <t>kinh doanh buôn bán</t>
  </si>
  <si>
    <t>dn.tphochiminh.487</t>
  </si>
  <si>
    <t>Công ty TNHH Quản lý nợ và khai thác tài sản Ngân hàng Thương mại Cổ phần hàng hải VN</t>
  </si>
  <si>
    <t>180- 192 Nguyễn Công Trứ, phường Nguyễn Thái Bình, Quận 1</t>
  </si>
  <si>
    <t>Đại học Y Dược TP HCM</t>
  </si>
  <si>
    <t>217 Hồng Bàng, Phường 11, Quận 5</t>
  </si>
  <si>
    <t>Hoạt động của trường học</t>
  </si>
  <si>
    <t>Nhà máy Thuốc lá Khánh Hội- Tổng Công ty Cổ phần Công nghiệp Sài Gòn</t>
  </si>
  <si>
    <t>Lô 26 đường số 3, KCN Tân Tạo, Q.Bình Tân</t>
  </si>
  <si>
    <t>dn.tphochiminh.473</t>
  </si>
  <si>
    <t xml:space="preserve">Công ty LD Cao ốc Sài Gòn Metropolitan TNHH </t>
  </si>
  <si>
    <t>Số 235 Đồng Khởi, Phường Bến Nghé, Quận 1</t>
  </si>
  <si>
    <t>Công ty TNHH Khách sạn Ngôi Sao Việt - Khách sạn RAMANA Sài Gòn</t>
  </si>
  <si>
    <t>323 Lê Văn Sỹ, Phường 13, Quận 3</t>
  </si>
  <si>
    <t>Công ty TNHH TM-DV SAIGON CO.OP Toàn Tâm</t>
  </si>
  <si>
    <t>497 Hòa Hảo, Phường 7, Quận 10-Trung tâm Thương mại Văn hóa Dịch vụ Giải trí</t>
  </si>
  <si>
    <t>Trung tâm MM Mega Market Hiệp Phú- Công ty TNHH MM Mega market VN</t>
  </si>
  <si>
    <t>Quốc lộ 1A, P.Tân Thới Hiệp, Quận 12</t>
  </si>
  <si>
    <t>Siêu thị, bán buôn tổng hợp</t>
  </si>
  <si>
    <t>dn.tphochiminh.488</t>
  </si>
  <si>
    <t>Công ty TNHH E.B Tân Phú</t>
  </si>
  <si>
    <t>1/1 Trường Chinh, P.Tây Thạnh, Q.Tân Phú</t>
  </si>
  <si>
    <t>Chi nhánh Công ty PQC CONVENTION</t>
  </si>
  <si>
    <t>08 Nguyễn Bỉnh Khiêm, P.Đa Kao, Quận 1</t>
  </si>
  <si>
    <t>DN.TPHOCHIMINH.530</t>
  </si>
  <si>
    <t>Công ty TNHH TMDV Đông Thịnh</t>
  </si>
  <si>
    <t>304 A Quang Trung, Phường 11, Quận Gò Vấp</t>
  </si>
  <si>
    <t>Công ty TNHH TM DV Chợ Đũi</t>
  </si>
  <si>
    <t>62A Cách Mạng Tháng Tám, Phường 6, Quận 3</t>
  </si>
  <si>
    <t>dn.tphochiminh.445</t>
  </si>
  <si>
    <t>Khách sạn Đồng Khởi - Grand Hotel</t>
  </si>
  <si>
    <t>số 8 Đồng khởi, Quận 1</t>
  </si>
  <si>
    <t>Công ty TNHH Sài Gòn Tower</t>
  </si>
  <si>
    <t>29 Lê Duẩn, phường Bến Nghé, Quận 1</t>
  </si>
  <si>
    <t>Siêu thị Sài Gòn-Chi nhánh Tổng Công ty TM Sài Gòn TNHH MTV</t>
  </si>
  <si>
    <t>460 đường 3/2, Phường 12, Quận 10</t>
  </si>
  <si>
    <t>dn.tphochiminh.476</t>
  </si>
  <si>
    <t>Công ty TNHH VINAMETRIC</t>
  </si>
  <si>
    <t>63 Nguyễn Huệ, phường Bến Nghé, Quận 1</t>
  </si>
  <si>
    <t>Bệnh viện Chấn thương chỉnh hình</t>
  </si>
  <si>
    <t>929 Trần Hưng Đạo, Phường 1, Quận 5</t>
  </si>
  <si>
    <t>Bệnh viện cấp cứu Trưng Vương</t>
  </si>
  <si>
    <t>số 226 Lý Thường Kiệt, phường 14, Quận 10</t>
  </si>
  <si>
    <t>Hoạt động của bệnh viện</t>
  </si>
  <si>
    <t>Trung tâm thương mại Union Square- Công ty TNHH DV TM và Đầu tư Tương Lai</t>
  </si>
  <si>
    <t>Số 171 Đồng Khởi, Phường Bến Nghé, Quận 1</t>
  </si>
  <si>
    <t>Công ty Cổ phần TM-DV Dầu khí biển</t>
  </si>
  <si>
    <t>Phòng 209, 210, 211- Lầu 2, Tòa nhà Petrovietnam, 1-5 Lê Duẩn, Quận 1</t>
  </si>
  <si>
    <t>Công ty TNHH MTV Sài Gòn CO.OP xa lộ Hà Nội</t>
  </si>
  <si>
    <t>191 Quang Trung, P.Hiệp Phú, Quận 9</t>
  </si>
  <si>
    <t>Trường THPT Quốc tế Mỹ</t>
  </si>
  <si>
    <t>220 Nguyễn Văn Tạo, Ấp 2, Xã Long Thới, Huyện Nhà Bè</t>
  </si>
  <si>
    <t>trường học</t>
  </si>
  <si>
    <t>Chi nhánh tại TP.HCM- Công ty TNHH TM-DV và phân phối tổng hợp (Tp.Hà Nội)- Siêu thị Big C</t>
  </si>
  <si>
    <t>792 Nguyễn kiệm, Phường 3, Quận Gò Vấp</t>
  </si>
  <si>
    <t>Khách sạn Somerset Chancellor Court- Công ty Liên doanh căn hộ và văn phòng Sài Gòn</t>
  </si>
  <si>
    <t>21-23 Nguyễn Thị Minh khai, Quận 1</t>
  </si>
  <si>
    <t>kinh doanh dịch vụ khách sạn</t>
  </si>
  <si>
    <t>dn.tphochiminh.460</t>
  </si>
  <si>
    <t>Công ty TNHH CJ Việt Nam</t>
  </si>
  <si>
    <t>Lầu 22 số 2 Bis 4, 6 Lê thánh Tôn, P.Bến Nghé, Quận 1</t>
  </si>
  <si>
    <t>dn.tphochiminh.397</t>
  </si>
  <si>
    <t>Công ty Cổ phần Bệnh viện Tim Tâm Đức</t>
  </si>
  <si>
    <t>04 Nguyễn Lương Bằng, P.Tân Phú, Quận 7</t>
  </si>
  <si>
    <t>DN.TPHOCHIMINH.505</t>
  </si>
  <si>
    <t>Công ty Cổ phần Xe khách Sài Gòn- Tổng Công ty Cơ khí giao thông vận tải Sài Gòn TNHH MTV</t>
  </si>
  <si>
    <t>Số 39 Hải Thượng Lãn Ông, Phường 10, Quận 5</t>
  </si>
  <si>
    <t>vận tải hàng hóa bằng ôtô loại khác (trừ ôtô chuyên dụng)</t>
  </si>
  <si>
    <t>dn.tphochiminh.385</t>
  </si>
  <si>
    <t>Công ty Cổ phần Kinh doanh khí Miền Nam - Tổng công ty khí Việt Nam - CTCP</t>
  </si>
  <si>
    <t>Lầu 4, PetroVietnam Tower, Số 1-5 Lê Duẩn, P.Bến Nghé, Quận 1</t>
  </si>
  <si>
    <t>sản xuất khai thác khí</t>
  </si>
  <si>
    <t>Công ty Cổ phần Vận tải và Dịch vụ Petrolimex Sài Gòn (PTS)</t>
  </si>
  <si>
    <t>Số 118 Huỳnh Tấn Phát, Phường Tân Thuận, Quận 7</t>
  </si>
  <si>
    <t>vận tải hàng hóa bằng ôtô chuyên dụng</t>
  </si>
  <si>
    <t>Công ty CP Vận tải Xăng dầu Vitaco</t>
  </si>
  <si>
    <t>236/106/1A Điện biên phủ, P17, Q.Bình Thạnh</t>
  </si>
  <si>
    <t>Vận tải hàng hóa viễn dương</t>
  </si>
  <si>
    <t>Công ty Cổ phần Vận tải Sản phẩm khí Quốc tế</t>
  </si>
  <si>
    <t>Lầu 9 tòa nhà Green Power, 35 Tôn Đức Thắng, P.Bến Nghé, Quận 1</t>
  </si>
  <si>
    <t>CÔNG TY CỔ PHẦN ĐẦU TƯ SÀI GÒN VRG</t>
  </si>
  <si>
    <t>Lô TT2-1, Đường D4, KCN Đông Nam, Ấp 3, Xã Hòa Phú, Huyện Củ Chi, TpHCM</t>
  </si>
  <si>
    <t>TỔNG CÔNG TY 319 BỘ QUỐC PHÒNG</t>
  </si>
  <si>
    <t>Số 63 Đường Lê Văn Lương, Phường Trung Hòa, Quận Cầu Giấy, Thành Phố Hà Nội, Việt Nam</t>
  </si>
  <si>
    <t>BỆNH VIỆN NHI ĐỒNG THÀNH PHỐ</t>
  </si>
  <si>
    <t>15 VÕ TRẦN CHÍ, ẤP 1 XÃ TÂN KIÊN, HUYỆN BÌNH CHÁNH, TP HCM, VN.</t>
  </si>
  <si>
    <t>BAN QUẢN LÝ DỰ ÁN TÂY THÀNH PHỐ - CHI NHÁNH TẬP ĐOÀN BƯU CHÍNH VIỄN THÔNG VIỆT NAM- VIỄN THÔNG TPHCM</t>
  </si>
  <si>
    <t>2 Hùng Vương, Phường 01, Quận 10, Tp.HCM</t>
  </si>
  <si>
    <t>Sản xuất radio, thiết bị truyền hình</t>
  </si>
  <si>
    <t>CÔNG TY TNHH CÔNG NGHIỆP ĐỨC BỔN</t>
  </si>
  <si>
    <t>3 ĐƯỜNG SỐ 3, KCX TÂN THUẬN, P. TÂN THUẬN ĐÔNG Q7</t>
  </si>
  <si>
    <t>Chế xuất</t>
  </si>
  <si>
    <t>dn.tphochiminh.016</t>
  </si>
  <si>
    <t>CÔNG TY CỔ PHẦN CƠ ĐIỆN LẠNH</t>
  </si>
  <si>
    <t>364 CỘNG HÒA, PHƯỜNG 13, QUẬN TÂN BÌNH</t>
  </si>
  <si>
    <t>Bán buôn bán lẻ</t>
  </si>
  <si>
    <t>CÔNG TY TNHH KỸ THUẬT TOP OPTO</t>
  </si>
  <si>
    <t>22 ĐƯỜNG SỐ 22, KCX TÂN THUẬN, P. TÂN THUẬN ĐÔNG Q.7</t>
  </si>
  <si>
    <t>CÔNG TY CỔ PHẦN SSG VĂN THÁNH</t>
  </si>
  <si>
    <t>92 NGUYỄN VĂN TRỖI, PHƯỜNG 8, Q.PHÚ NHUẬN, TP.HCM</t>
  </si>
  <si>
    <t>CÔNG TY CỔ PHẦN BÔNG THIÊN HÀ</t>
  </si>
  <si>
    <t>LÔ C4-2, ĐƯỜNG N8, KCN TÂN PHÚ TRUNG, XÃ TÂN PHÚ TRUNG, CỦ CHI</t>
  </si>
  <si>
    <t>CÔNG TY TNHH SẢN XUẤT THƯƠNG MẠI VIÊN PHƯƠNG</t>
  </si>
  <si>
    <t>136A ẤP 3 PHAN VẮN HỚN XÃ XUÂN THỚI THƯỢNG H.HÓC MÔN</t>
  </si>
  <si>
    <t>CÔNG TY CỔ PHẦN ACECOOK VIỆT NAM</t>
  </si>
  <si>
    <t>LÔ II-4 ĐƯỜNG SỐ 8 NHÓM CN II, KCN TÂN BÌNH, P. TÂY THẠNH, Q. TÂN PHÚ, TP. HCM</t>
  </si>
  <si>
    <t>CÔNG TY TNHH SEPZONE-LINH TRUNG (VIỆT NAM)</t>
  </si>
  <si>
    <t>KP4 P. LINH TRUNG Q. THỦ ĐỨC TP. HCM</t>
  </si>
  <si>
    <t>Công nghiệp, xây dựng</t>
  </si>
  <si>
    <t>TỔNG CÔNG TY CẤP NƯỚC SÀI GÒN -TRÁCH NHIỆM HỮU HẠN MỘT THÀNH VIÊN</t>
  </si>
  <si>
    <t>Số 1 Công Trường Quốc tế, Phường 6, Quận 3, Thành phố Hồ Chí Minh, Việt Nam</t>
  </si>
  <si>
    <t>CÔNG TY CỔ PHẦN KỸ NGHỆ THỰC PHẨM VIỆT NAM</t>
  </si>
  <si>
    <t>913 TRƯỜNG CHINH, P. TÂY THẠNH, Q. TÂN PHÚ, TP. HCM</t>
  </si>
  <si>
    <t>CN CÔNG TY CP BỆNH VIỆN ĐA KHOA QUỐC TẾ VINMEC-BỆNH VIỆN ĐA KHOA QUỐC TẾ VINMEC CENTRAL PARK</t>
  </si>
  <si>
    <t>720A ĐIỆN BIÊN PHỦ, PHƯỜNG 22, Q.BÌNH THẠNH, TP.HỒ CHÍ MINH</t>
  </si>
  <si>
    <t>CTY TNHH THƯƠNG MẠI VÀ DỊCH VỤ SIÊU THỊ BIG C AN LẠC</t>
  </si>
  <si>
    <t>1231 QUỐC LỘ 1A KP5 P.BÌNH TRỊ ĐÔNG B Q.BÌNH TÂN</t>
  </si>
  <si>
    <t>UBND QUAN GO VAP</t>
  </si>
  <si>
    <t>19 QUANG TRUNG</t>
  </si>
  <si>
    <t>CÔNG TY BẤT ĐỘNG SẢN VIETTEL</t>
  </si>
  <si>
    <t>285 CÁCH MẠNG THÁNG TÁM Phường 12, Quận 10,TP.HCM</t>
  </si>
  <si>
    <t>CÔNG TY TNHH JUKI (VIỆT NAM)</t>
  </si>
  <si>
    <t>ĐƯỜNG TÂN THUẬN , KCX TÂN THUẬN, P. TÂN THUẬN ĐÔNG Q7</t>
  </si>
  <si>
    <t>CN CTY CP CN ĐÔNG HƯNG - TTTM S/THỊ HIỆP TRÍ</t>
  </si>
  <si>
    <t>15 ĐƯỜNG 15 KP4 P. LINH TRUNG Q.TĐ</t>
  </si>
  <si>
    <t>CTY TNHH PREFERRED FREEZER SERVICES (VIET NAM)</t>
  </si>
  <si>
    <t>163 NG V QUY KP1 PHU THUAN Q7</t>
  </si>
  <si>
    <t>CÔNG TY LIÊN DOANH CĂN HỘ VÀ VĂN PHÒNG SÀI GÒN</t>
  </si>
  <si>
    <t>11 Mạc Đỉnh Chi, Phường Bến Nghé, Quận 1, TP.HCM</t>
  </si>
  <si>
    <t>CTY CỔ PHẦN SÀI GÒN GIVRAL</t>
  </si>
  <si>
    <t>144 NGUYỄN VĂN TRỖI P08_Q.PHÚ NHUẬN</t>
  </si>
  <si>
    <t>dn.tphochiminh.018</t>
  </si>
  <si>
    <t>NGÂN HÀNG TMCP SÀI GÒN</t>
  </si>
  <si>
    <t>927 TRẦN HƯNG ĐẠO, P1Q5, TP.HCM</t>
  </si>
  <si>
    <t>dn.tphochiminh.462</t>
  </si>
  <si>
    <t>CÔNG TY CỔ PHẦN ĐỊA ỐC CỬU LONG 23-9</t>
  </si>
  <si>
    <t>75 Trần Khánh Dư, Phường Tân Định, Quận 1</t>
  </si>
  <si>
    <t>Công ty TNHH MTV Công Nghiệp HUAFU</t>
  </si>
  <si>
    <t>Đường số 10, KCN Thuận Đạo mở rộng, xã Long Định, H.Cần Đước</t>
  </si>
  <si>
    <t>Sản xuất sợi màu</t>
  </si>
  <si>
    <t>dn.longan.082(dn.longan.082)</t>
  </si>
  <si>
    <t>Công ty CP Dệt Đông Quang</t>
  </si>
  <si>
    <t>xã Đức Hòa Hạ, Huyện Đức Hòa</t>
  </si>
  <si>
    <t>Sản xuất chế biến xơ, sợi, dệt kim</t>
  </si>
  <si>
    <t>dn.longan.062</t>
  </si>
  <si>
    <t>CÔNG TY CỔ PHẦN DỆT MAY ĐÔNG KHÁNH</t>
  </si>
  <si>
    <t xml:space="preserve"> Khu công nghiệp Tân Đô, Xã Đức Hòa Hạ, Huyện Đức Hòa</t>
  </si>
  <si>
    <t>dn.longan.099</t>
  </si>
  <si>
    <t>Công Ty Cổ Phần Sản Xuất Thép VINA ONE</t>
  </si>
  <si>
    <t>Ấp Voi Lá Xã Long Hiệp, Huyện Bến Lức</t>
  </si>
  <si>
    <t>dn.longan.061</t>
  </si>
  <si>
    <t>Chi Nhánh Công Ty Cổ Phần Địa Ốc - Cáp Điện Thịnh Phát</t>
  </si>
  <si>
    <t>Ấp 3 , Xã Lương Bình, Huyện Bến Lức</t>
  </si>
  <si>
    <t>Sản xuất cáp điện</t>
  </si>
  <si>
    <t>dn.longan.039</t>
  </si>
  <si>
    <t>Công Ty Cổ Phần Tập Đoàn Thép Nguyễn Minh</t>
  </si>
  <si>
    <t>KCN Vĩnh Lộc 2, Đường VL2, Voi Lá, Long Hiệp, Huyện Bến Lức</t>
  </si>
  <si>
    <t>Sản xuất thép, gang</t>
  </si>
  <si>
    <t>dn.longan.031</t>
  </si>
  <si>
    <t>Công ty TNHH Vina Eco Board</t>
  </si>
  <si>
    <t>KCN Phú An Thạnh Xã An Thạnh, huyện Bến Lức</t>
  </si>
  <si>
    <t>Sản xuất ván gỗ nhân tạo</t>
  </si>
  <si>
    <t>dn.longan.065</t>
  </si>
  <si>
    <t>Công ty TNHH Cà Phê OUTSPAN VIỆT NAM</t>
  </si>
  <si>
    <t xml:space="preserve"> Lô 1, KCN Nhựt Chánh, Đường 832, Ấp 5, xã Nhựt Chánh, huyện Bến Lức</t>
  </si>
  <si>
    <t>Chế biến cà phê</t>
  </si>
  <si>
    <t>dn.longan.066</t>
  </si>
  <si>
    <t>Công ty CP Thép Việt Thành Long An</t>
  </si>
  <si>
    <t>Ấp Voi Lá, Xã Long Hiệp, Bến Lức</t>
  </si>
  <si>
    <t>dn.longan.063</t>
  </si>
  <si>
    <t>Công ty Cổ Phần GreenFeed Việt Nam</t>
  </si>
  <si>
    <t xml:space="preserve"> xã Nhựt Chánh - huyện Bến Lức</t>
  </si>
  <si>
    <t>Sản xuất thức ăn gia súc và thức ăn thủy hải sản</t>
  </si>
  <si>
    <t>dn.longan.064</t>
  </si>
  <si>
    <t>CÔNG TY TNHH KHOA KỸ SINH VẬT THĂNG LONG</t>
  </si>
  <si>
    <t xml:space="preserve"> Lô A05,KCN Đức Hòa 1,ấp 5,xã Đức Hòa Đông,huyện Đức Hòa</t>
  </si>
  <si>
    <t>Sản xuất thức ăn thủy sản, thức ăn con giống</t>
  </si>
  <si>
    <t>dn.longan.010</t>
  </si>
  <si>
    <t>Công Ty TNHH Giầy FU-LUH</t>
  </si>
  <si>
    <t xml:space="preserve"> Ấp Trị Yên, xã Tân Kim, huyện Cần Giuộc</t>
  </si>
  <si>
    <t>Sản xuất giầy</t>
  </si>
  <si>
    <t>dn.longan.059</t>
  </si>
  <si>
    <t>Công ty Cổ Phần Thép TVP</t>
  </si>
  <si>
    <t>400, QL1A KP9, TTBến Lức, huyện Bến Lức</t>
  </si>
  <si>
    <t>Sản xuất tole các loại</t>
  </si>
  <si>
    <t>dn.longan.055</t>
  </si>
  <si>
    <t>Công Ty TNHH Cơ Khí Chính Xác Mien Hua</t>
  </si>
  <si>
    <t>Km 1954 Quốc lộ 1A, phường Tân Khánh, thành phố Tân An</t>
  </si>
  <si>
    <t>Sản xuất phụ tùng xe gắn máy, linh kiện chi tiết các sản phẩm từ nhôm</t>
  </si>
  <si>
    <t>dn.longan.053</t>
  </si>
  <si>
    <t>Công Ty Trách Nhiệm Hữu Hạn ANT (LA)</t>
  </si>
  <si>
    <t xml:space="preserve"> Cụm công nghiệp Long Định - Long Cang, xã Long Cang, huyện Cần Đước</t>
  </si>
  <si>
    <t xml:space="preserve"> sản xuất thức ăn chăn nuôi</t>
  </si>
  <si>
    <t>dn.longan.077(dn.longan.058)</t>
  </si>
  <si>
    <t>Công ty Cổ phần Nhựa Bình Minh - Chi nhánh Nhựa Bình Minh Long An</t>
  </si>
  <si>
    <t>KCN Vĩnh Lộc 2, Đường Vĩnh Lộc 2, Ấp Voi Lá, xã Long Hiệp, huyện Bến Lức</t>
  </si>
  <si>
    <t>sản xuất các loại ống nhựa</t>
  </si>
  <si>
    <t>dn.longan.075</t>
  </si>
  <si>
    <t>Chi nhánh 2 Công ty Cổ phần SX TM Nhựa Hiệp Thành</t>
  </si>
  <si>
    <t>Tỉnh lộ 830, Ấp 5, Xã Lương Bình, huyện Bến Lức</t>
  </si>
  <si>
    <t>Sản xuất nhựa gia dung, công nghiệp</t>
  </si>
  <si>
    <t>dn.longan.092</t>
  </si>
  <si>
    <t>Công Ty TNHH Một Thành Viên Magic Vina</t>
  </si>
  <si>
    <t>Lô U-1A đường Long Hậu, KCN Long Hậu MR, xã Long Hậu, huyện Cần Giuộc</t>
  </si>
  <si>
    <t>dn.longan.026</t>
  </si>
  <si>
    <t>CÔNG TY CỔ PHẦN BAO BÌ TÍN THÀNH</t>
  </si>
  <si>
    <t>Ấp Bình Tiền,Xã Đức Hòa Hạ,Huyện Đức Hoà</t>
  </si>
  <si>
    <t>Sản xuất bao bì từ plastic, đồ nhựa gia dụng</t>
  </si>
  <si>
    <t>dn.longan.057</t>
  </si>
  <si>
    <t>CÔNG TY CỔ PHẦN SONGWOL VINA</t>
  </si>
  <si>
    <t xml:space="preserve"> Lô 36-38-40, Đường số 7, KCN Tân Đức, huyện Đức Hòa</t>
  </si>
  <si>
    <t>Sản xuất sợi, các loại hàng dệt</t>
  </si>
  <si>
    <t>dn.longan.045</t>
  </si>
  <si>
    <t>Nhà Máy Sản Xuất Bao AD STAR Tú Phương</t>
  </si>
  <si>
    <t>Cụm công nghiệp Lợi Bình Nhơn, xã Lợi Bình Nhơn, thành phố Tân An</t>
  </si>
  <si>
    <t>dn.longan.008</t>
  </si>
  <si>
    <t>CÔNG TY TNHH NGUYÊN KHÔI TOÀN LỘC</t>
  </si>
  <si>
    <t xml:space="preserve"> Lô K, KCN Nhựt Chánh, Xã Nhựt Chánh, Huyện Bến Lức</t>
  </si>
  <si>
    <t>gia công các loại đế giày và các sản phẩm c1o liên quan</t>
  </si>
  <si>
    <t>dn.longan.084</t>
  </si>
  <si>
    <t>Công ty TNHH TDH</t>
  </si>
  <si>
    <t>Công Ty TNHH Avery Dennison Ris Việt Nam</t>
  </si>
  <si>
    <t>KCN Long Hậu, xã Long Hậu, huyện Cần Giuộc,</t>
  </si>
  <si>
    <t>Sản xuất các sản phẩm khác từ giấy</t>
  </si>
  <si>
    <t>dn.longan.071</t>
  </si>
  <si>
    <t>Công ty TNHH SX TM DV Đoàn Kết</t>
  </si>
  <si>
    <t>Ấp Tràm Lạc, Xã Mỹ Hạnh Bắc, huyện Đức Hòa</t>
  </si>
  <si>
    <t>Sản xuất sợi, dệt vải, may mặc, wash</t>
  </si>
  <si>
    <t>dn.longan.037</t>
  </si>
  <si>
    <t>CÔNG TY TNHH THỰC PHẨM QUỐC TẾ GIAVICO</t>
  </si>
  <si>
    <t>T256A Ấp 1, Xã Tân Đông, Huyện Thạnh Hóa</t>
  </si>
  <si>
    <t>Sản xuất đồ uống từ trái cây</t>
  </si>
  <si>
    <t>dn.longan.048</t>
  </si>
  <si>
    <t>Công Ty TNHH Dương Vũ</t>
  </si>
  <si>
    <t xml:space="preserve"> Ấp Bình Cang, Xã Bình Thạnh, Huyện Thủ Thừa</t>
  </si>
  <si>
    <t>Xay xát lương thực</t>
  </si>
  <si>
    <t>dn.longan.054</t>
  </si>
  <si>
    <t>Công ty TNHH SX TM Thép Việt Trung L.A</t>
  </si>
  <si>
    <t xml:space="preserve"> KCN Xuyên Á, Xã Mỹ Hạnh Bắc, Huyện Đức Hòa</t>
  </si>
  <si>
    <t>dn.longan.046</t>
  </si>
  <si>
    <t>CÔNG TY TNHH CÔNG NGHIỆP CHANCO</t>
  </si>
  <si>
    <t>Đường số 3, KCN Anh Hồng, Xã Đức Lập Hạ, Huyện Đức Hòa</t>
  </si>
  <si>
    <t>Công ty TNHH SX-TM Tân Thành Hòa Long An</t>
  </si>
  <si>
    <t>Đường số 6, KCN Hòa Bình, Xã Nhị Thành, Huyện Thủ Thừa</t>
  </si>
  <si>
    <t>dn.longan.089</t>
  </si>
  <si>
    <t>Công ty TNHH CJ ViNa AGRI</t>
  </si>
  <si>
    <t>Quốc lộ 1, xã Mỹ Yên, huyện Bến Lức</t>
  </si>
  <si>
    <t>chế biến thức ăn gia sức, gia cầm  và thủy sản</t>
  </si>
  <si>
    <t>dn.longan.056</t>
  </si>
  <si>
    <t>Công ty TNHH Hóa nhựa Đệ Nhất</t>
  </si>
  <si>
    <t>T3A Nr Đsố 3, KCN Hạnh Phúc, ấp 5, Đức Hoà Đông, huyện Đức Hòa</t>
  </si>
  <si>
    <t>dn.longan.036</t>
  </si>
  <si>
    <t>Công Ty Cổ Phần Hiệp Phú</t>
  </si>
  <si>
    <t>Trụ 60.7 NR ĐTT KCNLH, Ấp 3, Xã Long Hậu, Huyện Cần Giuộc</t>
  </si>
  <si>
    <t>dn.longan.074</t>
  </si>
  <si>
    <t>Công ty Cổ Phần Sản Xuất-Thương Mại Duy Tân</t>
  </si>
  <si>
    <t>CCN Nhựa Đức Hòa Hạ,xã Đức Hòa Hạ,huyện Đức Hòa,tỉnh Long An</t>
  </si>
  <si>
    <t>dn.longan.035</t>
  </si>
  <si>
    <t>Công Ty Cổ Phần Sợi TPP VINA</t>
  </si>
  <si>
    <t>Lô HE5-02, đs 4, KCN Xuyên Á, Xã Mỹ Hạnh Bắc, huyện Đức Hòa</t>
  </si>
  <si>
    <t>Sản xuất chế biến xơ, sợi</t>
  </si>
  <si>
    <t>CN CÔNG TY CP NHỰA TÂN PHÚ TẠI LONG AN</t>
  </si>
  <si>
    <t xml:space="preserve"> CCN Nhựa ĐHH (Lô C16),ấp Bình Tiền 2,xã Đức Hòa Hạ, huyện Đức Hòa</t>
  </si>
  <si>
    <t>dn.longan.044</t>
  </si>
  <si>
    <t>Công Ty TNHH Le Long Việt Nam</t>
  </si>
  <si>
    <t>40 Bà Chánh Thâu, KP2, TT Bến Lúc, Huyện Bến Lức</t>
  </si>
  <si>
    <t>Sản xuất, gia công, lắp đặt, bảo trì và sửa chữa các thiết bị pin, ắc quy gia dụng và công nghiệp</t>
  </si>
  <si>
    <t>dn.longan.007</t>
  </si>
  <si>
    <t>Công ty TNHH SX&amp;TM Toàn Thắng Plastics</t>
  </si>
  <si>
    <t xml:space="preserve"> Ấp 1, Xã  Mỹ Yên, Huyện Bến Lức</t>
  </si>
  <si>
    <t>dn.longan.088(dn.longan.038)</t>
  </si>
  <si>
    <t>CÔNG TY TNHH SXTM QUỐC TRUNG - MINH TRUNG LONG AN</t>
  </si>
  <si>
    <t>KCN Hải Sơn, Ấp Bình Tiền 2, Xã Đức Hòa Hạ, Huyện Đức Hoà</t>
  </si>
  <si>
    <t>Công ty TNHH Hàn Gia</t>
  </si>
  <si>
    <t>Lô số 26 đường an hạ KCN Tân Đức, xã Đức Hòa Hạ, huyện Đức Hòa</t>
  </si>
  <si>
    <t>Sản xuất sợi các loại</t>
  </si>
  <si>
    <t>dn.longan.052</t>
  </si>
  <si>
    <t>Công ty TNHH SX-TM Trí Mai</t>
  </si>
  <si>
    <t xml:space="preserve"> Ấp Bà Phổ, Xã Bình Thạnh, Huyện Thủ Thừa</t>
  </si>
  <si>
    <t>dn.longan.006</t>
  </si>
  <si>
    <t>Công Ty Cổ Phần Thực Phẩm GN</t>
  </si>
  <si>
    <t>KCN Long Hậu Mở Rộng, xã Long Hậu, Huyện Cần Giuộc</t>
  </si>
  <si>
    <t>dn.longan.027</t>
  </si>
  <si>
    <t>Công ty TNHH Đồ Hộp Việt Cường</t>
  </si>
  <si>
    <t xml:space="preserve"> Ấp 1, xã Nhựt Chánh, huyện Bến Lức</t>
  </si>
  <si>
    <t>dn.longan.009</t>
  </si>
  <si>
    <t>Công Ty TNHH Thương Mại Xuất Nhập Khẩu Hoàng Lai</t>
  </si>
  <si>
    <t xml:space="preserve"> Số 11, tỉnh lộ 826, xã Phước Lý, huyện Cần Giuộc</t>
  </si>
  <si>
    <t>chế biến, bảo quản hàng thủy hải sản xuất</t>
  </si>
  <si>
    <t>Công ty TNHH MTV Nhựa Vô Song</t>
  </si>
  <si>
    <t xml:space="preserve"> Lô A2,Đ.s 1,KCN Đ.Hòa 1,ấp 5,xã Đức Hòa Đông, huyện Đức Hòa</t>
  </si>
  <si>
    <t>dn.longan.042</t>
  </si>
  <si>
    <t>Chi nhánh Công ty Cổ Phần Kim Tín</t>
  </si>
  <si>
    <t xml:space="preserve"> KCN Long Định - Long Cang, Huyện Cần Đước</t>
  </si>
  <si>
    <t>Sản xuất que hàn</t>
  </si>
  <si>
    <t>dn.longan.049</t>
  </si>
  <si>
    <t>Công Ty Cổ Phần TKC KRAFT</t>
  </si>
  <si>
    <t>KCN Hải Sơn(GĐ 3+4),ấp Bình Tiền 2,xã Đức Hòa Hạ, Huyện Đức Hòa</t>
  </si>
  <si>
    <t>sản xuất các sản phẩm từ giấy</t>
  </si>
  <si>
    <t>Công ty TNHH SX TM Đại Long An</t>
  </si>
  <si>
    <t>T19 Nr Đ/Số 4 , KCN Xuyên Á, Xã Mỹ Hạnh Bắc, huyện Đức Hòa</t>
  </si>
  <si>
    <t>Sản xuất sắt thép và gang</t>
  </si>
  <si>
    <t>dn.longan.047</t>
  </si>
  <si>
    <t>Công Ty TNHH Một Thành Viên Ngọc Mai</t>
  </si>
  <si>
    <t>Khu phố Nhơn Cầu, phường Tân Khánh, thành phố Tân An</t>
  </si>
  <si>
    <t>Doanh Nghiệp Tư Nhân Xay Xát Rạch Chanh</t>
  </si>
  <si>
    <t xml:space="preserve"> Ấp 1, xã Mỹ Phú, huyện Thủ Thừa</t>
  </si>
  <si>
    <t>dn.longan.096</t>
  </si>
  <si>
    <t>Công ty TNHH SX &amp; TM Hành Mỹ</t>
  </si>
  <si>
    <t>Số 15, tổ 6 Ấp 5A, Xã Lương Bình, huyện Bến Lức</t>
  </si>
  <si>
    <t>dn.longan.087</t>
  </si>
  <si>
    <t>Công Ty TNHH LAVIE</t>
  </si>
  <si>
    <t xml:space="preserve"> Quốc lộ 1, phường Khánh Hậu, thành phố Tân An</t>
  </si>
  <si>
    <t>Sản xuất thức uống</t>
  </si>
  <si>
    <t>dn.longan.080</t>
  </si>
  <si>
    <t>CN CTY TNHH THÀNH PHÁT</t>
  </si>
  <si>
    <t>xã Tân Đông, huyện Thạnh Hóa</t>
  </si>
  <si>
    <t>dn.longan.023</t>
  </si>
  <si>
    <t>Công ty Cổ phần Kim loại Màu và Nhựa Đồng Việt</t>
  </si>
  <si>
    <t>huyện Bến Lức</t>
  </si>
  <si>
    <t>sản xuất kim loại màu  và hạt nhựa</t>
  </si>
  <si>
    <t>Công ty TNHH Khuôn Chính Xác Minh Đạt</t>
  </si>
  <si>
    <t xml:space="preserve"> Quốc lộ 1A, xã Mỹ Yên, huyện Bến Lức</t>
  </si>
  <si>
    <t>sản xuất khuôn mẫu</t>
  </si>
  <si>
    <t>dn.longan.079</t>
  </si>
  <si>
    <t>Công ty TNHHMTV thép không gỉ Long An</t>
  </si>
  <si>
    <t>T30, nr đsố 6, kcn H.Phúc,Đức Hòa Đông-Huyện Đức Hòa</t>
  </si>
  <si>
    <t>sản xuất các sản phẩm bằng kim loại</t>
  </si>
  <si>
    <t>dn.longan.002(dn.longan.083)</t>
  </si>
  <si>
    <t>Công Ty TNHH Thuỷ Sản Trọng Nhân</t>
  </si>
  <si>
    <t>Thành phố Tân An</t>
  </si>
  <si>
    <t>Chế biến thủy sản</t>
  </si>
  <si>
    <t>Công ty CP Sợi Sài Gòn Long An VN</t>
  </si>
  <si>
    <t>KCN tân Đức xã Đức Hòa Hạ, huyện Đức Hòa</t>
  </si>
  <si>
    <t>dn.longan.051</t>
  </si>
  <si>
    <t>Công ty TNHH MTV DỆT KIM ĐÔNG PHƯƠNG</t>
  </si>
  <si>
    <t>Huyện Đức Hòa</t>
  </si>
  <si>
    <t>Sản xuất các loại vải dệt kim, quần áo, màn</t>
  </si>
  <si>
    <t>dn.longan.020</t>
  </si>
  <si>
    <t>Công ty TNHH Túi Xách SIMONE Việt Nam</t>
  </si>
  <si>
    <t>Đường số 3, KCN Long Hậu, xã Long Hậu, Huyện Cần Giuộc</t>
  </si>
  <si>
    <t>sản xuất túi xách</t>
  </si>
  <si>
    <t>dn.longan.012</t>
  </si>
  <si>
    <t>Công Ty TNHH Công Nghiệp FU-I</t>
  </si>
  <si>
    <t xml:space="preserve"> Xã Tân Tập, huyện Cần Giuộc</t>
  </si>
  <si>
    <t>sản xuất các sản phẩm từ xi măng</t>
  </si>
  <si>
    <t>dn.longan.030</t>
  </si>
  <si>
    <t>Công ty Cổ Phần Đồng Tâm DOTALIA</t>
  </si>
  <si>
    <t>Số 2, Qlộ 1 Xã Long Hiệp, huyện Bến Lức</t>
  </si>
  <si>
    <t>sản xuất vật liệu xây dựng</t>
  </si>
  <si>
    <t>dn.longan.003</t>
  </si>
  <si>
    <t>DNTN ÚT DŨNG</t>
  </si>
  <si>
    <t>T161/1 Ấp 1, Xã Tân Tây, huyện Thạnh Hóa</t>
  </si>
  <si>
    <t>dn.longan.095</t>
  </si>
  <si>
    <t>Công ty TNHH TM SX Nhựa Xốp Nam Phương</t>
  </si>
  <si>
    <t>Quốc lộ 1A, xã Long Hiệp, huyện Bến Lức</t>
  </si>
  <si>
    <t>sản xuất nhựa xốp</t>
  </si>
  <si>
    <t>Doanh Nghiệp Tư Nhân Năm Điều</t>
  </si>
  <si>
    <t>khu phố Nhơn Cầu, phường Tân Khánh, thành phố Tân An</t>
  </si>
  <si>
    <t>dn.longan.022</t>
  </si>
  <si>
    <t>Công Ty TNHH YueKang Việt Nam</t>
  </si>
  <si>
    <t>Lô 3&amp;Lô 5 Đ/S 1 ,KCN Tân Đức,xã Đức Hòa Hạ, Huyện Đức Hòa</t>
  </si>
  <si>
    <t>Sản xuấtđế giày, gia công ép cao tầng, in soa, phun sơn mặt giày</t>
  </si>
  <si>
    <t>dn.longan.043</t>
  </si>
  <si>
    <t>Công ty TNHH Cơ Khí MIANLAN</t>
  </si>
  <si>
    <t xml:space="preserve"> Xã Đức Lập Hạ, Huyện Đức Hòa</t>
  </si>
  <si>
    <t>Sản xuất sản phẩm cơ khí chính xác</t>
  </si>
  <si>
    <t>Công Ty TNHH SX-TM Thép Hương Loan</t>
  </si>
  <si>
    <t>Trụ 30A Ấp Phước Hoà Xã Trường Bình, Huyện Cần Giuộc</t>
  </si>
  <si>
    <t>dn.longan.005</t>
  </si>
  <si>
    <t>Công Ty Cổ Phần Thực Phẩm Cát Hải</t>
  </si>
  <si>
    <t>Lô P-3 đường số 7- KCN Long hậu mở rộng,xã Long Hậu, huyện Cần Giuộc</t>
  </si>
  <si>
    <t>sản xuất, chế biến thủy sản</t>
  </si>
  <si>
    <t>Công ty TNHH Đông Á Vina</t>
  </si>
  <si>
    <t>KCN Thái Hòa, ĐH III, ấp TH, Xã Đức Lập Hạ, huyện Đức Hòa</t>
  </si>
  <si>
    <t>may mặc, gia công các sảm phẩm từ vải và da</t>
  </si>
  <si>
    <t>dn.longan.091</t>
  </si>
  <si>
    <t>Bệnh Viện Đa Khoa Tỉnh Long An</t>
  </si>
  <si>
    <t>Số 211 Nguyễn Thông, phường 3, thành phố Tân An</t>
  </si>
  <si>
    <t>công trình xây dựng</t>
  </si>
  <si>
    <t> SCT</t>
  </si>
  <si>
    <t>dn.longan.019</t>
  </si>
  <si>
    <t>Công ty TNHH Giầy CHING LUH Việt Nam</t>
  </si>
  <si>
    <t>- Khu Công nghiệp Thuận Đạo, Thị trấn Bến Lức, Huyện Bến Lức, Long An;</t>
  </si>
  <si>
    <t>sản xuất Công nghiệp</t>
  </si>
  <si>
    <t>Công Ty TNHH Formosa Taffeta Việt Nam</t>
  </si>
  <si>
    <t>- Quốc Lộ 1,ấp 1, Xã Nhật Chánh, Huyện Bến Lức, Long An , Việt Nam;</t>
  </si>
  <si>
    <t>dn.longan.015</t>
  </si>
  <si>
    <t>Chi nhánh Công ty CP Xi Măng Hà Tiên 1 - Trạm nghiền Long An</t>
  </si>
  <si>
    <t>- Khu công nghiệp Long Định, Xã Long Định, Huyện Cần Đước, Tỉnh Long An;</t>
  </si>
  <si>
    <t>dn.longan.016</t>
  </si>
  <si>
    <t>Công ty TNHH Le Long Việt Nam</t>
  </si>
  <si>
    <t>- Cum Công Nghiệp Đức Mỹ, Xã Đức Hòa Đông, Huyện Đức Hoà, Long An</t>
  </si>
  <si>
    <t>dn.longan.081</t>
  </si>
  <si>
    <t>Công Ty TNHH Vina Chung Shing Textile</t>
  </si>
  <si>
    <t>- QL1A, Nhựt Chánh, Huyện Bến Lức, Long An;</t>
  </si>
  <si>
    <t>Hợp tác xã Vận tải Đồng Hiệp</t>
  </si>
  <si>
    <t>Khu 4, thị trấn Cần Đước, huyện Cần Đước, tỉnh Long An</t>
  </si>
  <si>
    <t xml:space="preserve">Vận tải </t>
  </si>
  <si>
    <t>SCT </t>
  </si>
  <si>
    <t>dn.longan.097</t>
  </si>
  <si>
    <t>CTy TNHH TĐH (1)</t>
  </si>
  <si>
    <t>T 17A Ấp Bình Tiền 2, Xã Đức Hòa Hạ</t>
  </si>
  <si>
    <t>dn.longan.098</t>
  </si>
  <si>
    <t>CN Tổng Cty LIKSIN-T.Tâm Tân Đức</t>
  </si>
  <si>
    <t>T442a/34/13 KCN Tân Đức Lô 17, đs 3, KCN Tân Đức,Đức Hòa Hạ</t>
  </si>
  <si>
    <t>dn.longan.050</t>
  </si>
  <si>
    <t>Công ty TNHH dệt may Thiên Hưng</t>
  </si>
  <si>
    <t>T10/1 HC9 đường số 5 , KCN Xuyên Á, xã Mỹ Hạnh Bắc</t>
  </si>
  <si>
    <t>Cty TNHH Kim Thành Hưng</t>
  </si>
  <si>
    <t>T Xo 12 Nr Đường Xo, KCN Xuyên Á</t>
  </si>
  <si>
    <t>CÔNG TY TNHH SẢN XUẤT - THƯƠNG MẠI SIÊU THÀNH</t>
  </si>
  <si>
    <t>Lô số 27A, Đường số 7, KCN Tân Đức, Xã Đức Hòa Hạ, Huyện Đức Hòa, Tỉnh Long An</t>
  </si>
  <si>
    <t>Chi Nhánh 3 Công ty TNHH TM và DV Sông Biển</t>
  </si>
  <si>
    <t>Lô E1 KCN Tân Kim, ấp Tân Phước, xã Tân Kim, Cần Giuộc, Long An</t>
  </si>
  <si>
    <t>Công ty TNHH một thành viên Huỳnh Dư</t>
  </si>
  <si>
    <t>đường tỉnh 833 ấp Bình Điện xã Bình Tịnh huyện Tân Trụ</t>
  </si>
  <si>
    <t>CÔNG TY TNHH MTV ÚT DŨNG TÂN TÂY</t>
  </si>
  <si>
    <t>Ấp 1, Xã Tân Tây, huyện Thạnh Hóa, tỉnh Long An</t>
  </si>
  <si>
    <t xml:space="preserve"> Chế biến thực phẩm</t>
  </si>
  <si>
    <t>Công ty TNHH nhà máy bia Heineken Việt Nam - Tiền Giang</t>
  </si>
  <si>
    <t>KCN Mỹ Tho, xã Trung An, thành phố Mỹ Tho.
ĐT: 0273.3853023
Fax: 0273.3853025</t>
  </si>
  <si>
    <t>Sản xuất Bia</t>
  </si>
  <si>
    <t>dn.tiengiang.036</t>
  </si>
  <si>
    <t>Chi nhánh Công ty cổ phần Chăn nuôi C.P Việt Nam</t>
  </si>
  <si>
    <t>KCN Mỹ Tho, xã Trung An, thành phố Mỹ Tho.
ĐT: 0273.3853821
Fax: 0273.3853834</t>
  </si>
  <si>
    <t>Sản xuất thức ăn gia súc, gia cầm</t>
  </si>
  <si>
    <t>dn.tiengiang.027</t>
  </si>
  <si>
    <t>Chi nhánh Công ty TNHH Uni-President Việt Nam tại Tiền Giang</t>
  </si>
  <si>
    <t>Lô 3, KCN Mỹ Tho, xã Trung An, thành phố Mỹ Tho.
ĐT: 0273.3953003
Fax: 0273.3953005</t>
  </si>
  <si>
    <t xml:space="preserve">Sản xuất thức ăn thủy sản </t>
  </si>
  <si>
    <t>Công ty TNHH xuất nhập khẩu thủy sản An Phát</t>
  </si>
  <si>
    <t>Lô 25 KCN Mỹ Tho, xã Trung An, TP Mỹ Tho.
ĐT: 0273.3854524
Fax: 0273.3954972</t>
  </si>
  <si>
    <t>dn.tiengiang.025</t>
  </si>
  <si>
    <t xml:space="preserve">Công ty Cổ phần Châu Âu </t>
  </si>
  <si>
    <t>Lô 69, KCN Mỹ Tho, xã Trung An, TP Mỹ Tho.
ĐT: 0273.3956245
Fax: 0273.3956248</t>
  </si>
  <si>
    <t xml:space="preserve">Chế biến thủy sản </t>
  </si>
  <si>
    <t>dn.tiengiang.024</t>
  </si>
  <si>
    <t>Công ty TNHH Minh Hưng Tiền Giang</t>
  </si>
  <si>
    <t>Ấp Kinh 2A, xã Phước Lập, huyện Tân Phước.
ĐT: 0273.3848848
Fax: 0273.3640780</t>
  </si>
  <si>
    <t>dn.tiengiang.023</t>
  </si>
  <si>
    <t>Công ty TNHH Đại Thành</t>
  </si>
  <si>
    <t>Ấp Đông Hòa, xã Song Thuận, huyện Châu Thành
ĐT: 0273.3619078
Fax: 0273.3611678</t>
  </si>
  <si>
    <t>dn.tiengiang.020</t>
  </si>
  <si>
    <t>Công ty TNHH thủy sản Đại Đại Thành</t>
  </si>
  <si>
    <t>Ấp Đông Hòa, xã Song Thuận, huyện Châu Thành
ĐT: 0273.2216214
Fax: 0273.3611678</t>
  </si>
  <si>
    <t>dn.tiengiang.021</t>
  </si>
  <si>
    <t>Công ty TNHH gia công Đồng Hải Lượng Việt Nam</t>
  </si>
  <si>
    <t>KCN Long Giang, xã Tân Lập 1, huyện Tân Phước.
ĐT: 0273.3509688
Fax: 0273.3642222</t>
  </si>
  <si>
    <t>Gia công ống đồng</t>
  </si>
  <si>
    <t>dn.tiengiang.019</t>
  </si>
  <si>
    <t>Công ty cổ phần thủy sản Vinh Quang</t>
  </si>
  <si>
    <t>Lô 37-40, KCN Mỹ Tho, xã Trung An, TP Mỹ Tho.
ĐT: 0273.3953198
Fax: 0273.3953198</t>
  </si>
  <si>
    <t>dn.tiengiang.018</t>
  </si>
  <si>
    <t>Công ty Cổ phần nhựa Mê Kông</t>
  </si>
  <si>
    <t>Lô B, CCN Trung An, thành phố Mỹ Tho.
ĐT: 0273.6251026
Fax: 0273.6251025</t>
  </si>
  <si>
    <t>Sản xuất các loại bao bì, túi xách từ nguyên liệu PE - PP - BOPP</t>
  </si>
  <si>
    <t>dn.tiengiang.017</t>
  </si>
  <si>
    <t>Công ty TNHH Dụ Đức Việt Nam</t>
  </si>
  <si>
    <t>Lô BIV, KCN Tân Hương, xã Tân Hương, huyện Châu Thành
ĐT: 0273.3937565</t>
  </si>
  <si>
    <t>Sản xuất giày và gia công mũ giày</t>
  </si>
  <si>
    <t>dn.tiengiang.016</t>
  </si>
  <si>
    <t>Công ty TNHH sản xuất chế biến nông thủy sản xuất khẩu Thuận Phong</t>
  </si>
  <si>
    <t>KCN Mỹ Tho, xã Trung An, thành phố Mỹ Tho.
ĐT: 0273.3854044
Fax: 0273.3854054</t>
  </si>
  <si>
    <t>Sản xuất kinh doanh bánh tráng xuất khẩu</t>
  </si>
  <si>
    <t>dn.tiengiang.013</t>
  </si>
  <si>
    <t xml:space="preserve">Công ty TNHH FREEVIEW INDUSTRIAL (Việt Nam) </t>
  </si>
  <si>
    <t>KCN Tân Hương, xã Tân Hương, huyện Châu Thành
ĐT: 0273.3937555</t>
  </si>
  <si>
    <t>Sản xuất gia công giày, dép</t>
  </si>
  <si>
    <t>dn.tiengiang.011</t>
  </si>
  <si>
    <t>Công ty TNHH một thành viên chế biến thực phẩm xuất khẩu Vạn Đức Tiền Giang</t>
  </si>
  <si>
    <t>Ấp Đông Hòa, xã Song Thuận, huyện Châu Thành
ĐT: 0273.3619072
Fax: 0273.3834133</t>
  </si>
  <si>
    <t>dn.tiengiang.010</t>
  </si>
  <si>
    <t>Công ty TNHH TONG WEI Việt Nam</t>
  </si>
  <si>
    <t>KCN Tân Hương, xã Tân Hương, huyện Châu Thành.
ĐT: 0273.3937777</t>
  </si>
  <si>
    <t>dn.tiengiang.009</t>
  </si>
  <si>
    <t>Công ty TNHH túi xách SIMONE Việt Nam TG</t>
  </si>
  <si>
    <t>KCN Tân Hương, xã Tân Hương, huyện Châu Thành.
ĐT: 0273.3937596
Fax: 0273.3937598</t>
  </si>
  <si>
    <t>Sản xuất, gia công vali, túi xách</t>
  </si>
  <si>
    <t>dn.tiengiang.005</t>
  </si>
  <si>
    <t>Công ty TNHH HANSAE TG</t>
  </si>
  <si>
    <t>KCN Tân Hương, xã Tân Hương, huyện Châu Thành.
ĐT: 0273.6265777</t>
  </si>
  <si>
    <t>Sản xuất may mặc</t>
  </si>
  <si>
    <t>dn.tiengiang.004</t>
  </si>
  <si>
    <t>Công ty TNHH một thành viên Thắng Thắng Phát</t>
  </si>
  <si>
    <t>Ấp Tây Hoà, xã Song Thuận, huyện Châu Thành.
ĐT: 0273.3613039
Fax: 0273.3613038</t>
  </si>
  <si>
    <t>Sản xuất thức ăn thủy sản</t>
  </si>
  <si>
    <t>dn.tiengiang.007</t>
  </si>
  <si>
    <t>Công ty TNHH thực nghiệp dệt Kang Na Việt Nam</t>
  </si>
  <si>
    <t>KCN Long Giang, xã Tân Lập 1, huyện Tân Phước
ĐT: 02733.646888
Fax: 02733.646886</t>
  </si>
  <si>
    <t>Dệt sợi</t>
  </si>
  <si>
    <t>dn.tiengiang.038</t>
  </si>
  <si>
    <t>Công ty TNHH Đầu tư và Thương mại Đại Hữu</t>
  </si>
  <si>
    <t>Xã Tân Lý Đông, huyện Châu Thành, tỉnh Tiền Giang</t>
  </si>
  <si>
    <t>Sản xuất gạch ngói, gốm xây dựng</t>
  </si>
  <si>
    <t>Công ty TNHH YMUV</t>
  </si>
  <si>
    <t>Lô AIII -1,5 KCN Tân Hương, xã Tân Hương, huyện Châu Thành.
ĐT: 02733937548</t>
  </si>
  <si>
    <t>Doanh nghiệp tư nhân xay xát Trung An</t>
  </si>
  <si>
    <t>Ấp 9A, xã Mỹ Thành Nam, huyện Cai Lậy</t>
  </si>
  <si>
    <t>Xay xát, chế biến gạo</t>
  </si>
  <si>
    <t>Công ty TNHH EMIVEST FEEDMILL (TG) Việt Nam</t>
  </si>
  <si>
    <t>Lô AV 1,2,3,4,7 KCN Tân Hương, xã Tân Hương, CT, TG</t>
  </si>
  <si>
    <t>Công ty Cổ Phần Thuỷ Sản Ngọc Xuân</t>
  </si>
  <si>
    <t>ấp Đông Hoà, xã Song Thuận, CT, TG</t>
  </si>
  <si>
    <t>3101 -   1. Bán buôn, bán lẻ</t>
  </si>
  <si>
    <t>Cty TNHH Phát Triển KCN Long Giang</t>
  </si>
  <si>
    <t>Ấp 4, xã Tân Lâp 1, TP, TG</t>
  </si>
  <si>
    <t>2000 - B. CÔNG NGHIỆP, XÂY DỰNG</t>
  </si>
  <si>
    <t>Công ty TNHH Phát Triển KCN Long Giang</t>
  </si>
  <si>
    <t>ấp 4, xã Tân Lập 1, Huyện Tân Phước, tỉnh Tiền Giang</t>
  </si>
  <si>
    <t>2510 - 1. Khu Công nghiệp</t>
  </si>
  <si>
    <t>Ấp 4, xã Tân Lập 1, Tân Phước, TG</t>
  </si>
  <si>
    <t>Cty TNHH Nhựa Việt Hoa</t>
  </si>
  <si>
    <t>Lô AIV - 12 KCN Tân Hương, xã Tân Hương, CT, TG</t>
  </si>
  <si>
    <t>DNTN PHƯỚC THÀNH 2</t>
  </si>
  <si>
    <t>Xã An Cư-Huyện Cái Bè-Tỉnh Tiền Giang</t>
  </si>
  <si>
    <t>DNTN VŨ PHONG PHÚ</t>
  </si>
  <si>
    <t>TRỤ 11B CỤM CN AN THẠNH -ĐÔNG HÒA HIỆP</t>
  </si>
  <si>
    <t>Công ty TNHH MTV Sản Xuất-Thương Mại-Dịch Vụ Tân Thuận Thành</t>
  </si>
  <si>
    <t>Ấp An Thạnh xã Đông Hoà Hiệp, huyện Cái Bè, tình Tiền Giang</t>
  </si>
  <si>
    <t>CTY TNHH MTV DREAM MEKONG</t>
  </si>
  <si>
    <t>ấp An Thái xã An Cư, huyện Cái Bè, tỉnh Tiền Giang</t>
  </si>
  <si>
    <t>Cty TNHH MTV Đầu Tư Cocovina</t>
  </si>
  <si>
    <t>Ấp Hội Thành, xã Tân Hội, huyện Mỏ Cày Nam</t>
  </si>
  <si>
    <t>Công ty CP Chăn nuôi CP.Việt Nam- CN SX KD thức ăn thủy sản Bến Tre</t>
  </si>
  <si>
    <t xml:space="preserve">KCN An Hiệp, huyện Châu Thành
- ĐT: 0753.627.441-414
</t>
  </si>
  <si>
    <t>Sản xuất thức
 ăn thủy sản</t>
  </si>
  <si>
    <t>dn.bentre.008</t>
  </si>
  <si>
    <t>Công ty CP Chăn nuôi CP.Việt Nam- 
CN đông lạnh Bến Tre</t>
  </si>
  <si>
    <t>KCN An Hiệp, huyện Châu Thành
- ĐT: 0753.627 500</t>
  </si>
  <si>
    <t>Thủy sản đông lạnh
 xuất khẩu</t>
  </si>
  <si>
    <t>dn.bentre.007</t>
  </si>
  <si>
    <t>Công ty Cổ phần SX TM Phương Đông</t>
  </si>
  <si>
    <t>Lô A1- A4, KCN Giao Long, huyện Châu Thành</t>
  </si>
  <si>
    <t>Sản xuất bao
 bì nhựa công nghiệp</t>
  </si>
  <si>
    <t>dn.bentre.002</t>
  </si>
  <si>
    <t>Công ty TNHH Thế Giới Việt</t>
  </si>
  <si>
    <t>Lô A5, A6, A7 khu AI KCN Giao Long, huyện Châu Thành
- ĐT: 0753.613344</t>
  </si>
  <si>
    <t>dn.bentre.005</t>
  </si>
  <si>
    <t>Công ty Cổ phần Thủy sản Hải Hương</t>
  </si>
  <si>
    <t xml:space="preserve">Lô A8, A9 KCN An Hiệp, huyện Châu Thành
- ĐT: 0753.626666
</t>
  </si>
  <si>
    <t>Nuôi trồng, chế biến
 thủy sản xuất khẩu</t>
  </si>
  <si>
    <t>dn.bentre.004</t>
  </si>
  <si>
    <t>Công ty Cổ phần XNK Thủy sản Bến Tre</t>
  </si>
  <si>
    <t>ấp 9, xã Tân Thạch, huyện Châu Thành
- ĐT: 0753860265</t>
  </si>
  <si>
    <t>Sản xuất, chế biến 
thủy sản đông lạnh</t>
  </si>
  <si>
    <t>dn.bentre.001</t>
  </si>
  <si>
    <t>Công ty CP Đông Hải Bến Tre</t>
  </si>
  <si>
    <t>Số 457C, Nguyễn Đình Chiểu, P8, Tp. Bến Tre
- ĐT: 075 2470655</t>
  </si>
  <si>
    <t>Sản xuất và kinh
 doanh giấy, bao bì</t>
  </si>
  <si>
    <t>Công ty TNHH MTV Đầu Tư Cocovina</t>
  </si>
  <si>
    <t>ấp Hội Thành Xã Tân Hội, 
huyện Mỏ Cày Nam</t>
  </si>
  <si>
    <t>SX các SP từ dừa</t>
  </si>
  <si>
    <t>Công ty TNHH 1TV Gò Đàng Bến Tre</t>
  </si>
  <si>
    <t>Lô CX-2 KCN An Hiệp  
huyện Châu Thành</t>
  </si>
  <si>
    <t>Chế biến và bảo quản
 thủy sản</t>
  </si>
  <si>
    <t>Công ty TNHH Chế biến thủy sản 
Hùng Vương Bến Tre</t>
  </si>
  <si>
    <t>Lô A6, A7 KCN An Hiệp,
 huyện Châu Thành
SĐT: 0753 0627998</t>
  </si>
  <si>
    <t>Chế biến thủy sản 
xuất khẩu</t>
  </si>
  <si>
    <t>dn.bentre.003</t>
  </si>
  <si>
    <t>Công ty Furukawa Automotive Systems (Viet Nam) Inc</t>
  </si>
  <si>
    <t>Lô C1-C5 KCN Giao Long,
 huyện Châu Thành
SĐT: 02753 3612792/93</t>
  </si>
  <si>
    <t>Sản xuất thiết bị dây dẫn điện dùng cho xe hơi</t>
  </si>
  <si>
    <t>Công ty TNHH chế biến dừa Lương Quới</t>
  </si>
  <si>
    <t>Lô A36 A37 KCN An Hiệp ấp Thuận Điền xã An Hiệp huyện Châu Thành tỉnh Bến Tre</t>
  </si>
  <si>
    <t>CN Cty CPĐT&amp;PT Đa Quốc Gia I.D.I</t>
  </si>
  <si>
    <t>CCN Vàm Cống, h.Lấp Vò</t>
  </si>
  <si>
    <t>chế biến thuỷ sản</t>
  </si>
  <si>
    <t>dn.dongthap.018</t>
  </si>
  <si>
    <t>Cty CP Vĩnh Hoàn</t>
  </si>
  <si>
    <t>QL30, P11, TP. Cao Lãnh</t>
  </si>
  <si>
    <t>dn.dongthap.021</t>
  </si>
  <si>
    <t>Cty CP XNK thủy sản Cửu Long</t>
  </si>
  <si>
    <t>Khu Công Nghiệp C Sa Đéc</t>
  </si>
  <si>
    <t>dn.dongthap.011</t>
  </si>
  <si>
    <t>Cty CP thuỷ hải sản An Phú</t>
  </si>
  <si>
    <t>Xã  An Nhơn - h.Châu Thành</t>
  </si>
  <si>
    <t>dn.dongthap.017</t>
  </si>
  <si>
    <t>Cty CP CB&amp;XNK thủy sản Cadovimex II</t>
  </si>
  <si>
    <t>dn.dongthap.016</t>
  </si>
  <si>
    <t>Cty TNHH Hùng Cá</t>
  </si>
  <si>
    <t>CCN Bình Thành, h.Thanh Bình</t>
  </si>
  <si>
    <t>dn.dongthap.008</t>
  </si>
  <si>
    <t>Cty CP TĂCN Việt Thắng</t>
  </si>
  <si>
    <t>thức ăn thuỷ sản</t>
  </si>
  <si>
    <t>dn.dongthap.027</t>
  </si>
  <si>
    <t>Cty CP thủy sản Trường Giang</t>
  </si>
  <si>
    <t>Lô IV-8, khu A1, KCN Sa Đéc</t>
  </si>
  <si>
    <t>dn.dongthap.009</t>
  </si>
  <si>
    <t>Cty CP TĂCN PILMICO Việt Nam</t>
  </si>
  <si>
    <t>CCN Thanh Bình, h.Thanh Bình</t>
  </si>
  <si>
    <t>dn.dongthap.024</t>
  </si>
  <si>
    <t>Cty cổ phần Vạn Ý</t>
  </si>
  <si>
    <t>dn.dongthap.015</t>
  </si>
  <si>
    <t>Cty CP TĂTS Hùng Cá</t>
  </si>
  <si>
    <t>dn.dongthap.004</t>
  </si>
  <si>
    <t>Cty TNHH MTV CBTS Hoàng Long</t>
  </si>
  <si>
    <t>CCN Phú Cường, h.Tam Nông</t>
  </si>
  <si>
    <t>dn.dongthap.010</t>
  </si>
  <si>
    <t>Cty TNHH MTV TĂTS MEKONG</t>
  </si>
  <si>
    <t>Xã Phú Cường, h.Tam Nông</t>
  </si>
  <si>
    <t>dn.dongthap.019</t>
  </si>
  <si>
    <t>Cty TNHH USFEED</t>
  </si>
  <si>
    <t>Khu A1, KCN Sađéc</t>
  </si>
  <si>
    <t>thức ăn chăn nuôi</t>
  </si>
  <si>
    <t>dn.dongthap.005</t>
  </si>
  <si>
    <t>Cty CP xuất khẩu thủy hải sản Sạch</t>
  </si>
  <si>
    <t>chế biến thủy sản</t>
  </si>
  <si>
    <t>Cty TNHH thủy sản Phát Tiến</t>
  </si>
  <si>
    <t>CCN Mỹ Hiệp, h.Cao Lãnh</t>
  </si>
  <si>
    <t>dn.dongthap.012</t>
  </si>
  <si>
    <t>Cty TNHH Gạo Tân Hiệp Thành</t>
  </si>
  <si>
    <t>Xã Tân Bình, h.Châu Thành</t>
  </si>
  <si>
    <t>xay xát</t>
  </si>
  <si>
    <t>Cty TNHH Cỏ May Lai Vung</t>
  </si>
  <si>
    <t>KCN Sông Hậu, h.Lai Vung</t>
  </si>
  <si>
    <t>dn.dongthap.023</t>
  </si>
  <si>
    <t>Cty TNHH MTV thương mại XNK Tân Phát</t>
  </si>
  <si>
    <t>Xã Bình Thạnh Trung, h.Lấp Vò</t>
  </si>
  <si>
    <t>CN Cty CP thủy sản số 4 - Đồng Tâm</t>
  </si>
  <si>
    <t>dn.dongthap.014</t>
  </si>
  <si>
    <t>Cty TNHH MTV Thanh Bình Đồng Tháp</t>
  </si>
  <si>
    <t>CN Cty CP TĂCN Việt Thắng</t>
  </si>
  <si>
    <t>dn.dongthap.026</t>
  </si>
  <si>
    <t>Cty TNHH Phát Tài</t>
  </si>
  <si>
    <t>Thị trấn Lấp Vò, h.Lấp Vò</t>
  </si>
  <si>
    <t>Cty TNHH Chơn Chính</t>
  </si>
  <si>
    <t>Xã Đốc Binh Kiều, h.Tháp Mười</t>
  </si>
  <si>
    <t>Cty CP Thực phẩm QVD Đồng Tháp</t>
  </si>
  <si>
    <t>dn.dongthap.022</t>
  </si>
  <si>
    <t>Cty CP Vĩnh Hoàn Collagen</t>
  </si>
  <si>
    <t>sản xuất Collagen</t>
  </si>
  <si>
    <t>Cty CP Tô Châu</t>
  </si>
  <si>
    <t>Bệnh viện Đa khoa Đồng Tháp</t>
  </si>
  <si>
    <t>Xã Mỹ Tân, TP. Cao Lãnh</t>
  </si>
  <si>
    <t>Nhà máy gạch ngói Tunnel An Giang</t>
  </si>
  <si>
    <t>Khóm 5, thị trấn Tri Tôn, huyện Tri Tôn, AG</t>
  </si>
  <si>
    <t xml:space="preserve">SX&amp;KD: gạch-ngói </t>
  </si>
  <si>
    <t>Nhà máy gạch ngói Tunnel Long Xuyên</t>
  </si>
  <si>
    <t>Số 166, Quốc lộ 91,Tp. Long Xuyên, AG</t>
  </si>
  <si>
    <t>Nhà máy Gạch Ceramic An Giang</t>
  </si>
  <si>
    <t>QL91, phường Mỹ Thạnh, TP Long Xuyên</t>
  </si>
  <si>
    <t>dn.angiang.014</t>
  </si>
  <si>
    <t>Chi nhánh Công ty TNHH MTV Xây lắp An Giang, Nhà máy Xi Măng An Giang (ACIFA)</t>
  </si>
  <si>
    <t>Công ty TNHH SX TM DV Thuận An</t>
  </si>
  <si>
    <t>QL91, ấp Hoà Long 3, thị trấn An Châu, huyện Châu Thành</t>
  </si>
  <si>
    <t>dn.angiang.007</t>
  </si>
  <si>
    <t>Công ty TNHH Tiến Bộ</t>
  </si>
  <si>
    <t>Lô C2, KCN Bình Hoà, xã Bình Hoà, huyện Châu Thành</t>
  </si>
  <si>
    <t>dn.angiang.008</t>
  </si>
  <si>
    <t>Công ty CP XNK Thuỷ sản Cửu Long AG</t>
  </si>
  <si>
    <t>Số 90 Hùng Vương, Khóm Mỹ Thọ, phường Mỹ Quý, TP Long Xuyên</t>
  </si>
  <si>
    <t>dn.angiang.017</t>
  </si>
  <si>
    <t>Công ty CP XNK Bình Minh</t>
  </si>
  <si>
    <t>QL91, khóm An Thới, phường Mỹ Thới, TP Long Xuyên</t>
  </si>
  <si>
    <t>dn.angiang.016</t>
  </si>
  <si>
    <t>Công ty XNK Thịnh Phú An Giang</t>
  </si>
  <si>
    <t>Khóm Long Thạnh, phường Long Châu, thị xã Tân Châu</t>
  </si>
  <si>
    <t>dn.angiang.005</t>
  </si>
  <si>
    <t>Công ty CP CB&amp;XNK Hòa Phát</t>
  </si>
  <si>
    <t>Lô A, Khu CN Bình Long, huyện Châu Phú, AG</t>
  </si>
  <si>
    <t>dn.angiang.013</t>
  </si>
  <si>
    <t>Công ty CP Thép Miền Tây</t>
  </si>
  <si>
    <t>Ấp Long Hoà, thị trấn Chợ Mới, huyện Chợ Mới</t>
  </si>
  <si>
    <t>dn.angiang.009</t>
  </si>
  <si>
    <t>Công ty TNHH XNK Thuỷ sản Đông Á</t>
  </si>
  <si>
    <t>Lô B, KCN Bình Long, xã Bình Long, huyện Châu Phú</t>
  </si>
  <si>
    <t>dn.angiang.012</t>
  </si>
  <si>
    <t>Công ty TNHH MTV lương thực Thoại Sơn</t>
  </si>
  <si>
    <t>Ấp Sơn Lập, xã Vọng Đông, huyện Thoại Sơn</t>
  </si>
  <si>
    <t>dn.angiang.010</t>
  </si>
  <si>
    <t>Công ty CP Nam Việt</t>
  </si>
  <si>
    <t>Số 190, Trần Hưng Đạo, phường Mỹ Quý, TP Long Xuyên</t>
  </si>
  <si>
    <t>dn.angiang.018</t>
  </si>
  <si>
    <t>Xí nghiệp Đông lạnh 07 (AGIFISH)</t>
  </si>
  <si>
    <t>1234 - Trần Hưng Đạo, phường Bình Đức, TP. Long Xuyên, AG</t>
  </si>
  <si>
    <t>Thủy sản</t>
  </si>
  <si>
    <t>Xí nghiệp Đông lạnh 08 (AGIFISH)</t>
  </si>
  <si>
    <t>Quốc lộ 91. thị trấn An Châu, Châu Thành, An Giang</t>
  </si>
  <si>
    <t>Xí nghiệp Đông lạnh 09 (AGIFISH)</t>
  </si>
  <si>
    <t>2222 - Trần Hưng Đạo, phường Bình Đức, TP. Long Xuyên, AG</t>
  </si>
  <si>
    <t>Công ty CP vận tải An Giang</t>
  </si>
  <si>
    <t>Số 392, Phạm Cư Lượng, phường Mỹ Quý, TP. Long Xuyên, AG</t>
  </si>
  <si>
    <t>Vận tải hành khách</t>
  </si>
  <si>
    <t>Liên hiệp HTX Vận tải đường sông AG</t>
  </si>
  <si>
    <t>Số 91, Quốc lộ 91, Phường Mỹ Thạnh, TP. Long Xuyên, tỉnh AG</t>
  </si>
  <si>
    <t>HTX Vận tải thủy bộ Đoàn Kết</t>
  </si>
  <si>
    <t>95/3A Trần Hưng Đạo, phường Mỹ Phước, TP.Long Xuyên, AG</t>
  </si>
  <si>
    <t xml:space="preserve">Trung tâm Thương mại
VINCOM Plaza Long Xuyên </t>
  </si>
  <si>
    <t>1242, Trần Hưng Đạo, phường Mỹ Bình, TP. Long Xuyên, AG</t>
  </si>
  <si>
    <t>Trung tâm
 thương mại</t>
  </si>
  <si>
    <t>Bệnh viện đa khoa Trung Tâm An Giang</t>
  </si>
  <si>
    <t>Số 60, Ung Văn Khiêm,
 phường Đông Xuyên, 
TP. Long Xuyên</t>
  </si>
  <si>
    <t>Công Ty CP Việt An</t>
  </si>
  <si>
    <t>QL 91, khóm Thạnh An, phường Mỹ Thới, TP Long Xuyên</t>
  </si>
  <si>
    <t>dn.angiang.002</t>
  </si>
  <si>
    <t>Công ty Cổ phần Gavi</t>
  </si>
  <si>
    <t>Lô 3-4 Cụm CN-TT CN Tân Trung, huyện Phú Tân, An Giang</t>
  </si>
  <si>
    <t>Xay xát, lau bóng lúa, gạo nếp các loại</t>
  </si>
  <si>
    <t xml:space="preserve">Công ty TNHH Gia Phúc (2) </t>
  </si>
  <si>
    <t xml:space="preserve">Long Hòa </t>
  </si>
  <si>
    <t xml:space="preserve">sản xuất phương tiện đi lại </t>
  </si>
  <si>
    <t>Công Ty CP Xuất Nhập Khẩu Thủy Sản An Giang</t>
  </si>
  <si>
    <t>Quốc Lộ 91, Thị trấn An Châu, huyện Châu Thành, Tỉnh An Giang</t>
  </si>
  <si>
    <t>dn.angiang.003</t>
  </si>
  <si>
    <t>CÔNG TY CỔ PHẦN XUẤT NHẬP KHẨU THỦY SẢN AN MỸ</t>
  </si>
  <si>
    <t>Lô A2, A3, cụm CN Phú Hoà, thị trấn Phú Hoà, huyện Thoại Sơn</t>
  </si>
  <si>
    <t>dn.angiang.011</t>
  </si>
  <si>
    <t>Công Ty TNHH Một Thành Viên Xuất Nhập Khẩu Thủy Sản Đông Á</t>
  </si>
  <si>
    <t>Lô B, KCN Bình Long, Xã Bình Long, H. Châu Phú, T. An Giang.VN</t>
  </si>
  <si>
    <t>CN CTy TNHH MTV Xây Lắp An Giang-Nhà Máy Xi Măng An Giang</t>
  </si>
  <si>
    <t>Số 2435 Trần Hưng Đạo, Tổ 01, K.Đông Thạnh B, P.Mỹ Thạnh, TP.Long Xuyên, T.An Giang</t>
  </si>
  <si>
    <t>dn.angiang.015</t>
  </si>
  <si>
    <t>Công Ty CP Xuất Nhập Khẩu Thủy Sản Cửu Long An Giang</t>
  </si>
  <si>
    <t>Số 90 Hùng Vương, Khóm Mỹ Thọ, Phường Mỹ Quý, TP Long Xuyên, T.An Giang</t>
  </si>
  <si>
    <t>Bệnh viện đa khoa thành phố Cần Thơ</t>
  </si>
  <si>
    <t>04 Châu Văn Liêm, phường An Lạc, quận Ninh Kiều</t>
  </si>
  <si>
    <t>dn.cantho.006</t>
  </si>
  <si>
    <t>Bệnh viện Đa Khoa TW Cần Thơ</t>
  </si>
  <si>
    <t>Số 315,QL 91B, phường An Khánh, quận Ninh Kiều</t>
  </si>
  <si>
    <t>dn.cantho.007</t>
  </si>
  <si>
    <t>CN Công ty PEPSICO Việt Nam tại Cần Thơ</t>
  </si>
  <si>
    <t>Lô2.19B, 2.19D, 2.19D1 KCN TN2, phường Phước Thới, quận Ô Môn</t>
  </si>
  <si>
    <t>dn.cantho.027</t>
  </si>
  <si>
    <t>CN Công ty CP sữa Việt Nam -Nhà máy sữa Cần Thơ</t>
  </si>
  <si>
    <t>KCN Trà Nóc, P Trà Nóc,Q. Bình Thủy, TP Cần Thơ.</t>
  </si>
  <si>
    <t>Sản xuất Công nghiệp khác</t>
  </si>
  <si>
    <t>dn.cantho.040</t>
  </si>
  <si>
    <t>CN Công ty CP Bất động sản Việt-Nhật tạu Cần Thơ (Siêu thị Big C)</t>
  </si>
  <si>
    <t>Lô số 1 KDC Hưng Phú 1, P. Hưng Phú, Q. Cái Răng</t>
  </si>
  <si>
    <t>dn.cantho.005</t>
  </si>
  <si>
    <t>CN DNTN Xây Dựng Số 1 tỉnh Điện Biên-Khách sạn Mường Thanh Cần Thơ</t>
  </si>
  <si>
    <t>Khu E1 Cồn Cái Khế,P.Cái Khế,Q.Ninh Kiều</t>
  </si>
  <si>
    <t>dn.cantho.041</t>
  </si>
  <si>
    <t>CN Công ty TNHH WILMAR ARGO VIỆT NAM</t>
  </si>
  <si>
    <t>Giai đoạn 3, KCN Thốt Nốt, quận Thốt Nốt</t>
  </si>
  <si>
    <t>dn.cantho.028</t>
  </si>
  <si>
    <t>Công Ty chế biến lương thực Lang Hương</t>
  </si>
  <si>
    <t xml:space="preserve"> Ấp Thạnh Phước - Xã Thạnh Phú</t>
  </si>
  <si>
    <t>dn.cantho.014</t>
  </si>
  <si>
    <t>Công ty CP bia Sài Gòn Miền Tây</t>
  </si>
  <si>
    <t xml:space="preserve"> KCN Trà Nóc , P. Trà Nóc, Q.Bình Thủy</t>
  </si>
  <si>
    <t>dn.cantho.011</t>
  </si>
  <si>
    <t>Công ty CP Bia nước giải khát Sài Gòn-Tây Đô</t>
  </si>
  <si>
    <t>Lô 22 Khu CN Trà Nóc 1, P. Trà Nóc, Q. Bình Thủy</t>
  </si>
  <si>
    <t>dn.cantho.016</t>
  </si>
  <si>
    <t>Công Ty CP Chăn Nuôi C.P. Việt Nam - CN SX-KD thức ăn thủy sản</t>
  </si>
  <si>
    <t>Lô số 16A3 -KCN Trà Nóc 1, P.Trà Nóc, Q.Bình Thủy</t>
  </si>
  <si>
    <t>dn.cantho.042</t>
  </si>
  <si>
    <t>Trụ sở chính 19D Trần Hưng Đạo,
P.Mỹ Quý, TP.Long Xuyên, T.An Giang</t>
  </si>
  <si>
    <t>dn.cantho.013</t>
  </si>
  <si>
    <t>Công ty TNHH Bột Mỳ Đại Phong</t>
  </si>
  <si>
    <t>Lô 15A Khu CN Trà Nóc, P.Trà Nóc, Q.Bình Thủy</t>
  </si>
  <si>
    <t>Công ty CP Seavina</t>
  </si>
  <si>
    <t>Lô 16A, 18 KCN Trà Nóc 1, phường Trà Nóc, quận Bình Thuỷ</t>
  </si>
  <si>
    <t>dn.cantho.030</t>
  </si>
  <si>
    <t>Công ty TNHH MTV chế biến lương thực Đại Tài</t>
  </si>
  <si>
    <t xml:space="preserve">Ấp Thạnh Hưng 1 - Xã Trung Hưng, H.Cờ Đỏ </t>
  </si>
  <si>
    <t>Công Ty TNHH Vincom Retail Miền Nam - CN tại TP Cần Thơ</t>
  </si>
  <si>
    <t>209 Đường 30/4,P.Xuân Khánh,Q.Ninh Kiều
(02 Hùng Vương,P.Thới Bình)</t>
  </si>
  <si>
    <t>Công ty CP Thuỷ sản Hà Nội - Cần Thơ</t>
  </si>
  <si>
    <t>Lô 2.17 Khu CN Trà Nóc 2, phường Phước Thới, quận Ô Môn</t>
  </si>
  <si>
    <t>dn.cantho.029</t>
  </si>
  <si>
    <t>DNTN Đinh Hoàng Yến</t>
  </si>
  <si>
    <t>156/9 Long Thạnh A, P. Thốt Nốt, Q. Thốt Nốt</t>
  </si>
  <si>
    <t>Công ty CP Thuỷ sản NTSF</t>
  </si>
  <si>
    <t>Lô C3, C4, C5 KCN Thốt Nốt, phường Thới Thuận, quận Thốt Nốt</t>
  </si>
  <si>
    <t>dn.cantho.023</t>
  </si>
  <si>
    <t>Công ty CP xi măng Cần Thơ</t>
  </si>
  <si>
    <t>QL 80, phường Thới Thuận, quận Thổt Nốt</t>
  </si>
  <si>
    <t>dn.cantho.025</t>
  </si>
  <si>
    <t>Công ty CP xi măng Tây Đô</t>
  </si>
  <si>
    <t>QL 91, phường Phước Thới, quận Ô Môn</t>
  </si>
  <si>
    <t>dn.cantho.019</t>
  </si>
  <si>
    <t>Công ty CP Chế biến Thuỷ Hải Sản Hiệp Thanh</t>
  </si>
  <si>
    <t>QL 91, ku vực Thới An 3, phường Thuận An, quận Thốt Nốt</t>
  </si>
  <si>
    <t>dn.cantho.022</t>
  </si>
  <si>
    <t>Công Ty TNHH MTV Xay Xát và CBLT Hậu Giang</t>
  </si>
  <si>
    <t>KV Thới Thạnh, phường Thới Thuận, quận Thốt Nổt</t>
  </si>
  <si>
    <t>Công ty CP XNK Thuỷ Sản Cần Thơ (Caseamex)</t>
  </si>
  <si>
    <t xml:space="preserve">Lô 2.12 KCN Trà Nóc II, phường Phước Thới, quận Ô Môn, </t>
  </si>
  <si>
    <t>dn.cantho.017</t>
  </si>
  <si>
    <t>Công ty Thép Tây Đô</t>
  </si>
  <si>
    <t>Lô 45 đường số 2, KCN Trà Nóc 1, quận Bình Thuỷ</t>
  </si>
  <si>
    <t>dn.cantho.008</t>
  </si>
  <si>
    <t>Công ty TNHH công nghiệp thuỷ sản Miền Nam</t>
  </si>
  <si>
    <t>Lô 2.14 KCN Trà Nóc II, phường Phước Thới, quận Ô Môn</t>
  </si>
  <si>
    <t>dn.cantho.036</t>
  </si>
  <si>
    <t>Công ty TNHH Đại Tây Dương 2</t>
  </si>
  <si>
    <t xml:space="preserve"> KCN Thốt Nốt, P.Thới Thuận, Q.Thốt Nốt</t>
  </si>
  <si>
    <t>dn.cantho.045</t>
  </si>
  <si>
    <t>Công ty TNHH hải sản Thanh Thế</t>
  </si>
  <si>
    <t xml:space="preserve"> Lô 16A9 KCN Trà Nóc 1, Q.Bình Thủy, TP Cần Thơ</t>
  </si>
  <si>
    <t>dn.cantho.035</t>
  </si>
  <si>
    <t>Công ty TNHH Hai Thành Viên Hải Sản 404</t>
  </si>
  <si>
    <t>404 Lê Hồng Phong, P. Bình Thủy, Q. Bình Thủy</t>
  </si>
  <si>
    <t>dn.cantho.018</t>
  </si>
  <si>
    <t>Công Ty TNHH Kim Ngọc Long</t>
  </si>
  <si>
    <t>Lô 38A5 KCN Trà Nóc 1 - Bình Thủy</t>
  </si>
  <si>
    <t>dn.cantho.046</t>
  </si>
  <si>
    <t>Công ty TNHH MTV Ấn Độ Dương</t>
  </si>
  <si>
    <t xml:space="preserve"> KCN Thốt Nốt, P. Thới Thuận, Q. Thốt Nốt</t>
  </si>
  <si>
    <t>dn.cantho.020</t>
  </si>
  <si>
    <t>Công ty TNHH MTV KD CBLT Hiếu Nhân</t>
  </si>
  <si>
    <t xml:space="preserve"> Ấp Phước Trung - Xã Thạnh Phú</t>
  </si>
  <si>
    <t>dn.cantho.047</t>
  </si>
  <si>
    <t>Công ty TNHH MTV Proconco Cần Thơ</t>
  </si>
  <si>
    <t>Lô 13,14 KCN Trà Nóc 1, phường Trà Nóc, quận Bình Thuỷ</t>
  </si>
  <si>
    <t>dn.cantho.010</t>
  </si>
  <si>
    <t>Công Ty TNHH MTV XNK Lương Thực Ngọc Lợi</t>
  </si>
  <si>
    <t>Tỉnh lộ 922, ấp Thới Phong B, xã Xuân Thắng, huyện Thới Lai</t>
  </si>
  <si>
    <t>dn.cantho.015</t>
  </si>
  <si>
    <t>Công ty TNHH Thương Mại Sài Gòn Cần Thơ</t>
  </si>
  <si>
    <t>01 Hoà Bình, phường Tân An, quận Ninh Kiều</t>
  </si>
  <si>
    <t>dn.cantho.003</t>
  </si>
  <si>
    <t>Công ty TNHH thủy sản Biển Đông</t>
  </si>
  <si>
    <t xml:space="preserve"> Lô II, 18B1, 18B2 KCN 2, P. Phước Thới, Q. Ô Môn</t>
  </si>
  <si>
    <t>dn.cantho.048</t>
  </si>
  <si>
    <t>Công ty TNHH Nhựa Trung Nghĩa</t>
  </si>
  <si>
    <t>KV Bình Trung- p.Long Hòa, Q.Bình Thủy</t>
  </si>
  <si>
    <t>Công ty TNHH trung tâm thương mại Lotte Việt Nam -CN Cần Thơ</t>
  </si>
  <si>
    <t>84 Mậu Thân,P.An Hòa,Q.Ninh Kiều</t>
  </si>
  <si>
    <t>dn.cantho.050</t>
  </si>
  <si>
    <t>Công ty CP thủy sản Cổ Chiên</t>
  </si>
  <si>
    <t>L2-9A1 KCN Trà Nóc 2, P. Phước Thới, Q.Ô Môn</t>
  </si>
  <si>
    <t>dn.cantho.051</t>
  </si>
  <si>
    <t>Công ty CP bệnh viện đa khoa Hoàn Mỹ Cửu Long</t>
  </si>
  <si>
    <t>T37/13/50/39A/1 Lô 20 KDC Phú An</t>
  </si>
  <si>
    <t>dn.cantho.052</t>
  </si>
  <si>
    <t>Doanh nghiệp tư nhân kinh doanh lương thực Tuấn Nhi</t>
  </si>
  <si>
    <t xml:space="preserve"> Ấp Thạnh Hưng 1 - Xã Trung Hưng</t>
  </si>
  <si>
    <t>dn.cantho.053</t>
  </si>
  <si>
    <t>Công Ty tNHH Thủy Sản Quang Minh</t>
  </si>
  <si>
    <t>Lô 2.20A KCN TRà Nóc 2, P.Phước Thới, Q.Ô Môn</t>
  </si>
  <si>
    <t>Công ty Nhiệt điện Cần Thơ - CN Tổng công ty phát điện 2</t>
  </si>
  <si>
    <t>Số 01 Lê Hồng Phong, P. Trà Nóc, Q. Bình Thủy</t>
  </si>
  <si>
    <t>Lắp đặt thiết bị</t>
  </si>
  <si>
    <t>dn.cantho.054</t>
  </si>
  <si>
    <t>Công Ty Cổ Phần  Liên Lộc Phát</t>
  </si>
  <si>
    <t>kv Long Thạnh A - P.Thốt Nốt, Q.Thốt Nốt</t>
  </si>
  <si>
    <t>Bệnh Viện Nhi Đồng TP.Cần Thơ</t>
  </si>
  <si>
    <t>345 đường Nguyễn Văn Cừ, p, An Bình, Q.Ninh Kiều</t>
  </si>
  <si>
    <t>Bệnh Viện</t>
  </si>
  <si>
    <t>Đài phát sóng phát thanh Việt Nam 2</t>
  </si>
  <si>
    <t>xã Thới Hưng, Huyện Cờ Đỏ</t>
  </si>
  <si>
    <t>Phát thanh truyền hình,thông tin</t>
  </si>
  <si>
    <t>dn.cantho.055</t>
  </si>
  <si>
    <t>Công ty TNHH Chế biến thủy sản Minh Phú Hậu Giang</t>
  </si>
  <si>
    <t>KCN Sông Hậu, huyện Châu Thành</t>
  </si>
  <si>
    <t>dn.haugiang.006</t>
  </si>
  <si>
    <t>Công ty TNHH Lạc Tỷ II</t>
  </si>
  <si>
    <t>Lô B1-B2 KCN Tân Phú Thạnh</t>
  </si>
  <si>
    <t>dn.haugiang.003</t>
  </si>
  <si>
    <t>Công ty TNHH MTV Dược phẩm DHG</t>
  </si>
  <si>
    <t>Lô B2-B3 KCN Tân Phú Thạnh</t>
  </si>
  <si>
    <t>Chế biến Dược phẩm</t>
  </si>
  <si>
    <t>dn.haugiang.004</t>
  </si>
  <si>
    <t>Công ty Cổ phần Thủy sản CAFATEX</t>
  </si>
  <si>
    <t>Ấp Phú lợi, Xã Tân Phú Thạnh, huyện Châu Thành A</t>
  </si>
  <si>
    <t>dn.haugiang.005</t>
  </si>
  <si>
    <t>Công ty CP Thủy sản Biển Đông Hậu Giang</t>
  </si>
  <si>
    <t>KV5 – P.Hiệp Thành – TX.Ngã Bảy</t>
  </si>
  <si>
    <t>dn.haugiang.009</t>
  </si>
  <si>
    <t>Công ty TNHH Hải sản Việt Hải</t>
  </si>
  <si>
    <t>Xã Long Thạnh, huyện Phụng Hiệp</t>
  </si>
  <si>
    <t>dn.haugiang.002</t>
  </si>
  <si>
    <t>Xi Măng CT-HG</t>
  </si>
  <si>
    <t>Châu Thành – Hậu Giang</t>
  </si>
  <si>
    <t>Lắp ráp máy</t>
  </si>
  <si>
    <t>Công Ty Cp CBTS Nam Sông Hậu</t>
  </si>
  <si>
    <t>Khu CN Sông Hậu - GĐ1 - Đông Phú - Châu Thành - HG</t>
  </si>
  <si>
    <t>Công Ty Cổ Phần Thuỷ Sản Minh Phú Hậu Giang</t>
  </si>
  <si>
    <t>Khu công Nghiệp Sông Hậu – giai đoạn 1, xã Đông Phú, huyện Châu Thành, tỉnh Hậu Giang</t>
  </si>
  <si>
    <t>Công Ty Cổ Phần Thủy Sản Chất Lượng Vàng</t>
  </si>
  <si>
    <t>Khu CN Sông Hậu GĐ1- Xã Đông Phú-Huyện Châu Thành-Hậu Giang</t>
  </si>
  <si>
    <t>dn.haugiang.010</t>
  </si>
  <si>
    <t>Công ty CP Thực phẩm Sao Ta</t>
  </si>
  <si>
    <t>Km2132 QL1A, phường 2, thành phố Sóc Trăng</t>
  </si>
  <si>
    <t>dn.soctrang.007</t>
  </si>
  <si>
    <t>1932 (3230)</t>
  </si>
  <si>
    <t xml:space="preserve">Công ty CP Thủy Sản Sóc Trăng  </t>
  </si>
  <si>
    <t>Số 220 QL1, phường 7, thành phố Sóc Trăng</t>
  </si>
  <si>
    <t>dn.soctrang.006</t>
  </si>
  <si>
    <t>1933 (3233)</t>
  </si>
  <si>
    <t>Công ty CP CB Thủy sản Út Xi</t>
  </si>
  <si>
    <t>24 Đường Tỉnh 934, ấp Hà Bô, xã Tài Văn, huyện Trần Đề</t>
  </si>
  <si>
    <t>dn.soctrang.005</t>
  </si>
  <si>
    <t>1934 (3232)</t>
  </si>
  <si>
    <t>Công ty CP CB Thủy sản Tài Kim Anh</t>
  </si>
  <si>
    <t>Lô N Khu Công Nghiệp An Nghiệp</t>
  </si>
  <si>
    <t>dn.soctrang.004</t>
  </si>
  <si>
    <t>1935 (3231)</t>
  </si>
  <si>
    <t>Công ty TNHH Khánh Hoàng</t>
  </si>
  <si>
    <t>Ấp Cảng, xã Trung Bình, huyện Trần Đề</t>
  </si>
  <si>
    <t>dn.soctrang.003</t>
  </si>
  <si>
    <t>Công ty CP Thủy sản Sạch Việt Nam</t>
  </si>
  <si>
    <t>Lô F Khu Công Nghiệp An Nghiệp</t>
  </si>
  <si>
    <t>dn.soctrang.002</t>
  </si>
  <si>
    <t>1937 (3234)</t>
  </si>
  <si>
    <t>Công ty TNHH Khánh Sủng</t>
  </si>
  <si>
    <t>Số 67 QL1A, ấp Tâm Phước, xã Đại Tâm, huyện Mỹ Xuyên</t>
  </si>
  <si>
    <t>Nuôi trồng thủy sản</t>
  </si>
  <si>
    <t>Công ty TNHH TM và DV Thành Tín</t>
  </si>
  <si>
    <t>Số 383 Bạch Đằng, khóm 6 phường 9, thành phố Sóc Trăng.</t>
  </si>
  <si>
    <t>Chế biến lương thực</t>
  </si>
  <si>
    <t>Bệnh viện Đa khoa tỉnh Sóc Trăng</t>
  </si>
  <si>
    <t>Số 378 Lê Duẩn, khóm 5 phường 9, thành phố Sóc Trăng</t>
  </si>
  <si>
    <t>Công ty TNHH KD Chế biến thủy sản &amp; XNK Quốc Việt</t>
  </si>
  <si>
    <t>Số 444 Lý Thường Kiệt, phường 6, TP Cà Mau; ĐT: 07803.557799; Fax: 07803.832021; email: quocvietcm@hcm.vnn.vn</t>
  </si>
  <si>
    <t>dn.camau.008</t>
  </si>
  <si>
    <t xml:space="preserve">Công ty CP Tập đoàn Thủy sản Minh Phú </t>
  </si>
  <si>
    <t>KCN phường 8, TP Cà Mau; ĐT: 07803.838262; Fax: 07803.668795; email: minhphu@hcm.vnn.vn</t>
  </si>
  <si>
    <t>dn.camau.007</t>
  </si>
  <si>
    <t>Công ty Điện lực Dầu khí Cà Mau (Nhà máy điện Cà Mau 1 &amp; 2)</t>
  </si>
  <si>
    <t>Xã An Khánh, huyện U Minh; ĐT: 07803.650072; Fax: 07803.919818; email:  dldkcm@pvp-camau.vn</t>
  </si>
  <si>
    <t>Sản xuất kinh doanh điện</t>
  </si>
  <si>
    <t>dn.camau.001</t>
  </si>
  <si>
    <t>Công ty CP Chế biến và Dịch vụ thủy sản Cà Mau</t>
  </si>
  <si>
    <t xml:space="preserve">Số 4 Nguyễn Công Trứ, p8, TP Cà Mau; ĐT: 07803.836540; Fax: 07803.830298; email: cases@vnn.vn </t>
  </si>
  <si>
    <t>dn.camau.006</t>
  </si>
  <si>
    <t>Công ty TNHH MTV phân bón dầu khí Cà Mau</t>
  </si>
  <si>
    <t>Lô D, đường Ngô Quyền, phường 1, TP Cà Mau; ĐT: 07803.819000; Fax: 07803.590501; email: contact@pvcfc.com.vn</t>
  </si>
  <si>
    <t xml:space="preserve">Sản xuất, kinh doanh phân bón và hóa chất </t>
  </si>
  <si>
    <t>dn.camau.005</t>
  </si>
  <si>
    <t>Công ty Cổ phần chế biến thủy sản và xuất nhập khẩu Cà Mau (CAMIMEX)</t>
  </si>
  <si>
    <t>Số 333 Cao Thắng, phường 8, TP Cà Mau; ĐT: 07803.831608; Fax: 07803.582092; email: camimex@hcm.vnn.vn</t>
  </si>
  <si>
    <t>dn.camau.004</t>
  </si>
  <si>
    <t>Công ty TNHH Quang Bình</t>
  </si>
  <si>
    <t>Khóm 11, TT Sông Đốc 
Trần Văn Thời, Cà Mau; ĐT: 0913987943; email: lieuhoangsang1986@gmail.com</t>
  </si>
  <si>
    <t>Nước đá</t>
  </si>
  <si>
    <t>dn.camau.003</t>
  </si>
  <si>
    <t>Công ty TNHH MTV CBTS &amp; XNK Ngô Bros</t>
  </si>
  <si>
    <t>dn.camau.012</t>
  </si>
  <si>
    <t>Công Ty TNHH Thương Mại Dịch Vụ Sài Gòn - Cà Mau</t>
  </si>
  <si>
    <t>Số 09, Trần Hưng Đạo, phường 5, Tp Cà Mau, tỉnh Cà Mau; ĐT: 0918989890; Email: thanhvu.lq@gmail.com</t>
  </si>
  <si>
    <t>Trung tâm Thương mại</t>
  </si>
  <si>
    <t>580,58</t>
  </si>
  <si>
    <t>Công ty TNHH Giày da Mỹ Phong</t>
  </si>
  <si>
    <t>ấp Tân Đại, xã Hiếu Tử, huyện Tiểu Cần, tỉnh Trà Vinh</t>
  </si>
  <si>
    <t>dn.travinh.002</t>
  </si>
  <si>
    <t>Công ty TNHH Giày da Mỹ Phong 2</t>
  </si>
  <si>
    <t>dn.travinh.001</t>
  </si>
  <si>
    <t>Chi nhánh Công ty TNHH YAZAKI EDS Việt Nam tại Trà Vinh</t>
  </si>
  <si>
    <t>Lô C và H, đường số 1 và số 5, Khu công nghiệp Long Đức, TP. Trà Vinh, Tỉnh Trà Vinh</t>
  </si>
  <si>
    <t> Sản xuất dây dẫn điện ô tô, xe máy</t>
  </si>
  <si>
    <t>dn.travinh.007</t>
  </si>
  <si>
    <t>Ban Điều hành nhà máy điện Kiên Hải</t>
  </si>
  <si>
    <t>Địa chỉ: 287 ấp II, xã Hòn Tre, huyện Kiên Hải, tỉnh Kiên Giang
Điện thoại: 02973.830360
Email: bdhnmdkh@gmail.com
Fax: 02973.680378</t>
  </si>
  <si>
    <t>Sản xuất, kinh doanh điện</t>
  </si>
  <si>
    <t>dn.kiengiang.015</t>
  </si>
  <si>
    <t>Chi nhánh Công ty Cổ phần xi măng Hà Tiên 1
 - Nhà máy xi măng Kiên Lương</t>
  </si>
  <si>
    <t>Địa chỉ: Ấp Lò bom, Huyện Kiên Lương, tỉnh Kiên Giang
Điện thoại: 02973.853004
Email: hoangvanhung@hatien1.com.vn
Fax: 02973.853005</t>
  </si>
  <si>
    <t>Sản xuất xi măng và clinker</t>
  </si>
  <si>
    <t>dn.kiengiang.014</t>
  </si>
  <si>
    <t>Công ty Cổ phần xi măng Hà Tiên Kiên Giang</t>
  </si>
  <si>
    <t>Địa chỉ: Xã Bình An,Huyện Kiên Lương, tỉnh Kiên Giang
Điện thoại: 02973.854419
Email: Fax: 02973.759353</t>
  </si>
  <si>
    <t xml:space="preserve">Sản xuất xi măng </t>
  </si>
  <si>
    <t>dn.kiengiang.013</t>
  </si>
  <si>
    <t>Công ty Trách nhiệm hữu hạn Xi măng Siam City Cement Việt Nam –Nhà máy Xi Măng Hòn Chông</t>
  </si>
  <si>
    <t>Địa chỉ: Xã Bình An, Huyện Kiên Lương
Điện thoại: 02973.854430
Email: chanh.tran@siamcitycement.com
Fax: 02973.854429</t>
  </si>
  <si>
    <t>dn.kiengiang.012</t>
  </si>
  <si>
    <t>Công ty cổ phần xi măng Kiên Giang</t>
  </si>
  <si>
    <t>Địa chỉ: Thị trấn Kiên Lương, Huyện Kiên Lương, tỉnh Kiên Giang
Điện thoại: 02973.853070
Fax: 02973.853546</t>
  </si>
  <si>
    <t>Công ty Cổ phần xi măng Hà Tiên</t>
  </si>
  <si>
    <t>Địa chỉ: 218 tỉnh Lộ 11, ấp Hòn Chông,  Xã Bình An, Huyện Kiên Lương, tỉnh Kiên Giang
Điện thoại: 02973.759360
Email: ximanghatien@vnn.vn
Fax: 02973.759361</t>
  </si>
  <si>
    <t>dn.kiengiang.011</t>
  </si>
  <si>
    <t>Công ty cổ phần Gạch ngói Kiên Giang</t>
  </si>
  <si>
    <t>Địa chỉ: Tổ 4, khu phố Xà Ngách, thị trấn Kiên Lương, tỉnh Kiên Giang
Điện thoại: 02973.750650
Email: tuynelkiengiang
Fax: 02973750511</t>
  </si>
  <si>
    <t>Sản xuất kinh doanh vật liệu xây dựng</t>
  </si>
  <si>
    <t>dn.kiengiang.010</t>
  </si>
  <si>
    <t>Công ty cổ phần sản xuất Thương mại dịch vụ Toàn Thành Tâm</t>
  </si>
  <si>
    <t>Địa chỉ: Tổ 4, ấp Ngã Tư, Xã Thuận Yên, Thị xã Hà Tiên, tỉnh Kiên Giang
Điện thoại: 02977.300.999</t>
  </si>
  <si>
    <t>Sản xuất gạch chịu lửa</t>
  </si>
  <si>
    <t>dn.kiengiang.006</t>
  </si>
  <si>
    <t>Chi nhánh Công ty Cổ phần 
Thủy sản BIM Kiên Giang</t>
  </si>
  <si>
    <t>Địa chỉ:Khu nuôi thủy sản công nghiệp Đồng Hòa, xã Phú Mỹ, huyện Giang Thành, tỉnh  Kiên Giang
Điện thoại: 02973.859.200</t>
  </si>
  <si>
    <t>dn.kiengiang.009</t>
  </si>
  <si>
    <t>Công ty Cổ phần  Gỗ MDF VRG Kiên Giang</t>
  </si>
  <si>
    <t>Địa chỉ: Khu công nghiệp Thạnh Lộc, xã Thạnh Lộc, huyện Châu Thành, Kiên Giang
Điện thoại: 02973 819868
Fax: 02973 819869</t>
  </si>
  <si>
    <t>Chế biến Gỗ</t>
  </si>
  <si>
    <t>Công ty Cổ phần Bia Sài Gòn Kiên Giang</t>
  </si>
  <si>
    <t>Địa chỉ: KCN Thạnh Lộc, xã Thạnh Lộc, huyện Châu Thành, Kiên Giang
Điện thoại: 02973.919699
Email: biasaigonkiengiang@bsgkg.com.vn
Fax: 02973.876699</t>
  </si>
  <si>
    <t>Công ty Trách nhiệm hữu hạn tàu cao tốc Ngọc Thành</t>
  </si>
  <si>
    <t xml:space="preserve">Địa chỉ: Tổ 8, ấp An Cư, xã An Sơn, huyện Kiên Hải, tỉnh Kiên Giang
Điện thoại: 0773.863019
Email: taungocthanhkg@gmail.com
Fax: 0776.252117 </t>
  </si>
  <si>
    <t>Vận chuyển hành khách, hàng hóa</t>
  </si>
  <si>
    <t>Công ty Cổ phần tàu cao tốc Supperdong Kiên Giang</t>
  </si>
  <si>
    <t>Địa chỉ: Số 10 đường 30/4 khu phố 2, thị trấn Dương Đông, huyện Phú Quốc, tỉnh Kiên Giang
Điện thoại: 02973.980.111
Fax: 02973.846180</t>
  </si>
  <si>
    <t>Vận tải hành khách ven biển nội địa</t>
  </si>
  <si>
    <t>dn.kiengiang.003</t>
  </si>
  <si>
    <t>Cảng hàng không Quốc tế Phú Quốc</t>
  </si>
  <si>
    <t>Địa chỉ: Ấp Dương Tơ, Xã Dương Tơ, huyện Phú Quốc, tỉnh Kiên Giang
Điện thoại: 02973848077</t>
  </si>
  <si>
    <t>Bệnh viện đa khoa Kiên Giang</t>
  </si>
  <si>
    <t>Địa chỉ: 46 Lê Lợi, phường Vĩnh Thanh Vân, thành phố Rạch Giá, tỉnh Kiên Giang
Điện thoại: 02973.863328
Fax: 02973818642</t>
  </si>
  <si>
    <t>Khám, chữa bệnh</t>
  </si>
  <si>
    <t>dn.kiengiang.002</t>
  </si>
  <si>
    <t>Công ty Cổ phần Đầu tư và Phát triển Du lịch Phú Quốc
(Tên cũ là: Công ty TNHH MTV Vinpearl Phú Quốc)</t>
  </si>
  <si>
    <t>Địa chỉ: Khu Bãi Dài, Xã Gành Dầu, huyện Phú Quốc, Kiên Giang
Điện thoại: 0982115113
Email: v.LieuTD@vinservice.net</t>
  </si>
  <si>
    <t>Khách sạn, du lịch</t>
  </si>
  <si>
    <t>dn.kiengiang.004</t>
  </si>
  <si>
    <t>Công ty Cổ phần Đầu tư và phát triển Phú Quốc 
(Novetel)</t>
  </si>
  <si>
    <t>Địa chỉ: Khu tổ hợp du lịch Sonasea Villa , Tổ 5 , Ấp Đường Bào , Xã Dương Tơ , Huyện Phú Quốc, Tỉnh Kiên Giang
Điện thoại: 0932693912
Email: H9770-te1@accor.com</t>
  </si>
  <si>
    <t>Công ty  Trách nhiệm hữu hạn An Cường</t>
  </si>
  <si>
    <t>Địa chỉ: Tổ 1, Ấp Cửa Lấp, xã Dương Tơ, huyện Phú Quốc, tỉnh Kiêng Giang
Điện thoại: 0932815369</t>
  </si>
  <si>
    <t>Công tyTrách nhiệm hữu hạn tàu cao tốc Ngọc Thành Phú Quốc</t>
  </si>
  <si>
    <t>Địa chỉ: 23 Trần Hưng Đạo, Khu phố 7, Thị Trấn Dương Đông, huyện Phú Quốc, tỉnh Kiên Giang
Điện thoại: 02973.799.979 
Email: taungocthanhkg@gmail.com
Fax: 02973.799979</t>
  </si>
  <si>
    <t>Công Ty TNHH Mặt Trời Phú Quốc</t>
  </si>
  <si>
    <t>Địa chỉ: Tầng 2, tòa nhà Sun Home Phú Quốc, Khu Phố 6, Thị Trấn An Thới, H. Phú Quốc, T. Kiên Giang
Điện thoại:0908621614
Email:
Fax:</t>
  </si>
  <si>
    <t>Công ty Trách nhiệm hữu hạn Một thành viên Thạnh Thới</t>
  </si>
  <si>
    <t>Địa chỉ: Khu phố 1, phường Tô Châu, thị xã Hà Tiên, tỉnh Kiên Giang
Điện thoại: 02973. 966766
Fax: 02973. 966696</t>
  </si>
  <si>
    <t>Vận tải hành khách và hàng hóa</t>
  </si>
  <si>
    <t>Công ty TNHH Đức Việt</t>
  </si>
  <si>
    <t>Tổ 2, ấp Đường Bào, xã Dương Tơ, huyện Phú Quốc, tỉnh Kiên Giang</t>
  </si>
  <si>
    <t>Công ty TNHH Một Thành Viên Nhựa Tý Liên</t>
  </si>
  <si>
    <t xml:space="preserve">Số 130B, Ấp Long Hoà, thị trấn Phước Long, huyện Phước Long, Bạc Liêu </t>
  </si>
  <si>
    <t>Chế biến nhựa</t>
  </si>
  <si>
    <t>Công ty TNHH MTV chế biến Thủy sản và Xuất nhập khẩu Ngọc Trinh Bạc Liêu 2</t>
  </si>
  <si>
    <t>99 Lò Rèn, Phường 5,thành phố  Bạc Liêu, tỉnh Bạc Liêu</t>
  </si>
  <si>
    <t>Công ty TNHH MTV chế biến Thủy sản và Xuất nhập khẩu Trang Khanh</t>
  </si>
  <si>
    <t>99 Lò Rèn, Phường 5, thành phố Bạc Liêu, tỉnh Bạc Liêu</t>
  </si>
  <si>
    <t>dn.baclieu.004</t>
  </si>
  <si>
    <t>Cty TNHH Ngọc Trinh</t>
  </si>
  <si>
    <t>Lò Rèn, Phường 5, thành phố Bạc Liêu, tỉnh Bạc Liêu</t>
  </si>
  <si>
    <t xml:space="preserve">Sản xuất nước đá </t>
  </si>
  <si>
    <t>dn.baclieu.001</t>
  </si>
  <si>
    <t>Công ty cổ phần chế biến Thủy sản và Xuất nhập khẩu Âu Vững II</t>
  </si>
  <si>
    <t>QL1A, Đường số 3, khu công nghiệp Láng Trâm, Tân Thạnh, thị xã Giá Rai, tỉnh Bạc Liêu</t>
  </si>
  <si>
    <t>Công Ty TNHH thủy sản NIGICO</t>
  </si>
  <si>
    <t>Khóm 5, phường Hộ Phòng, thị xã Giá Rai,tỉnh Bạc Liêu</t>
  </si>
  <si>
    <t>dn.baclieu.003</t>
  </si>
  <si>
    <t>Chi nhánh Công ty TNHH DE HEUS tại Vĩnh Long</t>
  </si>
  <si>
    <t>Lô A4 Khu Công nghiệp Hòa Phú, ấp Phước Hòa,xã Hòa Phú huyện Long Hồ.ĐT: 0703.962736</t>
  </si>
  <si>
    <t>Sản xuất thức ăn</t>
  </si>
  <si>
    <t>dn.vinhlong.004</t>
  </si>
  <si>
    <t>CN Công ty CP Acecook tại Vĩnh Long</t>
  </si>
  <si>
    <t>Lô A3 Khu CN Hòa Phú, huyện Long Hồ.</t>
  </si>
  <si>
    <t>dn.vinhlong.010</t>
  </si>
  <si>
    <t>Công Ty CP Bia Sài Gòn-Vĩnh Long</t>
  </si>
  <si>
    <t>Tân Vĩnh Thuận, Tân Ngãi, Thành Phố Vĩnh Long, Tỉnh Vĩnh Long.</t>
  </si>
  <si>
    <t>Nhà máy bia</t>
  </si>
  <si>
    <t>dn.vinhlong.011</t>
  </si>
  <si>
    <t>Công ty CP Gò Đàng</t>
  </si>
  <si>
    <t>Ấp Mỹ Thanh, xã Mỹ Phước, huyện Mang Thít.</t>
  </si>
  <si>
    <t>dn.vinhlong.001</t>
  </si>
  <si>
    <t>Chi nhánh 2 cty TNHH De Heus tại Vĩnh Long</t>
  </si>
  <si>
    <t>tổ 14 ấp Chợ, Mỹ An, huyện Mang Thít</t>
  </si>
  <si>
    <t>Công ty Liên doanh Dinh dưỡng Thủy sản Quốc tế</t>
  </si>
  <si>
    <t>Khu IV Tuyến Công nghiệp, Cổ Chiên, xã Thanh Đức, huyện Long Hồ.</t>
  </si>
  <si>
    <t>dn.vinhlong.002</t>
  </si>
  <si>
    <t>Công ty TNHH CJ VINA AGRI- Chi nhánh Vĩnh Long</t>
  </si>
  <si>
    <t>Lô B3 Khu CN Hòa Phú, Xã Hòa Phú, huyện Long Hồ.</t>
  </si>
  <si>
    <t>dn.vinhlong.006</t>
  </si>
  <si>
    <t>Công ty TNHH SX-TM Phước Thành IV</t>
  </si>
  <si>
    <t>179 ấp Long Hòa, xã Hòa Lộc, huyện Long Hồ</t>
  </si>
  <si>
    <t>Xay xát lúa gạo</t>
  </si>
  <si>
    <t>dn.vinhlong.012</t>
  </si>
  <si>
    <t>Công ty TNHH Tỷ Xuân</t>
  </si>
  <si>
    <t>KCN Hòa Phú, huyện Long Hồ</t>
  </si>
  <si>
    <t>dn.vinhlong.007</t>
  </si>
  <si>
    <t>Doanh nghiệp tư nhân Cát Tường</t>
  </si>
  <si>
    <t>126/21G Trần Phú, Phường 4, TP VĨnh Long</t>
  </si>
  <si>
    <t>Cty cổ phần dược Cửu Long</t>
  </si>
  <si>
    <t>150 đường 14/9 P5 Tp Vĩnh Long</t>
  </si>
  <si>
    <t>Sản phẩm hóa chất</t>
  </si>
  <si>
    <t>dn.binhduong.074</t>
  </si>
  <si>
    <t>dn.binhduong.074 ( dn.binhduong.173)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</si>
</sst>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#,###"/>
    <numFmt numFmtId="168" formatCode="#,##0.000"/>
    <numFmt numFmtId="169" formatCode="_(* #,##0.0_);_(* \(#,##0.0\);_(* &quot;-&quot;??_);_(@_)"/>
    <numFmt numFmtId="170" formatCode="0.000"/>
    <numFmt numFmtId="171" formatCode="#,###.000"/>
    <numFmt numFmtId="172" formatCode="#,##0.0000"/>
    <numFmt numFmtId="173" formatCode="#,##0_ ;\-#,##0\ "/>
    <numFmt numFmtId="174" formatCode="0.00_)"/>
    <numFmt numFmtId="175" formatCode="_-* #,##0_-;\-* #,##0_-;_-* &quot;-&quot;_-;_-@_-"/>
    <numFmt numFmtId="176" formatCode="_-* #,##0\ &quot;€&quot;_-;\-* #,##0\ &quot;€&quot;_-;_-* &quot;-&quot;\ &quot;€&quot;_-;_-@_-"/>
    <numFmt numFmtId="177" formatCode="_-* #,##0\ _₫_-;\-* #,##0\ _₫_-;_-* &quot;-&quot;??\ _₫_-;_-@_-"/>
    <numFmt numFmtId="178" formatCode="_-* #,##0.000\ _₫_-;\-* #,##0.000\ _₫_-;_-* &quot;-&quot;??\ _₫_-;_-@_-"/>
    <numFmt numFmtId="179" formatCode="_-* #,##0.00\ _₫_-;\-* #,##0.00\ _₫_-;_-* &quot;-&quot;??\ _₫_-;_-@_-"/>
    <numFmt numFmtId="180" formatCode="_-* #,##0.0\ _₫_-;\-* #,##0.0\ _₫_-;_-* &quot;-&quot;??\ _₫_-;_-@_-"/>
    <numFmt numFmtId="181" formatCode="###\ ###\ ###\ ###"/>
    <numFmt numFmtId="182" formatCode="_-* #,##0.00\ _k_r_-;\-* #,##0.00\ _k_r_-;_-* &quot;-&quot;??\ _k_r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MS Sans Serif"/>
      <family val="2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i/>
      <sz val="16"/>
      <name val="Helv"/>
    </font>
    <font>
      <sz val="10"/>
      <name val="VNI-Times"/>
    </font>
    <font>
      <sz val="13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MS Sans Serif"/>
    </font>
    <font>
      <sz val="12"/>
      <name val="MS Sans Serif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8" fillId="0" borderId="0"/>
    <xf numFmtId="0" fontId="9" fillId="0" borderId="0"/>
    <xf numFmtId="0" fontId="9" fillId="0" borderId="0"/>
    <xf numFmtId="0" fontId="10" fillId="0" borderId="0"/>
    <xf numFmtId="43" fontId="8" fillId="0" borderId="0" applyFont="0" applyFill="0" applyBorder="0" applyAlignment="0" applyProtection="0"/>
    <xf numFmtId="0" fontId="9" fillId="0" borderId="0"/>
    <xf numFmtId="0" fontId="11" fillId="0" borderId="0" applyAlignment="0"/>
    <xf numFmtId="0" fontId="11" fillId="0" borderId="0" applyAlignment="0"/>
    <xf numFmtId="0" fontId="12" fillId="0" borderId="0">
      <alignment vertical="top"/>
    </xf>
    <xf numFmtId="0" fontId="11" fillId="0" borderId="0"/>
    <xf numFmtId="174" fontId="13" fillId="0" borderId="0"/>
    <xf numFmtId="17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43" fontId="1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6" fillId="0" borderId="0"/>
    <xf numFmtId="0" fontId="18" fillId="0" borderId="0"/>
    <xf numFmtId="0" fontId="25" fillId="0" borderId="0"/>
    <xf numFmtId="0" fontId="25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11" fillId="0" borderId="0" applyAlignment="0"/>
    <xf numFmtId="182" fontId="11" fillId="0" borderId="0" applyAlignment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Alignment="0"/>
    <xf numFmtId="0" fontId="11" fillId="0" borderId="0"/>
    <xf numFmtId="0" fontId="28" fillId="0" borderId="0"/>
    <xf numFmtId="0" fontId="30" fillId="0" borderId="0"/>
    <xf numFmtId="0" fontId="11" fillId="0" borderId="0" applyAlignment="0"/>
    <xf numFmtId="0" fontId="11" fillId="0" borderId="0">
      <alignment vertical="top"/>
    </xf>
    <xf numFmtId="0" fontId="1" fillId="0" borderId="0"/>
  </cellStyleXfs>
  <cellXfs count="406">
    <xf numFmtId="0" fontId="0" fillId="0" borderId="0" xfId="0"/>
    <xf numFmtId="0" fontId="3" fillId="0" borderId="1" xfId="3" applyFont="1" applyFill="1" applyBorder="1" applyAlignment="1">
      <alignment vertical="center"/>
    </xf>
    <xf numFmtId="0" fontId="3" fillId="0" borderId="2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3" fontId="3" fillId="0" borderId="1" xfId="3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vertical="center" wrapText="1"/>
    </xf>
    <xf numFmtId="3" fontId="5" fillId="0" borderId="1" xfId="3" applyNumberFormat="1" applyFont="1" applyFill="1" applyBorder="1" applyAlignment="1">
      <alignment vertical="center" wrapText="1"/>
    </xf>
    <xf numFmtId="3" fontId="5" fillId="0" borderId="3" xfId="3" applyNumberFormat="1" applyFont="1" applyFill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wrapText="1"/>
    </xf>
    <xf numFmtId="164" fontId="6" fillId="0" borderId="1" xfId="1" applyNumberFormat="1" applyFont="1" applyFill="1" applyBorder="1" applyAlignment="1">
      <alignment horizontal="right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right" vertical="center" wrapText="1"/>
    </xf>
    <xf numFmtId="3" fontId="6" fillId="2" borderId="1" xfId="1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165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wrapText="1"/>
    </xf>
    <xf numFmtId="0" fontId="6" fillId="2" borderId="0" xfId="0" applyFont="1" applyFill="1"/>
    <xf numFmtId="3" fontId="6" fillId="2" borderId="1" xfId="0" applyNumberFormat="1" applyFont="1" applyFill="1" applyBorder="1" applyAlignment="1">
      <alignment wrapText="1"/>
    </xf>
    <xf numFmtId="3" fontId="6" fillId="2" borderId="1" xfId="0" applyNumberFormat="1" applyFont="1" applyFill="1" applyBorder="1" applyAlignment="1">
      <alignment vertical="center" wrapText="1"/>
    </xf>
    <xf numFmtId="3" fontId="6" fillId="0" borderId="1" xfId="0" applyNumberFormat="1" applyFont="1" applyBorder="1" applyAlignment="1">
      <alignment wrapText="1"/>
    </xf>
    <xf numFmtId="3" fontId="6" fillId="0" borderId="1" xfId="0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3" fontId="6" fillId="0" borderId="1" xfId="0" applyNumberFormat="1" applyFont="1" applyBorder="1" applyAlignment="1">
      <alignment horizontal="center" wrapText="1"/>
    </xf>
    <xf numFmtId="0" fontId="6" fillId="3" borderId="1" xfId="4" applyFont="1" applyFill="1" applyBorder="1" applyAlignment="1">
      <alignment horizontal="right" vertical="center" wrapText="1"/>
    </xf>
    <xf numFmtId="0" fontId="6" fillId="0" borderId="1" xfId="0" quotePrefix="1" applyNumberFormat="1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3" fontId="6" fillId="2" borderId="1" xfId="0" applyNumberFormat="1" applyFont="1" applyFill="1" applyBorder="1" applyAlignment="1">
      <alignment horizontal="center" wrapText="1"/>
    </xf>
    <xf numFmtId="0" fontId="6" fillId="2" borderId="1" xfId="4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5" applyFont="1" applyFill="1" applyBorder="1" applyAlignment="1">
      <alignment horizontal="center" vertical="center" wrapText="1"/>
    </xf>
    <xf numFmtId="0" fontId="6" fillId="3" borderId="1" xfId="4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5" applyFont="1" applyFill="1" applyBorder="1" applyAlignment="1">
      <alignment horizontal="left" vertical="center" wrapText="1"/>
    </xf>
    <xf numFmtId="3" fontId="6" fillId="2" borderId="1" xfId="5" applyNumberFormat="1" applyFont="1" applyFill="1" applyBorder="1" applyAlignment="1">
      <alignment horizontal="center" vertical="center" wrapText="1"/>
    </xf>
    <xf numFmtId="0" fontId="6" fillId="0" borderId="1" xfId="5" applyFont="1" applyFill="1" applyBorder="1" applyAlignment="1">
      <alignment horizontal="left" vertical="center" wrapText="1"/>
    </xf>
    <xf numFmtId="0" fontId="6" fillId="0" borderId="1" xfId="5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left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6" fillId="2" borderId="1" xfId="0" quotePrefix="1" applyNumberFormat="1" applyFont="1" applyFill="1" applyBorder="1" applyAlignment="1">
      <alignment wrapText="1"/>
    </xf>
    <xf numFmtId="3" fontId="6" fillId="2" borderId="1" xfId="1" applyNumberFormat="1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wrapText="1"/>
    </xf>
    <xf numFmtId="3" fontId="6" fillId="0" borderId="1" xfId="1" applyNumberFormat="1" applyFont="1" applyFill="1" applyBorder="1" applyAlignment="1">
      <alignment horizontal="right" vertical="center" wrapText="1"/>
    </xf>
    <xf numFmtId="3" fontId="6" fillId="0" borderId="1" xfId="0" applyNumberFormat="1" applyFont="1" applyFill="1" applyBorder="1" applyAlignment="1">
      <alignment horizontal="right" vertical="center" wrapText="1"/>
    </xf>
    <xf numFmtId="3" fontId="6" fillId="0" borderId="1" xfId="1" applyNumberFormat="1" applyFont="1" applyFill="1" applyBorder="1" applyAlignment="1">
      <alignment horizontal="center" wrapText="1"/>
    </xf>
    <xf numFmtId="0" fontId="6" fillId="0" borderId="1" xfId="6" applyFont="1" applyFill="1" applyBorder="1" applyAlignment="1">
      <alignment wrapText="1"/>
    </xf>
    <xf numFmtId="0" fontId="6" fillId="0" borderId="1" xfId="6" quotePrefix="1" applyNumberFormat="1" applyFont="1" applyBorder="1" applyAlignment="1">
      <alignment wrapText="1"/>
    </xf>
    <xf numFmtId="3" fontId="6" fillId="0" borderId="1" xfId="0" applyNumberFormat="1" applyFont="1" applyFill="1" applyBorder="1" applyAlignment="1">
      <alignment wrapText="1"/>
    </xf>
    <xf numFmtId="0" fontId="6" fillId="4" borderId="1" xfId="6" applyFont="1" applyFill="1" applyBorder="1" applyAlignment="1">
      <alignment wrapText="1"/>
    </xf>
    <xf numFmtId="0" fontId="6" fillId="0" borderId="1" xfId="6" applyFont="1" applyFill="1" applyBorder="1" applyAlignment="1">
      <alignment horizontal="center" vertical="center" wrapText="1"/>
    </xf>
    <xf numFmtId="0" fontId="6" fillId="0" borderId="1" xfId="6" applyFont="1" applyBorder="1" applyAlignment="1">
      <alignment wrapText="1"/>
    </xf>
    <xf numFmtId="3" fontId="6" fillId="2" borderId="1" xfId="0" applyNumberFormat="1" applyFont="1" applyFill="1" applyBorder="1" applyAlignment="1">
      <alignment horizontal="right" vertical="center" wrapText="1"/>
    </xf>
    <xf numFmtId="0" fontId="6" fillId="2" borderId="1" xfId="5" applyFont="1" applyFill="1" applyBorder="1" applyAlignment="1">
      <alignment horizontal="right" vertical="center" wrapText="1"/>
    </xf>
    <xf numFmtId="3" fontId="6" fillId="0" borderId="1" xfId="5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2" fontId="6" fillId="2" borderId="1" xfId="0" applyNumberFormat="1" applyFont="1" applyFill="1" applyBorder="1" applyAlignment="1">
      <alignment horizontal="right" vertical="center" wrapText="1"/>
    </xf>
    <xf numFmtId="3" fontId="6" fillId="2" borderId="1" xfId="5" applyNumberFormat="1" applyFont="1" applyFill="1" applyBorder="1" applyAlignment="1">
      <alignment horizontal="right" vertical="center" wrapText="1"/>
    </xf>
    <xf numFmtId="0" fontId="6" fillId="0" borderId="1" xfId="5" applyFont="1" applyFill="1" applyBorder="1" applyAlignment="1">
      <alignment horizontal="right" vertical="center" wrapText="1"/>
    </xf>
    <xf numFmtId="4" fontId="6" fillId="0" borderId="1" xfId="0" applyNumberFormat="1" applyFont="1" applyFill="1" applyBorder="1" applyAlignment="1">
      <alignment horizontal="right"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right" vertical="center" wrapText="1"/>
    </xf>
    <xf numFmtId="166" fontId="6" fillId="2" borderId="1" xfId="0" applyNumberFormat="1" applyFont="1" applyFill="1" applyBorder="1" applyAlignment="1">
      <alignment horizontal="center" vertical="center" wrapText="1"/>
    </xf>
    <xf numFmtId="3" fontId="6" fillId="0" borderId="1" xfId="7" applyNumberFormat="1" applyFont="1" applyFill="1" applyBorder="1" applyAlignment="1">
      <alignment horizontal="right" vertical="center" wrapText="1"/>
    </xf>
    <xf numFmtId="167" fontId="6" fillId="0" borderId="1" xfId="5" applyNumberFormat="1" applyFont="1" applyFill="1" applyBorder="1" applyAlignment="1">
      <alignment horizontal="center" vertical="center" wrapText="1"/>
    </xf>
    <xf numFmtId="3" fontId="6" fillId="0" borderId="1" xfId="7" applyNumberFormat="1" applyFont="1" applyFill="1" applyBorder="1" applyAlignment="1">
      <alignment horizontal="center" vertical="center" wrapText="1"/>
    </xf>
    <xf numFmtId="0" fontId="6" fillId="0" borderId="1" xfId="8" quotePrefix="1" applyNumberFormat="1" applyFont="1" applyBorder="1" applyAlignment="1">
      <alignment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0" borderId="1" xfId="7" applyFont="1" applyFill="1" applyBorder="1" applyAlignment="1">
      <alignment horizontal="center" vertical="center" wrapText="1"/>
    </xf>
    <xf numFmtId="3" fontId="6" fillId="0" borderId="1" xfId="8" applyNumberFormat="1" applyFont="1" applyBorder="1" applyAlignment="1">
      <alignment vertical="center" wrapText="1"/>
    </xf>
    <xf numFmtId="0" fontId="6" fillId="0" borderId="1" xfId="7" applyNumberFormat="1" applyFont="1" applyFill="1" applyBorder="1" applyAlignment="1">
      <alignment horizontal="right" vertical="center" wrapText="1"/>
    </xf>
    <xf numFmtId="0" fontId="6" fillId="0" borderId="1" xfId="5" applyNumberFormat="1" applyFont="1" applyFill="1" applyBorder="1" applyAlignment="1">
      <alignment horizontal="right" vertical="center" wrapText="1"/>
    </xf>
    <xf numFmtId="3" fontId="6" fillId="2" borderId="1" xfId="8" applyNumberFormat="1" applyFont="1" applyFill="1" applyBorder="1" applyAlignment="1">
      <alignment horizontal="center" vertical="center" wrapText="1"/>
    </xf>
    <xf numFmtId="0" fontId="6" fillId="5" borderId="1" xfId="9" quotePrefix="1" applyNumberFormat="1" applyFont="1" applyFill="1" applyBorder="1" applyAlignment="1">
      <alignment wrapText="1"/>
    </xf>
    <xf numFmtId="0" fontId="6" fillId="0" borderId="1" xfId="9" quotePrefix="1" applyNumberFormat="1" applyFont="1" applyBorder="1" applyAlignment="1">
      <alignment wrapText="1"/>
    </xf>
    <xf numFmtId="0" fontId="6" fillId="2" borderId="1" xfId="5" applyNumberFormat="1" applyFont="1" applyFill="1" applyBorder="1" applyAlignment="1">
      <alignment horizontal="right" vertical="center" wrapText="1"/>
    </xf>
    <xf numFmtId="0" fontId="6" fillId="2" borderId="1" xfId="7" applyNumberFormat="1" applyFont="1" applyFill="1" applyBorder="1" applyAlignment="1">
      <alignment horizontal="right" vertical="center" wrapText="1"/>
    </xf>
    <xf numFmtId="0" fontId="6" fillId="2" borderId="1" xfId="7" applyFont="1" applyFill="1" applyBorder="1" applyAlignment="1">
      <alignment horizontal="center" vertical="center" wrapText="1"/>
    </xf>
    <xf numFmtId="3" fontId="6" fillId="2" borderId="1" xfId="8" applyNumberFormat="1" applyFont="1" applyFill="1" applyBorder="1" applyAlignment="1">
      <alignment vertical="center" wrapText="1"/>
    </xf>
    <xf numFmtId="0" fontId="6" fillId="2" borderId="1" xfId="9" quotePrefix="1" applyNumberFormat="1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3" fontId="6" fillId="0" borderId="1" xfId="8" applyNumberFormat="1" applyFont="1" applyFill="1" applyBorder="1" applyAlignment="1">
      <alignment vertical="center" wrapText="1"/>
    </xf>
    <xf numFmtId="0" fontId="6" fillId="0" borderId="1" xfId="8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3" fontId="6" fillId="0" borderId="1" xfId="1" applyNumberFormat="1" applyFont="1" applyBorder="1" applyAlignment="1">
      <alignment horizontal="righ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5" applyFont="1" applyFill="1" applyBorder="1" applyAlignment="1">
      <alignment horizontal="left" vertical="top" wrapText="1"/>
    </xf>
    <xf numFmtId="0" fontId="6" fillId="0" borderId="1" xfId="10" quotePrefix="1" applyNumberFormat="1" applyFont="1" applyBorder="1" applyAlignment="1">
      <alignment wrapText="1"/>
    </xf>
    <xf numFmtId="167" fontId="6" fillId="2" borderId="1" xfId="5" applyNumberFormat="1" applyFont="1" applyFill="1" applyBorder="1" applyAlignment="1">
      <alignment horizontal="right" vertical="center" wrapText="1"/>
    </xf>
    <xf numFmtId="3" fontId="6" fillId="0" borderId="1" xfId="0" applyNumberFormat="1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vertical="center" wrapText="1"/>
    </xf>
    <xf numFmtId="164" fontId="6" fillId="2" borderId="1" xfId="1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" fontId="6" fillId="2" borderId="1" xfId="0" applyNumberFormat="1" applyFont="1" applyFill="1" applyBorder="1" applyAlignment="1">
      <alignment vertical="center" wrapText="1"/>
    </xf>
    <xf numFmtId="3" fontId="6" fillId="2" borderId="1" xfId="5" applyNumberFormat="1" applyFont="1" applyFill="1" applyBorder="1" applyAlignment="1">
      <alignment vertical="center" wrapText="1"/>
    </xf>
    <xf numFmtId="0" fontId="6" fillId="0" borderId="1" xfId="10" applyFont="1" applyBorder="1" applyAlignment="1">
      <alignment horizontal="center" vertical="center" wrapText="1"/>
    </xf>
    <xf numFmtId="3" fontId="6" fillId="0" borderId="1" xfId="10" applyNumberFormat="1" applyFont="1" applyBorder="1" applyAlignment="1">
      <alignment horizontal="center" vertical="center" wrapText="1"/>
    </xf>
    <xf numFmtId="0" fontId="6" fillId="0" borderId="1" xfId="7" applyFont="1" applyBorder="1" applyAlignment="1">
      <alignment horizontal="center" vertical="center" wrapText="1"/>
    </xf>
    <xf numFmtId="164" fontId="6" fillId="0" borderId="1" xfId="11" applyNumberFormat="1" applyFont="1" applyBorder="1" applyAlignment="1">
      <alignment horizontal="center" vertical="center" wrapText="1"/>
    </xf>
    <xf numFmtId="3" fontId="6" fillId="0" borderId="1" xfId="11" applyNumberFormat="1" applyFont="1" applyBorder="1" applyAlignment="1">
      <alignment horizontal="center" vertical="center" wrapText="1"/>
    </xf>
    <xf numFmtId="164" fontId="6" fillId="0" borderId="1" xfId="11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11" applyNumberFormat="1" applyFont="1" applyBorder="1" applyAlignment="1">
      <alignment horizontal="right" vertical="center" wrapText="1"/>
    </xf>
    <xf numFmtId="0" fontId="6" fillId="0" borderId="1" xfId="3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vertical="center" wrapText="1"/>
    </xf>
    <xf numFmtId="168" fontId="6" fillId="0" borderId="1" xfId="0" applyNumberFormat="1" applyFont="1" applyFill="1" applyBorder="1" applyAlignment="1">
      <alignment vertical="center" wrapText="1"/>
    </xf>
    <xf numFmtId="166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5" applyFont="1" applyFill="1" applyBorder="1" applyAlignment="1">
      <alignment vertical="center" wrapText="1"/>
    </xf>
    <xf numFmtId="3" fontId="6" fillId="2" borderId="1" xfId="1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41" fontId="6" fillId="2" borderId="1" xfId="0" applyNumberFormat="1" applyFont="1" applyFill="1" applyBorder="1" applyAlignment="1">
      <alignment horizontal="center" vertical="center" wrapText="1"/>
    </xf>
    <xf numFmtId="169" fontId="6" fillId="2" borderId="1" xfId="1" applyNumberFormat="1" applyFont="1" applyFill="1" applyBorder="1" applyAlignment="1">
      <alignment horizontal="center" vertical="center" wrapText="1"/>
    </xf>
    <xf numFmtId="41" fontId="6" fillId="2" borderId="1" xfId="1" applyNumberFormat="1" applyFont="1" applyFill="1" applyBorder="1" applyAlignment="1">
      <alignment horizontal="center" vertical="center" wrapText="1"/>
    </xf>
    <xf numFmtId="17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left" vertical="center" wrapText="1" shrinkToFit="1"/>
    </xf>
    <xf numFmtId="164" fontId="6" fillId="2" borderId="1" xfId="1" applyNumberFormat="1" applyFont="1" applyFill="1" applyBorder="1" applyAlignment="1">
      <alignment horizontal="right" vertical="center" wrapText="1" shrinkToFit="1"/>
    </xf>
    <xf numFmtId="3" fontId="6" fillId="0" borderId="1" xfId="0" applyNumberFormat="1" applyFont="1" applyBorder="1" applyAlignment="1">
      <alignment horizontal="right" vertical="center" wrapText="1"/>
    </xf>
    <xf numFmtId="0" fontId="6" fillId="5" borderId="1" xfId="0" quotePrefix="1" applyNumberFormat="1" applyFont="1" applyFill="1" applyBorder="1" applyAlignment="1">
      <alignment wrapText="1"/>
    </xf>
    <xf numFmtId="0" fontId="6" fillId="0" borderId="1" xfId="9" applyFont="1" applyFill="1" applyBorder="1" applyAlignment="1">
      <alignment horizontal="left" vertical="center" wrapText="1"/>
    </xf>
    <xf numFmtId="0" fontId="6" fillId="0" borderId="1" xfId="9" applyFont="1" applyFill="1" applyBorder="1" applyAlignment="1">
      <alignment horizontal="center" vertical="center" wrapText="1"/>
    </xf>
    <xf numFmtId="164" fontId="6" fillId="0" borderId="1" xfId="11" applyNumberFormat="1" applyFont="1" applyFill="1" applyBorder="1" applyAlignment="1">
      <alignment horizontal="center" vertical="center" wrapText="1"/>
    </xf>
    <xf numFmtId="3" fontId="6" fillId="0" borderId="1" xfId="11" applyNumberFormat="1" applyFont="1" applyFill="1" applyBorder="1" applyAlignment="1">
      <alignment horizontal="center" vertical="center" wrapText="1"/>
    </xf>
    <xf numFmtId="3" fontId="6" fillId="0" borderId="1" xfId="8" applyNumberFormat="1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wrapText="1"/>
    </xf>
    <xf numFmtId="3" fontId="6" fillId="0" borderId="1" xfId="8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3" fontId="6" fillId="0" borderId="1" xfId="1" applyNumberFormat="1" applyFont="1" applyBorder="1" applyAlignment="1">
      <alignment horizontal="center" vertical="center" wrapText="1"/>
    </xf>
    <xf numFmtId="0" fontId="6" fillId="6" borderId="1" xfId="11" applyNumberFormat="1" applyFont="1" applyFill="1" applyBorder="1" applyAlignment="1">
      <alignment horizontal="left" vertical="center" wrapText="1"/>
    </xf>
    <xf numFmtId="0" fontId="6" fillId="6" borderId="1" xfId="11" applyNumberFormat="1" applyFont="1" applyFill="1" applyBorder="1" applyAlignment="1">
      <alignment horizontal="center" vertical="center" wrapText="1"/>
    </xf>
    <xf numFmtId="3" fontId="6" fillId="6" borderId="1" xfId="11" applyNumberFormat="1" applyFont="1" applyFill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3" fontId="6" fillId="2" borderId="1" xfId="11" applyNumberFormat="1" applyFont="1" applyFill="1" applyBorder="1" applyAlignment="1">
      <alignment horizontal="center" vertical="center" wrapText="1"/>
    </xf>
    <xf numFmtId="3" fontId="6" fillId="0" borderId="1" xfId="11" applyNumberFormat="1" applyFont="1" applyBorder="1" applyAlignment="1">
      <alignment horizontal="right" vertical="center" wrapText="1"/>
    </xf>
    <xf numFmtId="0" fontId="6" fillId="0" borderId="1" xfId="12" quotePrefix="1" applyNumberFormat="1" applyFont="1" applyBorder="1" applyAlignment="1">
      <alignment wrapText="1"/>
    </xf>
    <xf numFmtId="0" fontId="6" fillId="0" borderId="1" xfId="11" applyNumberFormat="1" applyFont="1" applyFill="1" applyBorder="1" applyAlignment="1">
      <alignment horizontal="left" vertical="center" wrapText="1"/>
    </xf>
    <xf numFmtId="0" fontId="6" fillId="0" borderId="1" xfId="1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1" xfId="7" applyFont="1" applyFill="1" applyBorder="1" applyAlignment="1">
      <alignment wrapText="1"/>
    </xf>
    <xf numFmtId="0" fontId="6" fillId="0" borderId="1" xfId="13" applyFont="1" applyBorder="1" applyAlignment="1">
      <alignment wrapText="1"/>
    </xf>
    <xf numFmtId="0" fontId="6" fillId="0" borderId="1" xfId="13" applyFont="1" applyFill="1" applyBorder="1" applyAlignment="1">
      <alignment wrapText="1"/>
    </xf>
    <xf numFmtId="3" fontId="6" fillId="0" borderId="1" xfId="13" applyNumberFormat="1" applyFont="1" applyFill="1" applyBorder="1" applyAlignment="1">
      <alignment wrapText="1"/>
    </xf>
    <xf numFmtId="3" fontId="6" fillId="0" borderId="1" xfId="7" applyNumberFormat="1" applyFont="1" applyBorder="1" applyAlignment="1">
      <alignment horizontal="center" vertical="center" wrapText="1"/>
    </xf>
    <xf numFmtId="0" fontId="6" fillId="0" borderId="1" xfId="8" applyFont="1" applyBorder="1" applyAlignment="1">
      <alignment vertical="center" wrapText="1"/>
    </xf>
    <xf numFmtId="0" fontId="6" fillId="0" borderId="1" xfId="7" applyNumberFormat="1" applyFont="1" applyFill="1" applyBorder="1" applyAlignment="1">
      <alignment horizontal="center" vertical="center" wrapText="1"/>
    </xf>
    <xf numFmtId="0" fontId="6" fillId="0" borderId="1" xfId="5" applyNumberFormat="1" applyFont="1" applyFill="1" applyBorder="1" applyAlignment="1">
      <alignment horizontal="center" vertical="center" wrapText="1"/>
    </xf>
    <xf numFmtId="0" fontId="6" fillId="2" borderId="1" xfId="5" applyNumberFormat="1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vertical="center" wrapText="1"/>
    </xf>
    <xf numFmtId="0" fontId="6" fillId="5" borderId="1" xfId="8" applyFont="1" applyFill="1" applyBorder="1" applyAlignment="1">
      <alignment vertical="center" wrapText="1"/>
    </xf>
    <xf numFmtId="0" fontId="6" fillId="5" borderId="1" xfId="8" quotePrefix="1" applyNumberFormat="1" applyFont="1" applyFill="1" applyBorder="1" applyAlignment="1">
      <alignment wrapText="1"/>
    </xf>
    <xf numFmtId="43" fontId="6" fillId="0" borderId="1" xfId="0" applyNumberFormat="1" applyFont="1" applyBorder="1" applyAlignment="1">
      <alignment vertical="center" wrapText="1"/>
    </xf>
    <xf numFmtId="171" fontId="6" fillId="2" borderId="1" xfId="5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7" applyNumberFormat="1" applyFont="1" applyFill="1" applyBorder="1" applyAlignment="1">
      <alignment horizontal="left" vertical="center" wrapText="1"/>
    </xf>
    <xf numFmtId="0" fontId="6" fillId="0" borderId="1" xfId="11" applyNumberFormat="1" applyFont="1" applyFill="1" applyBorder="1" applyAlignment="1">
      <alignment horizontal="right" vertical="center" wrapText="1"/>
    </xf>
    <xf numFmtId="3" fontId="6" fillId="0" borderId="1" xfId="11" applyNumberFormat="1" applyFont="1" applyFill="1" applyBorder="1" applyAlignment="1">
      <alignment horizontal="center" wrapText="1"/>
    </xf>
    <xf numFmtId="0" fontId="6" fillId="0" borderId="1" xfId="5" applyNumberFormat="1" applyFont="1" applyFill="1" applyBorder="1" applyAlignment="1">
      <alignment horizontal="left" vertical="center" wrapText="1"/>
    </xf>
    <xf numFmtId="0" fontId="6" fillId="2" borderId="1" xfId="5" applyNumberFormat="1" applyFont="1" applyFill="1" applyBorder="1" applyAlignment="1">
      <alignment horizontal="left" vertical="center" wrapText="1"/>
    </xf>
    <xf numFmtId="0" fontId="6" fillId="2" borderId="1" xfId="11" applyNumberFormat="1" applyFont="1" applyFill="1" applyBorder="1" applyAlignment="1">
      <alignment horizontal="right" vertical="center" wrapText="1"/>
    </xf>
    <xf numFmtId="3" fontId="6" fillId="2" borderId="1" xfId="11" applyNumberFormat="1" applyFont="1" applyFill="1" applyBorder="1" applyAlignment="1">
      <alignment horizontal="center" wrapText="1"/>
    </xf>
    <xf numFmtId="0" fontId="6" fillId="0" borderId="1" xfId="7" applyNumberFormat="1" applyFont="1" applyFill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3" fontId="6" fillId="0" borderId="1" xfId="0" quotePrefix="1" applyNumberFormat="1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 wrapText="1"/>
    </xf>
    <xf numFmtId="0" fontId="6" fillId="0" borderId="1" xfId="12" applyFont="1" applyBorder="1" applyAlignment="1">
      <alignment horizontal="center" vertical="center" wrapText="1"/>
    </xf>
    <xf numFmtId="3" fontId="6" fillId="0" borderId="1" xfId="12" applyNumberFormat="1" applyFont="1" applyFill="1" applyBorder="1" applyAlignment="1">
      <alignment horizontal="center" vertical="center" wrapText="1"/>
    </xf>
    <xf numFmtId="3" fontId="6" fillId="0" borderId="1" xfId="12" applyNumberFormat="1" applyFont="1" applyBorder="1" applyAlignment="1">
      <alignment horizontal="center" vertical="center" wrapText="1"/>
    </xf>
    <xf numFmtId="0" fontId="6" fillId="0" borderId="1" xfId="14" applyFont="1" applyBorder="1" applyAlignment="1">
      <alignment wrapText="1"/>
    </xf>
    <xf numFmtId="4" fontId="6" fillId="0" borderId="1" xfId="0" applyNumberFormat="1" applyFont="1" applyBorder="1" applyAlignment="1">
      <alignment vertical="center" wrapText="1"/>
    </xf>
    <xf numFmtId="0" fontId="6" fillId="2" borderId="1" xfId="3" applyFont="1" applyFill="1" applyBorder="1" applyAlignment="1">
      <alignment horizontal="left" vertical="center" wrapText="1"/>
    </xf>
    <xf numFmtId="3" fontId="6" fillId="2" borderId="1" xfId="1" applyNumberFormat="1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0" borderId="1" xfId="0" quotePrefix="1" applyNumberFormat="1" applyFont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left" vertical="center" wrapText="1"/>
    </xf>
    <xf numFmtId="0" fontId="6" fillId="0" borderId="1" xfId="3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172" fontId="6" fillId="0" borderId="1" xfId="0" applyNumberFormat="1" applyFont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3" fontId="6" fillId="5" borderId="1" xfId="0" applyNumberFormat="1" applyFont="1" applyFill="1" applyBorder="1" applyAlignment="1">
      <alignment horizontal="center" vertical="center" wrapText="1"/>
    </xf>
    <xf numFmtId="0" fontId="6" fillId="0" borderId="1" xfId="3" applyFont="1" applyBorder="1" applyAlignment="1">
      <alignment wrapText="1"/>
    </xf>
    <xf numFmtId="0" fontId="6" fillId="0" borderId="1" xfId="4" quotePrefix="1" applyNumberFormat="1" applyFont="1" applyBorder="1" applyAlignment="1">
      <alignment wrapText="1"/>
    </xf>
    <xf numFmtId="164" fontId="6" fillId="5" borderId="1" xfId="1" applyNumberFormat="1" applyFont="1" applyFill="1" applyBorder="1" applyAlignment="1">
      <alignment horizontal="right" vertical="center" wrapText="1"/>
    </xf>
    <xf numFmtId="3" fontId="6" fillId="5" borderId="1" xfId="0" applyNumberFormat="1" applyFont="1" applyFill="1" applyBorder="1" applyAlignment="1">
      <alignment wrapText="1"/>
    </xf>
    <xf numFmtId="0" fontId="6" fillId="5" borderId="1" xfId="4" quotePrefix="1" applyNumberFormat="1" applyFont="1" applyFill="1" applyBorder="1" applyAlignment="1">
      <alignment wrapText="1"/>
    </xf>
    <xf numFmtId="0" fontId="6" fillId="2" borderId="1" xfId="10" applyFont="1" applyFill="1" applyBorder="1" applyAlignment="1">
      <alignment horizontal="left" vertical="center" wrapText="1"/>
    </xf>
    <xf numFmtId="3" fontId="6" fillId="2" borderId="1" xfId="10" applyNumberFormat="1" applyFont="1" applyFill="1" applyBorder="1" applyAlignment="1">
      <alignment horizontal="right" vertical="center" wrapText="1"/>
    </xf>
    <xf numFmtId="0" fontId="6" fillId="2" borderId="1" xfId="10" applyFont="1" applyFill="1" applyBorder="1" applyAlignment="1">
      <alignment horizontal="center" vertical="center" wrapText="1"/>
    </xf>
    <xf numFmtId="0" fontId="6" fillId="2" borderId="1" xfId="10" applyNumberFormat="1" applyFont="1" applyFill="1" applyBorder="1" applyAlignment="1">
      <alignment horizontal="center" vertical="center" wrapText="1"/>
    </xf>
    <xf numFmtId="3" fontId="6" fillId="2" borderId="1" xfId="10" applyNumberFormat="1" applyFont="1" applyFill="1" applyBorder="1" applyAlignment="1">
      <alignment horizontal="center" vertical="center" wrapText="1"/>
    </xf>
    <xf numFmtId="0" fontId="6" fillId="2" borderId="1" xfId="10" applyFont="1" applyFill="1" applyBorder="1" applyAlignment="1">
      <alignment wrapText="1"/>
    </xf>
    <xf numFmtId="0" fontId="6" fillId="7" borderId="1" xfId="10" applyFont="1" applyFill="1" applyBorder="1" applyAlignment="1">
      <alignment horizontal="left" vertical="center" wrapText="1"/>
    </xf>
    <xf numFmtId="173" fontId="6" fillId="2" borderId="1" xfId="1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15" applyFont="1" applyFill="1" applyBorder="1" applyAlignment="1">
      <alignment horizontal="left" vertical="center" wrapText="1"/>
    </xf>
    <xf numFmtId="173" fontId="6" fillId="2" borderId="1" xfId="1" applyNumberFormat="1" applyFont="1" applyFill="1" applyBorder="1" applyAlignment="1" applyProtection="1">
      <alignment horizontal="center" vertical="center" wrapText="1"/>
    </xf>
    <xf numFmtId="3" fontId="6" fillId="2" borderId="1" xfId="1" applyNumberFormat="1" applyFont="1" applyFill="1" applyBorder="1" applyAlignment="1" applyProtection="1">
      <alignment horizontal="center" vertical="center" wrapText="1"/>
    </xf>
    <xf numFmtId="3" fontId="6" fillId="2" borderId="1" xfId="16" applyNumberFormat="1" applyFont="1" applyFill="1" applyBorder="1" applyAlignment="1" applyProtection="1">
      <alignment horizontal="center" vertical="center" wrapText="1"/>
    </xf>
    <xf numFmtId="175" fontId="6" fillId="2" borderId="1" xfId="17" applyNumberFormat="1" applyFont="1" applyFill="1" applyBorder="1" applyAlignment="1">
      <alignment horizontal="left" vertical="center" wrapText="1"/>
    </xf>
    <xf numFmtId="175" fontId="6" fillId="2" borderId="1" xfId="17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173" fontId="6" fillId="2" borderId="4" xfId="1" applyNumberFormat="1" applyFont="1" applyFill="1" applyBorder="1" applyAlignment="1">
      <alignment horizontal="center" vertic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1" xfId="18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177" fontId="6" fillId="2" borderId="1" xfId="1" applyNumberFormat="1" applyFont="1" applyFill="1" applyBorder="1" applyAlignment="1">
      <alignment vertical="center" wrapText="1"/>
    </xf>
    <xf numFmtId="167" fontId="6" fillId="2" borderId="1" xfId="0" applyNumberFormat="1" applyFont="1" applyFill="1" applyBorder="1" applyAlignment="1">
      <alignment vertical="center" wrapText="1"/>
    </xf>
    <xf numFmtId="167" fontId="6" fillId="2" borderId="1" xfId="1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177" fontId="6" fillId="0" borderId="1" xfId="19" applyNumberFormat="1" applyFont="1" applyFill="1" applyBorder="1" applyAlignment="1">
      <alignment horizontal="center" vertical="center" wrapText="1"/>
    </xf>
    <xf numFmtId="0" fontId="6" fillId="0" borderId="1" xfId="20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left" vertical="center" wrapText="1"/>
    </xf>
    <xf numFmtId="0" fontId="6" fillId="0" borderId="1" xfId="2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right" vertical="center" wrapText="1"/>
    </xf>
    <xf numFmtId="0" fontId="6" fillId="0" borderId="1" xfId="22" applyFont="1" applyFill="1" applyBorder="1" applyAlignment="1">
      <alignment horizontal="left" vertical="center" wrapText="1"/>
    </xf>
    <xf numFmtId="0" fontId="6" fillId="0" borderId="1" xfId="23" applyFont="1" applyFill="1" applyBorder="1" applyAlignment="1">
      <alignment horizontal="left" vertical="center" wrapText="1"/>
    </xf>
    <xf numFmtId="0" fontId="6" fillId="0" borderId="1" xfId="23" applyFont="1" applyFill="1" applyBorder="1" applyAlignment="1">
      <alignment horizontal="center" vertical="center" wrapText="1"/>
    </xf>
    <xf numFmtId="0" fontId="6" fillId="0" borderId="1" xfId="24" applyFont="1" applyFill="1" applyBorder="1" applyAlignment="1">
      <alignment horizontal="left" vertical="center" wrapText="1"/>
    </xf>
    <xf numFmtId="0" fontId="6" fillId="0" borderId="1" xfId="21" applyFont="1" applyFill="1" applyBorder="1" applyAlignment="1">
      <alignment horizontal="left" vertical="center" wrapText="1"/>
    </xf>
    <xf numFmtId="0" fontId="6" fillId="0" borderId="1" xfId="24" applyFont="1" applyFill="1" applyBorder="1" applyAlignment="1">
      <alignment horizontal="center" vertical="center" wrapText="1"/>
    </xf>
    <xf numFmtId="0" fontId="6" fillId="0" borderId="1" xfId="25" applyFont="1" applyFill="1" applyBorder="1" applyAlignment="1">
      <alignment horizontal="left" vertical="center" wrapText="1"/>
    </xf>
    <xf numFmtId="178" fontId="6" fillId="0" borderId="1" xfId="19" applyNumberFormat="1" applyFont="1" applyFill="1" applyBorder="1" applyAlignment="1">
      <alignment horizontal="center" vertical="center" wrapText="1"/>
    </xf>
    <xf numFmtId="179" fontId="6" fillId="0" borderId="1" xfId="19" applyNumberFormat="1" applyFont="1" applyFill="1" applyBorder="1" applyAlignment="1">
      <alignment horizontal="center" vertical="center" wrapText="1"/>
    </xf>
    <xf numFmtId="0" fontId="6" fillId="0" borderId="1" xfId="23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right" wrapText="1"/>
    </xf>
    <xf numFmtId="0" fontId="6" fillId="0" borderId="1" xfId="3" applyFont="1" applyFill="1" applyBorder="1" applyAlignment="1">
      <alignment vertical="center" wrapText="1"/>
    </xf>
    <xf numFmtId="180" fontId="6" fillId="0" borderId="1" xfId="19" applyNumberFormat="1" applyFont="1" applyFill="1" applyBorder="1" applyAlignment="1">
      <alignment horizontal="center" vertical="center" wrapText="1"/>
    </xf>
    <xf numFmtId="0" fontId="6" fillId="0" borderId="1" xfId="26" applyFont="1" applyFill="1" applyBorder="1" applyAlignment="1">
      <alignment horizontal="left" vertical="center" wrapText="1"/>
    </xf>
    <xf numFmtId="0" fontId="6" fillId="0" borderId="1" xfId="26" applyFont="1" applyFill="1" applyBorder="1" applyAlignment="1">
      <alignment horizontal="center" vertical="center" wrapText="1"/>
    </xf>
    <xf numFmtId="0" fontId="6" fillId="0" borderId="1" xfId="27" applyFont="1" applyFill="1" applyBorder="1" applyAlignment="1">
      <alignment horizontal="left" vertical="center" wrapText="1"/>
    </xf>
    <xf numFmtId="0" fontId="6" fillId="0" borderId="1" xfId="27" applyFont="1" applyFill="1" applyBorder="1" applyAlignment="1">
      <alignment horizontal="center" vertical="center" wrapText="1"/>
    </xf>
    <xf numFmtId="0" fontId="6" fillId="0" borderId="1" xfId="28" applyFont="1" applyFill="1" applyBorder="1" applyAlignment="1">
      <alignment horizontal="left" vertical="center" wrapText="1"/>
    </xf>
    <xf numFmtId="0" fontId="6" fillId="0" borderId="1" xfId="29" applyFont="1" applyFill="1" applyBorder="1" applyAlignment="1">
      <alignment horizontal="left" vertical="center" wrapText="1"/>
    </xf>
    <xf numFmtId="0" fontId="6" fillId="0" borderId="1" xfId="29" applyFont="1" applyFill="1" applyBorder="1" applyAlignment="1">
      <alignment horizontal="center" vertical="center" wrapText="1"/>
    </xf>
    <xf numFmtId="0" fontId="6" fillId="0" borderId="1" xfId="22" applyFont="1" applyFill="1" applyBorder="1" applyAlignment="1">
      <alignment horizontal="center" vertical="center" wrapText="1"/>
    </xf>
    <xf numFmtId="0" fontId="6" fillId="0" borderId="1" xfId="13" applyFont="1" applyFill="1" applyBorder="1" applyAlignment="1">
      <alignment horizontal="left" vertical="center" wrapText="1"/>
    </xf>
    <xf numFmtId="0" fontId="6" fillId="0" borderId="1" xfId="30" applyFont="1" applyFill="1" applyBorder="1" applyAlignment="1">
      <alignment horizontal="left" vertical="center" wrapText="1"/>
    </xf>
    <xf numFmtId="0" fontId="6" fillId="2" borderId="1" xfId="31" applyFont="1" applyFill="1" applyBorder="1" applyAlignment="1">
      <alignment vertical="center" wrapText="1"/>
    </xf>
    <xf numFmtId="0" fontId="6" fillId="0" borderId="1" xfId="32" applyFont="1" applyFill="1" applyBorder="1" applyAlignment="1">
      <alignment horizontal="left" vertical="center" wrapText="1"/>
    </xf>
    <xf numFmtId="0" fontId="6" fillId="0" borderId="1" xfId="32" applyFont="1" applyFill="1" applyBorder="1" applyAlignment="1">
      <alignment horizontal="center" vertical="center" wrapText="1"/>
    </xf>
    <xf numFmtId="0" fontId="6" fillId="0" borderId="1" xfId="33" applyFont="1" applyFill="1" applyBorder="1" applyAlignment="1">
      <alignment horizontal="left" vertical="center" wrapText="1"/>
    </xf>
    <xf numFmtId="0" fontId="6" fillId="0" borderId="1" xfId="33" applyFont="1" applyFill="1" applyBorder="1" applyAlignment="1">
      <alignment horizontal="center" vertical="center" wrapText="1"/>
    </xf>
    <xf numFmtId="177" fontId="6" fillId="2" borderId="1" xfId="19" applyNumberFormat="1" applyFont="1" applyFill="1" applyBorder="1" applyAlignment="1">
      <alignment horizontal="center" vertical="center" wrapText="1"/>
    </xf>
    <xf numFmtId="0" fontId="6" fillId="0" borderId="1" xfId="34" applyFont="1" applyFill="1" applyBorder="1" applyAlignment="1">
      <alignment horizontal="left" vertical="center" wrapText="1"/>
    </xf>
    <xf numFmtId="0" fontId="6" fillId="0" borderId="1" xfId="35" applyFont="1" applyFill="1" applyBorder="1" applyAlignment="1">
      <alignment vertical="center" wrapText="1"/>
    </xf>
    <xf numFmtId="0" fontId="6" fillId="0" borderId="1" xfId="36" applyFont="1" applyFill="1" applyBorder="1" applyAlignment="1">
      <alignment horizontal="left" vertical="center" wrapText="1"/>
    </xf>
    <xf numFmtId="179" fontId="6" fillId="0" borderId="1" xfId="37" applyNumberFormat="1" applyFont="1" applyFill="1" applyBorder="1" applyAlignment="1">
      <alignment horizontal="left" vertical="center" wrapText="1"/>
    </xf>
    <xf numFmtId="0" fontId="6" fillId="0" borderId="1" xfId="38" applyFont="1" applyFill="1" applyBorder="1" applyAlignment="1">
      <alignment horizontal="left" vertical="center" wrapText="1"/>
    </xf>
    <xf numFmtId="0" fontId="6" fillId="0" borderId="1" xfId="7" applyFont="1" applyFill="1" applyBorder="1" applyAlignment="1">
      <alignment vertical="center" wrapText="1"/>
    </xf>
    <xf numFmtId="0" fontId="6" fillId="2" borderId="1" xfId="25" applyFont="1" applyFill="1" applyBorder="1" applyAlignment="1">
      <alignment horizontal="left" vertical="center" wrapText="1"/>
    </xf>
    <xf numFmtId="0" fontId="6" fillId="2" borderId="1" xfId="25" applyFont="1" applyFill="1" applyBorder="1" applyAlignment="1">
      <alignment horizontal="center" vertical="center" wrapText="1"/>
    </xf>
    <xf numFmtId="0" fontId="6" fillId="0" borderId="1" xfId="39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0" applyFont="1" applyFill="1" applyBorder="1" applyAlignment="1">
      <alignment horizontal="left" vertical="center" wrapText="1"/>
    </xf>
    <xf numFmtId="0" fontId="6" fillId="0" borderId="1" xfId="40" applyFont="1" applyFill="1" applyBorder="1" applyAlignment="1">
      <alignment horizontal="center" vertical="center" wrapText="1"/>
    </xf>
    <xf numFmtId="0" fontId="6" fillId="0" borderId="1" xfId="41" applyFont="1" applyFill="1" applyBorder="1" applyAlignment="1">
      <alignment horizontal="left" vertical="center" wrapText="1"/>
    </xf>
    <xf numFmtId="0" fontId="6" fillId="0" borderId="1" xfId="39" applyFont="1" applyFill="1" applyBorder="1" applyAlignment="1">
      <alignment horizontal="center" vertical="center" wrapText="1"/>
    </xf>
    <xf numFmtId="0" fontId="6" fillId="0" borderId="1" xfId="42" applyFont="1" applyFill="1" applyBorder="1" applyAlignment="1">
      <alignment horizontal="left" vertical="center" wrapText="1"/>
    </xf>
    <xf numFmtId="0" fontId="6" fillId="0" borderId="1" xfId="42" applyFont="1" applyFill="1" applyBorder="1" applyAlignment="1">
      <alignment horizontal="center" vertical="center" wrapText="1"/>
    </xf>
    <xf numFmtId="0" fontId="6" fillId="0" borderId="1" xfId="43" applyFont="1" applyFill="1" applyBorder="1" applyAlignment="1">
      <alignment horizontal="left" vertical="center" wrapText="1"/>
    </xf>
    <xf numFmtId="177" fontId="6" fillId="0" borderId="1" xfId="19" applyNumberFormat="1" applyFont="1" applyFill="1" applyBorder="1" applyAlignment="1">
      <alignment horizontal="right" vertical="center" wrapText="1"/>
    </xf>
    <xf numFmtId="0" fontId="6" fillId="2" borderId="1" xfId="21" applyFont="1" applyFill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173" fontId="6" fillId="0" borderId="1" xfId="1" applyNumberFormat="1" applyFont="1" applyBorder="1" applyAlignment="1">
      <alignment vertical="center" wrapText="1"/>
    </xf>
    <xf numFmtId="3" fontId="6" fillId="0" borderId="1" xfId="1" applyNumberFormat="1" applyFont="1" applyBorder="1" applyAlignment="1">
      <alignment vertical="center" wrapText="1"/>
    </xf>
    <xf numFmtId="0" fontId="6" fillId="2" borderId="1" xfId="3" applyFont="1" applyFill="1" applyBorder="1" applyAlignment="1">
      <alignment wrapText="1"/>
    </xf>
    <xf numFmtId="3" fontId="6" fillId="2" borderId="1" xfId="3" applyNumberFormat="1" applyFont="1" applyFill="1" applyBorder="1" applyAlignment="1">
      <alignment wrapText="1"/>
    </xf>
    <xf numFmtId="177" fontId="6" fillId="2" borderId="6" xfId="1" applyNumberFormat="1" applyFont="1" applyFill="1" applyBorder="1" applyAlignment="1">
      <alignment vertical="center" wrapText="1"/>
    </xf>
    <xf numFmtId="173" fontId="6" fillId="2" borderId="1" xfId="1" applyNumberFormat="1" applyFont="1" applyFill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0" fontId="6" fillId="0" borderId="1" xfId="3" applyFont="1" applyBorder="1" applyAlignment="1">
      <alignment horizontal="justify" vertical="center" wrapText="1"/>
    </xf>
    <xf numFmtId="3" fontId="6" fillId="0" borderId="1" xfId="3" applyNumberFormat="1" applyFont="1" applyBorder="1" applyAlignment="1">
      <alignment horizontal="center" vertical="center" wrapText="1"/>
    </xf>
    <xf numFmtId="166" fontId="6" fillId="0" borderId="1" xfId="3" applyNumberFormat="1" applyFont="1" applyFill="1" applyBorder="1" applyAlignment="1">
      <alignment horizontal="center" vertical="center" wrapText="1"/>
    </xf>
    <xf numFmtId="167" fontId="6" fillId="0" borderId="1" xfId="3" applyNumberFormat="1" applyFont="1" applyBorder="1" applyAlignment="1">
      <alignment horizontal="center" vertical="center" wrapText="1"/>
    </xf>
    <xf numFmtId="4" fontId="6" fillId="0" borderId="1" xfId="3" applyNumberFormat="1" applyFont="1" applyBorder="1" applyAlignment="1">
      <alignment horizontal="center" vertical="center" wrapText="1"/>
    </xf>
    <xf numFmtId="167" fontId="6" fillId="0" borderId="1" xfId="3" applyNumberFormat="1" applyFont="1" applyFill="1" applyBorder="1" applyAlignment="1">
      <alignment horizontal="center" vertical="center" wrapText="1"/>
    </xf>
    <xf numFmtId="167" fontId="6" fillId="0" borderId="1" xfId="0" applyNumberFormat="1" applyFont="1" applyBorder="1" applyAlignment="1">
      <alignment wrapText="1"/>
    </xf>
    <xf numFmtId="168" fontId="6" fillId="0" borderId="1" xfId="3" applyNumberFormat="1" applyFont="1" applyBorder="1" applyAlignment="1">
      <alignment horizontal="center" vertical="center" wrapText="1"/>
    </xf>
    <xf numFmtId="166" fontId="6" fillId="0" borderId="1" xfId="3" applyNumberFormat="1" applyFont="1" applyFill="1" applyBorder="1" applyAlignment="1">
      <alignment horizontal="center" wrapText="1"/>
    </xf>
    <xf numFmtId="167" fontId="6" fillId="0" borderId="1" xfId="3" applyNumberFormat="1" applyFont="1" applyFill="1" applyBorder="1" applyAlignment="1">
      <alignment horizontal="center" wrapText="1"/>
    </xf>
    <xf numFmtId="0" fontId="6" fillId="0" borderId="1" xfId="3" applyFont="1" applyFill="1" applyBorder="1" applyAlignment="1">
      <alignment horizontal="justify" vertical="center" wrapText="1"/>
    </xf>
    <xf numFmtId="1" fontId="6" fillId="0" borderId="1" xfId="3" applyNumberFormat="1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justify" vertical="center" wrapText="1"/>
    </xf>
    <xf numFmtId="167" fontId="6" fillId="2" borderId="1" xfId="3" applyNumberFormat="1" applyFont="1" applyFill="1" applyBorder="1" applyAlignment="1">
      <alignment horizontal="center" vertical="center" wrapText="1"/>
    </xf>
    <xf numFmtId="4" fontId="6" fillId="2" borderId="1" xfId="3" applyNumberFormat="1" applyFont="1" applyFill="1" applyBorder="1" applyAlignment="1">
      <alignment horizontal="center" vertical="center" wrapText="1"/>
    </xf>
    <xf numFmtId="3" fontId="6" fillId="0" borderId="1" xfId="3" applyNumberFormat="1" applyFont="1" applyFill="1" applyBorder="1" applyAlignment="1">
      <alignment horizontal="center" vertical="center" wrapText="1"/>
    </xf>
    <xf numFmtId="166" fontId="6" fillId="2" borderId="1" xfId="3" applyNumberFormat="1" applyFont="1" applyFill="1" applyBorder="1" applyAlignment="1">
      <alignment horizontal="center" vertical="center" wrapText="1"/>
    </xf>
    <xf numFmtId="4" fontId="6" fillId="0" borderId="1" xfId="3" applyNumberFormat="1" applyFont="1" applyFill="1" applyBorder="1" applyAlignment="1">
      <alignment horizontal="center" vertical="center" wrapText="1"/>
    </xf>
    <xf numFmtId="166" fontId="6" fillId="2" borderId="1" xfId="3" applyNumberFormat="1" applyFont="1" applyFill="1" applyBorder="1" applyAlignment="1">
      <alignment horizontal="justify" vertical="center" wrapText="1"/>
    </xf>
    <xf numFmtId="167" fontId="6" fillId="2" borderId="1" xfId="3" applyNumberFormat="1" applyFont="1" applyFill="1" applyBorder="1" applyAlignment="1">
      <alignment horizontal="justify" vertical="center" wrapText="1"/>
    </xf>
    <xf numFmtId="167" fontId="6" fillId="0" borderId="1" xfId="3" applyNumberFormat="1" applyFont="1" applyBorder="1" applyAlignment="1">
      <alignment horizontal="justify" vertical="center" wrapText="1"/>
    </xf>
    <xf numFmtId="167" fontId="6" fillId="0" borderId="1" xfId="3" applyNumberFormat="1" applyFont="1" applyFill="1" applyBorder="1" applyAlignment="1">
      <alignment horizontal="justify" vertical="center" wrapText="1"/>
    </xf>
    <xf numFmtId="0" fontId="6" fillId="0" borderId="1" xfId="3" applyFont="1" applyFill="1" applyBorder="1" applyAlignment="1">
      <alignment wrapText="1"/>
    </xf>
    <xf numFmtId="167" fontId="6" fillId="0" borderId="1" xfId="3" applyNumberFormat="1" applyFont="1" applyBorder="1" applyAlignment="1">
      <alignment wrapText="1"/>
    </xf>
    <xf numFmtId="167" fontId="6" fillId="0" borderId="1" xfId="3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0" fontId="6" fillId="0" borderId="1" xfId="3" applyFont="1" applyFill="1" applyBorder="1" applyAlignment="1">
      <alignment horizontal="center" wrapText="1"/>
    </xf>
    <xf numFmtId="168" fontId="6" fillId="0" borderId="1" xfId="3" applyNumberFormat="1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left" wrapText="1"/>
    </xf>
    <xf numFmtId="0" fontId="6" fillId="2" borderId="1" xfId="44" applyFont="1" applyFill="1" applyBorder="1" applyAlignment="1">
      <alignment wrapText="1"/>
    </xf>
    <xf numFmtId="0" fontId="6" fillId="2" borderId="1" xfId="45" applyFont="1" applyFill="1" applyBorder="1" applyAlignment="1">
      <alignment horizontal="center" wrapText="1"/>
    </xf>
    <xf numFmtId="3" fontId="6" fillId="2" borderId="1" xfId="23" applyNumberFormat="1" applyFont="1" applyFill="1" applyBorder="1" applyAlignment="1">
      <alignment wrapText="1"/>
    </xf>
    <xf numFmtId="4" fontId="6" fillId="2" borderId="1" xfId="23" applyNumberFormat="1" applyFont="1" applyFill="1" applyBorder="1" applyAlignment="1">
      <alignment wrapText="1"/>
    </xf>
    <xf numFmtId="0" fontId="10" fillId="0" borderId="1" xfId="10" quotePrefix="1" applyNumberFormat="1" applyBorder="1"/>
    <xf numFmtId="0" fontId="16" fillId="0" borderId="1" xfId="4" applyFont="1" applyBorder="1" applyAlignment="1">
      <alignment horizontal="center" vertical="center" wrapText="1"/>
    </xf>
    <xf numFmtId="0" fontId="17" fillId="0" borderId="1" xfId="4" applyFont="1" applyBorder="1"/>
    <xf numFmtId="0" fontId="0" fillId="0" borderId="1" xfId="0" quotePrefix="1" applyNumberFormat="1" applyBorder="1"/>
    <xf numFmtId="0" fontId="15" fillId="2" borderId="1" xfId="0" applyFont="1" applyFill="1" applyBorder="1"/>
    <xf numFmtId="0" fontId="6" fillId="2" borderId="1" xfId="46" applyFont="1" applyFill="1" applyBorder="1" applyAlignment="1">
      <alignment wrapText="1"/>
    </xf>
    <xf numFmtId="0" fontId="6" fillId="2" borderId="1" xfId="23" applyFont="1" applyFill="1" applyBorder="1" applyAlignment="1">
      <alignment wrapText="1"/>
    </xf>
    <xf numFmtId="0" fontId="6" fillId="2" borderId="1" xfId="23" applyFont="1" applyFill="1" applyBorder="1" applyAlignment="1">
      <alignment horizontal="center" vertical="center" wrapText="1"/>
    </xf>
    <xf numFmtId="3" fontId="6" fillId="0" borderId="1" xfId="7" applyNumberFormat="1" applyFont="1" applyFill="1" applyBorder="1" applyAlignment="1">
      <alignment vertical="center" wrapText="1"/>
    </xf>
    <xf numFmtId="164" fontId="6" fillId="0" borderId="1" xfId="11" applyNumberFormat="1" applyFont="1" applyFill="1" applyBorder="1" applyAlignment="1">
      <alignment vertical="center" wrapText="1"/>
    </xf>
    <xf numFmtId="3" fontId="6" fillId="2" borderId="1" xfId="7" applyNumberFormat="1" applyFont="1" applyFill="1" applyBorder="1" applyAlignment="1">
      <alignment horizontal="center" vertical="center" wrapText="1"/>
    </xf>
    <xf numFmtId="164" fontId="6" fillId="2" borderId="1" xfId="11" applyNumberFormat="1" applyFont="1" applyFill="1" applyBorder="1" applyAlignment="1">
      <alignment vertical="center" wrapText="1"/>
    </xf>
    <xf numFmtId="3" fontId="6" fillId="2" borderId="1" xfId="7" applyNumberFormat="1" applyFont="1" applyFill="1" applyBorder="1" applyAlignment="1">
      <alignment vertical="center" wrapText="1"/>
    </xf>
    <xf numFmtId="167" fontId="6" fillId="2" borderId="1" xfId="5" applyNumberFormat="1" applyFont="1" applyFill="1" applyBorder="1" applyAlignment="1">
      <alignment horizontal="center" vertical="center" wrapText="1"/>
    </xf>
    <xf numFmtId="0" fontId="6" fillId="0" borderId="1" xfId="7" applyFont="1" applyBorder="1" applyAlignment="1">
      <alignment vertical="center" wrapText="1"/>
    </xf>
    <xf numFmtId="0" fontId="6" fillId="2" borderId="1" xfId="7" applyFont="1" applyFill="1" applyBorder="1" applyAlignment="1">
      <alignment vertical="center" wrapText="1"/>
    </xf>
    <xf numFmtId="168" fontId="6" fillId="2" borderId="1" xfId="5" applyNumberFormat="1" applyFont="1" applyFill="1" applyBorder="1" applyAlignment="1">
      <alignment horizontal="center" vertical="center" wrapText="1"/>
    </xf>
    <xf numFmtId="168" fontId="6" fillId="0" borderId="1" xfId="5" applyNumberFormat="1" applyFont="1" applyFill="1" applyBorder="1" applyAlignment="1">
      <alignment horizontal="center" vertical="center" wrapText="1"/>
    </xf>
    <xf numFmtId="164" fontId="6" fillId="0" borderId="1" xfId="11" applyNumberFormat="1" applyFont="1" applyBorder="1" applyAlignment="1">
      <alignment vertical="center" wrapText="1"/>
    </xf>
    <xf numFmtId="3" fontId="6" fillId="0" borderId="1" xfId="7" applyNumberFormat="1" applyFont="1" applyBorder="1" applyAlignment="1">
      <alignment vertical="center" wrapText="1"/>
    </xf>
    <xf numFmtId="4" fontId="6" fillId="0" borderId="1" xfId="7" applyNumberFormat="1" applyFont="1" applyBorder="1" applyAlignment="1">
      <alignment vertical="center" wrapText="1"/>
    </xf>
    <xf numFmtId="164" fontId="6" fillId="2" borderId="1" xfId="11" applyNumberFormat="1" applyFont="1" applyFill="1" applyBorder="1" applyAlignment="1">
      <alignment horizontal="right" vertical="center" wrapText="1"/>
    </xf>
    <xf numFmtId="49" fontId="6" fillId="0" borderId="1" xfId="7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3" fontId="6" fillId="0" borderId="1" xfId="7" applyNumberFormat="1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0" borderId="1" xfId="5" applyFont="1" applyFill="1" applyBorder="1" applyAlignment="1">
      <alignment horizontal="center" wrapText="1"/>
    </xf>
    <xf numFmtId="0" fontId="6" fillId="3" borderId="1" xfId="0" applyFont="1" applyFill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center" wrapText="1"/>
    </xf>
    <xf numFmtId="0" fontId="6" fillId="0" borderId="1" xfId="8" applyFont="1" applyBorder="1" applyAlignment="1">
      <alignment horizontal="justify" vertical="center" wrapText="1"/>
    </xf>
    <xf numFmtId="0" fontId="6" fillId="0" borderId="1" xfId="8" applyFont="1" applyBorder="1" applyAlignment="1">
      <alignment horizontal="center" vertical="center" wrapText="1"/>
    </xf>
    <xf numFmtId="3" fontId="6" fillId="0" borderId="1" xfId="8" applyNumberFormat="1" applyFont="1" applyBorder="1" applyAlignment="1">
      <alignment horizontal="right" vertical="center" wrapText="1"/>
    </xf>
    <xf numFmtId="3" fontId="6" fillId="0" borderId="1" xfId="9" applyNumberFormat="1" applyFont="1" applyBorder="1" applyAlignment="1">
      <alignment horizontal="center" vertical="center" wrapText="1"/>
    </xf>
    <xf numFmtId="3" fontId="6" fillId="0" borderId="1" xfId="0" quotePrefix="1" applyNumberFormat="1" applyFont="1" applyBorder="1" applyAlignment="1">
      <alignment horizontal="right" vertical="center" wrapText="1"/>
    </xf>
    <xf numFmtId="0" fontId="6" fillId="0" borderId="1" xfId="8" applyFont="1" applyBorder="1" applyAlignment="1">
      <alignment horizontal="justify" vertical="top" wrapText="1"/>
    </xf>
    <xf numFmtId="3" fontId="6" fillId="0" borderId="1" xfId="9" quotePrefix="1" applyNumberFormat="1" applyFont="1" applyBorder="1" applyAlignment="1">
      <alignment horizontal="center" vertical="center" wrapText="1"/>
    </xf>
    <xf numFmtId="4" fontId="6" fillId="0" borderId="1" xfId="9" applyNumberFormat="1" applyFont="1" applyBorder="1" applyAlignment="1">
      <alignment horizontal="center" vertical="center" wrapText="1"/>
    </xf>
    <xf numFmtId="0" fontId="6" fillId="0" borderId="1" xfId="8" applyFont="1" applyBorder="1" applyAlignment="1">
      <alignment horizontal="left" vertical="center" wrapText="1"/>
    </xf>
    <xf numFmtId="3" fontId="6" fillId="0" borderId="1" xfId="8" applyNumberFormat="1" applyFont="1" applyBorder="1" applyAlignment="1">
      <alignment horizontal="center" vertical="center" wrapText="1"/>
    </xf>
    <xf numFmtId="0" fontId="6" fillId="0" borderId="1" xfId="4" quotePrefix="1" applyNumberFormat="1" applyFont="1" applyFill="1" applyBorder="1" applyAlignment="1">
      <alignment wrapText="1"/>
    </xf>
    <xf numFmtId="181" fontId="6" fillId="0" borderId="1" xfId="0" applyNumberFormat="1" applyFont="1" applyFill="1" applyBorder="1" applyAlignment="1">
      <alignment horizontal="right" vertical="center" wrapText="1"/>
    </xf>
    <xf numFmtId="181" fontId="6" fillId="0" borderId="1" xfId="1" applyNumberFormat="1" applyFont="1" applyFill="1" applyBorder="1" applyAlignment="1">
      <alignment horizontal="right" vertical="center" wrapText="1"/>
    </xf>
    <xf numFmtId="181" fontId="6" fillId="2" borderId="1" xfId="0" applyNumberFormat="1" applyFont="1" applyFill="1" applyBorder="1" applyAlignment="1">
      <alignment horizontal="right" vertical="center" wrapText="1"/>
    </xf>
    <xf numFmtId="181" fontId="6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wrapText="1"/>
    </xf>
    <xf numFmtId="181" fontId="6" fillId="0" borderId="7" xfId="0" applyNumberFormat="1" applyFont="1" applyFill="1" applyBorder="1" applyAlignment="1">
      <alignment horizontal="right" vertical="center" wrapText="1"/>
    </xf>
    <xf numFmtId="3" fontId="6" fillId="0" borderId="7" xfId="0" applyNumberFormat="1" applyFont="1" applyFill="1" applyBorder="1" applyAlignment="1">
      <alignment horizontal="right" vertical="center" wrapText="1"/>
    </xf>
    <xf numFmtId="181" fontId="6" fillId="0" borderId="3" xfId="0" applyNumberFormat="1" applyFont="1" applyFill="1" applyBorder="1" applyAlignment="1">
      <alignment horizontal="center" vertical="center" wrapText="1"/>
    </xf>
    <xf numFmtId="0" fontId="6" fillId="0" borderId="1" xfId="14" quotePrefix="1" applyNumberFormat="1" applyFont="1" applyBorder="1" applyAlignment="1">
      <alignment wrapText="1"/>
    </xf>
    <xf numFmtId="3" fontId="6" fillId="0" borderId="1" xfId="11" applyNumberFormat="1" applyFont="1" applyFill="1" applyBorder="1" applyAlignment="1">
      <alignment vertical="justify" wrapText="1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5" fillId="0" borderId="1" xfId="47" quotePrefix="1" applyNumberFormat="1" applyBorder="1"/>
    <xf numFmtId="0" fontId="0" fillId="2" borderId="1" xfId="0" applyFill="1" applyBorder="1"/>
    <xf numFmtId="0" fontId="9" fillId="5" borderId="1" xfId="9" quotePrefix="1" applyNumberFormat="1" applyFill="1" applyBorder="1"/>
    <xf numFmtId="0" fontId="9" fillId="0" borderId="1" xfId="9" quotePrefix="1" applyNumberFormat="1" applyBorder="1"/>
    <xf numFmtId="0" fontId="26" fillId="0" borderId="1" xfId="48" quotePrefix="1" applyNumberFormat="1" applyFont="1" applyBorder="1"/>
    <xf numFmtId="0" fontId="0" fillId="0" borderId="1" xfId="0" quotePrefix="1" applyNumberFormat="1" applyBorder="1"/>
    <xf numFmtId="0" fontId="6" fillId="2" borderId="1" xfId="1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</cellXfs>
  <cellStyles count="83">
    <cellStyle name="Comma" xfId="1" builtinId="3"/>
    <cellStyle name="Comma 10" xfId="50"/>
    <cellStyle name="Comma 14" xfId="51"/>
    <cellStyle name="Comma 17" xfId="52"/>
    <cellStyle name="Comma 2" xfId="19"/>
    <cellStyle name="Comma 2 2" xfId="37"/>
    <cellStyle name="Comma 2 2 2" xfId="55"/>
    <cellStyle name="Comma 2 2 3" xfId="54"/>
    <cellStyle name="Comma 2 3" xfId="56"/>
    <cellStyle name="Comma 2 4" xfId="57"/>
    <cellStyle name="Comma 2 5" xfId="53"/>
    <cellStyle name="Comma 3" xfId="58"/>
    <cellStyle name="Comma 4" xfId="59"/>
    <cellStyle name="Comma 5" xfId="60"/>
    <cellStyle name="Comma 6" xfId="11"/>
    <cellStyle name="Comma 9" xfId="61"/>
    <cellStyle name="Hyperlink" xfId="2" builtinId="8"/>
    <cellStyle name="Hyperlink 2" xfId="62"/>
    <cellStyle name="Normal" xfId="0" builtinId="0"/>
    <cellStyle name="Normal - Style1" xfId="17"/>
    <cellStyle name="Normal 10" xfId="63"/>
    <cellStyle name="Normal 11" xfId="8"/>
    <cellStyle name="Normal 11 2" xfId="47"/>
    <cellStyle name="Normal 12" xfId="7"/>
    <cellStyle name="Normal 13" xfId="9"/>
    <cellStyle name="Normal 14" xfId="27"/>
    <cellStyle name="Normal 14 2" xfId="64"/>
    <cellStyle name="Normal 15" xfId="65"/>
    <cellStyle name="Normal 16" xfId="12"/>
    <cellStyle name="Normal 17" xfId="29"/>
    <cellStyle name="Normal 18" xfId="28"/>
    <cellStyle name="Normal 18 2" xfId="66"/>
    <cellStyle name="Normal 19" xfId="67"/>
    <cellStyle name="Normal 2" xfId="3"/>
    <cellStyle name="Normal 2 2" xfId="23"/>
    <cellStyle name="Normal 2 2 2" xfId="68"/>
    <cellStyle name="Normal 2 2 3" xfId="5"/>
    <cellStyle name="Normal 2 3" xfId="69"/>
    <cellStyle name="Normal 2 4" xfId="70"/>
    <cellStyle name="Normal 2 5" xfId="71"/>
    <cellStyle name="Normal 2 6" xfId="72"/>
    <cellStyle name="Normal 2 7" xfId="14"/>
    <cellStyle name="Normal 21" xfId="22"/>
    <cellStyle name="Normal 22" xfId="21"/>
    <cellStyle name="Normal 24" xfId="25"/>
    <cellStyle name="Normal 25" xfId="24"/>
    <cellStyle name="Normal 26" xfId="33"/>
    <cellStyle name="Normal 27" xfId="40"/>
    <cellStyle name="Normal 29" xfId="41"/>
    <cellStyle name="Normal 3" xfId="4"/>
    <cellStyle name="Normal 3 2" xfId="73"/>
    <cellStyle name="Normal 3 3" xfId="74"/>
    <cellStyle name="Normal 3 4" xfId="75"/>
    <cellStyle name="Normal 33" xfId="43"/>
    <cellStyle name="Normal 34" xfId="42"/>
    <cellStyle name="Normal 35" xfId="39"/>
    <cellStyle name="Normal 36" xfId="30"/>
    <cellStyle name="Normal 37" xfId="26"/>
    <cellStyle name="Normal 38" xfId="36"/>
    <cellStyle name="Normal 39" xfId="38"/>
    <cellStyle name="Normal 4" xfId="10"/>
    <cellStyle name="Normal 4 2" xfId="76"/>
    <cellStyle name="Normal 4 3" xfId="48"/>
    <cellStyle name="Normal 40" xfId="34"/>
    <cellStyle name="Normal 42" xfId="77"/>
    <cellStyle name="Normal 5" xfId="32"/>
    <cellStyle name="Normal 5 2" xfId="79"/>
    <cellStyle name="Normal 5 3" xfId="78"/>
    <cellStyle name="Normal 57" xfId="6"/>
    <cellStyle name="Normal 6" xfId="80"/>
    <cellStyle name="Normal 6 2" xfId="81"/>
    <cellStyle name="Normal 7" xfId="13"/>
    <cellStyle name="Normal 7 2" xfId="49"/>
    <cellStyle name="Normal 8" xfId="20"/>
    <cellStyle name="Normal 9" xfId="82"/>
    <cellStyle name="Normal_BC012010" xfId="16"/>
    <cellStyle name="Normal_DS khach hang trong diem 2009-end" xfId="44"/>
    <cellStyle name="Normal_KH 3tr" xfId="35"/>
    <cellStyle name="Normal_KH 6tr" xfId="31"/>
    <cellStyle name="Normal_Mau BC su dung nang luong trong diem 2010" xfId="45"/>
    <cellStyle name="Normal_Sheet1" xfId="15"/>
    <cellStyle name="Normal_Theo doi dien nang tieu thu KH trong diem nam 2008-2010" xfId="46"/>
    <cellStyle name="Style 1" xfId="1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User\AppData\Local\Temp\Rar$DIa0.880\3%20TRIEU%20-&#272;L%20H&#7843;i%20D&#432;&#417;ng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nh sách TĐ"/>
    </sheetNames>
    <sheetDataSet>
      <sheetData sheetId="0" refreshError="1"/>
      <sheetData sheetId="1" refreshError="1">
        <row r="9">
          <cell r="C9" t="str">
            <v>Nhà máy gạch Ceramic, thôn Ngọc Lặc, xã Ngọc Sơn, Huyện Tứ Kỳ</v>
          </cell>
        </row>
        <row r="36">
          <cell r="C36" t="str">
            <v>Xã Hiệp An, huyện Kinh Môn</v>
          </cell>
        </row>
        <row r="48">
          <cell r="C48" t="str">
            <v xml:space="preserve"> KCN Phúc Điền, huyện Cẩm Giàng.</v>
          </cell>
        </row>
        <row r="54">
          <cell r="C54" t="str">
            <v>KCN Phúc Điền,huyện Cẩm Giàng</v>
          </cell>
        </row>
        <row r="55">
          <cell r="C55" t="str">
            <v xml:space="preserve"> Khu công nghiệp Phúc Điền, huyện Cẩm Giàng</v>
          </cell>
        </row>
        <row r="66">
          <cell r="C66" t="str">
            <v>Km4,đường Nguyễn Lương Bằng, TP Hải Dương</v>
          </cell>
        </row>
        <row r="76">
          <cell r="C76" t="str">
            <v>KCN Đại An mở rộng, Huyện Cẩm Giàng</v>
          </cell>
        </row>
        <row r="77">
          <cell r="C77" t="str">
            <v xml:space="preserve"> KCN Đại An mở rộng, Huyện Cẩm Giàng</v>
          </cell>
        </row>
        <row r="78">
          <cell r="C78" t="str">
            <v>Lô CN7-3, xã Tân Trường, huyện Cẩm Giàng</v>
          </cell>
        </row>
        <row r="83">
          <cell r="C83" t="str">
            <v>Km 33,Quốc lộ 5A, xã Minh Đức, huyện Mỹ Hào, tỉnh Hưng Yên, VN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socongty.vn/nganh.php?code=2100&amp;id=210" TargetMode="External"/><Relationship Id="rId13" Type="http://schemas.openxmlformats.org/officeDocument/2006/relationships/hyperlink" Target="http://yellowpages.vnn.vn/cls/488059/nap-nhua-nut-nhua.html" TargetMode="External"/><Relationship Id="rId18" Type="http://schemas.openxmlformats.org/officeDocument/2006/relationships/hyperlink" Target="http://masocongty.vn/industry/17090" TargetMode="External"/><Relationship Id="rId3" Type="http://schemas.openxmlformats.org/officeDocument/2006/relationships/hyperlink" Target="http://yellowpages.vnn.vn/cls/164160/phu-tung-xe-may-linh-phu-kien-xe-may.html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hosocongty.vn/nganh.php?code=3250&amp;id=321" TargetMode="External"/><Relationship Id="rId12" Type="http://schemas.openxmlformats.org/officeDocument/2006/relationships/hyperlink" Target="http://www.yellowpages.vn/vn/b4885/b%C3%A0n-ch%E1%BA%A3i-kem-%C4%91%C3%A1nh-r%C4%83ng.html" TargetMode="External"/><Relationship Id="rId17" Type="http://schemas.openxmlformats.org/officeDocument/2006/relationships/hyperlink" Target="http://www.yellowpages.vn/vn/b4885/b%C3%A0n-ch%E1%BA%A3i-kem-%C4%91%C3%A1nh-r%C4%83ng.html" TargetMode="External"/><Relationship Id="rId2" Type="http://schemas.openxmlformats.org/officeDocument/2006/relationships/hyperlink" Target="http://www.hosocongty.vn/nganh.php?code=2220&amp;id=217" TargetMode="External"/><Relationship Id="rId16" Type="http://schemas.openxmlformats.org/officeDocument/2006/relationships/hyperlink" Target="http://yellowpages.vnn.vn/cls/488059/nap-nhua-nut-nhua.html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hapulico.com/" TargetMode="External"/><Relationship Id="rId6" Type="http://schemas.openxmlformats.org/officeDocument/2006/relationships/hyperlink" Target="https://thongtindoanhnghiep.co/nganh-nghe/san-xuat-sat-thep-gang" TargetMode="External"/><Relationship Id="rId11" Type="http://schemas.openxmlformats.org/officeDocument/2006/relationships/hyperlink" Target="http://www.hosocongty.vn/nganh.php?code=23920&amp;id=224" TargetMode="External"/><Relationship Id="rId5" Type="http://schemas.openxmlformats.org/officeDocument/2006/relationships/hyperlink" Target="http://www.hosocongty.vn/nganh.php?code=4771&amp;id=537" TargetMode="External"/><Relationship Id="rId15" Type="http://schemas.openxmlformats.org/officeDocument/2006/relationships/hyperlink" Target="http://yellowpages.vnn.vn/cls/484513/bao-bi-carton.html" TargetMode="External"/><Relationship Id="rId10" Type="http://schemas.openxmlformats.org/officeDocument/2006/relationships/hyperlink" Target="http://www.hosocongty.vn/nganh.php?code=23920&amp;id=224" TargetMode="External"/><Relationship Id="rId19" Type="http://schemas.openxmlformats.org/officeDocument/2006/relationships/hyperlink" Target="http://www.hosocongty.vn/nganh.php?code=131&amp;id=147" TargetMode="External"/><Relationship Id="rId4" Type="http://schemas.openxmlformats.org/officeDocument/2006/relationships/hyperlink" Target="https://thongtindoanhnghiep.co/nganh-nghe/duc-sat-thep" TargetMode="External"/><Relationship Id="rId9" Type="http://schemas.openxmlformats.org/officeDocument/2006/relationships/hyperlink" Target="http://www.hosocongty.vn/nganh.php?code=273&amp;id=268" TargetMode="External"/><Relationship Id="rId14" Type="http://schemas.openxmlformats.org/officeDocument/2006/relationships/hyperlink" Target="http://yellowpages.vnn.vn/cls/484513/bao-bi-cart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socongty.vn/nganh.php?code=2100&amp;id=210" TargetMode="External"/><Relationship Id="rId13" Type="http://schemas.openxmlformats.org/officeDocument/2006/relationships/hyperlink" Target="http://yellowpages.vnn.vn/cls/488059/nap-nhua-nut-nhua.html" TargetMode="External"/><Relationship Id="rId18" Type="http://schemas.openxmlformats.org/officeDocument/2006/relationships/hyperlink" Target="http://masocongty.vn/industry/17090" TargetMode="External"/><Relationship Id="rId3" Type="http://schemas.openxmlformats.org/officeDocument/2006/relationships/hyperlink" Target="http://yellowpages.vnn.vn/cls/164160/phu-tung-xe-may-linh-phu-kien-xe-may.html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www.hosocongty.vn/nganh.php?code=3250&amp;id=321" TargetMode="External"/><Relationship Id="rId12" Type="http://schemas.openxmlformats.org/officeDocument/2006/relationships/hyperlink" Target="http://www.yellowpages.vn/vn/b4885/b%C3%A0n-ch%E1%BA%A3i-kem-%C4%91%C3%A1nh-r%C4%83ng.html" TargetMode="External"/><Relationship Id="rId17" Type="http://schemas.openxmlformats.org/officeDocument/2006/relationships/hyperlink" Target="http://www.yellowpages.vn/vn/b4885/b%C3%A0n-ch%E1%BA%A3i-kem-%C4%91%C3%A1nh-r%C4%83ng.html" TargetMode="External"/><Relationship Id="rId2" Type="http://schemas.openxmlformats.org/officeDocument/2006/relationships/hyperlink" Target="http://www.hosocongty.vn/nganh.php?code=2220&amp;id=217" TargetMode="External"/><Relationship Id="rId16" Type="http://schemas.openxmlformats.org/officeDocument/2006/relationships/hyperlink" Target="http://yellowpages.vnn.vn/cls/488059/nap-nhua-nut-nhua.html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://www.hapulico.com/" TargetMode="External"/><Relationship Id="rId6" Type="http://schemas.openxmlformats.org/officeDocument/2006/relationships/hyperlink" Target="https://thongtindoanhnghiep.co/nganh-nghe/san-xuat-sat-thep-gang" TargetMode="External"/><Relationship Id="rId11" Type="http://schemas.openxmlformats.org/officeDocument/2006/relationships/hyperlink" Target="http://www.hosocongty.vn/nganh.php?code=23920&amp;id=224" TargetMode="External"/><Relationship Id="rId5" Type="http://schemas.openxmlformats.org/officeDocument/2006/relationships/hyperlink" Target="http://www.hosocongty.vn/nganh.php?code=4771&amp;id=537" TargetMode="External"/><Relationship Id="rId15" Type="http://schemas.openxmlformats.org/officeDocument/2006/relationships/hyperlink" Target="http://yellowpages.vnn.vn/cls/484513/bao-bi-carton.html" TargetMode="External"/><Relationship Id="rId10" Type="http://schemas.openxmlformats.org/officeDocument/2006/relationships/hyperlink" Target="http://www.hosocongty.vn/nganh.php?code=23920&amp;id=224" TargetMode="External"/><Relationship Id="rId19" Type="http://schemas.openxmlformats.org/officeDocument/2006/relationships/hyperlink" Target="http://www.hosocongty.vn/nganh.php?code=131&amp;id=147" TargetMode="External"/><Relationship Id="rId4" Type="http://schemas.openxmlformats.org/officeDocument/2006/relationships/hyperlink" Target="https://thongtindoanhnghiep.co/nganh-nghe/duc-sat-thep" TargetMode="External"/><Relationship Id="rId9" Type="http://schemas.openxmlformats.org/officeDocument/2006/relationships/hyperlink" Target="http://www.hosocongty.vn/nganh.php?code=273&amp;id=268" TargetMode="External"/><Relationship Id="rId14" Type="http://schemas.openxmlformats.org/officeDocument/2006/relationships/hyperlink" Target="http://yellowpages.vnn.vn/cls/484513/bao-bi-carton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2517"/>
  <sheetViews>
    <sheetView tabSelected="1" topLeftCell="O1" zoomScale="70" zoomScaleNormal="70" workbookViewId="0">
      <selection activeCell="AD1523" sqref="AD1523"/>
    </sheetView>
  </sheetViews>
  <sheetFormatPr defaultRowHeight="16.5"/>
  <cols>
    <col min="1" max="1" width="9" style="395" customWidth="1"/>
    <col min="2" max="2" width="39.85546875" style="35" customWidth="1"/>
    <col min="3" max="3" width="41" style="35" customWidth="1"/>
    <col min="4" max="4" width="22.5703125" style="35" customWidth="1"/>
    <col min="5" max="5" width="38" style="35" customWidth="1"/>
    <col min="6" max="6" width="16.85546875" style="35" customWidth="1"/>
    <col min="7" max="21" width="12.42578125" style="35" customWidth="1"/>
    <col min="22" max="23" width="12.42578125" style="396" customWidth="1"/>
    <col min="24" max="24" width="16.140625" style="396" customWidth="1"/>
    <col min="25" max="25" width="14.7109375" style="35" customWidth="1"/>
    <col min="26" max="26" width="12.28515625" style="35" customWidth="1"/>
    <col min="27" max="27" width="14.28515625" style="35" customWidth="1"/>
    <col min="28" max="28" width="13.28515625" style="397" customWidth="1"/>
    <col min="29" max="29" width="36" style="35" bestFit="1" customWidth="1"/>
    <col min="30" max="30" width="18" style="35" customWidth="1"/>
    <col min="31" max="31" width="20.85546875" style="10" customWidth="1"/>
    <col min="32" max="256" width="9.140625" style="10"/>
    <col min="257" max="257" width="9" style="10" customWidth="1"/>
    <col min="258" max="258" width="39.85546875" style="10" customWidth="1"/>
    <col min="259" max="259" width="41" style="10" customWidth="1"/>
    <col min="260" max="260" width="22.5703125" style="10" customWidth="1"/>
    <col min="261" max="261" width="38" style="10" customWidth="1"/>
    <col min="262" max="262" width="16.85546875" style="10" customWidth="1"/>
    <col min="263" max="279" width="12.42578125" style="10" customWidth="1"/>
    <col min="280" max="280" width="16.140625" style="10" customWidth="1"/>
    <col min="281" max="281" width="14.7109375" style="10" customWidth="1"/>
    <col min="282" max="282" width="12.28515625" style="10" customWidth="1"/>
    <col min="283" max="283" width="14.28515625" style="10" customWidth="1"/>
    <col min="284" max="284" width="13.28515625" style="10" customWidth="1"/>
    <col min="285" max="285" width="36" style="10" bestFit="1" customWidth="1"/>
    <col min="286" max="286" width="18" style="10" customWidth="1"/>
    <col min="287" max="512" width="9.140625" style="10"/>
    <col min="513" max="513" width="9" style="10" customWidth="1"/>
    <col min="514" max="514" width="39.85546875" style="10" customWidth="1"/>
    <col min="515" max="515" width="41" style="10" customWidth="1"/>
    <col min="516" max="516" width="22.5703125" style="10" customWidth="1"/>
    <col min="517" max="517" width="38" style="10" customWidth="1"/>
    <col min="518" max="518" width="16.85546875" style="10" customWidth="1"/>
    <col min="519" max="535" width="12.42578125" style="10" customWidth="1"/>
    <col min="536" max="536" width="16.140625" style="10" customWidth="1"/>
    <col min="537" max="537" width="14.7109375" style="10" customWidth="1"/>
    <col min="538" max="538" width="12.28515625" style="10" customWidth="1"/>
    <col min="539" max="539" width="14.28515625" style="10" customWidth="1"/>
    <col min="540" max="540" width="13.28515625" style="10" customWidth="1"/>
    <col min="541" max="541" width="36" style="10" bestFit="1" customWidth="1"/>
    <col min="542" max="542" width="18" style="10" customWidth="1"/>
    <col min="543" max="768" width="9.140625" style="10"/>
    <col min="769" max="769" width="9" style="10" customWidth="1"/>
    <col min="770" max="770" width="39.85546875" style="10" customWidth="1"/>
    <col min="771" max="771" width="41" style="10" customWidth="1"/>
    <col min="772" max="772" width="22.5703125" style="10" customWidth="1"/>
    <col min="773" max="773" width="38" style="10" customWidth="1"/>
    <col min="774" max="774" width="16.85546875" style="10" customWidth="1"/>
    <col min="775" max="791" width="12.42578125" style="10" customWidth="1"/>
    <col min="792" max="792" width="16.140625" style="10" customWidth="1"/>
    <col min="793" max="793" width="14.7109375" style="10" customWidth="1"/>
    <col min="794" max="794" width="12.28515625" style="10" customWidth="1"/>
    <col min="795" max="795" width="14.28515625" style="10" customWidth="1"/>
    <col min="796" max="796" width="13.28515625" style="10" customWidth="1"/>
    <col min="797" max="797" width="36" style="10" bestFit="1" customWidth="1"/>
    <col min="798" max="798" width="18" style="10" customWidth="1"/>
    <col min="799" max="1024" width="9.140625" style="10"/>
    <col min="1025" max="1025" width="9" style="10" customWidth="1"/>
    <col min="1026" max="1026" width="39.85546875" style="10" customWidth="1"/>
    <col min="1027" max="1027" width="41" style="10" customWidth="1"/>
    <col min="1028" max="1028" width="22.5703125" style="10" customWidth="1"/>
    <col min="1029" max="1029" width="38" style="10" customWidth="1"/>
    <col min="1030" max="1030" width="16.85546875" style="10" customWidth="1"/>
    <col min="1031" max="1047" width="12.42578125" style="10" customWidth="1"/>
    <col min="1048" max="1048" width="16.140625" style="10" customWidth="1"/>
    <col min="1049" max="1049" width="14.7109375" style="10" customWidth="1"/>
    <col min="1050" max="1050" width="12.28515625" style="10" customWidth="1"/>
    <col min="1051" max="1051" width="14.28515625" style="10" customWidth="1"/>
    <col min="1052" max="1052" width="13.28515625" style="10" customWidth="1"/>
    <col min="1053" max="1053" width="36" style="10" bestFit="1" customWidth="1"/>
    <col min="1054" max="1054" width="18" style="10" customWidth="1"/>
    <col min="1055" max="1280" width="9.140625" style="10"/>
    <col min="1281" max="1281" width="9" style="10" customWidth="1"/>
    <col min="1282" max="1282" width="39.85546875" style="10" customWidth="1"/>
    <col min="1283" max="1283" width="41" style="10" customWidth="1"/>
    <col min="1284" max="1284" width="22.5703125" style="10" customWidth="1"/>
    <col min="1285" max="1285" width="38" style="10" customWidth="1"/>
    <col min="1286" max="1286" width="16.85546875" style="10" customWidth="1"/>
    <col min="1287" max="1303" width="12.42578125" style="10" customWidth="1"/>
    <col min="1304" max="1304" width="16.140625" style="10" customWidth="1"/>
    <col min="1305" max="1305" width="14.7109375" style="10" customWidth="1"/>
    <col min="1306" max="1306" width="12.28515625" style="10" customWidth="1"/>
    <col min="1307" max="1307" width="14.28515625" style="10" customWidth="1"/>
    <col min="1308" max="1308" width="13.28515625" style="10" customWidth="1"/>
    <col min="1309" max="1309" width="36" style="10" bestFit="1" customWidth="1"/>
    <col min="1310" max="1310" width="18" style="10" customWidth="1"/>
    <col min="1311" max="1536" width="9.140625" style="10"/>
    <col min="1537" max="1537" width="9" style="10" customWidth="1"/>
    <col min="1538" max="1538" width="39.85546875" style="10" customWidth="1"/>
    <col min="1539" max="1539" width="41" style="10" customWidth="1"/>
    <col min="1540" max="1540" width="22.5703125" style="10" customWidth="1"/>
    <col min="1541" max="1541" width="38" style="10" customWidth="1"/>
    <col min="1542" max="1542" width="16.85546875" style="10" customWidth="1"/>
    <col min="1543" max="1559" width="12.42578125" style="10" customWidth="1"/>
    <col min="1560" max="1560" width="16.140625" style="10" customWidth="1"/>
    <col min="1561" max="1561" width="14.7109375" style="10" customWidth="1"/>
    <col min="1562" max="1562" width="12.28515625" style="10" customWidth="1"/>
    <col min="1563" max="1563" width="14.28515625" style="10" customWidth="1"/>
    <col min="1564" max="1564" width="13.28515625" style="10" customWidth="1"/>
    <col min="1565" max="1565" width="36" style="10" bestFit="1" customWidth="1"/>
    <col min="1566" max="1566" width="18" style="10" customWidth="1"/>
    <col min="1567" max="1792" width="9.140625" style="10"/>
    <col min="1793" max="1793" width="9" style="10" customWidth="1"/>
    <col min="1794" max="1794" width="39.85546875" style="10" customWidth="1"/>
    <col min="1795" max="1795" width="41" style="10" customWidth="1"/>
    <col min="1796" max="1796" width="22.5703125" style="10" customWidth="1"/>
    <col min="1797" max="1797" width="38" style="10" customWidth="1"/>
    <col min="1798" max="1798" width="16.85546875" style="10" customWidth="1"/>
    <col min="1799" max="1815" width="12.42578125" style="10" customWidth="1"/>
    <col min="1816" max="1816" width="16.140625" style="10" customWidth="1"/>
    <col min="1817" max="1817" width="14.7109375" style="10" customWidth="1"/>
    <col min="1818" max="1818" width="12.28515625" style="10" customWidth="1"/>
    <col min="1819" max="1819" width="14.28515625" style="10" customWidth="1"/>
    <col min="1820" max="1820" width="13.28515625" style="10" customWidth="1"/>
    <col min="1821" max="1821" width="36" style="10" bestFit="1" customWidth="1"/>
    <col min="1822" max="1822" width="18" style="10" customWidth="1"/>
    <col min="1823" max="2048" width="9.140625" style="10"/>
    <col min="2049" max="2049" width="9" style="10" customWidth="1"/>
    <col min="2050" max="2050" width="39.85546875" style="10" customWidth="1"/>
    <col min="2051" max="2051" width="41" style="10" customWidth="1"/>
    <col min="2052" max="2052" width="22.5703125" style="10" customWidth="1"/>
    <col min="2053" max="2053" width="38" style="10" customWidth="1"/>
    <col min="2054" max="2054" width="16.85546875" style="10" customWidth="1"/>
    <col min="2055" max="2071" width="12.42578125" style="10" customWidth="1"/>
    <col min="2072" max="2072" width="16.140625" style="10" customWidth="1"/>
    <col min="2073" max="2073" width="14.7109375" style="10" customWidth="1"/>
    <col min="2074" max="2074" width="12.28515625" style="10" customWidth="1"/>
    <col min="2075" max="2075" width="14.28515625" style="10" customWidth="1"/>
    <col min="2076" max="2076" width="13.28515625" style="10" customWidth="1"/>
    <col min="2077" max="2077" width="36" style="10" bestFit="1" customWidth="1"/>
    <col min="2078" max="2078" width="18" style="10" customWidth="1"/>
    <col min="2079" max="2304" width="9.140625" style="10"/>
    <col min="2305" max="2305" width="9" style="10" customWidth="1"/>
    <col min="2306" max="2306" width="39.85546875" style="10" customWidth="1"/>
    <col min="2307" max="2307" width="41" style="10" customWidth="1"/>
    <col min="2308" max="2308" width="22.5703125" style="10" customWidth="1"/>
    <col min="2309" max="2309" width="38" style="10" customWidth="1"/>
    <col min="2310" max="2310" width="16.85546875" style="10" customWidth="1"/>
    <col min="2311" max="2327" width="12.42578125" style="10" customWidth="1"/>
    <col min="2328" max="2328" width="16.140625" style="10" customWidth="1"/>
    <col min="2329" max="2329" width="14.7109375" style="10" customWidth="1"/>
    <col min="2330" max="2330" width="12.28515625" style="10" customWidth="1"/>
    <col min="2331" max="2331" width="14.28515625" style="10" customWidth="1"/>
    <col min="2332" max="2332" width="13.28515625" style="10" customWidth="1"/>
    <col min="2333" max="2333" width="36" style="10" bestFit="1" customWidth="1"/>
    <col min="2334" max="2334" width="18" style="10" customWidth="1"/>
    <col min="2335" max="2560" width="9.140625" style="10"/>
    <col min="2561" max="2561" width="9" style="10" customWidth="1"/>
    <col min="2562" max="2562" width="39.85546875" style="10" customWidth="1"/>
    <col min="2563" max="2563" width="41" style="10" customWidth="1"/>
    <col min="2564" max="2564" width="22.5703125" style="10" customWidth="1"/>
    <col min="2565" max="2565" width="38" style="10" customWidth="1"/>
    <col min="2566" max="2566" width="16.85546875" style="10" customWidth="1"/>
    <col min="2567" max="2583" width="12.42578125" style="10" customWidth="1"/>
    <col min="2584" max="2584" width="16.140625" style="10" customWidth="1"/>
    <col min="2585" max="2585" width="14.7109375" style="10" customWidth="1"/>
    <col min="2586" max="2586" width="12.28515625" style="10" customWidth="1"/>
    <col min="2587" max="2587" width="14.28515625" style="10" customWidth="1"/>
    <col min="2588" max="2588" width="13.28515625" style="10" customWidth="1"/>
    <col min="2589" max="2589" width="36" style="10" bestFit="1" customWidth="1"/>
    <col min="2590" max="2590" width="18" style="10" customWidth="1"/>
    <col min="2591" max="2816" width="9.140625" style="10"/>
    <col min="2817" max="2817" width="9" style="10" customWidth="1"/>
    <col min="2818" max="2818" width="39.85546875" style="10" customWidth="1"/>
    <col min="2819" max="2819" width="41" style="10" customWidth="1"/>
    <col min="2820" max="2820" width="22.5703125" style="10" customWidth="1"/>
    <col min="2821" max="2821" width="38" style="10" customWidth="1"/>
    <col min="2822" max="2822" width="16.85546875" style="10" customWidth="1"/>
    <col min="2823" max="2839" width="12.42578125" style="10" customWidth="1"/>
    <col min="2840" max="2840" width="16.140625" style="10" customWidth="1"/>
    <col min="2841" max="2841" width="14.7109375" style="10" customWidth="1"/>
    <col min="2842" max="2842" width="12.28515625" style="10" customWidth="1"/>
    <col min="2843" max="2843" width="14.28515625" style="10" customWidth="1"/>
    <col min="2844" max="2844" width="13.28515625" style="10" customWidth="1"/>
    <col min="2845" max="2845" width="36" style="10" bestFit="1" customWidth="1"/>
    <col min="2846" max="2846" width="18" style="10" customWidth="1"/>
    <col min="2847" max="3072" width="9.140625" style="10"/>
    <col min="3073" max="3073" width="9" style="10" customWidth="1"/>
    <col min="3074" max="3074" width="39.85546875" style="10" customWidth="1"/>
    <col min="3075" max="3075" width="41" style="10" customWidth="1"/>
    <col min="3076" max="3076" width="22.5703125" style="10" customWidth="1"/>
    <col min="3077" max="3077" width="38" style="10" customWidth="1"/>
    <col min="3078" max="3078" width="16.85546875" style="10" customWidth="1"/>
    <col min="3079" max="3095" width="12.42578125" style="10" customWidth="1"/>
    <col min="3096" max="3096" width="16.140625" style="10" customWidth="1"/>
    <col min="3097" max="3097" width="14.7109375" style="10" customWidth="1"/>
    <col min="3098" max="3098" width="12.28515625" style="10" customWidth="1"/>
    <col min="3099" max="3099" width="14.28515625" style="10" customWidth="1"/>
    <col min="3100" max="3100" width="13.28515625" style="10" customWidth="1"/>
    <col min="3101" max="3101" width="36" style="10" bestFit="1" customWidth="1"/>
    <col min="3102" max="3102" width="18" style="10" customWidth="1"/>
    <col min="3103" max="3328" width="9.140625" style="10"/>
    <col min="3329" max="3329" width="9" style="10" customWidth="1"/>
    <col min="3330" max="3330" width="39.85546875" style="10" customWidth="1"/>
    <col min="3331" max="3331" width="41" style="10" customWidth="1"/>
    <col min="3332" max="3332" width="22.5703125" style="10" customWidth="1"/>
    <col min="3333" max="3333" width="38" style="10" customWidth="1"/>
    <col min="3334" max="3334" width="16.85546875" style="10" customWidth="1"/>
    <col min="3335" max="3351" width="12.42578125" style="10" customWidth="1"/>
    <col min="3352" max="3352" width="16.140625" style="10" customWidth="1"/>
    <col min="3353" max="3353" width="14.7109375" style="10" customWidth="1"/>
    <col min="3354" max="3354" width="12.28515625" style="10" customWidth="1"/>
    <col min="3355" max="3355" width="14.28515625" style="10" customWidth="1"/>
    <col min="3356" max="3356" width="13.28515625" style="10" customWidth="1"/>
    <col min="3357" max="3357" width="36" style="10" bestFit="1" customWidth="1"/>
    <col min="3358" max="3358" width="18" style="10" customWidth="1"/>
    <col min="3359" max="3584" width="9.140625" style="10"/>
    <col min="3585" max="3585" width="9" style="10" customWidth="1"/>
    <col min="3586" max="3586" width="39.85546875" style="10" customWidth="1"/>
    <col min="3587" max="3587" width="41" style="10" customWidth="1"/>
    <col min="3588" max="3588" width="22.5703125" style="10" customWidth="1"/>
    <col min="3589" max="3589" width="38" style="10" customWidth="1"/>
    <col min="3590" max="3590" width="16.85546875" style="10" customWidth="1"/>
    <col min="3591" max="3607" width="12.42578125" style="10" customWidth="1"/>
    <col min="3608" max="3608" width="16.140625" style="10" customWidth="1"/>
    <col min="3609" max="3609" width="14.7109375" style="10" customWidth="1"/>
    <col min="3610" max="3610" width="12.28515625" style="10" customWidth="1"/>
    <col min="3611" max="3611" width="14.28515625" style="10" customWidth="1"/>
    <col min="3612" max="3612" width="13.28515625" style="10" customWidth="1"/>
    <col min="3613" max="3613" width="36" style="10" bestFit="1" customWidth="1"/>
    <col min="3614" max="3614" width="18" style="10" customWidth="1"/>
    <col min="3615" max="3840" width="9.140625" style="10"/>
    <col min="3841" max="3841" width="9" style="10" customWidth="1"/>
    <col min="3842" max="3842" width="39.85546875" style="10" customWidth="1"/>
    <col min="3843" max="3843" width="41" style="10" customWidth="1"/>
    <col min="3844" max="3844" width="22.5703125" style="10" customWidth="1"/>
    <col min="3845" max="3845" width="38" style="10" customWidth="1"/>
    <col min="3846" max="3846" width="16.85546875" style="10" customWidth="1"/>
    <col min="3847" max="3863" width="12.42578125" style="10" customWidth="1"/>
    <col min="3864" max="3864" width="16.140625" style="10" customWidth="1"/>
    <col min="3865" max="3865" width="14.7109375" style="10" customWidth="1"/>
    <col min="3866" max="3866" width="12.28515625" style="10" customWidth="1"/>
    <col min="3867" max="3867" width="14.28515625" style="10" customWidth="1"/>
    <col min="3868" max="3868" width="13.28515625" style="10" customWidth="1"/>
    <col min="3869" max="3869" width="36" style="10" bestFit="1" customWidth="1"/>
    <col min="3870" max="3870" width="18" style="10" customWidth="1"/>
    <col min="3871" max="4096" width="9.140625" style="10"/>
    <col min="4097" max="4097" width="9" style="10" customWidth="1"/>
    <col min="4098" max="4098" width="39.85546875" style="10" customWidth="1"/>
    <col min="4099" max="4099" width="41" style="10" customWidth="1"/>
    <col min="4100" max="4100" width="22.5703125" style="10" customWidth="1"/>
    <col min="4101" max="4101" width="38" style="10" customWidth="1"/>
    <col min="4102" max="4102" width="16.85546875" style="10" customWidth="1"/>
    <col min="4103" max="4119" width="12.42578125" style="10" customWidth="1"/>
    <col min="4120" max="4120" width="16.140625" style="10" customWidth="1"/>
    <col min="4121" max="4121" width="14.7109375" style="10" customWidth="1"/>
    <col min="4122" max="4122" width="12.28515625" style="10" customWidth="1"/>
    <col min="4123" max="4123" width="14.28515625" style="10" customWidth="1"/>
    <col min="4124" max="4124" width="13.28515625" style="10" customWidth="1"/>
    <col min="4125" max="4125" width="36" style="10" bestFit="1" customWidth="1"/>
    <col min="4126" max="4126" width="18" style="10" customWidth="1"/>
    <col min="4127" max="4352" width="9.140625" style="10"/>
    <col min="4353" max="4353" width="9" style="10" customWidth="1"/>
    <col min="4354" max="4354" width="39.85546875" style="10" customWidth="1"/>
    <col min="4355" max="4355" width="41" style="10" customWidth="1"/>
    <col min="4356" max="4356" width="22.5703125" style="10" customWidth="1"/>
    <col min="4357" max="4357" width="38" style="10" customWidth="1"/>
    <col min="4358" max="4358" width="16.85546875" style="10" customWidth="1"/>
    <col min="4359" max="4375" width="12.42578125" style="10" customWidth="1"/>
    <col min="4376" max="4376" width="16.140625" style="10" customWidth="1"/>
    <col min="4377" max="4377" width="14.7109375" style="10" customWidth="1"/>
    <col min="4378" max="4378" width="12.28515625" style="10" customWidth="1"/>
    <col min="4379" max="4379" width="14.28515625" style="10" customWidth="1"/>
    <col min="4380" max="4380" width="13.28515625" style="10" customWidth="1"/>
    <col min="4381" max="4381" width="36" style="10" bestFit="1" customWidth="1"/>
    <col min="4382" max="4382" width="18" style="10" customWidth="1"/>
    <col min="4383" max="4608" width="9.140625" style="10"/>
    <col min="4609" max="4609" width="9" style="10" customWidth="1"/>
    <col min="4610" max="4610" width="39.85546875" style="10" customWidth="1"/>
    <col min="4611" max="4611" width="41" style="10" customWidth="1"/>
    <col min="4612" max="4612" width="22.5703125" style="10" customWidth="1"/>
    <col min="4613" max="4613" width="38" style="10" customWidth="1"/>
    <col min="4614" max="4614" width="16.85546875" style="10" customWidth="1"/>
    <col min="4615" max="4631" width="12.42578125" style="10" customWidth="1"/>
    <col min="4632" max="4632" width="16.140625" style="10" customWidth="1"/>
    <col min="4633" max="4633" width="14.7109375" style="10" customWidth="1"/>
    <col min="4634" max="4634" width="12.28515625" style="10" customWidth="1"/>
    <col min="4635" max="4635" width="14.28515625" style="10" customWidth="1"/>
    <col min="4636" max="4636" width="13.28515625" style="10" customWidth="1"/>
    <col min="4637" max="4637" width="36" style="10" bestFit="1" customWidth="1"/>
    <col min="4638" max="4638" width="18" style="10" customWidth="1"/>
    <col min="4639" max="4864" width="9.140625" style="10"/>
    <col min="4865" max="4865" width="9" style="10" customWidth="1"/>
    <col min="4866" max="4866" width="39.85546875" style="10" customWidth="1"/>
    <col min="4867" max="4867" width="41" style="10" customWidth="1"/>
    <col min="4868" max="4868" width="22.5703125" style="10" customWidth="1"/>
    <col min="4869" max="4869" width="38" style="10" customWidth="1"/>
    <col min="4870" max="4870" width="16.85546875" style="10" customWidth="1"/>
    <col min="4871" max="4887" width="12.42578125" style="10" customWidth="1"/>
    <col min="4888" max="4888" width="16.140625" style="10" customWidth="1"/>
    <col min="4889" max="4889" width="14.7109375" style="10" customWidth="1"/>
    <col min="4890" max="4890" width="12.28515625" style="10" customWidth="1"/>
    <col min="4891" max="4891" width="14.28515625" style="10" customWidth="1"/>
    <col min="4892" max="4892" width="13.28515625" style="10" customWidth="1"/>
    <col min="4893" max="4893" width="36" style="10" bestFit="1" customWidth="1"/>
    <col min="4894" max="4894" width="18" style="10" customWidth="1"/>
    <col min="4895" max="5120" width="9.140625" style="10"/>
    <col min="5121" max="5121" width="9" style="10" customWidth="1"/>
    <col min="5122" max="5122" width="39.85546875" style="10" customWidth="1"/>
    <col min="5123" max="5123" width="41" style="10" customWidth="1"/>
    <col min="5124" max="5124" width="22.5703125" style="10" customWidth="1"/>
    <col min="5125" max="5125" width="38" style="10" customWidth="1"/>
    <col min="5126" max="5126" width="16.85546875" style="10" customWidth="1"/>
    <col min="5127" max="5143" width="12.42578125" style="10" customWidth="1"/>
    <col min="5144" max="5144" width="16.140625" style="10" customWidth="1"/>
    <col min="5145" max="5145" width="14.7109375" style="10" customWidth="1"/>
    <col min="5146" max="5146" width="12.28515625" style="10" customWidth="1"/>
    <col min="5147" max="5147" width="14.28515625" style="10" customWidth="1"/>
    <col min="5148" max="5148" width="13.28515625" style="10" customWidth="1"/>
    <col min="5149" max="5149" width="36" style="10" bestFit="1" customWidth="1"/>
    <col min="5150" max="5150" width="18" style="10" customWidth="1"/>
    <col min="5151" max="5376" width="9.140625" style="10"/>
    <col min="5377" max="5377" width="9" style="10" customWidth="1"/>
    <col min="5378" max="5378" width="39.85546875" style="10" customWidth="1"/>
    <col min="5379" max="5379" width="41" style="10" customWidth="1"/>
    <col min="5380" max="5380" width="22.5703125" style="10" customWidth="1"/>
    <col min="5381" max="5381" width="38" style="10" customWidth="1"/>
    <col min="5382" max="5382" width="16.85546875" style="10" customWidth="1"/>
    <col min="5383" max="5399" width="12.42578125" style="10" customWidth="1"/>
    <col min="5400" max="5400" width="16.140625" style="10" customWidth="1"/>
    <col min="5401" max="5401" width="14.7109375" style="10" customWidth="1"/>
    <col min="5402" max="5402" width="12.28515625" style="10" customWidth="1"/>
    <col min="5403" max="5403" width="14.28515625" style="10" customWidth="1"/>
    <col min="5404" max="5404" width="13.28515625" style="10" customWidth="1"/>
    <col min="5405" max="5405" width="36" style="10" bestFit="1" customWidth="1"/>
    <col min="5406" max="5406" width="18" style="10" customWidth="1"/>
    <col min="5407" max="5632" width="9.140625" style="10"/>
    <col min="5633" max="5633" width="9" style="10" customWidth="1"/>
    <col min="5634" max="5634" width="39.85546875" style="10" customWidth="1"/>
    <col min="5635" max="5635" width="41" style="10" customWidth="1"/>
    <col min="5636" max="5636" width="22.5703125" style="10" customWidth="1"/>
    <col min="5637" max="5637" width="38" style="10" customWidth="1"/>
    <col min="5638" max="5638" width="16.85546875" style="10" customWidth="1"/>
    <col min="5639" max="5655" width="12.42578125" style="10" customWidth="1"/>
    <col min="5656" max="5656" width="16.140625" style="10" customWidth="1"/>
    <col min="5657" max="5657" width="14.7109375" style="10" customWidth="1"/>
    <col min="5658" max="5658" width="12.28515625" style="10" customWidth="1"/>
    <col min="5659" max="5659" width="14.28515625" style="10" customWidth="1"/>
    <col min="5660" max="5660" width="13.28515625" style="10" customWidth="1"/>
    <col min="5661" max="5661" width="36" style="10" bestFit="1" customWidth="1"/>
    <col min="5662" max="5662" width="18" style="10" customWidth="1"/>
    <col min="5663" max="5888" width="9.140625" style="10"/>
    <col min="5889" max="5889" width="9" style="10" customWidth="1"/>
    <col min="5890" max="5890" width="39.85546875" style="10" customWidth="1"/>
    <col min="5891" max="5891" width="41" style="10" customWidth="1"/>
    <col min="5892" max="5892" width="22.5703125" style="10" customWidth="1"/>
    <col min="5893" max="5893" width="38" style="10" customWidth="1"/>
    <col min="5894" max="5894" width="16.85546875" style="10" customWidth="1"/>
    <col min="5895" max="5911" width="12.42578125" style="10" customWidth="1"/>
    <col min="5912" max="5912" width="16.140625" style="10" customWidth="1"/>
    <col min="5913" max="5913" width="14.7109375" style="10" customWidth="1"/>
    <col min="5914" max="5914" width="12.28515625" style="10" customWidth="1"/>
    <col min="5915" max="5915" width="14.28515625" style="10" customWidth="1"/>
    <col min="5916" max="5916" width="13.28515625" style="10" customWidth="1"/>
    <col min="5917" max="5917" width="36" style="10" bestFit="1" customWidth="1"/>
    <col min="5918" max="5918" width="18" style="10" customWidth="1"/>
    <col min="5919" max="6144" width="9.140625" style="10"/>
    <col min="6145" max="6145" width="9" style="10" customWidth="1"/>
    <col min="6146" max="6146" width="39.85546875" style="10" customWidth="1"/>
    <col min="6147" max="6147" width="41" style="10" customWidth="1"/>
    <col min="6148" max="6148" width="22.5703125" style="10" customWidth="1"/>
    <col min="6149" max="6149" width="38" style="10" customWidth="1"/>
    <col min="6150" max="6150" width="16.85546875" style="10" customWidth="1"/>
    <col min="6151" max="6167" width="12.42578125" style="10" customWidth="1"/>
    <col min="6168" max="6168" width="16.140625" style="10" customWidth="1"/>
    <col min="6169" max="6169" width="14.7109375" style="10" customWidth="1"/>
    <col min="6170" max="6170" width="12.28515625" style="10" customWidth="1"/>
    <col min="6171" max="6171" width="14.28515625" style="10" customWidth="1"/>
    <col min="6172" max="6172" width="13.28515625" style="10" customWidth="1"/>
    <col min="6173" max="6173" width="36" style="10" bestFit="1" customWidth="1"/>
    <col min="6174" max="6174" width="18" style="10" customWidth="1"/>
    <col min="6175" max="6400" width="9.140625" style="10"/>
    <col min="6401" max="6401" width="9" style="10" customWidth="1"/>
    <col min="6402" max="6402" width="39.85546875" style="10" customWidth="1"/>
    <col min="6403" max="6403" width="41" style="10" customWidth="1"/>
    <col min="6404" max="6404" width="22.5703125" style="10" customWidth="1"/>
    <col min="6405" max="6405" width="38" style="10" customWidth="1"/>
    <col min="6406" max="6406" width="16.85546875" style="10" customWidth="1"/>
    <col min="6407" max="6423" width="12.42578125" style="10" customWidth="1"/>
    <col min="6424" max="6424" width="16.140625" style="10" customWidth="1"/>
    <col min="6425" max="6425" width="14.7109375" style="10" customWidth="1"/>
    <col min="6426" max="6426" width="12.28515625" style="10" customWidth="1"/>
    <col min="6427" max="6427" width="14.28515625" style="10" customWidth="1"/>
    <col min="6428" max="6428" width="13.28515625" style="10" customWidth="1"/>
    <col min="6429" max="6429" width="36" style="10" bestFit="1" customWidth="1"/>
    <col min="6430" max="6430" width="18" style="10" customWidth="1"/>
    <col min="6431" max="6656" width="9.140625" style="10"/>
    <col min="6657" max="6657" width="9" style="10" customWidth="1"/>
    <col min="6658" max="6658" width="39.85546875" style="10" customWidth="1"/>
    <col min="6659" max="6659" width="41" style="10" customWidth="1"/>
    <col min="6660" max="6660" width="22.5703125" style="10" customWidth="1"/>
    <col min="6661" max="6661" width="38" style="10" customWidth="1"/>
    <col min="6662" max="6662" width="16.85546875" style="10" customWidth="1"/>
    <col min="6663" max="6679" width="12.42578125" style="10" customWidth="1"/>
    <col min="6680" max="6680" width="16.140625" style="10" customWidth="1"/>
    <col min="6681" max="6681" width="14.7109375" style="10" customWidth="1"/>
    <col min="6682" max="6682" width="12.28515625" style="10" customWidth="1"/>
    <col min="6683" max="6683" width="14.28515625" style="10" customWidth="1"/>
    <col min="6684" max="6684" width="13.28515625" style="10" customWidth="1"/>
    <col min="6685" max="6685" width="36" style="10" bestFit="1" customWidth="1"/>
    <col min="6686" max="6686" width="18" style="10" customWidth="1"/>
    <col min="6687" max="6912" width="9.140625" style="10"/>
    <col min="6913" max="6913" width="9" style="10" customWidth="1"/>
    <col min="6914" max="6914" width="39.85546875" style="10" customWidth="1"/>
    <col min="6915" max="6915" width="41" style="10" customWidth="1"/>
    <col min="6916" max="6916" width="22.5703125" style="10" customWidth="1"/>
    <col min="6917" max="6917" width="38" style="10" customWidth="1"/>
    <col min="6918" max="6918" width="16.85546875" style="10" customWidth="1"/>
    <col min="6919" max="6935" width="12.42578125" style="10" customWidth="1"/>
    <col min="6936" max="6936" width="16.140625" style="10" customWidth="1"/>
    <col min="6937" max="6937" width="14.7109375" style="10" customWidth="1"/>
    <col min="6938" max="6938" width="12.28515625" style="10" customWidth="1"/>
    <col min="6939" max="6939" width="14.28515625" style="10" customWidth="1"/>
    <col min="6940" max="6940" width="13.28515625" style="10" customWidth="1"/>
    <col min="6941" max="6941" width="36" style="10" bestFit="1" customWidth="1"/>
    <col min="6942" max="6942" width="18" style="10" customWidth="1"/>
    <col min="6943" max="7168" width="9.140625" style="10"/>
    <col min="7169" max="7169" width="9" style="10" customWidth="1"/>
    <col min="7170" max="7170" width="39.85546875" style="10" customWidth="1"/>
    <col min="7171" max="7171" width="41" style="10" customWidth="1"/>
    <col min="7172" max="7172" width="22.5703125" style="10" customWidth="1"/>
    <col min="7173" max="7173" width="38" style="10" customWidth="1"/>
    <col min="7174" max="7174" width="16.85546875" style="10" customWidth="1"/>
    <col min="7175" max="7191" width="12.42578125" style="10" customWidth="1"/>
    <col min="7192" max="7192" width="16.140625" style="10" customWidth="1"/>
    <col min="7193" max="7193" width="14.7109375" style="10" customWidth="1"/>
    <col min="7194" max="7194" width="12.28515625" style="10" customWidth="1"/>
    <col min="7195" max="7195" width="14.28515625" style="10" customWidth="1"/>
    <col min="7196" max="7196" width="13.28515625" style="10" customWidth="1"/>
    <col min="7197" max="7197" width="36" style="10" bestFit="1" customWidth="1"/>
    <col min="7198" max="7198" width="18" style="10" customWidth="1"/>
    <col min="7199" max="7424" width="9.140625" style="10"/>
    <col min="7425" max="7425" width="9" style="10" customWidth="1"/>
    <col min="7426" max="7426" width="39.85546875" style="10" customWidth="1"/>
    <col min="7427" max="7427" width="41" style="10" customWidth="1"/>
    <col min="7428" max="7428" width="22.5703125" style="10" customWidth="1"/>
    <col min="7429" max="7429" width="38" style="10" customWidth="1"/>
    <col min="7430" max="7430" width="16.85546875" style="10" customWidth="1"/>
    <col min="7431" max="7447" width="12.42578125" style="10" customWidth="1"/>
    <col min="7448" max="7448" width="16.140625" style="10" customWidth="1"/>
    <col min="7449" max="7449" width="14.7109375" style="10" customWidth="1"/>
    <col min="7450" max="7450" width="12.28515625" style="10" customWidth="1"/>
    <col min="7451" max="7451" width="14.28515625" style="10" customWidth="1"/>
    <col min="7452" max="7452" width="13.28515625" style="10" customWidth="1"/>
    <col min="7453" max="7453" width="36" style="10" bestFit="1" customWidth="1"/>
    <col min="7454" max="7454" width="18" style="10" customWidth="1"/>
    <col min="7455" max="7680" width="9.140625" style="10"/>
    <col min="7681" max="7681" width="9" style="10" customWidth="1"/>
    <col min="7682" max="7682" width="39.85546875" style="10" customWidth="1"/>
    <col min="7683" max="7683" width="41" style="10" customWidth="1"/>
    <col min="7684" max="7684" width="22.5703125" style="10" customWidth="1"/>
    <col min="7685" max="7685" width="38" style="10" customWidth="1"/>
    <col min="7686" max="7686" width="16.85546875" style="10" customWidth="1"/>
    <col min="7687" max="7703" width="12.42578125" style="10" customWidth="1"/>
    <col min="7704" max="7704" width="16.140625" style="10" customWidth="1"/>
    <col min="7705" max="7705" width="14.7109375" style="10" customWidth="1"/>
    <col min="7706" max="7706" width="12.28515625" style="10" customWidth="1"/>
    <col min="7707" max="7707" width="14.28515625" style="10" customWidth="1"/>
    <col min="7708" max="7708" width="13.28515625" style="10" customWidth="1"/>
    <col min="7709" max="7709" width="36" style="10" bestFit="1" customWidth="1"/>
    <col min="7710" max="7710" width="18" style="10" customWidth="1"/>
    <col min="7711" max="7936" width="9.140625" style="10"/>
    <col min="7937" max="7937" width="9" style="10" customWidth="1"/>
    <col min="7938" max="7938" width="39.85546875" style="10" customWidth="1"/>
    <col min="7939" max="7939" width="41" style="10" customWidth="1"/>
    <col min="7940" max="7940" width="22.5703125" style="10" customWidth="1"/>
    <col min="7941" max="7941" width="38" style="10" customWidth="1"/>
    <col min="7942" max="7942" width="16.85546875" style="10" customWidth="1"/>
    <col min="7943" max="7959" width="12.42578125" style="10" customWidth="1"/>
    <col min="7960" max="7960" width="16.140625" style="10" customWidth="1"/>
    <col min="7961" max="7961" width="14.7109375" style="10" customWidth="1"/>
    <col min="7962" max="7962" width="12.28515625" style="10" customWidth="1"/>
    <col min="7963" max="7963" width="14.28515625" style="10" customWidth="1"/>
    <col min="7964" max="7964" width="13.28515625" style="10" customWidth="1"/>
    <col min="7965" max="7965" width="36" style="10" bestFit="1" customWidth="1"/>
    <col min="7966" max="7966" width="18" style="10" customWidth="1"/>
    <col min="7967" max="8192" width="9.140625" style="10"/>
    <col min="8193" max="8193" width="9" style="10" customWidth="1"/>
    <col min="8194" max="8194" width="39.85546875" style="10" customWidth="1"/>
    <col min="8195" max="8195" width="41" style="10" customWidth="1"/>
    <col min="8196" max="8196" width="22.5703125" style="10" customWidth="1"/>
    <col min="8197" max="8197" width="38" style="10" customWidth="1"/>
    <col min="8198" max="8198" width="16.85546875" style="10" customWidth="1"/>
    <col min="8199" max="8215" width="12.42578125" style="10" customWidth="1"/>
    <col min="8216" max="8216" width="16.140625" style="10" customWidth="1"/>
    <col min="8217" max="8217" width="14.7109375" style="10" customWidth="1"/>
    <col min="8218" max="8218" width="12.28515625" style="10" customWidth="1"/>
    <col min="8219" max="8219" width="14.28515625" style="10" customWidth="1"/>
    <col min="8220" max="8220" width="13.28515625" style="10" customWidth="1"/>
    <col min="8221" max="8221" width="36" style="10" bestFit="1" customWidth="1"/>
    <col min="8222" max="8222" width="18" style="10" customWidth="1"/>
    <col min="8223" max="8448" width="9.140625" style="10"/>
    <col min="8449" max="8449" width="9" style="10" customWidth="1"/>
    <col min="8450" max="8450" width="39.85546875" style="10" customWidth="1"/>
    <col min="8451" max="8451" width="41" style="10" customWidth="1"/>
    <col min="8452" max="8452" width="22.5703125" style="10" customWidth="1"/>
    <col min="8453" max="8453" width="38" style="10" customWidth="1"/>
    <col min="8454" max="8454" width="16.85546875" style="10" customWidth="1"/>
    <col min="8455" max="8471" width="12.42578125" style="10" customWidth="1"/>
    <col min="8472" max="8472" width="16.140625" style="10" customWidth="1"/>
    <col min="8473" max="8473" width="14.7109375" style="10" customWidth="1"/>
    <col min="8474" max="8474" width="12.28515625" style="10" customWidth="1"/>
    <col min="8475" max="8475" width="14.28515625" style="10" customWidth="1"/>
    <col min="8476" max="8476" width="13.28515625" style="10" customWidth="1"/>
    <col min="8477" max="8477" width="36" style="10" bestFit="1" customWidth="1"/>
    <col min="8478" max="8478" width="18" style="10" customWidth="1"/>
    <col min="8479" max="8704" width="9.140625" style="10"/>
    <col min="8705" max="8705" width="9" style="10" customWidth="1"/>
    <col min="8706" max="8706" width="39.85546875" style="10" customWidth="1"/>
    <col min="8707" max="8707" width="41" style="10" customWidth="1"/>
    <col min="8708" max="8708" width="22.5703125" style="10" customWidth="1"/>
    <col min="8709" max="8709" width="38" style="10" customWidth="1"/>
    <col min="8710" max="8710" width="16.85546875" style="10" customWidth="1"/>
    <col min="8711" max="8727" width="12.42578125" style="10" customWidth="1"/>
    <col min="8728" max="8728" width="16.140625" style="10" customWidth="1"/>
    <col min="8729" max="8729" width="14.7109375" style="10" customWidth="1"/>
    <col min="8730" max="8730" width="12.28515625" style="10" customWidth="1"/>
    <col min="8731" max="8731" width="14.28515625" style="10" customWidth="1"/>
    <col min="8732" max="8732" width="13.28515625" style="10" customWidth="1"/>
    <col min="8733" max="8733" width="36" style="10" bestFit="1" customWidth="1"/>
    <col min="8734" max="8734" width="18" style="10" customWidth="1"/>
    <col min="8735" max="8960" width="9.140625" style="10"/>
    <col min="8961" max="8961" width="9" style="10" customWidth="1"/>
    <col min="8962" max="8962" width="39.85546875" style="10" customWidth="1"/>
    <col min="8963" max="8963" width="41" style="10" customWidth="1"/>
    <col min="8964" max="8964" width="22.5703125" style="10" customWidth="1"/>
    <col min="8965" max="8965" width="38" style="10" customWidth="1"/>
    <col min="8966" max="8966" width="16.85546875" style="10" customWidth="1"/>
    <col min="8967" max="8983" width="12.42578125" style="10" customWidth="1"/>
    <col min="8984" max="8984" width="16.140625" style="10" customWidth="1"/>
    <col min="8985" max="8985" width="14.7109375" style="10" customWidth="1"/>
    <col min="8986" max="8986" width="12.28515625" style="10" customWidth="1"/>
    <col min="8987" max="8987" width="14.28515625" style="10" customWidth="1"/>
    <col min="8988" max="8988" width="13.28515625" style="10" customWidth="1"/>
    <col min="8989" max="8989" width="36" style="10" bestFit="1" customWidth="1"/>
    <col min="8990" max="8990" width="18" style="10" customWidth="1"/>
    <col min="8991" max="9216" width="9.140625" style="10"/>
    <col min="9217" max="9217" width="9" style="10" customWidth="1"/>
    <col min="9218" max="9218" width="39.85546875" style="10" customWidth="1"/>
    <col min="9219" max="9219" width="41" style="10" customWidth="1"/>
    <col min="9220" max="9220" width="22.5703125" style="10" customWidth="1"/>
    <col min="9221" max="9221" width="38" style="10" customWidth="1"/>
    <col min="9222" max="9222" width="16.85546875" style="10" customWidth="1"/>
    <col min="9223" max="9239" width="12.42578125" style="10" customWidth="1"/>
    <col min="9240" max="9240" width="16.140625" style="10" customWidth="1"/>
    <col min="9241" max="9241" width="14.7109375" style="10" customWidth="1"/>
    <col min="9242" max="9242" width="12.28515625" style="10" customWidth="1"/>
    <col min="9243" max="9243" width="14.28515625" style="10" customWidth="1"/>
    <col min="9244" max="9244" width="13.28515625" style="10" customWidth="1"/>
    <col min="9245" max="9245" width="36" style="10" bestFit="1" customWidth="1"/>
    <col min="9246" max="9246" width="18" style="10" customWidth="1"/>
    <col min="9247" max="9472" width="9.140625" style="10"/>
    <col min="9473" max="9473" width="9" style="10" customWidth="1"/>
    <col min="9474" max="9474" width="39.85546875" style="10" customWidth="1"/>
    <col min="9475" max="9475" width="41" style="10" customWidth="1"/>
    <col min="9476" max="9476" width="22.5703125" style="10" customWidth="1"/>
    <col min="9477" max="9477" width="38" style="10" customWidth="1"/>
    <col min="9478" max="9478" width="16.85546875" style="10" customWidth="1"/>
    <col min="9479" max="9495" width="12.42578125" style="10" customWidth="1"/>
    <col min="9496" max="9496" width="16.140625" style="10" customWidth="1"/>
    <col min="9497" max="9497" width="14.7109375" style="10" customWidth="1"/>
    <col min="9498" max="9498" width="12.28515625" style="10" customWidth="1"/>
    <col min="9499" max="9499" width="14.28515625" style="10" customWidth="1"/>
    <col min="9500" max="9500" width="13.28515625" style="10" customWidth="1"/>
    <col min="9501" max="9501" width="36" style="10" bestFit="1" customWidth="1"/>
    <col min="9502" max="9502" width="18" style="10" customWidth="1"/>
    <col min="9503" max="9728" width="9.140625" style="10"/>
    <col min="9729" max="9729" width="9" style="10" customWidth="1"/>
    <col min="9730" max="9730" width="39.85546875" style="10" customWidth="1"/>
    <col min="9731" max="9731" width="41" style="10" customWidth="1"/>
    <col min="9732" max="9732" width="22.5703125" style="10" customWidth="1"/>
    <col min="9733" max="9733" width="38" style="10" customWidth="1"/>
    <col min="9734" max="9734" width="16.85546875" style="10" customWidth="1"/>
    <col min="9735" max="9751" width="12.42578125" style="10" customWidth="1"/>
    <col min="9752" max="9752" width="16.140625" style="10" customWidth="1"/>
    <col min="9753" max="9753" width="14.7109375" style="10" customWidth="1"/>
    <col min="9754" max="9754" width="12.28515625" style="10" customWidth="1"/>
    <col min="9755" max="9755" width="14.28515625" style="10" customWidth="1"/>
    <col min="9756" max="9756" width="13.28515625" style="10" customWidth="1"/>
    <col min="9757" max="9757" width="36" style="10" bestFit="1" customWidth="1"/>
    <col min="9758" max="9758" width="18" style="10" customWidth="1"/>
    <col min="9759" max="9984" width="9.140625" style="10"/>
    <col min="9985" max="9985" width="9" style="10" customWidth="1"/>
    <col min="9986" max="9986" width="39.85546875" style="10" customWidth="1"/>
    <col min="9987" max="9987" width="41" style="10" customWidth="1"/>
    <col min="9988" max="9988" width="22.5703125" style="10" customWidth="1"/>
    <col min="9989" max="9989" width="38" style="10" customWidth="1"/>
    <col min="9990" max="9990" width="16.85546875" style="10" customWidth="1"/>
    <col min="9991" max="10007" width="12.42578125" style="10" customWidth="1"/>
    <col min="10008" max="10008" width="16.140625" style="10" customWidth="1"/>
    <col min="10009" max="10009" width="14.7109375" style="10" customWidth="1"/>
    <col min="10010" max="10010" width="12.28515625" style="10" customWidth="1"/>
    <col min="10011" max="10011" width="14.28515625" style="10" customWidth="1"/>
    <col min="10012" max="10012" width="13.28515625" style="10" customWidth="1"/>
    <col min="10013" max="10013" width="36" style="10" bestFit="1" customWidth="1"/>
    <col min="10014" max="10014" width="18" style="10" customWidth="1"/>
    <col min="10015" max="10240" width="9.140625" style="10"/>
    <col min="10241" max="10241" width="9" style="10" customWidth="1"/>
    <col min="10242" max="10242" width="39.85546875" style="10" customWidth="1"/>
    <col min="10243" max="10243" width="41" style="10" customWidth="1"/>
    <col min="10244" max="10244" width="22.5703125" style="10" customWidth="1"/>
    <col min="10245" max="10245" width="38" style="10" customWidth="1"/>
    <col min="10246" max="10246" width="16.85546875" style="10" customWidth="1"/>
    <col min="10247" max="10263" width="12.42578125" style="10" customWidth="1"/>
    <col min="10264" max="10264" width="16.140625" style="10" customWidth="1"/>
    <col min="10265" max="10265" width="14.7109375" style="10" customWidth="1"/>
    <col min="10266" max="10266" width="12.28515625" style="10" customWidth="1"/>
    <col min="10267" max="10267" width="14.28515625" style="10" customWidth="1"/>
    <col min="10268" max="10268" width="13.28515625" style="10" customWidth="1"/>
    <col min="10269" max="10269" width="36" style="10" bestFit="1" customWidth="1"/>
    <col min="10270" max="10270" width="18" style="10" customWidth="1"/>
    <col min="10271" max="10496" width="9.140625" style="10"/>
    <col min="10497" max="10497" width="9" style="10" customWidth="1"/>
    <col min="10498" max="10498" width="39.85546875" style="10" customWidth="1"/>
    <col min="10499" max="10499" width="41" style="10" customWidth="1"/>
    <col min="10500" max="10500" width="22.5703125" style="10" customWidth="1"/>
    <col min="10501" max="10501" width="38" style="10" customWidth="1"/>
    <col min="10502" max="10502" width="16.85546875" style="10" customWidth="1"/>
    <col min="10503" max="10519" width="12.42578125" style="10" customWidth="1"/>
    <col min="10520" max="10520" width="16.140625" style="10" customWidth="1"/>
    <col min="10521" max="10521" width="14.7109375" style="10" customWidth="1"/>
    <col min="10522" max="10522" width="12.28515625" style="10" customWidth="1"/>
    <col min="10523" max="10523" width="14.28515625" style="10" customWidth="1"/>
    <col min="10524" max="10524" width="13.28515625" style="10" customWidth="1"/>
    <col min="10525" max="10525" width="36" style="10" bestFit="1" customWidth="1"/>
    <col min="10526" max="10526" width="18" style="10" customWidth="1"/>
    <col min="10527" max="10752" width="9.140625" style="10"/>
    <col min="10753" max="10753" width="9" style="10" customWidth="1"/>
    <col min="10754" max="10754" width="39.85546875" style="10" customWidth="1"/>
    <col min="10755" max="10755" width="41" style="10" customWidth="1"/>
    <col min="10756" max="10756" width="22.5703125" style="10" customWidth="1"/>
    <col min="10757" max="10757" width="38" style="10" customWidth="1"/>
    <col min="10758" max="10758" width="16.85546875" style="10" customWidth="1"/>
    <col min="10759" max="10775" width="12.42578125" style="10" customWidth="1"/>
    <col min="10776" max="10776" width="16.140625" style="10" customWidth="1"/>
    <col min="10777" max="10777" width="14.7109375" style="10" customWidth="1"/>
    <col min="10778" max="10778" width="12.28515625" style="10" customWidth="1"/>
    <col min="10779" max="10779" width="14.28515625" style="10" customWidth="1"/>
    <col min="10780" max="10780" width="13.28515625" style="10" customWidth="1"/>
    <col min="10781" max="10781" width="36" style="10" bestFit="1" customWidth="1"/>
    <col min="10782" max="10782" width="18" style="10" customWidth="1"/>
    <col min="10783" max="11008" width="9.140625" style="10"/>
    <col min="11009" max="11009" width="9" style="10" customWidth="1"/>
    <col min="11010" max="11010" width="39.85546875" style="10" customWidth="1"/>
    <col min="11011" max="11011" width="41" style="10" customWidth="1"/>
    <col min="11012" max="11012" width="22.5703125" style="10" customWidth="1"/>
    <col min="11013" max="11013" width="38" style="10" customWidth="1"/>
    <col min="11014" max="11014" width="16.85546875" style="10" customWidth="1"/>
    <col min="11015" max="11031" width="12.42578125" style="10" customWidth="1"/>
    <col min="11032" max="11032" width="16.140625" style="10" customWidth="1"/>
    <col min="11033" max="11033" width="14.7109375" style="10" customWidth="1"/>
    <col min="11034" max="11034" width="12.28515625" style="10" customWidth="1"/>
    <col min="11035" max="11035" width="14.28515625" style="10" customWidth="1"/>
    <col min="11036" max="11036" width="13.28515625" style="10" customWidth="1"/>
    <col min="11037" max="11037" width="36" style="10" bestFit="1" customWidth="1"/>
    <col min="11038" max="11038" width="18" style="10" customWidth="1"/>
    <col min="11039" max="11264" width="9.140625" style="10"/>
    <col min="11265" max="11265" width="9" style="10" customWidth="1"/>
    <col min="11266" max="11266" width="39.85546875" style="10" customWidth="1"/>
    <col min="11267" max="11267" width="41" style="10" customWidth="1"/>
    <col min="11268" max="11268" width="22.5703125" style="10" customWidth="1"/>
    <col min="11269" max="11269" width="38" style="10" customWidth="1"/>
    <col min="11270" max="11270" width="16.85546875" style="10" customWidth="1"/>
    <col min="11271" max="11287" width="12.42578125" style="10" customWidth="1"/>
    <col min="11288" max="11288" width="16.140625" style="10" customWidth="1"/>
    <col min="11289" max="11289" width="14.7109375" style="10" customWidth="1"/>
    <col min="11290" max="11290" width="12.28515625" style="10" customWidth="1"/>
    <col min="11291" max="11291" width="14.28515625" style="10" customWidth="1"/>
    <col min="11292" max="11292" width="13.28515625" style="10" customWidth="1"/>
    <col min="11293" max="11293" width="36" style="10" bestFit="1" customWidth="1"/>
    <col min="11294" max="11294" width="18" style="10" customWidth="1"/>
    <col min="11295" max="11520" width="9.140625" style="10"/>
    <col min="11521" max="11521" width="9" style="10" customWidth="1"/>
    <col min="11522" max="11522" width="39.85546875" style="10" customWidth="1"/>
    <col min="11523" max="11523" width="41" style="10" customWidth="1"/>
    <col min="11524" max="11524" width="22.5703125" style="10" customWidth="1"/>
    <col min="11525" max="11525" width="38" style="10" customWidth="1"/>
    <col min="11526" max="11526" width="16.85546875" style="10" customWidth="1"/>
    <col min="11527" max="11543" width="12.42578125" style="10" customWidth="1"/>
    <col min="11544" max="11544" width="16.140625" style="10" customWidth="1"/>
    <col min="11545" max="11545" width="14.7109375" style="10" customWidth="1"/>
    <col min="11546" max="11546" width="12.28515625" style="10" customWidth="1"/>
    <col min="11547" max="11547" width="14.28515625" style="10" customWidth="1"/>
    <col min="11548" max="11548" width="13.28515625" style="10" customWidth="1"/>
    <col min="11549" max="11549" width="36" style="10" bestFit="1" customWidth="1"/>
    <col min="11550" max="11550" width="18" style="10" customWidth="1"/>
    <col min="11551" max="11776" width="9.140625" style="10"/>
    <col min="11777" max="11777" width="9" style="10" customWidth="1"/>
    <col min="11778" max="11778" width="39.85546875" style="10" customWidth="1"/>
    <col min="11779" max="11779" width="41" style="10" customWidth="1"/>
    <col min="11780" max="11780" width="22.5703125" style="10" customWidth="1"/>
    <col min="11781" max="11781" width="38" style="10" customWidth="1"/>
    <col min="11782" max="11782" width="16.85546875" style="10" customWidth="1"/>
    <col min="11783" max="11799" width="12.42578125" style="10" customWidth="1"/>
    <col min="11800" max="11800" width="16.140625" style="10" customWidth="1"/>
    <col min="11801" max="11801" width="14.7109375" style="10" customWidth="1"/>
    <col min="11802" max="11802" width="12.28515625" style="10" customWidth="1"/>
    <col min="11803" max="11803" width="14.28515625" style="10" customWidth="1"/>
    <col min="11804" max="11804" width="13.28515625" style="10" customWidth="1"/>
    <col min="11805" max="11805" width="36" style="10" bestFit="1" customWidth="1"/>
    <col min="11806" max="11806" width="18" style="10" customWidth="1"/>
    <col min="11807" max="12032" width="9.140625" style="10"/>
    <col min="12033" max="12033" width="9" style="10" customWidth="1"/>
    <col min="12034" max="12034" width="39.85546875" style="10" customWidth="1"/>
    <col min="12035" max="12035" width="41" style="10" customWidth="1"/>
    <col min="12036" max="12036" width="22.5703125" style="10" customWidth="1"/>
    <col min="12037" max="12037" width="38" style="10" customWidth="1"/>
    <col min="12038" max="12038" width="16.85546875" style="10" customWidth="1"/>
    <col min="12039" max="12055" width="12.42578125" style="10" customWidth="1"/>
    <col min="12056" max="12056" width="16.140625" style="10" customWidth="1"/>
    <col min="12057" max="12057" width="14.7109375" style="10" customWidth="1"/>
    <col min="12058" max="12058" width="12.28515625" style="10" customWidth="1"/>
    <col min="12059" max="12059" width="14.28515625" style="10" customWidth="1"/>
    <col min="12060" max="12060" width="13.28515625" style="10" customWidth="1"/>
    <col min="12061" max="12061" width="36" style="10" bestFit="1" customWidth="1"/>
    <col min="12062" max="12062" width="18" style="10" customWidth="1"/>
    <col min="12063" max="12288" width="9.140625" style="10"/>
    <col min="12289" max="12289" width="9" style="10" customWidth="1"/>
    <col min="12290" max="12290" width="39.85546875" style="10" customWidth="1"/>
    <col min="12291" max="12291" width="41" style="10" customWidth="1"/>
    <col min="12292" max="12292" width="22.5703125" style="10" customWidth="1"/>
    <col min="12293" max="12293" width="38" style="10" customWidth="1"/>
    <col min="12294" max="12294" width="16.85546875" style="10" customWidth="1"/>
    <col min="12295" max="12311" width="12.42578125" style="10" customWidth="1"/>
    <col min="12312" max="12312" width="16.140625" style="10" customWidth="1"/>
    <col min="12313" max="12313" width="14.7109375" style="10" customWidth="1"/>
    <col min="12314" max="12314" width="12.28515625" style="10" customWidth="1"/>
    <col min="12315" max="12315" width="14.28515625" style="10" customWidth="1"/>
    <col min="12316" max="12316" width="13.28515625" style="10" customWidth="1"/>
    <col min="12317" max="12317" width="36" style="10" bestFit="1" customWidth="1"/>
    <col min="12318" max="12318" width="18" style="10" customWidth="1"/>
    <col min="12319" max="12544" width="9.140625" style="10"/>
    <col min="12545" max="12545" width="9" style="10" customWidth="1"/>
    <col min="12546" max="12546" width="39.85546875" style="10" customWidth="1"/>
    <col min="12547" max="12547" width="41" style="10" customWidth="1"/>
    <col min="12548" max="12548" width="22.5703125" style="10" customWidth="1"/>
    <col min="12549" max="12549" width="38" style="10" customWidth="1"/>
    <col min="12550" max="12550" width="16.85546875" style="10" customWidth="1"/>
    <col min="12551" max="12567" width="12.42578125" style="10" customWidth="1"/>
    <col min="12568" max="12568" width="16.140625" style="10" customWidth="1"/>
    <col min="12569" max="12569" width="14.7109375" style="10" customWidth="1"/>
    <col min="12570" max="12570" width="12.28515625" style="10" customWidth="1"/>
    <col min="12571" max="12571" width="14.28515625" style="10" customWidth="1"/>
    <col min="12572" max="12572" width="13.28515625" style="10" customWidth="1"/>
    <col min="12573" max="12573" width="36" style="10" bestFit="1" customWidth="1"/>
    <col min="12574" max="12574" width="18" style="10" customWidth="1"/>
    <col min="12575" max="12800" width="9.140625" style="10"/>
    <col min="12801" max="12801" width="9" style="10" customWidth="1"/>
    <col min="12802" max="12802" width="39.85546875" style="10" customWidth="1"/>
    <col min="12803" max="12803" width="41" style="10" customWidth="1"/>
    <col min="12804" max="12804" width="22.5703125" style="10" customWidth="1"/>
    <col min="12805" max="12805" width="38" style="10" customWidth="1"/>
    <col min="12806" max="12806" width="16.85546875" style="10" customWidth="1"/>
    <col min="12807" max="12823" width="12.42578125" style="10" customWidth="1"/>
    <col min="12824" max="12824" width="16.140625" style="10" customWidth="1"/>
    <col min="12825" max="12825" width="14.7109375" style="10" customWidth="1"/>
    <col min="12826" max="12826" width="12.28515625" style="10" customWidth="1"/>
    <col min="12827" max="12827" width="14.28515625" style="10" customWidth="1"/>
    <col min="12828" max="12828" width="13.28515625" style="10" customWidth="1"/>
    <col min="12829" max="12829" width="36" style="10" bestFit="1" customWidth="1"/>
    <col min="12830" max="12830" width="18" style="10" customWidth="1"/>
    <col min="12831" max="13056" width="9.140625" style="10"/>
    <col min="13057" max="13057" width="9" style="10" customWidth="1"/>
    <col min="13058" max="13058" width="39.85546875" style="10" customWidth="1"/>
    <col min="13059" max="13059" width="41" style="10" customWidth="1"/>
    <col min="13060" max="13060" width="22.5703125" style="10" customWidth="1"/>
    <col min="13061" max="13061" width="38" style="10" customWidth="1"/>
    <col min="13062" max="13062" width="16.85546875" style="10" customWidth="1"/>
    <col min="13063" max="13079" width="12.42578125" style="10" customWidth="1"/>
    <col min="13080" max="13080" width="16.140625" style="10" customWidth="1"/>
    <col min="13081" max="13081" width="14.7109375" style="10" customWidth="1"/>
    <col min="13082" max="13082" width="12.28515625" style="10" customWidth="1"/>
    <col min="13083" max="13083" width="14.28515625" style="10" customWidth="1"/>
    <col min="13084" max="13084" width="13.28515625" style="10" customWidth="1"/>
    <col min="13085" max="13085" width="36" style="10" bestFit="1" customWidth="1"/>
    <col min="13086" max="13086" width="18" style="10" customWidth="1"/>
    <col min="13087" max="13312" width="9.140625" style="10"/>
    <col min="13313" max="13313" width="9" style="10" customWidth="1"/>
    <col min="13314" max="13314" width="39.85546875" style="10" customWidth="1"/>
    <col min="13315" max="13315" width="41" style="10" customWidth="1"/>
    <col min="13316" max="13316" width="22.5703125" style="10" customWidth="1"/>
    <col min="13317" max="13317" width="38" style="10" customWidth="1"/>
    <col min="13318" max="13318" width="16.85546875" style="10" customWidth="1"/>
    <col min="13319" max="13335" width="12.42578125" style="10" customWidth="1"/>
    <col min="13336" max="13336" width="16.140625" style="10" customWidth="1"/>
    <col min="13337" max="13337" width="14.7109375" style="10" customWidth="1"/>
    <col min="13338" max="13338" width="12.28515625" style="10" customWidth="1"/>
    <col min="13339" max="13339" width="14.28515625" style="10" customWidth="1"/>
    <col min="13340" max="13340" width="13.28515625" style="10" customWidth="1"/>
    <col min="13341" max="13341" width="36" style="10" bestFit="1" customWidth="1"/>
    <col min="13342" max="13342" width="18" style="10" customWidth="1"/>
    <col min="13343" max="13568" width="9.140625" style="10"/>
    <col min="13569" max="13569" width="9" style="10" customWidth="1"/>
    <col min="13570" max="13570" width="39.85546875" style="10" customWidth="1"/>
    <col min="13571" max="13571" width="41" style="10" customWidth="1"/>
    <col min="13572" max="13572" width="22.5703125" style="10" customWidth="1"/>
    <col min="13573" max="13573" width="38" style="10" customWidth="1"/>
    <col min="13574" max="13574" width="16.85546875" style="10" customWidth="1"/>
    <col min="13575" max="13591" width="12.42578125" style="10" customWidth="1"/>
    <col min="13592" max="13592" width="16.140625" style="10" customWidth="1"/>
    <col min="13593" max="13593" width="14.7109375" style="10" customWidth="1"/>
    <col min="13594" max="13594" width="12.28515625" style="10" customWidth="1"/>
    <col min="13595" max="13595" width="14.28515625" style="10" customWidth="1"/>
    <col min="13596" max="13596" width="13.28515625" style="10" customWidth="1"/>
    <col min="13597" max="13597" width="36" style="10" bestFit="1" customWidth="1"/>
    <col min="13598" max="13598" width="18" style="10" customWidth="1"/>
    <col min="13599" max="13824" width="9.140625" style="10"/>
    <col min="13825" max="13825" width="9" style="10" customWidth="1"/>
    <col min="13826" max="13826" width="39.85546875" style="10" customWidth="1"/>
    <col min="13827" max="13827" width="41" style="10" customWidth="1"/>
    <col min="13828" max="13828" width="22.5703125" style="10" customWidth="1"/>
    <col min="13829" max="13829" width="38" style="10" customWidth="1"/>
    <col min="13830" max="13830" width="16.85546875" style="10" customWidth="1"/>
    <col min="13831" max="13847" width="12.42578125" style="10" customWidth="1"/>
    <col min="13848" max="13848" width="16.140625" style="10" customWidth="1"/>
    <col min="13849" max="13849" width="14.7109375" style="10" customWidth="1"/>
    <col min="13850" max="13850" width="12.28515625" style="10" customWidth="1"/>
    <col min="13851" max="13851" width="14.28515625" style="10" customWidth="1"/>
    <col min="13852" max="13852" width="13.28515625" style="10" customWidth="1"/>
    <col min="13853" max="13853" width="36" style="10" bestFit="1" customWidth="1"/>
    <col min="13854" max="13854" width="18" style="10" customWidth="1"/>
    <col min="13855" max="14080" width="9.140625" style="10"/>
    <col min="14081" max="14081" width="9" style="10" customWidth="1"/>
    <col min="14082" max="14082" width="39.85546875" style="10" customWidth="1"/>
    <col min="14083" max="14083" width="41" style="10" customWidth="1"/>
    <col min="14084" max="14084" width="22.5703125" style="10" customWidth="1"/>
    <col min="14085" max="14085" width="38" style="10" customWidth="1"/>
    <col min="14086" max="14086" width="16.85546875" style="10" customWidth="1"/>
    <col min="14087" max="14103" width="12.42578125" style="10" customWidth="1"/>
    <col min="14104" max="14104" width="16.140625" style="10" customWidth="1"/>
    <col min="14105" max="14105" width="14.7109375" style="10" customWidth="1"/>
    <col min="14106" max="14106" width="12.28515625" style="10" customWidth="1"/>
    <col min="14107" max="14107" width="14.28515625" style="10" customWidth="1"/>
    <col min="14108" max="14108" width="13.28515625" style="10" customWidth="1"/>
    <col min="14109" max="14109" width="36" style="10" bestFit="1" customWidth="1"/>
    <col min="14110" max="14110" width="18" style="10" customWidth="1"/>
    <col min="14111" max="14336" width="9.140625" style="10"/>
    <col min="14337" max="14337" width="9" style="10" customWidth="1"/>
    <col min="14338" max="14338" width="39.85546875" style="10" customWidth="1"/>
    <col min="14339" max="14339" width="41" style="10" customWidth="1"/>
    <col min="14340" max="14340" width="22.5703125" style="10" customWidth="1"/>
    <col min="14341" max="14341" width="38" style="10" customWidth="1"/>
    <col min="14342" max="14342" width="16.85546875" style="10" customWidth="1"/>
    <col min="14343" max="14359" width="12.42578125" style="10" customWidth="1"/>
    <col min="14360" max="14360" width="16.140625" style="10" customWidth="1"/>
    <col min="14361" max="14361" width="14.7109375" style="10" customWidth="1"/>
    <col min="14362" max="14362" width="12.28515625" style="10" customWidth="1"/>
    <col min="14363" max="14363" width="14.28515625" style="10" customWidth="1"/>
    <col min="14364" max="14364" width="13.28515625" style="10" customWidth="1"/>
    <col min="14365" max="14365" width="36" style="10" bestFit="1" customWidth="1"/>
    <col min="14366" max="14366" width="18" style="10" customWidth="1"/>
    <col min="14367" max="14592" width="9.140625" style="10"/>
    <col min="14593" max="14593" width="9" style="10" customWidth="1"/>
    <col min="14594" max="14594" width="39.85546875" style="10" customWidth="1"/>
    <col min="14595" max="14595" width="41" style="10" customWidth="1"/>
    <col min="14596" max="14596" width="22.5703125" style="10" customWidth="1"/>
    <col min="14597" max="14597" width="38" style="10" customWidth="1"/>
    <col min="14598" max="14598" width="16.85546875" style="10" customWidth="1"/>
    <col min="14599" max="14615" width="12.42578125" style="10" customWidth="1"/>
    <col min="14616" max="14616" width="16.140625" style="10" customWidth="1"/>
    <col min="14617" max="14617" width="14.7109375" style="10" customWidth="1"/>
    <col min="14618" max="14618" width="12.28515625" style="10" customWidth="1"/>
    <col min="14619" max="14619" width="14.28515625" style="10" customWidth="1"/>
    <col min="14620" max="14620" width="13.28515625" style="10" customWidth="1"/>
    <col min="14621" max="14621" width="36" style="10" bestFit="1" customWidth="1"/>
    <col min="14622" max="14622" width="18" style="10" customWidth="1"/>
    <col min="14623" max="14848" width="9.140625" style="10"/>
    <col min="14849" max="14849" width="9" style="10" customWidth="1"/>
    <col min="14850" max="14850" width="39.85546875" style="10" customWidth="1"/>
    <col min="14851" max="14851" width="41" style="10" customWidth="1"/>
    <col min="14852" max="14852" width="22.5703125" style="10" customWidth="1"/>
    <col min="14853" max="14853" width="38" style="10" customWidth="1"/>
    <col min="14854" max="14854" width="16.85546875" style="10" customWidth="1"/>
    <col min="14855" max="14871" width="12.42578125" style="10" customWidth="1"/>
    <col min="14872" max="14872" width="16.140625" style="10" customWidth="1"/>
    <col min="14873" max="14873" width="14.7109375" style="10" customWidth="1"/>
    <col min="14874" max="14874" width="12.28515625" style="10" customWidth="1"/>
    <col min="14875" max="14875" width="14.28515625" style="10" customWidth="1"/>
    <col min="14876" max="14876" width="13.28515625" style="10" customWidth="1"/>
    <col min="14877" max="14877" width="36" style="10" bestFit="1" customWidth="1"/>
    <col min="14878" max="14878" width="18" style="10" customWidth="1"/>
    <col min="14879" max="15104" width="9.140625" style="10"/>
    <col min="15105" max="15105" width="9" style="10" customWidth="1"/>
    <col min="15106" max="15106" width="39.85546875" style="10" customWidth="1"/>
    <col min="15107" max="15107" width="41" style="10" customWidth="1"/>
    <col min="15108" max="15108" width="22.5703125" style="10" customWidth="1"/>
    <col min="15109" max="15109" width="38" style="10" customWidth="1"/>
    <col min="15110" max="15110" width="16.85546875" style="10" customWidth="1"/>
    <col min="15111" max="15127" width="12.42578125" style="10" customWidth="1"/>
    <col min="15128" max="15128" width="16.140625" style="10" customWidth="1"/>
    <col min="15129" max="15129" width="14.7109375" style="10" customWidth="1"/>
    <col min="15130" max="15130" width="12.28515625" style="10" customWidth="1"/>
    <col min="15131" max="15131" width="14.28515625" style="10" customWidth="1"/>
    <col min="15132" max="15132" width="13.28515625" style="10" customWidth="1"/>
    <col min="15133" max="15133" width="36" style="10" bestFit="1" customWidth="1"/>
    <col min="15134" max="15134" width="18" style="10" customWidth="1"/>
    <col min="15135" max="15360" width="9.140625" style="10"/>
    <col min="15361" max="15361" width="9" style="10" customWidth="1"/>
    <col min="15362" max="15362" width="39.85546875" style="10" customWidth="1"/>
    <col min="15363" max="15363" width="41" style="10" customWidth="1"/>
    <col min="15364" max="15364" width="22.5703125" style="10" customWidth="1"/>
    <col min="15365" max="15365" width="38" style="10" customWidth="1"/>
    <col min="15366" max="15366" width="16.85546875" style="10" customWidth="1"/>
    <col min="15367" max="15383" width="12.42578125" style="10" customWidth="1"/>
    <col min="15384" max="15384" width="16.140625" style="10" customWidth="1"/>
    <col min="15385" max="15385" width="14.7109375" style="10" customWidth="1"/>
    <col min="15386" max="15386" width="12.28515625" style="10" customWidth="1"/>
    <col min="15387" max="15387" width="14.28515625" style="10" customWidth="1"/>
    <col min="15388" max="15388" width="13.28515625" style="10" customWidth="1"/>
    <col min="15389" max="15389" width="36" style="10" bestFit="1" customWidth="1"/>
    <col min="15390" max="15390" width="18" style="10" customWidth="1"/>
    <col min="15391" max="15616" width="9.140625" style="10"/>
    <col min="15617" max="15617" width="9" style="10" customWidth="1"/>
    <col min="15618" max="15618" width="39.85546875" style="10" customWidth="1"/>
    <col min="15619" max="15619" width="41" style="10" customWidth="1"/>
    <col min="15620" max="15620" width="22.5703125" style="10" customWidth="1"/>
    <col min="15621" max="15621" width="38" style="10" customWidth="1"/>
    <col min="15622" max="15622" width="16.85546875" style="10" customWidth="1"/>
    <col min="15623" max="15639" width="12.42578125" style="10" customWidth="1"/>
    <col min="15640" max="15640" width="16.140625" style="10" customWidth="1"/>
    <col min="15641" max="15641" width="14.7109375" style="10" customWidth="1"/>
    <col min="15642" max="15642" width="12.28515625" style="10" customWidth="1"/>
    <col min="15643" max="15643" width="14.28515625" style="10" customWidth="1"/>
    <col min="15644" max="15644" width="13.28515625" style="10" customWidth="1"/>
    <col min="15645" max="15645" width="36" style="10" bestFit="1" customWidth="1"/>
    <col min="15646" max="15646" width="18" style="10" customWidth="1"/>
    <col min="15647" max="15872" width="9.140625" style="10"/>
    <col min="15873" max="15873" width="9" style="10" customWidth="1"/>
    <col min="15874" max="15874" width="39.85546875" style="10" customWidth="1"/>
    <col min="15875" max="15875" width="41" style="10" customWidth="1"/>
    <col min="15876" max="15876" width="22.5703125" style="10" customWidth="1"/>
    <col min="15877" max="15877" width="38" style="10" customWidth="1"/>
    <col min="15878" max="15878" width="16.85546875" style="10" customWidth="1"/>
    <col min="15879" max="15895" width="12.42578125" style="10" customWidth="1"/>
    <col min="15896" max="15896" width="16.140625" style="10" customWidth="1"/>
    <col min="15897" max="15897" width="14.7109375" style="10" customWidth="1"/>
    <col min="15898" max="15898" width="12.28515625" style="10" customWidth="1"/>
    <col min="15899" max="15899" width="14.28515625" style="10" customWidth="1"/>
    <col min="15900" max="15900" width="13.28515625" style="10" customWidth="1"/>
    <col min="15901" max="15901" width="36" style="10" bestFit="1" customWidth="1"/>
    <col min="15902" max="15902" width="18" style="10" customWidth="1"/>
    <col min="15903" max="16128" width="9.140625" style="10"/>
    <col min="16129" max="16129" width="9" style="10" customWidth="1"/>
    <col min="16130" max="16130" width="39.85546875" style="10" customWidth="1"/>
    <col min="16131" max="16131" width="41" style="10" customWidth="1"/>
    <col min="16132" max="16132" width="22.5703125" style="10" customWidth="1"/>
    <col min="16133" max="16133" width="38" style="10" customWidth="1"/>
    <col min="16134" max="16134" width="16.85546875" style="10" customWidth="1"/>
    <col min="16135" max="16151" width="12.42578125" style="10" customWidth="1"/>
    <col min="16152" max="16152" width="16.140625" style="10" customWidth="1"/>
    <col min="16153" max="16153" width="14.7109375" style="10" customWidth="1"/>
    <col min="16154" max="16154" width="12.28515625" style="10" customWidth="1"/>
    <col min="16155" max="16155" width="14.28515625" style="10" customWidth="1"/>
    <col min="16156" max="16156" width="13.28515625" style="10" customWidth="1"/>
    <col min="16157" max="16157" width="36" style="10" bestFit="1" customWidth="1"/>
    <col min="16158" max="16158" width="18" style="10" customWidth="1"/>
    <col min="16159" max="16384" width="9.140625" style="10"/>
  </cols>
  <sheetData>
    <row r="1" spans="1:30" ht="4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5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0" ht="42.75" hidden="1" customHeight="1">
      <c r="A2" s="11">
        <v>1</v>
      </c>
      <c r="B2" s="12" t="s">
        <v>30</v>
      </c>
      <c r="C2" s="12" t="s">
        <v>31</v>
      </c>
      <c r="D2" s="13" t="s">
        <v>32</v>
      </c>
      <c r="E2" s="12" t="s">
        <v>33</v>
      </c>
      <c r="F2" s="14">
        <v>111352220</v>
      </c>
      <c r="G2" s="15"/>
      <c r="H2" s="13"/>
      <c r="I2" s="13"/>
      <c r="J2" s="13"/>
      <c r="K2" s="15">
        <v>2.8690000000000002</v>
      </c>
      <c r="L2" s="13"/>
      <c r="M2" s="15"/>
      <c r="N2" s="13"/>
      <c r="O2" s="15"/>
      <c r="P2" s="13"/>
      <c r="Q2" s="15"/>
      <c r="R2" s="13"/>
      <c r="S2" s="15">
        <v>59.9</v>
      </c>
      <c r="T2" s="13"/>
      <c r="U2" s="14"/>
      <c r="V2" s="16">
        <f>0.0001543*F2+0.7*G2+ 0.7*H2+0.6*I2+0.5*J2+1.02*K2+0.00088*L2+0.99*M2+0.00094*N2+1.05*O2+0.00083*P2+1.09*Q2+0.0009*R2+1.09*S2+1*T2+0*U2</f>
        <v>17249.864926000002</v>
      </c>
      <c r="W2" s="17">
        <v>17249.864926000002</v>
      </c>
      <c r="X2" s="17">
        <f>IF(Y2="EVN", V2,W2)</f>
        <v>17249.864926000002</v>
      </c>
      <c r="Y2" s="18" t="s">
        <v>34</v>
      </c>
      <c r="Z2" s="12">
        <v>8</v>
      </c>
      <c r="AA2" s="12">
        <v>28</v>
      </c>
      <c r="AB2" s="12">
        <v>5</v>
      </c>
      <c r="AC2" s="12" t="s">
        <v>35</v>
      </c>
      <c r="AD2" s="12">
        <v>55</v>
      </c>
    </row>
    <row r="3" spans="1:30" ht="36" hidden="1" customHeight="1">
      <c r="A3" s="11">
        <v>2</v>
      </c>
      <c r="B3" s="12" t="s">
        <v>36</v>
      </c>
      <c r="C3" s="12" t="s">
        <v>37</v>
      </c>
      <c r="D3" s="13" t="s">
        <v>32</v>
      </c>
      <c r="E3" s="12" t="s">
        <v>38</v>
      </c>
      <c r="F3" s="14">
        <v>83970700</v>
      </c>
      <c r="G3" s="15"/>
      <c r="H3" s="13"/>
      <c r="I3" s="13"/>
      <c r="J3" s="13"/>
      <c r="K3" s="15"/>
      <c r="L3" s="13"/>
      <c r="M3" s="15"/>
      <c r="N3" s="13"/>
      <c r="O3" s="15"/>
      <c r="P3" s="13"/>
      <c r="Q3" s="19"/>
      <c r="R3" s="13"/>
      <c r="S3" s="19">
        <v>450954</v>
      </c>
      <c r="T3" s="13"/>
      <c r="U3" s="14"/>
      <c r="V3" s="16">
        <f t="shared" ref="V3:V66" si="0">0.0001543*F3+0.7*G3+ 0.7*H3+0.6*I3+0.5*J3+1.02*K3+0.00088*L3+0.99*M3+0.00094*N3+1.05*O3+0.00083*P3+1.09*Q3+0.0009*R3+1.09*S3+1*T3+0*U3</f>
        <v>504496.53901000007</v>
      </c>
      <c r="W3" s="17">
        <v>504496.53901000007</v>
      </c>
      <c r="X3" s="17">
        <f t="shared" ref="X3:X66" si="1">IF(Y3="EVN", V3,W3)</f>
        <v>504496.53901000007</v>
      </c>
      <c r="Y3" s="11" t="s">
        <v>34</v>
      </c>
      <c r="Z3" s="12">
        <v>8</v>
      </c>
      <c r="AA3" s="12">
        <v>28</v>
      </c>
      <c r="AB3" s="12">
        <v>5</v>
      </c>
      <c r="AC3" s="12" t="s">
        <v>39</v>
      </c>
      <c r="AD3" s="12">
        <v>38</v>
      </c>
    </row>
    <row r="4" spans="1:30" ht="36" hidden="1" customHeight="1">
      <c r="A4" s="11">
        <v>3</v>
      </c>
      <c r="B4" s="12" t="s">
        <v>40</v>
      </c>
      <c r="C4" s="12" t="s">
        <v>41</v>
      </c>
      <c r="D4" s="13" t="s">
        <v>32</v>
      </c>
      <c r="E4" s="12" t="s">
        <v>42</v>
      </c>
      <c r="F4" s="14">
        <v>77807410</v>
      </c>
      <c r="G4" s="15"/>
      <c r="H4" s="13"/>
      <c r="I4" s="13"/>
      <c r="J4" s="13"/>
      <c r="K4" s="15"/>
      <c r="L4" s="13"/>
      <c r="M4" s="15"/>
      <c r="N4" s="13"/>
      <c r="O4" s="15"/>
      <c r="P4" s="13"/>
      <c r="Q4" s="15"/>
      <c r="R4" s="13"/>
      <c r="S4" s="15"/>
      <c r="T4" s="13"/>
      <c r="U4" s="14"/>
      <c r="V4" s="16">
        <f t="shared" si="0"/>
        <v>12005.683363</v>
      </c>
      <c r="W4" s="17">
        <v>12005.683363</v>
      </c>
      <c r="X4" s="17">
        <f t="shared" si="1"/>
        <v>12005.683363</v>
      </c>
      <c r="Y4" s="11" t="s">
        <v>34</v>
      </c>
      <c r="Z4" s="12">
        <v>8</v>
      </c>
      <c r="AA4" s="12">
        <v>28</v>
      </c>
      <c r="AB4" s="12">
        <v>5</v>
      </c>
      <c r="AC4" s="12" t="s">
        <v>43</v>
      </c>
      <c r="AD4" s="12">
        <v>4</v>
      </c>
    </row>
    <row r="5" spans="1:30" ht="36" hidden="1" customHeight="1">
      <c r="A5" s="11">
        <v>4</v>
      </c>
      <c r="B5" s="20" t="s">
        <v>44</v>
      </c>
      <c r="C5" s="20" t="s">
        <v>45</v>
      </c>
      <c r="D5" s="13" t="s">
        <v>32</v>
      </c>
      <c r="E5" s="20" t="s">
        <v>46</v>
      </c>
      <c r="F5" s="16">
        <v>71746800</v>
      </c>
      <c r="G5" s="21"/>
      <c r="H5" s="13"/>
      <c r="I5" s="13"/>
      <c r="J5" s="13"/>
      <c r="K5" s="21">
        <v>34.5</v>
      </c>
      <c r="L5" s="13"/>
      <c r="M5" s="22">
        <v>355</v>
      </c>
      <c r="N5" s="13"/>
      <c r="O5" s="21"/>
      <c r="P5" s="13"/>
      <c r="Q5" s="23"/>
      <c r="R5" s="13"/>
      <c r="S5" s="23">
        <v>12</v>
      </c>
      <c r="T5" s="13"/>
      <c r="U5" s="16"/>
      <c r="V5" s="16">
        <f t="shared" si="0"/>
        <v>11470.251240000001</v>
      </c>
      <c r="W5" s="17">
        <v>11470.251240000001</v>
      </c>
      <c r="X5" s="17">
        <f t="shared" si="1"/>
        <v>11470.251240000001</v>
      </c>
      <c r="Y5" s="11" t="s">
        <v>34</v>
      </c>
      <c r="Z5" s="12">
        <v>8</v>
      </c>
      <c r="AA5" s="12">
        <v>28</v>
      </c>
      <c r="AB5" s="12">
        <v>5</v>
      </c>
      <c r="AC5" s="12" t="s">
        <v>47</v>
      </c>
      <c r="AD5" s="12">
        <v>44</v>
      </c>
    </row>
    <row r="6" spans="1:30" ht="36" hidden="1" customHeight="1">
      <c r="A6" s="11">
        <v>5</v>
      </c>
      <c r="B6" s="12" t="s">
        <v>48</v>
      </c>
      <c r="C6" s="12" t="s">
        <v>49</v>
      </c>
      <c r="D6" s="13" t="s">
        <v>32</v>
      </c>
      <c r="E6" s="12" t="s">
        <v>50</v>
      </c>
      <c r="F6" s="14">
        <f ca="1">SUM(F6:F6)</f>
        <v>69007200</v>
      </c>
      <c r="G6" s="15"/>
      <c r="H6" s="13"/>
      <c r="I6" s="13"/>
      <c r="J6" s="13"/>
      <c r="K6" s="15">
        <v>0.5</v>
      </c>
      <c r="L6" s="13"/>
      <c r="M6" s="15"/>
      <c r="N6" s="13"/>
      <c r="O6" s="15"/>
      <c r="P6" s="13"/>
      <c r="Q6" s="15"/>
      <c r="R6" s="13"/>
      <c r="S6" s="15"/>
      <c r="T6" s="13"/>
      <c r="U6" s="14"/>
      <c r="V6" s="16">
        <f t="shared" ca="1" si="0"/>
        <v>17249.864926000002</v>
      </c>
      <c r="W6" s="17">
        <v>1119.7427560000001</v>
      </c>
      <c r="X6" s="17">
        <f t="shared" ca="1" si="1"/>
        <v>17249.864926000002</v>
      </c>
      <c r="Y6" s="11" t="s">
        <v>51</v>
      </c>
      <c r="Z6" s="12">
        <v>8</v>
      </c>
      <c r="AA6" s="12">
        <v>28</v>
      </c>
      <c r="AB6" s="12">
        <v>5</v>
      </c>
      <c r="AC6" s="12" t="s">
        <v>52</v>
      </c>
      <c r="AD6" s="12">
        <v>35</v>
      </c>
    </row>
    <row r="7" spans="1:30" ht="36" hidden="1" customHeight="1">
      <c r="A7" s="11">
        <v>6</v>
      </c>
      <c r="B7" s="12" t="s">
        <v>53</v>
      </c>
      <c r="C7" s="12" t="s">
        <v>54</v>
      </c>
      <c r="D7" s="13" t="s">
        <v>55</v>
      </c>
      <c r="E7" s="12" t="s">
        <v>56</v>
      </c>
      <c r="F7" s="14">
        <v>60480300</v>
      </c>
      <c r="G7" s="15"/>
      <c r="H7" s="13"/>
      <c r="I7" s="13"/>
      <c r="J7" s="13"/>
      <c r="K7" s="19">
        <v>230</v>
      </c>
      <c r="L7" s="13"/>
      <c r="M7" s="19"/>
      <c r="N7" s="13"/>
      <c r="O7" s="19">
        <v>122</v>
      </c>
      <c r="P7" s="13"/>
      <c r="Q7" s="24"/>
      <c r="R7" s="13"/>
      <c r="S7" s="24"/>
      <c r="T7" s="13"/>
      <c r="U7" s="14"/>
      <c r="V7" s="16">
        <f t="shared" si="0"/>
        <v>9694.8102900000013</v>
      </c>
      <c r="W7" s="17">
        <v>9694.8102900000013</v>
      </c>
      <c r="X7" s="17">
        <f t="shared" si="1"/>
        <v>9694.8102900000013</v>
      </c>
      <c r="Y7" s="18" t="s">
        <v>34</v>
      </c>
      <c r="Z7" s="12">
        <v>8</v>
      </c>
      <c r="AA7" s="12">
        <v>28</v>
      </c>
      <c r="AB7" s="12">
        <v>1</v>
      </c>
      <c r="AC7" s="12" t="s">
        <v>57</v>
      </c>
      <c r="AD7" s="12">
        <v>67</v>
      </c>
    </row>
    <row r="8" spans="1:30" ht="36" hidden="1" customHeight="1">
      <c r="A8" s="11"/>
      <c r="B8" s="12" t="s">
        <v>58</v>
      </c>
      <c r="C8" s="12" t="s">
        <v>59</v>
      </c>
      <c r="D8" s="13" t="s">
        <v>60</v>
      </c>
      <c r="E8" s="12" t="s">
        <v>61</v>
      </c>
      <c r="F8" s="14">
        <v>39998500</v>
      </c>
      <c r="G8" s="15"/>
      <c r="H8" s="13"/>
      <c r="I8" s="13"/>
      <c r="J8" s="13"/>
      <c r="K8" s="15"/>
      <c r="L8" s="13"/>
      <c r="M8" s="15"/>
      <c r="N8" s="13"/>
      <c r="O8" s="15"/>
      <c r="P8" s="13"/>
      <c r="Q8" s="15"/>
      <c r="R8" s="13"/>
      <c r="S8" s="15"/>
      <c r="T8" s="13"/>
      <c r="U8" s="14"/>
      <c r="V8" s="16">
        <f t="shared" si="0"/>
        <v>6171.7685500000007</v>
      </c>
      <c r="W8" s="17">
        <v>6171.7685500000007</v>
      </c>
      <c r="X8" s="17">
        <f t="shared" si="1"/>
        <v>6171.7685500000007</v>
      </c>
      <c r="Y8" s="18" t="s">
        <v>34</v>
      </c>
      <c r="Z8" s="12">
        <v>8</v>
      </c>
      <c r="AA8" s="12">
        <v>28</v>
      </c>
      <c r="AB8" s="12">
        <v>6</v>
      </c>
      <c r="AC8" s="12" t="s">
        <v>62</v>
      </c>
      <c r="AD8" s="12">
        <v>220</v>
      </c>
    </row>
    <row r="9" spans="1:30" ht="36" hidden="1" customHeight="1">
      <c r="A9" s="11">
        <v>1</v>
      </c>
      <c r="B9" s="20" t="s">
        <v>63</v>
      </c>
      <c r="C9" s="20" t="s">
        <v>64</v>
      </c>
      <c r="D9" s="13" t="s">
        <v>60</v>
      </c>
      <c r="E9" s="20" t="s">
        <v>65</v>
      </c>
      <c r="F9" s="16">
        <v>87709056</v>
      </c>
      <c r="G9" s="21"/>
      <c r="H9" s="13"/>
      <c r="I9" s="13"/>
      <c r="J9" s="13"/>
      <c r="K9" s="21"/>
      <c r="L9" s="13"/>
      <c r="M9" s="21"/>
      <c r="N9" s="13"/>
      <c r="O9" s="21"/>
      <c r="P9" s="13"/>
      <c r="Q9" s="21"/>
      <c r="R9" s="13"/>
      <c r="S9" s="21"/>
      <c r="T9" s="13"/>
      <c r="U9" s="16"/>
      <c r="V9" s="16">
        <f t="shared" si="0"/>
        <v>13533.507340800001</v>
      </c>
      <c r="W9" s="17">
        <v>1898</v>
      </c>
      <c r="X9" s="17">
        <f t="shared" si="1"/>
        <v>13533.507340800001</v>
      </c>
      <c r="Y9" s="25" t="s">
        <v>51</v>
      </c>
      <c r="Z9" s="12">
        <v>8</v>
      </c>
      <c r="AA9" s="12">
        <v>28</v>
      </c>
      <c r="AB9" s="12">
        <v>6</v>
      </c>
      <c r="AC9" s="12" t="s">
        <v>66</v>
      </c>
      <c r="AD9" s="12">
        <v>2335</v>
      </c>
    </row>
    <row r="10" spans="1:30" ht="36" hidden="1" customHeight="1">
      <c r="A10" s="11">
        <v>1</v>
      </c>
      <c r="B10" s="12" t="s">
        <v>67</v>
      </c>
      <c r="C10" s="12" t="s">
        <v>68</v>
      </c>
      <c r="D10" s="13" t="s">
        <v>60</v>
      </c>
      <c r="E10" s="12" t="s">
        <v>65</v>
      </c>
      <c r="F10" s="14">
        <v>87709056</v>
      </c>
      <c r="G10" s="15"/>
      <c r="H10" s="13"/>
      <c r="I10" s="13"/>
      <c r="J10" s="13"/>
      <c r="K10" s="15"/>
      <c r="L10" s="13"/>
      <c r="M10" s="15"/>
      <c r="N10" s="13"/>
      <c r="O10" s="15"/>
      <c r="P10" s="13"/>
      <c r="Q10" s="15"/>
      <c r="R10" s="13"/>
      <c r="S10" s="15"/>
      <c r="T10" s="13"/>
      <c r="U10" s="14"/>
      <c r="V10" s="16">
        <f t="shared" si="0"/>
        <v>13533.507340800001</v>
      </c>
      <c r="W10" s="17">
        <v>13533.507340800001</v>
      </c>
      <c r="X10" s="17">
        <f t="shared" si="1"/>
        <v>13533.507340800001</v>
      </c>
      <c r="Y10" s="18" t="s">
        <v>34</v>
      </c>
      <c r="Z10" s="12">
        <v>8</v>
      </c>
      <c r="AA10" s="12">
        <v>28</v>
      </c>
      <c r="AB10" s="12">
        <v>6</v>
      </c>
      <c r="AC10" s="12" t="s">
        <v>69</v>
      </c>
      <c r="AD10" s="12">
        <v>1994</v>
      </c>
    </row>
    <row r="11" spans="1:30" ht="36" customHeight="1">
      <c r="A11" s="11">
        <v>1</v>
      </c>
      <c r="B11" s="12" t="s">
        <v>70</v>
      </c>
      <c r="C11" s="12" t="s">
        <v>71</v>
      </c>
      <c r="D11" s="13" t="s">
        <v>60</v>
      </c>
      <c r="E11" s="12" t="s">
        <v>65</v>
      </c>
      <c r="F11" s="14">
        <v>39239900</v>
      </c>
      <c r="G11" s="15"/>
      <c r="H11" s="13"/>
      <c r="I11" s="13"/>
      <c r="J11" s="13"/>
      <c r="K11" s="15"/>
      <c r="L11" s="13"/>
      <c r="M11" s="15"/>
      <c r="N11" s="13"/>
      <c r="O11" s="15"/>
      <c r="P11" s="13"/>
      <c r="Q11" s="15"/>
      <c r="R11" s="13"/>
      <c r="S11" s="15"/>
      <c r="T11" s="13"/>
      <c r="U11" s="14"/>
      <c r="V11" s="16">
        <f t="shared" si="0"/>
        <v>6054.7165700000005</v>
      </c>
      <c r="W11" s="17">
        <v>6054.7165700000005</v>
      </c>
      <c r="X11" s="17">
        <f t="shared" si="1"/>
        <v>6054.7165700000005</v>
      </c>
      <c r="Y11" s="18" t="s">
        <v>34</v>
      </c>
      <c r="Z11" s="12">
        <v>8</v>
      </c>
      <c r="AA11" s="12">
        <v>28</v>
      </c>
      <c r="AB11" s="12">
        <v>6</v>
      </c>
      <c r="AC11" s="12"/>
      <c r="AD11" s="12"/>
    </row>
    <row r="12" spans="1:30" ht="36" hidden="1" customHeight="1">
      <c r="A12" s="11">
        <v>11</v>
      </c>
      <c r="B12" s="12" t="s">
        <v>72</v>
      </c>
      <c r="C12" s="12" t="s">
        <v>73</v>
      </c>
      <c r="D12" s="13" t="s">
        <v>32</v>
      </c>
      <c r="E12" s="12" t="s">
        <v>74</v>
      </c>
      <c r="F12" s="14">
        <v>36085300</v>
      </c>
      <c r="G12" s="15"/>
      <c r="H12" s="13"/>
      <c r="I12" s="13"/>
      <c r="J12" s="13"/>
      <c r="K12" s="15"/>
      <c r="L12" s="13"/>
      <c r="M12" s="15"/>
      <c r="N12" s="13"/>
      <c r="O12" s="15"/>
      <c r="P12" s="13"/>
      <c r="Q12" s="15"/>
      <c r="R12" s="13"/>
      <c r="S12" s="15"/>
      <c r="T12" s="13"/>
      <c r="U12" s="14"/>
      <c r="V12" s="16">
        <f t="shared" si="0"/>
        <v>5567.9617900000003</v>
      </c>
      <c r="W12" s="17">
        <v>5567.9617900000003</v>
      </c>
      <c r="X12" s="17">
        <f t="shared" si="1"/>
        <v>5567.9617900000003</v>
      </c>
      <c r="Y12" s="11" t="s">
        <v>34</v>
      </c>
      <c r="Z12" s="12">
        <v>8</v>
      </c>
      <c r="AA12" s="12">
        <v>28</v>
      </c>
      <c r="AB12" s="12">
        <v>5</v>
      </c>
      <c r="AC12" s="12" t="s">
        <v>75</v>
      </c>
      <c r="AD12" s="12">
        <v>12</v>
      </c>
    </row>
    <row r="13" spans="1:30" ht="36" hidden="1" customHeight="1">
      <c r="A13" s="11">
        <v>12</v>
      </c>
      <c r="B13" s="12" t="s">
        <v>76</v>
      </c>
      <c r="C13" s="12" t="s">
        <v>77</v>
      </c>
      <c r="D13" s="13" t="s">
        <v>32</v>
      </c>
      <c r="E13" s="12" t="s">
        <v>78</v>
      </c>
      <c r="F13" s="14">
        <v>35998200</v>
      </c>
      <c r="G13" s="15"/>
      <c r="H13" s="13"/>
      <c r="I13" s="13"/>
      <c r="J13" s="13"/>
      <c r="K13" s="15">
        <v>1.5</v>
      </c>
      <c r="L13" s="13"/>
      <c r="M13" s="15"/>
      <c r="N13" s="13"/>
      <c r="O13" s="15"/>
      <c r="P13" s="13"/>
      <c r="Q13" s="19"/>
      <c r="R13" s="13"/>
      <c r="S13" s="19">
        <v>64</v>
      </c>
      <c r="T13" s="13"/>
      <c r="U13" s="14"/>
      <c r="V13" s="16">
        <f t="shared" si="0"/>
        <v>5625.8122600000006</v>
      </c>
      <c r="W13" s="17">
        <v>5625.8122600000006</v>
      </c>
      <c r="X13" s="17">
        <f t="shared" si="1"/>
        <v>5625.8122600000006</v>
      </c>
      <c r="Y13" s="11" t="s">
        <v>34</v>
      </c>
      <c r="Z13" s="12">
        <v>8</v>
      </c>
      <c r="AA13" s="12">
        <v>28</v>
      </c>
      <c r="AB13" s="12">
        <v>5</v>
      </c>
      <c r="AC13" s="12" t="s">
        <v>79</v>
      </c>
      <c r="AD13" s="12">
        <v>5</v>
      </c>
    </row>
    <row r="14" spans="1:30" ht="36" hidden="1" customHeight="1">
      <c r="A14" s="11">
        <v>13</v>
      </c>
      <c r="B14" s="12" t="s">
        <v>80</v>
      </c>
      <c r="C14" s="12" t="s">
        <v>81</v>
      </c>
      <c r="D14" s="13" t="s">
        <v>32</v>
      </c>
      <c r="E14" s="12" t="s">
        <v>82</v>
      </c>
      <c r="F14" s="14">
        <v>35448400</v>
      </c>
      <c r="G14" s="15"/>
      <c r="H14" s="13"/>
      <c r="I14" s="13"/>
      <c r="J14" s="13"/>
      <c r="K14" s="15"/>
      <c r="L14" s="13"/>
      <c r="M14" s="15"/>
      <c r="N14" s="13"/>
      <c r="O14" s="15"/>
      <c r="P14" s="13"/>
      <c r="Q14" s="15"/>
      <c r="R14" s="13"/>
      <c r="S14" s="15"/>
      <c r="T14" s="13"/>
      <c r="U14" s="14"/>
      <c r="V14" s="16">
        <f t="shared" si="0"/>
        <v>5469.6881200000007</v>
      </c>
      <c r="W14" s="17">
        <v>5469.6881200000007</v>
      </c>
      <c r="X14" s="17">
        <f t="shared" si="1"/>
        <v>5469.6881200000007</v>
      </c>
      <c r="Y14" s="11" t="s">
        <v>34</v>
      </c>
      <c r="Z14" s="12">
        <v>8</v>
      </c>
      <c r="AA14" s="12">
        <v>28</v>
      </c>
      <c r="AB14" s="12">
        <v>5</v>
      </c>
      <c r="AC14" s="12" t="s">
        <v>83</v>
      </c>
      <c r="AD14" s="12">
        <v>37</v>
      </c>
    </row>
    <row r="15" spans="1:30" ht="36" hidden="1" customHeight="1">
      <c r="A15" s="11">
        <v>14</v>
      </c>
      <c r="B15" s="12" t="s">
        <v>84</v>
      </c>
      <c r="C15" s="12" t="s">
        <v>85</v>
      </c>
      <c r="D15" s="13" t="s">
        <v>32</v>
      </c>
      <c r="E15" s="12" t="s">
        <v>86</v>
      </c>
      <c r="F15" s="14">
        <v>33765000</v>
      </c>
      <c r="G15" s="15"/>
      <c r="H15" s="13"/>
      <c r="I15" s="13"/>
      <c r="J15" s="13"/>
      <c r="K15" s="15"/>
      <c r="L15" s="13"/>
      <c r="M15" s="15"/>
      <c r="N15" s="13"/>
      <c r="O15" s="15"/>
      <c r="P15" s="13"/>
      <c r="Q15" s="19"/>
      <c r="R15" s="13"/>
      <c r="S15" s="19">
        <v>642</v>
      </c>
      <c r="T15" s="13"/>
      <c r="U15" s="14"/>
      <c r="V15" s="16">
        <f t="shared" si="0"/>
        <v>5909.7195000000002</v>
      </c>
      <c r="W15" s="17">
        <v>5909.7195000000002</v>
      </c>
      <c r="X15" s="17">
        <f t="shared" si="1"/>
        <v>5909.7195000000002</v>
      </c>
      <c r="Y15" s="11" t="s">
        <v>34</v>
      </c>
      <c r="Z15" s="12">
        <v>8</v>
      </c>
      <c r="AA15" s="12">
        <v>28</v>
      </c>
      <c r="AB15" s="12">
        <v>5</v>
      </c>
      <c r="AC15" s="12" t="s">
        <v>87</v>
      </c>
      <c r="AD15" s="12">
        <v>101</v>
      </c>
    </row>
    <row r="16" spans="1:30" s="27" customFormat="1" ht="36" customHeight="1">
      <c r="A16" s="11">
        <v>15</v>
      </c>
      <c r="B16" s="20" t="s">
        <v>88</v>
      </c>
      <c r="C16" s="20" t="s">
        <v>89</v>
      </c>
      <c r="D16" s="13" t="s">
        <v>32</v>
      </c>
      <c r="E16" s="20" t="s">
        <v>90</v>
      </c>
      <c r="F16" s="16">
        <v>33425240</v>
      </c>
      <c r="G16" s="21"/>
      <c r="H16" s="26"/>
      <c r="I16" s="26"/>
      <c r="J16" s="26"/>
      <c r="K16" s="21"/>
      <c r="L16" s="26"/>
      <c r="M16" s="21"/>
      <c r="N16" s="26"/>
      <c r="O16" s="21"/>
      <c r="P16" s="26"/>
      <c r="Q16" s="21"/>
      <c r="R16" s="26"/>
      <c r="S16" s="21"/>
      <c r="T16" s="26"/>
      <c r="U16" s="16"/>
      <c r="V16" s="16">
        <f t="shared" si="0"/>
        <v>5157.5145320000001</v>
      </c>
      <c r="W16" s="17">
        <v>5157.5145320000001</v>
      </c>
      <c r="X16" s="17">
        <f t="shared" si="1"/>
        <v>5157.5145320000001</v>
      </c>
      <c r="Y16" s="11" t="s">
        <v>34</v>
      </c>
      <c r="Z16" s="12">
        <v>8</v>
      </c>
      <c r="AA16" s="12">
        <v>28</v>
      </c>
      <c r="AB16" s="12">
        <v>5</v>
      </c>
      <c r="AC16" s="12"/>
      <c r="AD16" s="12"/>
    </row>
    <row r="17" spans="1:30" ht="36" hidden="1" customHeight="1">
      <c r="A17" s="11">
        <v>16</v>
      </c>
      <c r="B17" s="12" t="s">
        <v>91</v>
      </c>
      <c r="C17" s="12" t="s">
        <v>92</v>
      </c>
      <c r="D17" s="13" t="s">
        <v>32</v>
      </c>
      <c r="E17" s="12" t="s">
        <v>93</v>
      </c>
      <c r="F17" s="14">
        <v>30617700</v>
      </c>
      <c r="G17" s="15"/>
      <c r="H17" s="13"/>
      <c r="I17" s="13"/>
      <c r="J17" s="13"/>
      <c r="K17" s="15">
        <v>45.4</v>
      </c>
      <c r="L17" s="13"/>
      <c r="M17" s="15"/>
      <c r="N17" s="13"/>
      <c r="O17" s="19">
        <v>34</v>
      </c>
      <c r="P17" s="13"/>
      <c r="Q17" s="19"/>
      <c r="R17" s="13"/>
      <c r="S17" s="19">
        <v>157</v>
      </c>
      <c r="T17" s="13"/>
      <c r="U17" s="14"/>
      <c r="V17" s="16">
        <f t="shared" si="0"/>
        <v>4977.4491100000005</v>
      </c>
      <c r="W17" s="17">
        <v>4977.4491100000005</v>
      </c>
      <c r="X17" s="17">
        <f t="shared" si="1"/>
        <v>4977.4491100000005</v>
      </c>
      <c r="Y17" s="11" t="s">
        <v>34</v>
      </c>
      <c r="Z17" s="12">
        <v>8</v>
      </c>
      <c r="AA17" s="12">
        <v>28</v>
      </c>
      <c r="AB17" s="12">
        <v>5</v>
      </c>
      <c r="AC17" s="12" t="s">
        <v>94</v>
      </c>
      <c r="AD17" s="12">
        <v>34</v>
      </c>
    </row>
    <row r="18" spans="1:30" ht="36" hidden="1" customHeight="1">
      <c r="A18" s="11">
        <v>17</v>
      </c>
      <c r="B18" s="20" t="s">
        <v>95</v>
      </c>
      <c r="C18" s="20" t="s">
        <v>96</v>
      </c>
      <c r="D18" s="13" t="s">
        <v>32</v>
      </c>
      <c r="E18" s="20" t="s">
        <v>97</v>
      </c>
      <c r="F18" s="16">
        <v>29994600</v>
      </c>
      <c r="G18" s="21"/>
      <c r="H18" s="13"/>
      <c r="I18" s="13"/>
      <c r="J18" s="13"/>
      <c r="K18" s="21">
        <v>41.9</v>
      </c>
      <c r="L18" s="13"/>
      <c r="M18" s="21"/>
      <c r="N18" s="13"/>
      <c r="O18" s="21">
        <v>2.7</v>
      </c>
      <c r="P18" s="13"/>
      <c r="Q18" s="23"/>
      <c r="R18" s="13"/>
      <c r="S18" s="23">
        <v>270</v>
      </c>
      <c r="T18" s="13"/>
      <c r="U18" s="16"/>
      <c r="V18" s="16">
        <f t="shared" si="0"/>
        <v>4968.039780000001</v>
      </c>
      <c r="W18" s="17">
        <v>4968.039780000001</v>
      </c>
      <c r="X18" s="17">
        <f t="shared" si="1"/>
        <v>4968.039780000001</v>
      </c>
      <c r="Y18" s="11" t="s">
        <v>34</v>
      </c>
      <c r="Z18" s="12">
        <v>8</v>
      </c>
      <c r="AA18" s="12">
        <v>28</v>
      </c>
      <c r="AB18" s="12">
        <v>5</v>
      </c>
      <c r="AC18" s="12" t="s">
        <v>98</v>
      </c>
      <c r="AD18" s="12">
        <v>1</v>
      </c>
    </row>
    <row r="19" spans="1:30" ht="36" hidden="1" customHeight="1">
      <c r="A19" s="11">
        <v>18</v>
      </c>
      <c r="B19" s="20" t="s">
        <v>99</v>
      </c>
      <c r="C19" s="20" t="s">
        <v>100</v>
      </c>
      <c r="D19" s="13" t="s">
        <v>32</v>
      </c>
      <c r="E19" s="20" t="s">
        <v>101</v>
      </c>
      <c r="F19" s="16">
        <v>29149080</v>
      </c>
      <c r="G19" s="21"/>
      <c r="H19" s="13"/>
      <c r="I19" s="13"/>
      <c r="J19" s="13"/>
      <c r="K19" s="21"/>
      <c r="L19" s="13"/>
      <c r="M19" s="21"/>
      <c r="N19" s="13"/>
      <c r="O19" s="21"/>
      <c r="P19" s="13"/>
      <c r="Q19" s="21"/>
      <c r="R19" s="13"/>
      <c r="S19" s="21"/>
      <c r="T19" s="13"/>
      <c r="U19" s="16"/>
      <c r="V19" s="16">
        <f t="shared" si="0"/>
        <v>4497.7030439999999</v>
      </c>
      <c r="W19" s="17">
        <v>4497.7030439999999</v>
      </c>
      <c r="X19" s="17">
        <f t="shared" si="1"/>
        <v>4497.7030439999999</v>
      </c>
      <c r="Y19" s="11" t="s">
        <v>34</v>
      </c>
      <c r="Z19" s="12">
        <v>8</v>
      </c>
      <c r="AA19" s="12">
        <v>28</v>
      </c>
      <c r="AB19" s="12">
        <v>5</v>
      </c>
      <c r="AC19" s="12" t="s">
        <v>102</v>
      </c>
      <c r="AD19" s="12">
        <v>50</v>
      </c>
    </row>
    <row r="20" spans="1:30" ht="36" hidden="1" customHeight="1">
      <c r="A20" s="11">
        <v>19</v>
      </c>
      <c r="B20" s="20" t="s">
        <v>103</v>
      </c>
      <c r="C20" s="20" t="s">
        <v>104</v>
      </c>
      <c r="D20" s="13" t="s">
        <v>32</v>
      </c>
      <c r="E20" s="20" t="s">
        <v>105</v>
      </c>
      <c r="F20" s="16">
        <v>44435200</v>
      </c>
      <c r="G20" s="21"/>
      <c r="H20" s="13"/>
      <c r="I20" s="13"/>
      <c r="J20" s="13"/>
      <c r="K20" s="21"/>
      <c r="L20" s="13"/>
      <c r="M20" s="21"/>
      <c r="N20" s="13"/>
      <c r="O20" s="21"/>
      <c r="P20" s="13"/>
      <c r="Q20" s="21"/>
      <c r="R20" s="13"/>
      <c r="S20" s="21"/>
      <c r="T20" s="13"/>
      <c r="U20" s="16"/>
      <c r="V20" s="16">
        <f t="shared" si="0"/>
        <v>6856.3513600000006</v>
      </c>
      <c r="W20" s="17">
        <v>2382.4691500000004</v>
      </c>
      <c r="X20" s="17">
        <f t="shared" si="1"/>
        <v>6856.3513600000006</v>
      </c>
      <c r="Y20" s="11" t="s">
        <v>51</v>
      </c>
      <c r="Z20" s="12">
        <v>8</v>
      </c>
      <c r="AA20" s="12">
        <v>28</v>
      </c>
      <c r="AB20" s="12">
        <v>5</v>
      </c>
      <c r="AC20" s="12" t="s">
        <v>106</v>
      </c>
      <c r="AD20" s="12">
        <v>27</v>
      </c>
    </row>
    <row r="21" spans="1:30" s="27" customFormat="1" ht="36" customHeight="1">
      <c r="A21" s="11">
        <v>20</v>
      </c>
      <c r="B21" s="20" t="s">
        <v>107</v>
      </c>
      <c r="C21" s="20" t="s">
        <v>108</v>
      </c>
      <c r="D21" s="13" t="s">
        <v>32</v>
      </c>
      <c r="E21" s="20" t="s">
        <v>109</v>
      </c>
      <c r="F21" s="16">
        <v>28994700</v>
      </c>
      <c r="G21" s="21"/>
      <c r="H21" s="26"/>
      <c r="I21" s="26"/>
      <c r="J21" s="26"/>
      <c r="K21" s="21"/>
      <c r="L21" s="26"/>
      <c r="M21" s="21"/>
      <c r="N21" s="26"/>
      <c r="O21" s="21"/>
      <c r="P21" s="26"/>
      <c r="Q21" s="21"/>
      <c r="R21" s="26"/>
      <c r="S21" s="21"/>
      <c r="T21" s="26"/>
      <c r="U21" s="16"/>
      <c r="V21" s="16">
        <f t="shared" si="0"/>
        <v>4473.8822100000007</v>
      </c>
      <c r="W21" s="17">
        <v>4473.8822100000007</v>
      </c>
      <c r="X21" s="17">
        <f t="shared" si="1"/>
        <v>4473.8822100000007</v>
      </c>
      <c r="Y21" s="11" t="s">
        <v>34</v>
      </c>
      <c r="Z21" s="12">
        <v>8</v>
      </c>
      <c r="AA21" s="12">
        <v>28</v>
      </c>
      <c r="AB21" s="12">
        <v>5</v>
      </c>
      <c r="AC21" s="12"/>
      <c r="AD21" s="12"/>
    </row>
    <row r="22" spans="1:30" ht="36" hidden="1" customHeight="1">
      <c r="A22" s="11">
        <v>21</v>
      </c>
      <c r="B22" s="20" t="s">
        <v>110</v>
      </c>
      <c r="C22" s="12" t="s">
        <v>111</v>
      </c>
      <c r="D22" s="13" t="s">
        <v>32</v>
      </c>
      <c r="E22" s="12" t="s">
        <v>112</v>
      </c>
      <c r="F22" s="14">
        <v>28600000</v>
      </c>
      <c r="G22" s="15"/>
      <c r="H22" s="13"/>
      <c r="I22" s="13"/>
      <c r="J22" s="13"/>
      <c r="K22" s="19">
        <v>105</v>
      </c>
      <c r="L22" s="13"/>
      <c r="M22" s="15"/>
      <c r="N22" s="13"/>
      <c r="O22" s="19">
        <v>218</v>
      </c>
      <c r="P22" s="13"/>
      <c r="Q22" s="19"/>
      <c r="R22" s="13"/>
      <c r="S22" s="19">
        <v>1609</v>
      </c>
      <c r="T22" s="13"/>
      <c r="U22" s="14"/>
      <c r="V22" s="16">
        <f t="shared" si="0"/>
        <v>6502.7900000000009</v>
      </c>
      <c r="W22" s="17">
        <v>6502.7900000000009</v>
      </c>
      <c r="X22" s="17">
        <f t="shared" si="1"/>
        <v>6502.7900000000009</v>
      </c>
      <c r="Y22" s="11" t="s">
        <v>34</v>
      </c>
      <c r="Z22" s="12">
        <v>8</v>
      </c>
      <c r="AA22" s="12">
        <v>28</v>
      </c>
      <c r="AB22" s="12">
        <v>5</v>
      </c>
      <c r="AC22" s="12" t="s">
        <v>102</v>
      </c>
      <c r="AD22" s="12">
        <v>50</v>
      </c>
    </row>
    <row r="23" spans="1:30" ht="36" customHeight="1">
      <c r="A23" s="11">
        <v>22</v>
      </c>
      <c r="B23" s="20" t="s">
        <v>113</v>
      </c>
      <c r="C23" s="12" t="s">
        <v>114</v>
      </c>
      <c r="D23" s="13" t="s">
        <v>32</v>
      </c>
      <c r="E23" s="12" t="s">
        <v>115</v>
      </c>
      <c r="F23" s="14">
        <v>28450500</v>
      </c>
      <c r="G23" s="15"/>
      <c r="H23" s="13"/>
      <c r="I23" s="13"/>
      <c r="J23" s="13"/>
      <c r="K23" s="15"/>
      <c r="L23" s="13"/>
      <c r="M23" s="15"/>
      <c r="N23" s="13"/>
      <c r="O23" s="15"/>
      <c r="P23" s="13"/>
      <c r="Q23" s="15"/>
      <c r="R23" s="13"/>
      <c r="S23" s="15"/>
      <c r="T23" s="13"/>
      <c r="U23" s="14"/>
      <c r="V23" s="16">
        <f t="shared" si="0"/>
        <v>4389.9121500000001</v>
      </c>
      <c r="W23" s="17">
        <v>4389.9121500000001</v>
      </c>
      <c r="X23" s="17">
        <f t="shared" si="1"/>
        <v>4389.9121500000001</v>
      </c>
      <c r="Y23" s="11" t="s">
        <v>34</v>
      </c>
      <c r="Z23" s="12">
        <v>8</v>
      </c>
      <c r="AA23" s="12">
        <v>28</v>
      </c>
      <c r="AB23" s="12">
        <v>5</v>
      </c>
      <c r="AC23" s="12"/>
      <c r="AD23" s="12"/>
    </row>
    <row r="24" spans="1:30" ht="36" hidden="1" customHeight="1">
      <c r="A24" s="11">
        <v>23</v>
      </c>
      <c r="B24" s="20" t="s">
        <v>116</v>
      </c>
      <c r="C24" s="12" t="s">
        <v>117</v>
      </c>
      <c r="D24" s="13" t="s">
        <v>32</v>
      </c>
      <c r="E24" s="12" t="s">
        <v>118</v>
      </c>
      <c r="F24" s="14">
        <v>28091100</v>
      </c>
      <c r="G24" s="15"/>
      <c r="H24" s="13"/>
      <c r="I24" s="13"/>
      <c r="J24" s="13"/>
      <c r="K24" s="15"/>
      <c r="L24" s="13"/>
      <c r="M24" s="15"/>
      <c r="N24" s="13"/>
      <c r="O24" s="15"/>
      <c r="P24" s="13"/>
      <c r="Q24" s="15"/>
      <c r="R24" s="13"/>
      <c r="S24" s="15"/>
      <c r="T24" s="13"/>
      <c r="U24" s="14"/>
      <c r="V24" s="16">
        <f t="shared" si="0"/>
        <v>4334.4567299999999</v>
      </c>
      <c r="W24" s="17">
        <v>4334.4567299999999</v>
      </c>
      <c r="X24" s="17">
        <f t="shared" si="1"/>
        <v>4334.4567299999999</v>
      </c>
      <c r="Y24" s="11" t="s">
        <v>34</v>
      </c>
      <c r="Z24" s="12">
        <v>8</v>
      </c>
      <c r="AA24" s="12">
        <v>28</v>
      </c>
      <c r="AB24" s="12">
        <v>5</v>
      </c>
      <c r="AC24" s="12" t="s">
        <v>119</v>
      </c>
      <c r="AD24" s="12">
        <v>2311</v>
      </c>
    </row>
    <row r="25" spans="1:30" ht="36" hidden="1" customHeight="1">
      <c r="A25" s="11">
        <v>24</v>
      </c>
      <c r="B25" s="12" t="s">
        <v>120</v>
      </c>
      <c r="C25" s="12" t="s">
        <v>121</v>
      </c>
      <c r="D25" s="13" t="s">
        <v>32</v>
      </c>
      <c r="E25" s="12" t="s">
        <v>86</v>
      </c>
      <c r="F25" s="14">
        <v>25774000</v>
      </c>
      <c r="G25" s="15"/>
      <c r="H25" s="13"/>
      <c r="I25" s="13"/>
      <c r="J25" s="13"/>
      <c r="K25" s="15"/>
      <c r="L25" s="13"/>
      <c r="M25" s="15"/>
      <c r="N25" s="13"/>
      <c r="O25" s="15"/>
      <c r="P25" s="13"/>
      <c r="Q25" s="15"/>
      <c r="R25" s="13"/>
      <c r="S25" s="15"/>
      <c r="T25" s="13"/>
      <c r="U25" s="14"/>
      <c r="V25" s="16">
        <f t="shared" si="0"/>
        <v>3976.9282000000003</v>
      </c>
      <c r="W25" s="17">
        <v>3976.9282000000003</v>
      </c>
      <c r="X25" s="17">
        <f t="shared" si="1"/>
        <v>3976.9282000000003</v>
      </c>
      <c r="Y25" s="11" t="s">
        <v>34</v>
      </c>
      <c r="Z25" s="12">
        <v>8</v>
      </c>
      <c r="AA25" s="12">
        <v>28</v>
      </c>
      <c r="AB25" s="12">
        <v>5</v>
      </c>
      <c r="AC25" s="12" t="s">
        <v>122</v>
      </c>
      <c r="AD25" s="12">
        <v>60</v>
      </c>
    </row>
    <row r="26" spans="1:30" ht="36" hidden="1" customHeight="1">
      <c r="A26" s="11">
        <v>25</v>
      </c>
      <c r="B26" s="12" t="s">
        <v>123</v>
      </c>
      <c r="C26" s="12" t="s">
        <v>124</v>
      </c>
      <c r="D26" s="13" t="s">
        <v>32</v>
      </c>
      <c r="E26" s="12" t="s">
        <v>125</v>
      </c>
      <c r="F26" s="14">
        <v>25188100</v>
      </c>
      <c r="G26" s="15"/>
      <c r="H26" s="13"/>
      <c r="I26" s="13"/>
      <c r="J26" s="13"/>
      <c r="K26" s="15"/>
      <c r="L26" s="13"/>
      <c r="M26" s="15"/>
      <c r="N26" s="13"/>
      <c r="O26" s="15"/>
      <c r="P26" s="13"/>
      <c r="Q26" s="15"/>
      <c r="R26" s="13"/>
      <c r="S26" s="15"/>
      <c r="T26" s="13"/>
      <c r="U26" s="14"/>
      <c r="V26" s="16">
        <f t="shared" si="0"/>
        <v>3886.5238300000001</v>
      </c>
      <c r="W26" s="17">
        <v>3886.5238300000001</v>
      </c>
      <c r="X26" s="17">
        <f t="shared" si="1"/>
        <v>3886.5238300000001</v>
      </c>
      <c r="Y26" s="11" t="s">
        <v>34</v>
      </c>
      <c r="Z26" s="12">
        <v>8</v>
      </c>
      <c r="AA26" s="12">
        <v>28</v>
      </c>
      <c r="AB26" s="12">
        <v>5</v>
      </c>
      <c r="AC26" s="12" t="s">
        <v>126</v>
      </c>
      <c r="AD26" s="12">
        <v>54</v>
      </c>
    </row>
    <row r="27" spans="1:30" ht="36" hidden="1" customHeight="1">
      <c r="A27" s="11">
        <v>26</v>
      </c>
      <c r="B27" s="12" t="s">
        <v>127</v>
      </c>
      <c r="C27" s="12" t="s">
        <v>128</v>
      </c>
      <c r="D27" s="13" t="s">
        <v>32</v>
      </c>
      <c r="E27" s="12" t="s">
        <v>129</v>
      </c>
      <c r="F27" s="14">
        <v>24215000</v>
      </c>
      <c r="G27" s="15"/>
      <c r="H27" s="13"/>
      <c r="I27" s="13"/>
      <c r="J27" s="13"/>
      <c r="K27" s="24">
        <v>25795</v>
      </c>
      <c r="L27" s="13"/>
      <c r="M27" s="15"/>
      <c r="N27" s="13"/>
      <c r="O27" s="15"/>
      <c r="P27" s="13"/>
      <c r="Q27" s="19"/>
      <c r="R27" s="13"/>
      <c r="S27" s="19">
        <v>8108</v>
      </c>
      <c r="T27" s="13"/>
      <c r="U27" s="14"/>
      <c r="V27" s="16">
        <f t="shared" si="0"/>
        <v>38884.994500000001</v>
      </c>
      <c r="W27" s="17">
        <v>38884.994500000001</v>
      </c>
      <c r="X27" s="17">
        <f t="shared" si="1"/>
        <v>38884.994500000001</v>
      </c>
      <c r="Y27" s="11" t="s">
        <v>34</v>
      </c>
      <c r="Z27" s="12">
        <v>8</v>
      </c>
      <c r="AA27" s="12">
        <v>28</v>
      </c>
      <c r="AB27" s="12">
        <v>5</v>
      </c>
      <c r="AC27" s="12" t="s">
        <v>130</v>
      </c>
      <c r="AD27" s="12">
        <v>23</v>
      </c>
    </row>
    <row r="28" spans="1:30" ht="36" customHeight="1">
      <c r="A28" s="11">
        <v>27</v>
      </c>
      <c r="B28" s="20" t="s">
        <v>131</v>
      </c>
      <c r="C28" s="20" t="s">
        <v>132</v>
      </c>
      <c r="D28" s="13" t="s">
        <v>55</v>
      </c>
      <c r="E28" s="20" t="s">
        <v>133</v>
      </c>
      <c r="F28" s="16">
        <v>23709300</v>
      </c>
      <c r="G28" s="21"/>
      <c r="H28" s="13"/>
      <c r="I28" s="13"/>
      <c r="J28" s="13"/>
      <c r="K28" s="21"/>
      <c r="L28" s="13"/>
      <c r="M28" s="21"/>
      <c r="N28" s="13"/>
      <c r="O28" s="21"/>
      <c r="P28" s="13"/>
      <c r="Q28" s="21"/>
      <c r="R28" s="13"/>
      <c r="S28" s="21"/>
      <c r="T28" s="13"/>
      <c r="U28" s="16"/>
      <c r="V28" s="16">
        <f t="shared" si="0"/>
        <v>3658.3449900000001</v>
      </c>
      <c r="W28" s="17">
        <v>3658.3449900000001</v>
      </c>
      <c r="X28" s="17">
        <f t="shared" si="1"/>
        <v>3658.3449900000001</v>
      </c>
      <c r="Y28" s="25" t="s">
        <v>34</v>
      </c>
      <c r="Z28" s="12">
        <v>8</v>
      </c>
      <c r="AA28" s="12">
        <v>28</v>
      </c>
      <c r="AB28" s="12">
        <v>1</v>
      </c>
      <c r="AC28" s="12"/>
      <c r="AD28" s="12"/>
    </row>
    <row r="29" spans="1:30" ht="36" hidden="1" customHeight="1">
      <c r="A29" s="11">
        <v>28</v>
      </c>
      <c r="B29" s="12" t="s">
        <v>134</v>
      </c>
      <c r="C29" s="12" t="s">
        <v>135</v>
      </c>
      <c r="D29" s="13" t="s">
        <v>32</v>
      </c>
      <c r="E29" s="12" t="s">
        <v>33</v>
      </c>
      <c r="F29" s="14">
        <v>23370740</v>
      </c>
      <c r="G29" s="15"/>
      <c r="H29" s="13"/>
      <c r="I29" s="13"/>
      <c r="J29" s="13"/>
      <c r="K29" s="15"/>
      <c r="L29" s="13"/>
      <c r="M29" s="15"/>
      <c r="N29" s="13"/>
      <c r="O29" s="15"/>
      <c r="P29" s="13"/>
      <c r="Q29" s="15"/>
      <c r="R29" s="13"/>
      <c r="S29" s="15"/>
      <c r="T29" s="13"/>
      <c r="U29" s="14"/>
      <c r="V29" s="16">
        <f t="shared" si="0"/>
        <v>3606.1051820000002</v>
      </c>
      <c r="W29" s="17">
        <v>3606.1051820000002</v>
      </c>
      <c r="X29" s="17">
        <f t="shared" si="1"/>
        <v>3606.1051820000002</v>
      </c>
      <c r="Y29" s="11" t="s">
        <v>34</v>
      </c>
      <c r="Z29" s="12">
        <v>8</v>
      </c>
      <c r="AA29" s="12">
        <v>28</v>
      </c>
      <c r="AB29" s="12">
        <v>5</v>
      </c>
      <c r="AC29" s="12" t="s">
        <v>136</v>
      </c>
      <c r="AD29" s="12">
        <v>14</v>
      </c>
    </row>
    <row r="30" spans="1:30" ht="36" hidden="1" customHeight="1">
      <c r="A30" s="11">
        <v>29</v>
      </c>
      <c r="B30" s="12" t="s">
        <v>137</v>
      </c>
      <c r="C30" s="12" t="s">
        <v>138</v>
      </c>
      <c r="D30" s="13" t="s">
        <v>32</v>
      </c>
      <c r="E30" s="12" t="s">
        <v>139</v>
      </c>
      <c r="F30" s="14">
        <v>23495400</v>
      </c>
      <c r="G30" s="15"/>
      <c r="H30" s="13"/>
      <c r="I30" s="13"/>
      <c r="J30" s="13"/>
      <c r="K30" s="15">
        <v>44.8</v>
      </c>
      <c r="L30" s="13"/>
      <c r="M30" s="15">
        <v>75.5</v>
      </c>
      <c r="N30" s="13"/>
      <c r="O30" s="15"/>
      <c r="P30" s="13"/>
      <c r="Q30" s="15"/>
      <c r="R30" s="13"/>
      <c r="S30" s="15"/>
      <c r="T30" s="13"/>
      <c r="U30" s="14">
        <v>9137</v>
      </c>
      <c r="V30" s="16">
        <f t="shared" si="0"/>
        <v>3745.7812199999998</v>
      </c>
      <c r="W30" s="17">
        <v>3716</v>
      </c>
      <c r="X30" s="17">
        <f t="shared" si="1"/>
        <v>3745.7812199999998</v>
      </c>
      <c r="Y30" s="11" t="s">
        <v>51</v>
      </c>
      <c r="Z30" s="12">
        <v>8</v>
      </c>
      <c r="AA30" s="12">
        <v>28</v>
      </c>
      <c r="AB30" s="12">
        <v>5</v>
      </c>
      <c r="AC30" s="12" t="s">
        <v>140</v>
      </c>
      <c r="AD30" s="12">
        <v>3</v>
      </c>
    </row>
    <row r="31" spans="1:30" ht="36" hidden="1" customHeight="1">
      <c r="A31" s="11">
        <v>30</v>
      </c>
      <c r="B31" s="12" t="s">
        <v>141</v>
      </c>
      <c r="C31" s="12" t="s">
        <v>142</v>
      </c>
      <c r="D31" s="13" t="s">
        <v>32</v>
      </c>
      <c r="E31" s="12" t="s">
        <v>143</v>
      </c>
      <c r="F31" s="14">
        <v>23279900</v>
      </c>
      <c r="G31" s="19">
        <v>129</v>
      </c>
      <c r="H31" s="13"/>
      <c r="I31" s="13"/>
      <c r="J31" s="13"/>
      <c r="K31" s="15">
        <v>3.2</v>
      </c>
      <c r="L31" s="13"/>
      <c r="M31" s="15"/>
      <c r="N31" s="13"/>
      <c r="O31" s="15"/>
      <c r="P31" s="13"/>
      <c r="Q31" s="19"/>
      <c r="R31" s="13"/>
      <c r="S31" s="19">
        <v>9</v>
      </c>
      <c r="T31" s="13"/>
      <c r="U31" s="14"/>
      <c r="V31" s="16">
        <f t="shared" si="0"/>
        <v>3695.4625700000006</v>
      </c>
      <c r="W31" s="17">
        <v>3695.4625700000006</v>
      </c>
      <c r="X31" s="17">
        <f t="shared" si="1"/>
        <v>3695.4625700000006</v>
      </c>
      <c r="Y31" s="11" t="s">
        <v>34</v>
      </c>
      <c r="Z31" s="12">
        <v>8</v>
      </c>
      <c r="AA31" s="12">
        <v>28</v>
      </c>
      <c r="AB31" s="12">
        <v>5</v>
      </c>
      <c r="AC31" s="12" t="s">
        <v>144</v>
      </c>
      <c r="AD31" s="12">
        <v>203</v>
      </c>
    </row>
    <row r="32" spans="1:30" ht="36" hidden="1" customHeight="1">
      <c r="A32" s="11">
        <v>31</v>
      </c>
      <c r="B32" s="12" t="s">
        <v>145</v>
      </c>
      <c r="C32" s="12" t="s">
        <v>146</v>
      </c>
      <c r="D32" s="13" t="s">
        <v>60</v>
      </c>
      <c r="E32" s="12" t="s">
        <v>147</v>
      </c>
      <c r="F32" s="14">
        <v>22787800</v>
      </c>
      <c r="G32" s="15"/>
      <c r="H32" s="13"/>
      <c r="I32" s="13"/>
      <c r="J32" s="13"/>
      <c r="K32" s="15"/>
      <c r="L32" s="13"/>
      <c r="M32" s="15"/>
      <c r="N32" s="13"/>
      <c r="O32" s="15"/>
      <c r="P32" s="13"/>
      <c r="Q32" s="15"/>
      <c r="R32" s="13"/>
      <c r="S32" s="15"/>
      <c r="T32" s="13"/>
      <c r="U32" s="14"/>
      <c r="V32" s="16">
        <f t="shared" si="0"/>
        <v>3516.1575400000002</v>
      </c>
      <c r="W32" s="17">
        <v>3516.1575400000002</v>
      </c>
      <c r="X32" s="17">
        <f t="shared" si="1"/>
        <v>3516.1575400000002</v>
      </c>
      <c r="Y32" s="18" t="s">
        <v>34</v>
      </c>
      <c r="Z32" s="12">
        <v>8</v>
      </c>
      <c r="AA32" s="12">
        <v>28</v>
      </c>
      <c r="AB32" s="12">
        <v>6</v>
      </c>
      <c r="AC32" s="12" t="s">
        <v>148</v>
      </c>
      <c r="AD32" s="12">
        <v>79</v>
      </c>
    </row>
    <row r="33" spans="1:30" ht="36" hidden="1" customHeight="1">
      <c r="A33" s="11">
        <v>32</v>
      </c>
      <c r="B33" s="20" t="s">
        <v>149</v>
      </c>
      <c r="C33" s="12" t="s">
        <v>150</v>
      </c>
      <c r="D33" s="13" t="s">
        <v>60</v>
      </c>
      <c r="E33" s="12" t="s">
        <v>65</v>
      </c>
      <c r="F33" s="14">
        <v>22304800</v>
      </c>
      <c r="G33" s="15"/>
      <c r="H33" s="13"/>
      <c r="I33" s="13"/>
      <c r="J33" s="13"/>
      <c r="K33" s="15"/>
      <c r="L33" s="13"/>
      <c r="M33" s="15"/>
      <c r="N33" s="13"/>
      <c r="O33" s="15"/>
      <c r="P33" s="13"/>
      <c r="Q33" s="15"/>
      <c r="R33" s="13"/>
      <c r="S33" s="15"/>
      <c r="T33" s="13"/>
      <c r="U33" s="14"/>
      <c r="V33" s="16">
        <f t="shared" si="0"/>
        <v>3441.6306400000003</v>
      </c>
      <c r="W33" s="17">
        <v>3441.6306400000003</v>
      </c>
      <c r="X33" s="17">
        <f t="shared" si="1"/>
        <v>3441.6306400000003</v>
      </c>
      <c r="Y33" s="18" t="s">
        <v>34</v>
      </c>
      <c r="Z33" s="12">
        <v>8</v>
      </c>
      <c r="AA33" s="12">
        <v>28</v>
      </c>
      <c r="AB33" s="12">
        <v>6</v>
      </c>
      <c r="AC33" s="12" t="s">
        <v>151</v>
      </c>
      <c r="AD33" s="12">
        <v>176</v>
      </c>
    </row>
    <row r="34" spans="1:30" ht="36" hidden="1" customHeight="1">
      <c r="A34" s="11">
        <v>33</v>
      </c>
      <c r="B34" s="20" t="s">
        <v>152</v>
      </c>
      <c r="C34" s="12" t="s">
        <v>153</v>
      </c>
      <c r="D34" s="13" t="s">
        <v>32</v>
      </c>
      <c r="E34" s="12" t="s">
        <v>154</v>
      </c>
      <c r="F34" s="14">
        <v>21714000</v>
      </c>
      <c r="G34" s="15"/>
      <c r="H34" s="13"/>
      <c r="I34" s="13"/>
      <c r="J34" s="13"/>
      <c r="K34" s="15"/>
      <c r="L34" s="13"/>
      <c r="M34" s="15"/>
      <c r="N34" s="13"/>
      <c r="O34" s="15"/>
      <c r="P34" s="13"/>
      <c r="Q34" s="15"/>
      <c r="R34" s="13"/>
      <c r="S34" s="15"/>
      <c r="T34" s="13"/>
      <c r="U34" s="14"/>
      <c r="V34" s="16">
        <f t="shared" si="0"/>
        <v>3350.4702000000002</v>
      </c>
      <c r="W34" s="17">
        <v>3350.4702000000002</v>
      </c>
      <c r="X34" s="17">
        <f t="shared" si="1"/>
        <v>3350.4702000000002</v>
      </c>
      <c r="Y34" s="11" t="s">
        <v>34</v>
      </c>
      <c r="Z34" s="12">
        <v>8</v>
      </c>
      <c r="AA34" s="12">
        <v>28</v>
      </c>
      <c r="AB34" s="12">
        <v>5</v>
      </c>
      <c r="AC34" s="12" t="s">
        <v>155</v>
      </c>
      <c r="AD34" s="12">
        <v>53</v>
      </c>
    </row>
    <row r="35" spans="1:30" ht="36" hidden="1" customHeight="1">
      <c r="A35" s="11">
        <v>34</v>
      </c>
      <c r="B35" s="20" t="s">
        <v>156</v>
      </c>
      <c r="C35" s="12" t="s">
        <v>157</v>
      </c>
      <c r="D35" s="13" t="s">
        <v>60</v>
      </c>
      <c r="E35" s="12" t="s">
        <v>158</v>
      </c>
      <c r="F35" s="14">
        <v>21469460</v>
      </c>
      <c r="G35" s="15"/>
      <c r="H35" s="13"/>
      <c r="I35" s="13"/>
      <c r="J35" s="13"/>
      <c r="K35" s="15"/>
      <c r="L35" s="13"/>
      <c r="M35" s="15"/>
      <c r="N35" s="13"/>
      <c r="O35" s="15"/>
      <c r="P35" s="13"/>
      <c r="Q35" s="15"/>
      <c r="R35" s="13"/>
      <c r="S35" s="15"/>
      <c r="T35" s="13"/>
      <c r="U35" s="14"/>
      <c r="V35" s="16">
        <f t="shared" si="0"/>
        <v>3312.7376780000004</v>
      </c>
      <c r="W35" s="17">
        <v>3312.7376780000004</v>
      </c>
      <c r="X35" s="17">
        <f t="shared" si="1"/>
        <v>3312.7376780000004</v>
      </c>
      <c r="Y35" s="18" t="s">
        <v>34</v>
      </c>
      <c r="Z35" s="12">
        <v>8</v>
      </c>
      <c r="AA35" s="12">
        <v>28</v>
      </c>
      <c r="AB35" s="12">
        <v>6</v>
      </c>
      <c r="AC35" s="12" t="s">
        <v>159</v>
      </c>
      <c r="AD35" s="12">
        <v>2396</v>
      </c>
    </row>
    <row r="36" spans="1:30" ht="36" hidden="1" customHeight="1">
      <c r="A36" s="11">
        <v>35</v>
      </c>
      <c r="B36" s="20" t="s">
        <v>160</v>
      </c>
      <c r="C36" s="12" t="s">
        <v>161</v>
      </c>
      <c r="D36" s="13" t="s">
        <v>32</v>
      </c>
      <c r="E36" s="12" t="s">
        <v>162</v>
      </c>
      <c r="F36" s="14">
        <v>21033200</v>
      </c>
      <c r="G36" s="15"/>
      <c r="H36" s="13"/>
      <c r="I36" s="13"/>
      <c r="J36" s="13"/>
      <c r="K36" s="15"/>
      <c r="L36" s="13"/>
      <c r="M36" s="15"/>
      <c r="N36" s="13"/>
      <c r="O36" s="15"/>
      <c r="P36" s="13"/>
      <c r="Q36" s="15"/>
      <c r="R36" s="13"/>
      <c r="S36" s="15"/>
      <c r="T36" s="13"/>
      <c r="U36" s="14"/>
      <c r="V36" s="16">
        <f t="shared" si="0"/>
        <v>3245.4227600000004</v>
      </c>
      <c r="W36" s="17">
        <v>3245.4227600000004</v>
      </c>
      <c r="X36" s="17">
        <f t="shared" si="1"/>
        <v>3245.4227600000004</v>
      </c>
      <c r="Y36" s="11" t="s">
        <v>34</v>
      </c>
      <c r="Z36" s="12">
        <v>8</v>
      </c>
      <c r="AA36" s="12">
        <v>28</v>
      </c>
      <c r="AB36" s="12">
        <v>5</v>
      </c>
      <c r="AC36" s="12" t="s">
        <v>163</v>
      </c>
      <c r="AD36" s="12">
        <v>16</v>
      </c>
    </row>
    <row r="37" spans="1:30" ht="36" hidden="1" customHeight="1">
      <c r="A37" s="11">
        <v>36</v>
      </c>
      <c r="B37" s="12" t="s">
        <v>164</v>
      </c>
      <c r="C37" s="12" t="s">
        <v>165</v>
      </c>
      <c r="D37" s="13" t="s">
        <v>32</v>
      </c>
      <c r="E37" s="12" t="s">
        <v>166</v>
      </c>
      <c r="F37" s="14">
        <v>20882600</v>
      </c>
      <c r="G37" s="15"/>
      <c r="H37" s="13"/>
      <c r="I37" s="13"/>
      <c r="J37" s="13"/>
      <c r="K37" s="15"/>
      <c r="L37" s="13"/>
      <c r="M37" s="15"/>
      <c r="N37" s="13"/>
      <c r="O37" s="15"/>
      <c r="P37" s="13"/>
      <c r="Q37" s="15"/>
      <c r="R37" s="13"/>
      <c r="S37" s="15"/>
      <c r="T37" s="13"/>
      <c r="U37" s="14"/>
      <c r="V37" s="16">
        <f t="shared" si="0"/>
        <v>3222.1851800000004</v>
      </c>
      <c r="W37" s="17">
        <v>3222.1851800000004</v>
      </c>
      <c r="X37" s="17">
        <f t="shared" si="1"/>
        <v>3222.1851800000004</v>
      </c>
      <c r="Y37" s="11" t="s">
        <v>34</v>
      </c>
      <c r="Z37" s="12">
        <v>8</v>
      </c>
      <c r="AA37" s="12">
        <v>28</v>
      </c>
      <c r="AB37" s="12">
        <v>5</v>
      </c>
      <c r="AC37" s="12" t="s">
        <v>167</v>
      </c>
      <c r="AD37" s="12">
        <v>2310</v>
      </c>
    </row>
    <row r="38" spans="1:30" ht="36" customHeight="1">
      <c r="A38" s="11">
        <v>37</v>
      </c>
      <c r="B38" s="12" t="s">
        <v>168</v>
      </c>
      <c r="C38" s="12" t="s">
        <v>169</v>
      </c>
      <c r="D38" s="13" t="s">
        <v>32</v>
      </c>
      <c r="E38" s="12" t="s">
        <v>170</v>
      </c>
      <c r="F38" s="14">
        <v>20728100</v>
      </c>
      <c r="G38" s="15"/>
      <c r="H38" s="13"/>
      <c r="I38" s="13"/>
      <c r="J38" s="13"/>
      <c r="K38" s="15"/>
      <c r="L38" s="13"/>
      <c r="M38" s="15"/>
      <c r="N38" s="13"/>
      <c r="O38" s="15"/>
      <c r="P38" s="13"/>
      <c r="Q38" s="15"/>
      <c r="R38" s="13"/>
      <c r="S38" s="15"/>
      <c r="T38" s="13"/>
      <c r="U38" s="14"/>
      <c r="V38" s="16">
        <f t="shared" si="0"/>
        <v>3198.3458300000002</v>
      </c>
      <c r="W38" s="17">
        <v>3198.3458300000002</v>
      </c>
      <c r="X38" s="17">
        <f t="shared" si="1"/>
        <v>3198.3458300000002</v>
      </c>
      <c r="Y38" s="11" t="s">
        <v>34</v>
      </c>
      <c r="Z38" s="12">
        <v>8</v>
      </c>
      <c r="AA38" s="12">
        <v>28</v>
      </c>
      <c r="AB38" s="12">
        <v>5</v>
      </c>
      <c r="AC38" s="12"/>
      <c r="AD38" s="12"/>
    </row>
    <row r="39" spans="1:30" ht="36" hidden="1" customHeight="1">
      <c r="A39" s="11">
        <v>38</v>
      </c>
      <c r="B39" s="12" t="s">
        <v>171</v>
      </c>
      <c r="C39" s="12" t="s">
        <v>172</v>
      </c>
      <c r="D39" s="13" t="s">
        <v>32</v>
      </c>
      <c r="E39" s="12" t="s">
        <v>173</v>
      </c>
      <c r="F39" s="14">
        <v>20558000</v>
      </c>
      <c r="G39" s="15"/>
      <c r="H39" s="13"/>
      <c r="I39" s="13"/>
      <c r="J39" s="13"/>
      <c r="K39" s="15"/>
      <c r="L39" s="13"/>
      <c r="M39" s="15"/>
      <c r="N39" s="13"/>
      <c r="O39" s="15"/>
      <c r="P39" s="13"/>
      <c r="Q39" s="15"/>
      <c r="R39" s="13"/>
      <c r="S39" s="15"/>
      <c r="T39" s="13"/>
      <c r="U39" s="14"/>
      <c r="V39" s="16">
        <f t="shared" si="0"/>
        <v>3172.0994000000001</v>
      </c>
      <c r="W39" s="17">
        <v>3172.0994000000001</v>
      </c>
      <c r="X39" s="17">
        <f t="shared" si="1"/>
        <v>3172.0994000000001</v>
      </c>
      <c r="Y39" s="11" t="s">
        <v>34</v>
      </c>
      <c r="Z39" s="12">
        <v>8</v>
      </c>
      <c r="AA39" s="12">
        <v>28</v>
      </c>
      <c r="AB39" s="12">
        <v>5</v>
      </c>
      <c r="AC39" s="12" t="s">
        <v>174</v>
      </c>
      <c r="AD39" s="12">
        <v>208</v>
      </c>
    </row>
    <row r="40" spans="1:30" ht="36" customHeight="1">
      <c r="A40" s="11">
        <v>39</v>
      </c>
      <c r="B40" s="20" t="s">
        <v>175</v>
      </c>
      <c r="C40" s="12" t="s">
        <v>176</v>
      </c>
      <c r="D40" s="13" t="s">
        <v>32</v>
      </c>
      <c r="E40" s="12" t="s">
        <v>177</v>
      </c>
      <c r="F40" s="14">
        <v>20393900</v>
      </c>
      <c r="G40" s="15"/>
      <c r="H40" s="13"/>
      <c r="I40" s="13"/>
      <c r="J40" s="13"/>
      <c r="K40" s="19">
        <v>78</v>
      </c>
      <c r="L40" s="13"/>
      <c r="M40" s="19">
        <v>3500</v>
      </c>
      <c r="N40" s="13"/>
      <c r="O40" s="15"/>
      <c r="P40" s="13"/>
      <c r="Q40" s="19"/>
      <c r="R40" s="13"/>
      <c r="S40" s="19">
        <v>155</v>
      </c>
      <c r="T40" s="13"/>
      <c r="U40" s="19">
        <v>702</v>
      </c>
      <c r="V40" s="16">
        <f t="shared" si="0"/>
        <v>6860.2887700000001</v>
      </c>
      <c r="W40" s="17">
        <v>6838</v>
      </c>
      <c r="X40" s="17">
        <f t="shared" si="1"/>
        <v>6860.2887700000001</v>
      </c>
      <c r="Y40" s="11" t="s">
        <v>51</v>
      </c>
      <c r="Z40" s="12">
        <v>8</v>
      </c>
      <c r="AA40" s="12">
        <v>28</v>
      </c>
      <c r="AB40" s="12">
        <v>5</v>
      </c>
      <c r="AC40" s="12"/>
      <c r="AD40" s="12"/>
    </row>
    <row r="41" spans="1:30" ht="36" hidden="1" customHeight="1">
      <c r="A41" s="11">
        <v>40</v>
      </c>
      <c r="B41" s="12" t="s">
        <v>178</v>
      </c>
      <c r="C41" s="12" t="s">
        <v>179</v>
      </c>
      <c r="D41" s="13" t="s">
        <v>60</v>
      </c>
      <c r="E41" s="12" t="s">
        <v>180</v>
      </c>
      <c r="F41" s="14">
        <v>19568800</v>
      </c>
      <c r="G41" s="15"/>
      <c r="H41" s="13"/>
      <c r="I41" s="13"/>
      <c r="J41" s="13"/>
      <c r="K41" s="15"/>
      <c r="L41" s="13"/>
      <c r="M41" s="15"/>
      <c r="N41" s="13"/>
      <c r="O41" s="15"/>
      <c r="P41" s="13"/>
      <c r="Q41" s="15"/>
      <c r="R41" s="13"/>
      <c r="S41" s="15"/>
      <c r="T41" s="13"/>
      <c r="U41" s="14"/>
      <c r="V41" s="16">
        <f t="shared" si="0"/>
        <v>3019.4658400000003</v>
      </c>
      <c r="W41" s="17">
        <v>3019.4658400000003</v>
      </c>
      <c r="X41" s="17">
        <f t="shared" si="1"/>
        <v>3019.4658400000003</v>
      </c>
      <c r="Y41" s="18" t="s">
        <v>34</v>
      </c>
      <c r="Z41" s="12">
        <v>8</v>
      </c>
      <c r="AA41" s="12">
        <v>28</v>
      </c>
      <c r="AB41" s="12">
        <v>6</v>
      </c>
      <c r="AC41" s="12" t="s">
        <v>181</v>
      </c>
      <c r="AD41" s="12">
        <v>85</v>
      </c>
    </row>
    <row r="42" spans="1:30" ht="36" hidden="1" customHeight="1">
      <c r="A42" s="11">
        <v>41</v>
      </c>
      <c r="B42" s="12" t="s">
        <v>182</v>
      </c>
      <c r="C42" s="12" t="s">
        <v>183</v>
      </c>
      <c r="D42" s="13" t="s">
        <v>60</v>
      </c>
      <c r="E42" s="12" t="s">
        <v>158</v>
      </c>
      <c r="F42" s="14">
        <v>19148900</v>
      </c>
      <c r="G42" s="15"/>
      <c r="H42" s="13"/>
      <c r="I42" s="13"/>
      <c r="J42" s="13"/>
      <c r="K42" s="15"/>
      <c r="L42" s="13"/>
      <c r="M42" s="15"/>
      <c r="N42" s="13"/>
      <c r="O42" s="15"/>
      <c r="P42" s="13"/>
      <c r="Q42" s="15"/>
      <c r="R42" s="13"/>
      <c r="S42" s="15"/>
      <c r="T42" s="13"/>
      <c r="U42" s="14"/>
      <c r="V42" s="16">
        <f t="shared" si="0"/>
        <v>2954.6752700000002</v>
      </c>
      <c r="W42" s="17">
        <v>2954.6752700000002</v>
      </c>
      <c r="X42" s="17">
        <f t="shared" si="1"/>
        <v>2954.6752700000002</v>
      </c>
      <c r="Y42" s="18" t="s">
        <v>34</v>
      </c>
      <c r="Z42" s="12">
        <v>8</v>
      </c>
      <c r="AA42" s="12">
        <v>28</v>
      </c>
      <c r="AB42" s="12">
        <v>6</v>
      </c>
      <c r="AC42" s="12" t="s">
        <v>184</v>
      </c>
      <c r="AD42" s="12">
        <v>89</v>
      </c>
    </row>
    <row r="43" spans="1:30" ht="36" customHeight="1">
      <c r="A43" s="11">
        <v>42</v>
      </c>
      <c r="B43" s="12" t="s">
        <v>185</v>
      </c>
      <c r="C43" s="12" t="s">
        <v>186</v>
      </c>
      <c r="D43" s="13" t="s">
        <v>32</v>
      </c>
      <c r="E43" s="12" t="s">
        <v>187</v>
      </c>
      <c r="F43" s="14">
        <v>19063000</v>
      </c>
      <c r="G43" s="15"/>
      <c r="H43" s="13"/>
      <c r="I43" s="13"/>
      <c r="J43" s="13"/>
      <c r="K43" s="15"/>
      <c r="L43" s="13"/>
      <c r="M43" s="15"/>
      <c r="N43" s="13"/>
      <c r="O43" s="15"/>
      <c r="P43" s="13"/>
      <c r="Q43" s="15"/>
      <c r="R43" s="13"/>
      <c r="S43" s="15"/>
      <c r="T43" s="13"/>
      <c r="U43" s="14"/>
      <c r="V43" s="16">
        <f t="shared" si="0"/>
        <v>2941.4209000000001</v>
      </c>
      <c r="W43" s="17">
        <v>2941.4209000000001</v>
      </c>
      <c r="X43" s="17">
        <f t="shared" si="1"/>
        <v>2941.4209000000001</v>
      </c>
      <c r="Y43" s="11" t="s">
        <v>34</v>
      </c>
      <c r="Z43" s="12">
        <v>8</v>
      </c>
      <c r="AA43" s="12">
        <v>28</v>
      </c>
      <c r="AB43" s="12">
        <v>5</v>
      </c>
      <c r="AC43" s="12"/>
      <c r="AD43" s="12"/>
    </row>
    <row r="44" spans="1:30" ht="36" hidden="1" customHeight="1">
      <c r="A44" s="11">
        <v>43</v>
      </c>
      <c r="B44" s="12" t="s">
        <v>188</v>
      </c>
      <c r="C44" s="12" t="s">
        <v>189</v>
      </c>
      <c r="D44" s="13" t="s">
        <v>32</v>
      </c>
      <c r="E44" s="12" t="s">
        <v>190</v>
      </c>
      <c r="F44" s="14">
        <v>18827300</v>
      </c>
      <c r="G44" s="15"/>
      <c r="H44" s="13"/>
      <c r="I44" s="13"/>
      <c r="J44" s="13"/>
      <c r="K44" s="15"/>
      <c r="L44" s="13"/>
      <c r="M44" s="15"/>
      <c r="N44" s="13"/>
      <c r="O44" s="15"/>
      <c r="P44" s="13"/>
      <c r="Q44" s="19"/>
      <c r="R44" s="13"/>
      <c r="S44" s="19">
        <v>34</v>
      </c>
      <c r="T44" s="13"/>
      <c r="U44" s="14"/>
      <c r="V44" s="16">
        <f t="shared" si="0"/>
        <v>2942.1123900000002</v>
      </c>
      <c r="W44" s="17">
        <v>2942.1123900000002</v>
      </c>
      <c r="X44" s="17">
        <f t="shared" si="1"/>
        <v>2942.1123900000002</v>
      </c>
      <c r="Y44" s="11" t="s">
        <v>34</v>
      </c>
      <c r="Z44" s="12">
        <v>8</v>
      </c>
      <c r="AA44" s="12">
        <v>28</v>
      </c>
      <c r="AB44" s="12">
        <v>5</v>
      </c>
      <c r="AC44" s="12" t="s">
        <v>191</v>
      </c>
      <c r="AD44" s="12">
        <v>2</v>
      </c>
    </row>
    <row r="45" spans="1:30" ht="36" hidden="1" customHeight="1">
      <c r="A45" s="11">
        <v>44</v>
      </c>
      <c r="B45" s="12" t="s">
        <v>192</v>
      </c>
      <c r="C45" s="12" t="s">
        <v>193</v>
      </c>
      <c r="D45" s="13" t="s">
        <v>32</v>
      </c>
      <c r="E45" s="12" t="s">
        <v>194</v>
      </c>
      <c r="F45" s="14">
        <v>18762800</v>
      </c>
      <c r="G45" s="15"/>
      <c r="H45" s="13"/>
      <c r="I45" s="13"/>
      <c r="J45" s="13"/>
      <c r="K45" s="15"/>
      <c r="L45" s="13"/>
      <c r="M45" s="15"/>
      <c r="N45" s="13"/>
      <c r="O45" s="15"/>
      <c r="P45" s="13"/>
      <c r="Q45" s="15"/>
      <c r="R45" s="13"/>
      <c r="S45" s="15"/>
      <c r="T45" s="13"/>
      <c r="U45" s="14"/>
      <c r="V45" s="16">
        <f t="shared" si="0"/>
        <v>2895.1000400000003</v>
      </c>
      <c r="W45" s="17">
        <v>2895.1000400000003</v>
      </c>
      <c r="X45" s="17">
        <f t="shared" si="1"/>
        <v>2895.1000400000003</v>
      </c>
      <c r="Y45" s="11" t="s">
        <v>34</v>
      </c>
      <c r="Z45" s="12">
        <v>8</v>
      </c>
      <c r="AA45" s="12">
        <v>28</v>
      </c>
      <c r="AB45" s="12">
        <v>5</v>
      </c>
      <c r="AC45" s="12" t="s">
        <v>195</v>
      </c>
      <c r="AD45" s="12">
        <v>18</v>
      </c>
    </row>
    <row r="46" spans="1:30" ht="36" hidden="1" customHeight="1">
      <c r="A46" s="11">
        <v>45</v>
      </c>
      <c r="B46" s="12" t="s">
        <v>196</v>
      </c>
      <c r="C46" s="12" t="s">
        <v>197</v>
      </c>
      <c r="D46" s="13" t="s">
        <v>32</v>
      </c>
      <c r="E46" s="12" t="s">
        <v>198</v>
      </c>
      <c r="F46" s="14">
        <v>18642100</v>
      </c>
      <c r="G46" s="15"/>
      <c r="H46" s="13"/>
      <c r="I46" s="13"/>
      <c r="J46" s="13"/>
      <c r="K46" s="15">
        <v>139.80000000000001</v>
      </c>
      <c r="L46" s="13"/>
      <c r="M46" s="15"/>
      <c r="N46" s="13"/>
      <c r="O46" s="15"/>
      <c r="P46" s="13"/>
      <c r="Q46" s="19"/>
      <c r="R46" s="13"/>
      <c r="S46" s="19">
        <v>63</v>
      </c>
      <c r="T46" s="13"/>
      <c r="U46" s="14"/>
      <c r="V46" s="16">
        <f t="shared" si="0"/>
        <v>3087.7420300000003</v>
      </c>
      <c r="W46" s="17">
        <v>3087.7420300000003</v>
      </c>
      <c r="X46" s="17">
        <f t="shared" si="1"/>
        <v>3087.7420300000003</v>
      </c>
      <c r="Y46" s="11" t="s">
        <v>34</v>
      </c>
      <c r="Z46" s="12">
        <v>8</v>
      </c>
      <c r="AA46" s="12">
        <v>28</v>
      </c>
      <c r="AB46" s="12">
        <v>5</v>
      </c>
      <c r="AC46" s="12" t="s">
        <v>199</v>
      </c>
      <c r="AD46" s="12">
        <v>7</v>
      </c>
    </row>
    <row r="47" spans="1:30" ht="36" hidden="1" customHeight="1">
      <c r="A47" s="11">
        <v>46</v>
      </c>
      <c r="B47" s="12" t="s">
        <v>200</v>
      </c>
      <c r="C47" s="12" t="s">
        <v>201</v>
      </c>
      <c r="D47" s="13" t="s">
        <v>32</v>
      </c>
      <c r="E47" s="12" t="s">
        <v>93</v>
      </c>
      <c r="F47" s="14">
        <v>18215300</v>
      </c>
      <c r="G47" s="15"/>
      <c r="H47" s="13"/>
      <c r="I47" s="13"/>
      <c r="J47" s="13"/>
      <c r="K47" s="15"/>
      <c r="L47" s="13"/>
      <c r="M47" s="15"/>
      <c r="N47" s="13"/>
      <c r="O47" s="15"/>
      <c r="P47" s="13"/>
      <c r="Q47" s="15"/>
      <c r="R47" s="13"/>
      <c r="S47" s="15"/>
      <c r="T47" s="13"/>
      <c r="U47" s="14"/>
      <c r="V47" s="16">
        <f t="shared" si="0"/>
        <v>2810.6207900000004</v>
      </c>
      <c r="W47" s="17">
        <v>2810.6207900000004</v>
      </c>
      <c r="X47" s="17">
        <f t="shared" si="1"/>
        <v>2810.6207900000004</v>
      </c>
      <c r="Y47" s="11" t="s">
        <v>34</v>
      </c>
      <c r="Z47" s="12">
        <v>8</v>
      </c>
      <c r="AA47" s="12">
        <v>28</v>
      </c>
      <c r="AB47" s="12">
        <v>5</v>
      </c>
      <c r="AC47" s="12" t="s">
        <v>202</v>
      </c>
      <c r="AD47" s="12">
        <v>39</v>
      </c>
    </row>
    <row r="48" spans="1:30" ht="36" hidden="1" customHeight="1">
      <c r="A48" s="11">
        <v>47</v>
      </c>
      <c r="B48" s="12" t="s">
        <v>203</v>
      </c>
      <c r="C48" s="12" t="s">
        <v>204</v>
      </c>
      <c r="D48" s="13" t="s">
        <v>60</v>
      </c>
      <c r="E48" s="12" t="s">
        <v>205</v>
      </c>
      <c r="F48" s="14">
        <v>18141420</v>
      </c>
      <c r="G48" s="15"/>
      <c r="H48" s="13"/>
      <c r="I48" s="13"/>
      <c r="J48" s="13"/>
      <c r="K48" s="15"/>
      <c r="L48" s="13"/>
      <c r="M48" s="15"/>
      <c r="N48" s="13"/>
      <c r="O48" s="15"/>
      <c r="P48" s="13"/>
      <c r="Q48" s="15"/>
      <c r="R48" s="13"/>
      <c r="S48" s="15"/>
      <c r="T48" s="13"/>
      <c r="U48" s="14"/>
      <c r="V48" s="16">
        <f t="shared" si="0"/>
        <v>2799.221106</v>
      </c>
      <c r="W48" s="17">
        <v>2799.221106</v>
      </c>
      <c r="X48" s="17">
        <f t="shared" si="1"/>
        <v>2799.221106</v>
      </c>
      <c r="Y48" s="18" t="s">
        <v>34</v>
      </c>
      <c r="Z48" s="12">
        <v>8</v>
      </c>
      <c r="AA48" s="12">
        <v>28</v>
      </c>
      <c r="AB48" s="12">
        <v>6</v>
      </c>
      <c r="AC48" s="12" t="s">
        <v>206</v>
      </c>
      <c r="AD48" s="12">
        <v>2405</v>
      </c>
    </row>
    <row r="49" spans="1:30" ht="36" hidden="1" customHeight="1">
      <c r="A49" s="11">
        <v>48</v>
      </c>
      <c r="B49" s="12" t="s">
        <v>207</v>
      </c>
      <c r="C49" s="12" t="s">
        <v>208</v>
      </c>
      <c r="D49" s="13" t="s">
        <v>60</v>
      </c>
      <c r="E49" s="12" t="s">
        <v>209</v>
      </c>
      <c r="F49" s="14">
        <v>17945000</v>
      </c>
      <c r="G49" s="15"/>
      <c r="H49" s="13"/>
      <c r="I49" s="13"/>
      <c r="J49" s="13"/>
      <c r="K49" s="15"/>
      <c r="L49" s="13"/>
      <c r="M49" s="15"/>
      <c r="N49" s="13"/>
      <c r="O49" s="15"/>
      <c r="P49" s="13"/>
      <c r="Q49" s="15"/>
      <c r="R49" s="13"/>
      <c r="S49" s="15"/>
      <c r="T49" s="13"/>
      <c r="U49" s="14"/>
      <c r="V49" s="16">
        <f t="shared" si="0"/>
        <v>2768.9135000000001</v>
      </c>
      <c r="W49" s="17">
        <v>2768.9135000000001</v>
      </c>
      <c r="X49" s="17">
        <f t="shared" si="1"/>
        <v>2768.9135000000001</v>
      </c>
      <c r="Y49" s="18" t="s">
        <v>34</v>
      </c>
      <c r="Z49" s="12">
        <v>8</v>
      </c>
      <c r="AA49" s="12">
        <v>28</v>
      </c>
      <c r="AB49" s="12">
        <v>6</v>
      </c>
      <c r="AC49" s="12" t="s">
        <v>210</v>
      </c>
      <c r="AD49" s="12">
        <v>2000</v>
      </c>
    </row>
    <row r="50" spans="1:30" ht="36" hidden="1" customHeight="1">
      <c r="A50" s="11">
        <v>49</v>
      </c>
      <c r="B50" s="12" t="s">
        <v>211</v>
      </c>
      <c r="C50" s="12" t="s">
        <v>212</v>
      </c>
      <c r="D50" s="13" t="s">
        <v>32</v>
      </c>
      <c r="E50" s="12" t="s">
        <v>213</v>
      </c>
      <c r="F50" s="14">
        <v>17416100</v>
      </c>
      <c r="G50" s="15"/>
      <c r="H50" s="13"/>
      <c r="I50" s="13"/>
      <c r="J50" s="13"/>
      <c r="K50" s="15"/>
      <c r="L50" s="13"/>
      <c r="M50" s="15"/>
      <c r="N50" s="13"/>
      <c r="O50" s="15"/>
      <c r="P50" s="13"/>
      <c r="Q50" s="15"/>
      <c r="R50" s="13"/>
      <c r="S50" s="15"/>
      <c r="T50" s="13"/>
      <c r="U50" s="14"/>
      <c r="V50" s="16">
        <f t="shared" si="0"/>
        <v>2687.3042300000002</v>
      </c>
      <c r="W50" s="17">
        <v>2687.3042300000002</v>
      </c>
      <c r="X50" s="17">
        <f t="shared" si="1"/>
        <v>2687.3042300000002</v>
      </c>
      <c r="Y50" s="11" t="s">
        <v>34</v>
      </c>
      <c r="Z50" s="12">
        <v>8</v>
      </c>
      <c r="AA50" s="12">
        <v>28</v>
      </c>
      <c r="AB50" s="12">
        <v>5</v>
      </c>
      <c r="AC50" s="12" t="s">
        <v>214</v>
      </c>
      <c r="AD50" s="12">
        <v>36</v>
      </c>
    </row>
    <row r="51" spans="1:30" s="27" customFormat="1" ht="36" hidden="1" customHeight="1">
      <c r="A51" s="11">
        <v>50</v>
      </c>
      <c r="B51" s="20" t="s">
        <v>215</v>
      </c>
      <c r="C51" s="20" t="s">
        <v>216</v>
      </c>
      <c r="D51" s="13" t="s">
        <v>32</v>
      </c>
      <c r="E51" s="20" t="s">
        <v>217</v>
      </c>
      <c r="F51" s="16">
        <v>17136300</v>
      </c>
      <c r="G51" s="21"/>
      <c r="H51" s="26"/>
      <c r="I51" s="26"/>
      <c r="J51" s="26"/>
      <c r="K51" s="21"/>
      <c r="L51" s="26"/>
      <c r="M51" s="21"/>
      <c r="N51" s="26"/>
      <c r="O51" s="21"/>
      <c r="P51" s="26"/>
      <c r="Q51" s="21"/>
      <c r="R51" s="26"/>
      <c r="S51" s="21"/>
      <c r="T51" s="26"/>
      <c r="U51" s="16"/>
      <c r="V51" s="16">
        <f t="shared" si="0"/>
        <v>2644.1310900000003</v>
      </c>
      <c r="W51" s="17">
        <v>2644.1310900000003</v>
      </c>
      <c r="X51" s="17">
        <f t="shared" si="1"/>
        <v>2644.1310900000003</v>
      </c>
      <c r="Y51" s="11" t="s">
        <v>51</v>
      </c>
      <c r="Z51" s="12">
        <v>8</v>
      </c>
      <c r="AA51" s="12">
        <v>28</v>
      </c>
      <c r="AB51" s="12">
        <v>5</v>
      </c>
      <c r="AC51" s="12" t="s">
        <v>218</v>
      </c>
      <c r="AD51" s="12">
        <v>29</v>
      </c>
    </row>
    <row r="52" spans="1:30" ht="36" hidden="1" customHeight="1">
      <c r="A52" s="11">
        <v>51</v>
      </c>
      <c r="B52" s="12" t="s">
        <v>219</v>
      </c>
      <c r="C52" s="12" t="s">
        <v>220</v>
      </c>
      <c r="D52" s="13" t="s">
        <v>60</v>
      </c>
      <c r="E52" s="12" t="s">
        <v>65</v>
      </c>
      <c r="F52" s="14">
        <v>17099720</v>
      </c>
      <c r="G52" s="15"/>
      <c r="H52" s="13"/>
      <c r="I52" s="13"/>
      <c r="J52" s="13"/>
      <c r="K52" s="15"/>
      <c r="L52" s="13"/>
      <c r="M52" s="15"/>
      <c r="N52" s="13"/>
      <c r="O52" s="15"/>
      <c r="P52" s="13"/>
      <c r="Q52" s="15"/>
      <c r="R52" s="13"/>
      <c r="S52" s="15"/>
      <c r="T52" s="13"/>
      <c r="U52" s="14"/>
      <c r="V52" s="16">
        <f t="shared" si="0"/>
        <v>2638.4867960000001</v>
      </c>
      <c r="W52" s="17">
        <v>2638.4867960000001</v>
      </c>
      <c r="X52" s="17">
        <f t="shared" si="1"/>
        <v>2638.4867960000001</v>
      </c>
      <c r="Y52" s="18" t="s">
        <v>34</v>
      </c>
      <c r="Z52" s="12">
        <v>8</v>
      </c>
      <c r="AA52" s="12">
        <v>28</v>
      </c>
      <c r="AB52" s="12">
        <v>6</v>
      </c>
      <c r="AC52" s="12" t="s">
        <v>221</v>
      </c>
      <c r="AD52" s="12">
        <v>2333</v>
      </c>
    </row>
    <row r="53" spans="1:30" ht="36" customHeight="1">
      <c r="A53" s="11">
        <v>52</v>
      </c>
      <c r="B53" s="12" t="s">
        <v>222</v>
      </c>
      <c r="C53" s="12" t="s">
        <v>223</v>
      </c>
      <c r="D53" s="13" t="s">
        <v>60</v>
      </c>
      <c r="E53" s="12" t="s">
        <v>180</v>
      </c>
      <c r="F53" s="14">
        <v>16748300</v>
      </c>
      <c r="G53" s="15"/>
      <c r="H53" s="13"/>
      <c r="I53" s="13"/>
      <c r="J53" s="13"/>
      <c r="K53" s="15"/>
      <c r="L53" s="13"/>
      <c r="M53" s="15"/>
      <c r="N53" s="13"/>
      <c r="O53" s="15"/>
      <c r="P53" s="13"/>
      <c r="Q53" s="15"/>
      <c r="R53" s="13"/>
      <c r="S53" s="15"/>
      <c r="T53" s="13"/>
      <c r="U53" s="14"/>
      <c r="V53" s="16">
        <f t="shared" si="0"/>
        <v>2584.26269</v>
      </c>
      <c r="W53" s="17">
        <v>2584.26269</v>
      </c>
      <c r="X53" s="17">
        <f t="shared" si="1"/>
        <v>2584.26269</v>
      </c>
      <c r="Y53" s="18" t="s">
        <v>34</v>
      </c>
      <c r="Z53" s="12">
        <v>8</v>
      </c>
      <c r="AA53" s="12">
        <v>28</v>
      </c>
      <c r="AB53" s="12">
        <v>6</v>
      </c>
      <c r="AC53" s="12"/>
      <c r="AD53" s="12"/>
    </row>
    <row r="54" spans="1:30" ht="36" hidden="1" customHeight="1">
      <c r="A54" s="11">
        <v>53</v>
      </c>
      <c r="B54" s="12" t="s">
        <v>224</v>
      </c>
      <c r="C54" s="12" t="s">
        <v>225</v>
      </c>
      <c r="D54" s="13" t="s">
        <v>32</v>
      </c>
      <c r="E54" s="12" t="s">
        <v>226</v>
      </c>
      <c r="F54" s="14">
        <v>16544052</v>
      </c>
      <c r="G54" s="15"/>
      <c r="H54" s="13"/>
      <c r="I54" s="13"/>
      <c r="J54" s="13"/>
      <c r="K54" s="15"/>
      <c r="L54" s="13"/>
      <c r="M54" s="15"/>
      <c r="N54" s="13"/>
      <c r="O54" s="15"/>
      <c r="P54" s="13"/>
      <c r="Q54" s="15"/>
      <c r="R54" s="13"/>
      <c r="S54" s="15"/>
      <c r="T54" s="13"/>
      <c r="U54" s="14"/>
      <c r="V54" s="16">
        <f t="shared" si="0"/>
        <v>2552.7472236000003</v>
      </c>
      <c r="W54" s="17">
        <v>2522</v>
      </c>
      <c r="X54" s="17">
        <f t="shared" si="1"/>
        <v>2552.7472236000003</v>
      </c>
      <c r="Y54" s="11" t="s">
        <v>51</v>
      </c>
      <c r="Z54" s="12">
        <v>8</v>
      </c>
      <c r="AA54" s="12">
        <v>28</v>
      </c>
      <c r="AB54" s="12">
        <v>5</v>
      </c>
      <c r="AC54" s="12" t="s">
        <v>227</v>
      </c>
      <c r="AD54" s="12">
        <v>22</v>
      </c>
    </row>
    <row r="55" spans="1:30" ht="36" hidden="1" customHeight="1">
      <c r="A55" s="11">
        <v>54</v>
      </c>
      <c r="B55" s="12" t="s">
        <v>228</v>
      </c>
      <c r="C55" s="12" t="s">
        <v>229</v>
      </c>
      <c r="D55" s="13" t="s">
        <v>32</v>
      </c>
      <c r="E55" s="12" t="s">
        <v>230</v>
      </c>
      <c r="F55" s="14">
        <v>16038300</v>
      </c>
      <c r="G55" s="15"/>
      <c r="H55" s="13"/>
      <c r="I55" s="13"/>
      <c r="J55" s="13"/>
      <c r="K55" s="15"/>
      <c r="L55" s="13"/>
      <c r="M55" s="15"/>
      <c r="N55" s="13"/>
      <c r="O55" s="15"/>
      <c r="P55" s="13"/>
      <c r="Q55" s="15"/>
      <c r="R55" s="13"/>
      <c r="S55" s="15"/>
      <c r="T55" s="13"/>
      <c r="U55" s="14"/>
      <c r="V55" s="16">
        <f t="shared" si="0"/>
        <v>2474.7096900000001</v>
      </c>
      <c r="W55" s="17">
        <v>2474.7096900000001</v>
      </c>
      <c r="X55" s="17">
        <f t="shared" si="1"/>
        <v>2474.7096900000001</v>
      </c>
      <c r="Y55" s="11" t="s">
        <v>34</v>
      </c>
      <c r="Z55" s="12">
        <v>8</v>
      </c>
      <c r="AA55" s="12">
        <v>28</v>
      </c>
      <c r="AB55" s="12">
        <v>5</v>
      </c>
      <c r="AC55" s="12" t="s">
        <v>231</v>
      </c>
      <c r="AD55" s="12">
        <v>2327</v>
      </c>
    </row>
    <row r="56" spans="1:30" ht="36" hidden="1" customHeight="1">
      <c r="A56" s="11">
        <v>55</v>
      </c>
      <c r="B56" s="20" t="s">
        <v>232</v>
      </c>
      <c r="C56" s="20" t="s">
        <v>233</v>
      </c>
      <c r="D56" s="13" t="s">
        <v>32</v>
      </c>
      <c r="E56" s="20" t="s">
        <v>234</v>
      </c>
      <c r="F56" s="16">
        <v>15825800</v>
      </c>
      <c r="G56" s="21"/>
      <c r="H56" s="13"/>
      <c r="I56" s="13"/>
      <c r="J56" s="13"/>
      <c r="K56" s="21"/>
      <c r="L56" s="13"/>
      <c r="M56" s="21"/>
      <c r="N56" s="13"/>
      <c r="O56" s="21"/>
      <c r="P56" s="13"/>
      <c r="Q56" s="21"/>
      <c r="R56" s="13"/>
      <c r="S56" s="21"/>
      <c r="T56" s="13"/>
      <c r="U56" s="16"/>
      <c r="V56" s="16">
        <f t="shared" si="0"/>
        <v>2441.92094</v>
      </c>
      <c r="W56" s="17">
        <v>2417</v>
      </c>
      <c r="X56" s="17">
        <f t="shared" si="1"/>
        <v>2441.92094</v>
      </c>
      <c r="Y56" s="11" t="s">
        <v>51</v>
      </c>
      <c r="Z56" s="12">
        <v>8</v>
      </c>
      <c r="AA56" s="12">
        <v>28</v>
      </c>
      <c r="AB56" s="12">
        <v>5</v>
      </c>
      <c r="AC56" s="12" t="s">
        <v>235</v>
      </c>
      <c r="AD56" s="12">
        <v>19</v>
      </c>
    </row>
    <row r="57" spans="1:30" ht="36" hidden="1" customHeight="1">
      <c r="A57" s="11">
        <v>56</v>
      </c>
      <c r="B57" s="12" t="s">
        <v>236</v>
      </c>
      <c r="C57" s="12" t="s">
        <v>237</v>
      </c>
      <c r="D57" s="13" t="s">
        <v>238</v>
      </c>
      <c r="E57" s="12" t="s">
        <v>239</v>
      </c>
      <c r="F57" s="14">
        <v>15587500</v>
      </c>
      <c r="G57" s="15"/>
      <c r="H57" s="13"/>
      <c r="I57" s="13"/>
      <c r="J57" s="13"/>
      <c r="K57" s="15"/>
      <c r="L57" s="13"/>
      <c r="M57" s="15"/>
      <c r="N57" s="13"/>
      <c r="O57" s="15"/>
      <c r="P57" s="13"/>
      <c r="Q57" s="15"/>
      <c r="R57" s="13"/>
      <c r="S57" s="15"/>
      <c r="T57" s="13"/>
      <c r="U57" s="14"/>
      <c r="V57" s="16">
        <f t="shared" si="0"/>
        <v>2405.1512500000003</v>
      </c>
      <c r="W57" s="17">
        <v>2405.1512500000003</v>
      </c>
      <c r="X57" s="17">
        <f t="shared" si="1"/>
        <v>2405.1512500000003</v>
      </c>
      <c r="Y57" s="11" t="s">
        <v>34</v>
      </c>
      <c r="Z57" s="12">
        <v>8</v>
      </c>
      <c r="AA57" s="12">
        <v>28</v>
      </c>
      <c r="AB57" s="12">
        <v>5</v>
      </c>
      <c r="AC57" s="12" t="s">
        <v>240</v>
      </c>
      <c r="AD57" s="12">
        <v>83</v>
      </c>
    </row>
    <row r="58" spans="1:30" ht="36" hidden="1" customHeight="1">
      <c r="A58" s="11">
        <v>57</v>
      </c>
      <c r="B58" s="12" t="s">
        <v>241</v>
      </c>
      <c r="C58" s="12" t="s">
        <v>242</v>
      </c>
      <c r="D58" s="13" t="s">
        <v>32</v>
      </c>
      <c r="E58" s="12" t="s">
        <v>243</v>
      </c>
      <c r="F58" s="14">
        <v>15491300</v>
      </c>
      <c r="G58" s="15"/>
      <c r="H58" s="13"/>
      <c r="I58" s="13"/>
      <c r="J58" s="13"/>
      <c r="K58" s="15"/>
      <c r="L58" s="13"/>
      <c r="M58" s="15"/>
      <c r="N58" s="13"/>
      <c r="O58" s="15"/>
      <c r="P58" s="13"/>
      <c r="Q58" s="15"/>
      <c r="R58" s="13"/>
      <c r="S58" s="15"/>
      <c r="T58" s="13"/>
      <c r="U58" s="14"/>
      <c r="V58" s="16">
        <f t="shared" si="0"/>
        <v>2390.3075900000003</v>
      </c>
      <c r="W58" s="17">
        <v>2351</v>
      </c>
      <c r="X58" s="17">
        <f t="shared" si="1"/>
        <v>2390.3075900000003</v>
      </c>
      <c r="Y58" s="11" t="s">
        <v>51</v>
      </c>
      <c r="Z58" s="12">
        <v>8</v>
      </c>
      <c r="AA58" s="12">
        <v>28</v>
      </c>
      <c r="AB58" s="12">
        <v>5</v>
      </c>
      <c r="AC58" s="12" t="s">
        <v>244</v>
      </c>
      <c r="AD58" s="12">
        <v>42</v>
      </c>
    </row>
    <row r="59" spans="1:30" ht="36" hidden="1" customHeight="1">
      <c r="A59" s="11">
        <v>58</v>
      </c>
      <c r="B59" s="12" t="s">
        <v>245</v>
      </c>
      <c r="C59" s="12" t="s">
        <v>246</v>
      </c>
      <c r="D59" s="13" t="s">
        <v>60</v>
      </c>
      <c r="E59" s="12" t="s">
        <v>147</v>
      </c>
      <c r="F59" s="14">
        <v>15407600</v>
      </c>
      <c r="G59" s="15"/>
      <c r="H59" s="13"/>
      <c r="I59" s="13"/>
      <c r="J59" s="13"/>
      <c r="K59" s="15"/>
      <c r="L59" s="13"/>
      <c r="M59" s="15"/>
      <c r="N59" s="13"/>
      <c r="O59" s="15"/>
      <c r="P59" s="13"/>
      <c r="Q59" s="15"/>
      <c r="R59" s="13"/>
      <c r="S59" s="15"/>
      <c r="T59" s="13"/>
      <c r="U59" s="14"/>
      <c r="V59" s="16">
        <f t="shared" si="0"/>
        <v>2377.3926800000004</v>
      </c>
      <c r="W59" s="17">
        <v>2377.3926800000004</v>
      </c>
      <c r="X59" s="17">
        <f t="shared" si="1"/>
        <v>2377.3926800000004</v>
      </c>
      <c r="Y59" s="18" t="s">
        <v>34</v>
      </c>
      <c r="Z59" s="12">
        <v>8</v>
      </c>
      <c r="AA59" s="12">
        <v>28</v>
      </c>
      <c r="AB59" s="12">
        <v>6</v>
      </c>
      <c r="AC59" s="12" t="s">
        <v>247</v>
      </c>
      <c r="AD59" s="12">
        <v>78</v>
      </c>
    </row>
    <row r="60" spans="1:30" ht="36" hidden="1" customHeight="1">
      <c r="A60" s="11">
        <v>59</v>
      </c>
      <c r="B60" s="12" t="s">
        <v>248</v>
      </c>
      <c r="C60" s="12" t="s">
        <v>249</v>
      </c>
      <c r="D60" s="13" t="s">
        <v>32</v>
      </c>
      <c r="E60" s="12" t="s">
        <v>250</v>
      </c>
      <c r="F60" s="14">
        <v>15406500</v>
      </c>
      <c r="G60" s="15"/>
      <c r="H60" s="13"/>
      <c r="I60" s="13"/>
      <c r="J60" s="13"/>
      <c r="K60" s="15"/>
      <c r="L60" s="13"/>
      <c r="M60" s="15"/>
      <c r="N60" s="13"/>
      <c r="O60" s="15"/>
      <c r="P60" s="13"/>
      <c r="Q60" s="15"/>
      <c r="R60" s="13"/>
      <c r="S60" s="15"/>
      <c r="T60" s="13"/>
      <c r="U60" s="14"/>
      <c r="V60" s="16">
        <f t="shared" si="0"/>
        <v>2377.2229500000003</v>
      </c>
      <c r="W60" s="17">
        <v>2377.2229500000003</v>
      </c>
      <c r="X60" s="17">
        <f t="shared" si="1"/>
        <v>2377.2229500000003</v>
      </c>
      <c r="Y60" s="11" t="s">
        <v>34</v>
      </c>
      <c r="Z60" s="12">
        <v>8</v>
      </c>
      <c r="AA60" s="12">
        <v>28</v>
      </c>
      <c r="AB60" s="12">
        <v>5</v>
      </c>
      <c r="AC60" s="12" t="s">
        <v>251</v>
      </c>
      <c r="AD60" s="12">
        <v>204</v>
      </c>
    </row>
    <row r="61" spans="1:30" ht="36" hidden="1" customHeight="1">
      <c r="A61" s="11">
        <v>60</v>
      </c>
      <c r="B61" s="12" t="s">
        <v>252</v>
      </c>
      <c r="C61" s="12" t="s">
        <v>253</v>
      </c>
      <c r="D61" s="13" t="s">
        <v>32</v>
      </c>
      <c r="E61" s="12" t="s">
        <v>254</v>
      </c>
      <c r="F61" s="14">
        <v>30874900</v>
      </c>
      <c r="G61" s="15"/>
      <c r="H61" s="13"/>
      <c r="I61" s="13"/>
      <c r="J61" s="13"/>
      <c r="K61" s="15"/>
      <c r="L61" s="13"/>
      <c r="M61" s="15"/>
      <c r="N61" s="13"/>
      <c r="O61" s="15"/>
      <c r="P61" s="13"/>
      <c r="Q61" s="19"/>
      <c r="R61" s="13"/>
      <c r="S61" s="19">
        <v>1392</v>
      </c>
      <c r="T61" s="13"/>
      <c r="U61" s="14"/>
      <c r="V61" s="16">
        <f t="shared" si="0"/>
        <v>6281.2770700000001</v>
      </c>
      <c r="W61" s="17">
        <v>3875</v>
      </c>
      <c r="X61" s="17">
        <f t="shared" si="1"/>
        <v>6281.2770700000001</v>
      </c>
      <c r="Y61" s="11" t="s">
        <v>51</v>
      </c>
      <c r="Z61" s="12">
        <v>8</v>
      </c>
      <c r="AA61" s="12">
        <v>28</v>
      </c>
      <c r="AB61" s="12">
        <v>5</v>
      </c>
      <c r="AC61" s="12" t="s">
        <v>255</v>
      </c>
      <c r="AD61" s="12">
        <v>40</v>
      </c>
    </row>
    <row r="62" spans="1:30" ht="36" hidden="1" customHeight="1">
      <c r="A62" s="11">
        <v>61</v>
      </c>
      <c r="B62" s="12" t="s">
        <v>256</v>
      </c>
      <c r="C62" s="12" t="s">
        <v>257</v>
      </c>
      <c r="D62" s="13" t="s">
        <v>60</v>
      </c>
      <c r="E62" s="12" t="s">
        <v>147</v>
      </c>
      <c r="F62" s="14">
        <v>15208300</v>
      </c>
      <c r="G62" s="15"/>
      <c r="H62" s="13"/>
      <c r="I62" s="13"/>
      <c r="J62" s="13"/>
      <c r="K62" s="19">
        <v>135</v>
      </c>
      <c r="L62" s="13"/>
      <c r="M62" s="19"/>
      <c r="N62" s="13"/>
      <c r="O62" s="19"/>
      <c r="P62" s="13"/>
      <c r="Q62" s="19"/>
      <c r="R62" s="13"/>
      <c r="S62" s="19">
        <v>495</v>
      </c>
      <c r="T62" s="13"/>
      <c r="U62" s="14"/>
      <c r="V62" s="16">
        <f t="shared" si="0"/>
        <v>3023.8906900000002</v>
      </c>
      <c r="W62" s="17">
        <v>3023.8906900000002</v>
      </c>
      <c r="X62" s="17">
        <f t="shared" si="1"/>
        <v>3023.8906900000002</v>
      </c>
      <c r="Y62" s="18" t="s">
        <v>34</v>
      </c>
      <c r="Z62" s="12">
        <v>8</v>
      </c>
      <c r="AA62" s="12">
        <v>28</v>
      </c>
      <c r="AB62" s="12">
        <v>6</v>
      </c>
      <c r="AC62" s="12" t="s">
        <v>258</v>
      </c>
      <c r="AD62" s="12">
        <v>99</v>
      </c>
    </row>
    <row r="63" spans="1:30" ht="36" customHeight="1">
      <c r="A63" s="11">
        <v>62</v>
      </c>
      <c r="B63" s="12" t="s">
        <v>259</v>
      </c>
      <c r="C63" s="12" t="s">
        <v>260</v>
      </c>
      <c r="D63" s="13" t="s">
        <v>238</v>
      </c>
      <c r="E63" s="12" t="s">
        <v>239</v>
      </c>
      <c r="F63" s="14">
        <v>15587500</v>
      </c>
      <c r="G63" s="15"/>
      <c r="H63" s="13"/>
      <c r="I63" s="13"/>
      <c r="J63" s="13"/>
      <c r="K63" s="15">
        <v>12.2</v>
      </c>
      <c r="L63" s="13"/>
      <c r="M63" s="15"/>
      <c r="N63" s="13"/>
      <c r="O63" s="15"/>
      <c r="P63" s="13"/>
      <c r="Q63" s="15"/>
      <c r="R63" s="13"/>
      <c r="S63" s="15">
        <v>8.8000000000000007</v>
      </c>
      <c r="T63" s="13"/>
      <c r="U63" s="14"/>
      <c r="V63" s="16">
        <f t="shared" si="0"/>
        <v>2427.1872500000004</v>
      </c>
      <c r="W63" s="17">
        <v>2354</v>
      </c>
      <c r="X63" s="17">
        <f t="shared" si="1"/>
        <v>2427.1872500000004</v>
      </c>
      <c r="Y63" s="18" t="s">
        <v>51</v>
      </c>
      <c r="Z63" s="12">
        <v>8</v>
      </c>
      <c r="AA63" s="12">
        <v>28</v>
      </c>
      <c r="AB63" s="12">
        <v>6</v>
      </c>
      <c r="AC63" s="12"/>
      <c r="AD63" s="12"/>
    </row>
    <row r="64" spans="1:30" ht="36" hidden="1" customHeight="1">
      <c r="A64" s="11">
        <v>63</v>
      </c>
      <c r="B64" s="12" t="s">
        <v>261</v>
      </c>
      <c r="C64" s="12" t="s">
        <v>262</v>
      </c>
      <c r="D64" s="13" t="s">
        <v>60</v>
      </c>
      <c r="E64" s="12" t="s">
        <v>158</v>
      </c>
      <c r="F64" s="14">
        <v>15051900</v>
      </c>
      <c r="G64" s="15"/>
      <c r="H64" s="13"/>
      <c r="I64" s="13"/>
      <c r="J64" s="13"/>
      <c r="K64" s="15"/>
      <c r="L64" s="13"/>
      <c r="M64" s="15"/>
      <c r="N64" s="13"/>
      <c r="O64" s="15"/>
      <c r="P64" s="13"/>
      <c r="Q64" s="15"/>
      <c r="R64" s="13"/>
      <c r="S64" s="15"/>
      <c r="T64" s="13"/>
      <c r="U64" s="14"/>
      <c r="V64" s="16">
        <f t="shared" si="0"/>
        <v>2322.5081700000001</v>
      </c>
      <c r="W64" s="17">
        <v>2322.5081700000001</v>
      </c>
      <c r="X64" s="17">
        <f t="shared" si="1"/>
        <v>2322.5081700000001</v>
      </c>
      <c r="Y64" s="18" t="s">
        <v>34</v>
      </c>
      <c r="Z64" s="12">
        <v>8</v>
      </c>
      <c r="AA64" s="12">
        <v>28</v>
      </c>
      <c r="AB64" s="12">
        <v>6</v>
      </c>
      <c r="AC64" s="12" t="s">
        <v>263</v>
      </c>
      <c r="AD64" s="12">
        <v>138</v>
      </c>
    </row>
    <row r="65" spans="1:30" ht="36" hidden="1" customHeight="1">
      <c r="A65" s="11">
        <v>64</v>
      </c>
      <c r="B65" s="12" t="s">
        <v>264</v>
      </c>
      <c r="C65" s="12" t="s">
        <v>265</v>
      </c>
      <c r="D65" s="13" t="s">
        <v>60</v>
      </c>
      <c r="E65" s="12" t="s">
        <v>266</v>
      </c>
      <c r="F65" s="14">
        <v>15041840</v>
      </c>
      <c r="G65" s="15"/>
      <c r="H65" s="13"/>
      <c r="I65" s="13"/>
      <c r="J65" s="13"/>
      <c r="K65" s="15"/>
      <c r="L65" s="13"/>
      <c r="M65" s="15"/>
      <c r="N65" s="13"/>
      <c r="O65" s="15"/>
      <c r="P65" s="13"/>
      <c r="Q65" s="15"/>
      <c r="R65" s="13"/>
      <c r="S65" s="15"/>
      <c r="T65" s="13"/>
      <c r="U65" s="14"/>
      <c r="V65" s="16">
        <f t="shared" si="0"/>
        <v>2320.9559120000004</v>
      </c>
      <c r="W65" s="17">
        <v>2320.9559120000004</v>
      </c>
      <c r="X65" s="17">
        <f t="shared" si="1"/>
        <v>2320.9559120000004</v>
      </c>
      <c r="Y65" s="18" t="s">
        <v>34</v>
      </c>
      <c r="Z65" s="12">
        <v>8</v>
      </c>
      <c r="AA65" s="12">
        <v>28</v>
      </c>
      <c r="AB65" s="12">
        <v>6</v>
      </c>
      <c r="AC65" s="12" t="s">
        <v>267</v>
      </c>
      <c r="AD65" s="12">
        <v>1977</v>
      </c>
    </row>
    <row r="66" spans="1:30" ht="36" hidden="1" customHeight="1">
      <c r="A66" s="11">
        <v>65</v>
      </c>
      <c r="B66" s="12" t="s">
        <v>268</v>
      </c>
      <c r="C66" s="12" t="s">
        <v>269</v>
      </c>
      <c r="D66" s="13" t="s">
        <v>32</v>
      </c>
      <c r="E66" s="12" t="s">
        <v>270</v>
      </c>
      <c r="F66" s="14">
        <v>14908900</v>
      </c>
      <c r="G66" s="15"/>
      <c r="H66" s="13"/>
      <c r="I66" s="13"/>
      <c r="J66" s="13"/>
      <c r="K66" s="15"/>
      <c r="L66" s="13"/>
      <c r="M66" s="15"/>
      <c r="N66" s="13"/>
      <c r="O66" s="15"/>
      <c r="P66" s="13"/>
      <c r="Q66" s="15"/>
      <c r="R66" s="13"/>
      <c r="S66" s="15"/>
      <c r="T66" s="13"/>
      <c r="U66" s="14"/>
      <c r="V66" s="16">
        <f t="shared" si="0"/>
        <v>2300.4432700000002</v>
      </c>
      <c r="W66" s="17">
        <v>2300.4432700000002</v>
      </c>
      <c r="X66" s="17">
        <f t="shared" si="1"/>
        <v>2300.4432700000002</v>
      </c>
      <c r="Y66" s="11" t="s">
        <v>34</v>
      </c>
      <c r="Z66" s="12">
        <v>8</v>
      </c>
      <c r="AA66" s="12">
        <v>28</v>
      </c>
      <c r="AB66" s="12">
        <v>5</v>
      </c>
      <c r="AC66" s="12" t="s">
        <v>271</v>
      </c>
      <c r="AD66" s="12">
        <v>123</v>
      </c>
    </row>
    <row r="67" spans="1:30" s="27" customFormat="1" ht="36" hidden="1" customHeight="1">
      <c r="A67" s="11">
        <v>66</v>
      </c>
      <c r="B67" s="20" t="s">
        <v>272</v>
      </c>
      <c r="C67" s="20" t="s">
        <v>121</v>
      </c>
      <c r="D67" s="13" t="s">
        <v>32</v>
      </c>
      <c r="E67" s="20" t="s">
        <v>273</v>
      </c>
      <c r="F67" s="16">
        <v>14891696</v>
      </c>
      <c r="G67" s="21"/>
      <c r="H67" s="26"/>
      <c r="I67" s="26"/>
      <c r="J67" s="26"/>
      <c r="K67" s="21"/>
      <c r="L67" s="26"/>
      <c r="M67" s="21"/>
      <c r="N67" s="26"/>
      <c r="O67" s="21"/>
      <c r="P67" s="26"/>
      <c r="Q67" s="23"/>
      <c r="R67" s="26"/>
      <c r="S67" s="23">
        <v>69</v>
      </c>
      <c r="T67" s="26"/>
      <c r="U67" s="16"/>
      <c r="V67" s="16">
        <f t="shared" ref="V67:V130" si="2">0.0001543*F67+0.7*G67+ 0.7*H67+0.6*I67+0.5*J67+1.02*K67+0.00088*L67+0.99*M67+0.00094*N67+1.05*O67+0.00083*P67+1.09*Q67+0.0009*R67+1.09*S67+1*T67+0*U67</f>
        <v>2372.9986928000003</v>
      </c>
      <c r="W67" s="17">
        <v>2372.9986928000003</v>
      </c>
      <c r="X67" s="17">
        <f t="shared" ref="X67:X130" si="3">IF(Y67="EVN", V67,W67)</f>
        <v>2372.9986928000003</v>
      </c>
      <c r="Y67" s="11" t="s">
        <v>34</v>
      </c>
      <c r="Z67" s="12">
        <v>8</v>
      </c>
      <c r="AA67" s="12">
        <v>28</v>
      </c>
      <c r="AB67" s="12">
        <v>5</v>
      </c>
      <c r="AC67" s="12" t="s">
        <v>274</v>
      </c>
      <c r="AD67" s="12">
        <v>102</v>
      </c>
    </row>
    <row r="68" spans="1:30" ht="36" hidden="1" customHeight="1">
      <c r="A68" s="11">
        <v>67</v>
      </c>
      <c r="B68" s="12" t="s">
        <v>275</v>
      </c>
      <c r="C68" s="12" t="s">
        <v>276</v>
      </c>
      <c r="D68" s="13" t="s">
        <v>32</v>
      </c>
      <c r="E68" s="12" t="s">
        <v>154</v>
      </c>
      <c r="F68" s="14">
        <v>14804420</v>
      </c>
      <c r="G68" s="15"/>
      <c r="H68" s="13"/>
      <c r="I68" s="13"/>
      <c r="J68" s="13"/>
      <c r="K68" s="15"/>
      <c r="L68" s="13"/>
      <c r="M68" s="15"/>
      <c r="N68" s="13"/>
      <c r="O68" s="15"/>
      <c r="P68" s="13"/>
      <c r="Q68" s="15"/>
      <c r="R68" s="13"/>
      <c r="S68" s="15"/>
      <c r="T68" s="13"/>
      <c r="U68" s="14"/>
      <c r="V68" s="16">
        <f t="shared" si="2"/>
        <v>2284.3220060000003</v>
      </c>
      <c r="W68" s="17">
        <v>2284.3220060000003</v>
      </c>
      <c r="X68" s="17">
        <f t="shared" si="3"/>
        <v>2284.3220060000003</v>
      </c>
      <c r="Y68" s="11" t="s">
        <v>34</v>
      </c>
      <c r="Z68" s="12">
        <v>8</v>
      </c>
      <c r="AA68" s="12">
        <v>28</v>
      </c>
      <c r="AB68" s="12">
        <v>5</v>
      </c>
      <c r="AC68" s="12" t="s">
        <v>277</v>
      </c>
      <c r="AD68" s="12">
        <v>28</v>
      </c>
    </row>
    <row r="69" spans="1:30" ht="36" customHeight="1">
      <c r="A69" s="11">
        <v>68</v>
      </c>
      <c r="B69" s="12" t="s">
        <v>278</v>
      </c>
      <c r="C69" s="12" t="s">
        <v>279</v>
      </c>
      <c r="D69" s="13" t="s">
        <v>32</v>
      </c>
      <c r="E69" s="12" t="s">
        <v>280</v>
      </c>
      <c r="F69" s="14">
        <v>14623400</v>
      </c>
      <c r="G69" s="15"/>
      <c r="H69" s="13"/>
      <c r="I69" s="13"/>
      <c r="J69" s="13"/>
      <c r="K69" s="15"/>
      <c r="L69" s="13"/>
      <c r="M69" s="15"/>
      <c r="N69" s="13"/>
      <c r="O69" s="15"/>
      <c r="P69" s="13"/>
      <c r="Q69" s="15"/>
      <c r="R69" s="13"/>
      <c r="S69" s="15"/>
      <c r="T69" s="13"/>
      <c r="U69" s="14"/>
      <c r="V69" s="16">
        <f t="shared" si="2"/>
        <v>2256.3906200000001</v>
      </c>
      <c r="W69" s="17">
        <v>2256.3906200000001</v>
      </c>
      <c r="X69" s="17">
        <f t="shared" si="3"/>
        <v>2256.3906200000001</v>
      </c>
      <c r="Y69" s="11" t="s">
        <v>34</v>
      </c>
      <c r="Z69" s="12">
        <v>8</v>
      </c>
      <c r="AA69" s="12">
        <v>28</v>
      </c>
      <c r="AB69" s="12">
        <v>5</v>
      </c>
      <c r="AC69" s="12"/>
      <c r="AD69" s="12"/>
    </row>
    <row r="70" spans="1:30" ht="36" hidden="1" customHeight="1">
      <c r="A70" s="11">
        <v>69</v>
      </c>
      <c r="B70" s="12" t="s">
        <v>281</v>
      </c>
      <c r="C70" s="12" t="s">
        <v>282</v>
      </c>
      <c r="D70" s="13" t="s">
        <v>60</v>
      </c>
      <c r="E70" s="12" t="s">
        <v>65</v>
      </c>
      <c r="F70" s="14">
        <v>14601300</v>
      </c>
      <c r="G70" s="15"/>
      <c r="H70" s="13"/>
      <c r="I70" s="13"/>
      <c r="J70" s="13"/>
      <c r="K70" s="15"/>
      <c r="L70" s="13"/>
      <c r="M70" s="15"/>
      <c r="N70" s="13"/>
      <c r="O70" s="15"/>
      <c r="P70" s="13"/>
      <c r="Q70" s="15"/>
      <c r="R70" s="13"/>
      <c r="S70" s="15"/>
      <c r="T70" s="13"/>
      <c r="U70" s="14"/>
      <c r="V70" s="16">
        <f t="shared" si="2"/>
        <v>2252.9805900000001</v>
      </c>
      <c r="W70" s="17">
        <v>2252.9805900000001</v>
      </c>
      <c r="X70" s="17">
        <f t="shared" si="3"/>
        <v>2252.9805900000001</v>
      </c>
      <c r="Y70" s="18" t="s">
        <v>34</v>
      </c>
      <c r="Z70" s="12">
        <v>8</v>
      </c>
      <c r="AA70" s="12">
        <v>28</v>
      </c>
      <c r="AB70" s="12">
        <v>6</v>
      </c>
      <c r="AC70" s="12" t="s">
        <v>283</v>
      </c>
      <c r="AD70" s="12">
        <v>69</v>
      </c>
    </row>
    <row r="71" spans="1:30" ht="36" customHeight="1">
      <c r="A71" s="11">
        <v>70</v>
      </c>
      <c r="B71" s="12" t="s">
        <v>284</v>
      </c>
      <c r="C71" s="12" t="s">
        <v>285</v>
      </c>
      <c r="D71" s="13" t="s">
        <v>32</v>
      </c>
      <c r="E71" s="12" t="s">
        <v>286</v>
      </c>
      <c r="F71" s="14">
        <v>14533640</v>
      </c>
      <c r="G71" s="15"/>
      <c r="H71" s="13"/>
      <c r="I71" s="13"/>
      <c r="J71" s="13"/>
      <c r="K71" s="15"/>
      <c r="L71" s="13"/>
      <c r="M71" s="15"/>
      <c r="N71" s="13"/>
      <c r="O71" s="15"/>
      <c r="P71" s="13"/>
      <c r="Q71" s="15"/>
      <c r="R71" s="13"/>
      <c r="S71" s="15"/>
      <c r="T71" s="13"/>
      <c r="U71" s="14"/>
      <c r="V71" s="16">
        <f t="shared" si="2"/>
        <v>2242.5406520000001</v>
      </c>
      <c r="W71" s="17">
        <v>2242.5406520000001</v>
      </c>
      <c r="X71" s="17">
        <f t="shared" si="3"/>
        <v>2242.5406520000001</v>
      </c>
      <c r="Y71" s="11" t="s">
        <v>34</v>
      </c>
      <c r="Z71" s="12">
        <v>8</v>
      </c>
      <c r="AA71" s="12">
        <v>28</v>
      </c>
      <c r="AB71" s="12">
        <v>5</v>
      </c>
      <c r="AC71" s="12"/>
      <c r="AD71" s="12"/>
    </row>
    <row r="72" spans="1:30" ht="36" customHeight="1">
      <c r="A72" s="11">
        <v>71</v>
      </c>
      <c r="B72" s="12" t="s">
        <v>287</v>
      </c>
      <c r="C72" s="12" t="s">
        <v>288</v>
      </c>
      <c r="D72" s="13" t="s">
        <v>32</v>
      </c>
      <c r="E72" s="12" t="s">
        <v>289</v>
      </c>
      <c r="F72" s="14">
        <v>14483900</v>
      </c>
      <c r="G72" s="15"/>
      <c r="H72" s="13"/>
      <c r="I72" s="13"/>
      <c r="J72" s="13"/>
      <c r="K72" s="15"/>
      <c r="L72" s="13"/>
      <c r="M72" s="15"/>
      <c r="N72" s="13"/>
      <c r="O72" s="15"/>
      <c r="P72" s="13"/>
      <c r="Q72" s="15"/>
      <c r="R72" s="13"/>
      <c r="S72" s="15"/>
      <c r="T72" s="13"/>
      <c r="U72" s="14"/>
      <c r="V72" s="16">
        <f t="shared" si="2"/>
        <v>2234.8657700000003</v>
      </c>
      <c r="W72" s="17">
        <v>2234.8657700000003</v>
      </c>
      <c r="X72" s="17">
        <f t="shared" si="3"/>
        <v>2234.8657700000003</v>
      </c>
      <c r="Y72" s="11" t="s">
        <v>34</v>
      </c>
      <c r="Z72" s="12">
        <v>8</v>
      </c>
      <c r="AA72" s="12">
        <v>28</v>
      </c>
      <c r="AB72" s="12">
        <v>5</v>
      </c>
      <c r="AC72" s="12"/>
      <c r="AD72" s="12"/>
    </row>
    <row r="73" spans="1:30" s="27" customFormat="1" ht="36" customHeight="1">
      <c r="A73" s="11">
        <v>72</v>
      </c>
      <c r="B73" s="20" t="s">
        <v>290</v>
      </c>
      <c r="C73" s="20" t="s">
        <v>291</v>
      </c>
      <c r="D73" s="13" t="s">
        <v>32</v>
      </c>
      <c r="E73" s="20" t="s">
        <v>292</v>
      </c>
      <c r="F73" s="16">
        <v>14376980</v>
      </c>
      <c r="G73" s="21"/>
      <c r="H73" s="26"/>
      <c r="I73" s="26"/>
      <c r="J73" s="26"/>
      <c r="K73" s="21"/>
      <c r="L73" s="26"/>
      <c r="M73" s="21"/>
      <c r="N73" s="26"/>
      <c r="O73" s="21"/>
      <c r="P73" s="26"/>
      <c r="Q73" s="21"/>
      <c r="R73" s="26"/>
      <c r="S73" s="21"/>
      <c r="T73" s="26"/>
      <c r="U73" s="16"/>
      <c r="V73" s="16">
        <f t="shared" si="2"/>
        <v>2218.3680140000001</v>
      </c>
      <c r="W73" s="17">
        <v>2218.3680140000001</v>
      </c>
      <c r="X73" s="17">
        <f t="shared" si="3"/>
        <v>2218.3680140000001</v>
      </c>
      <c r="Y73" s="11" t="s">
        <v>34</v>
      </c>
      <c r="Z73" s="12">
        <v>8</v>
      </c>
      <c r="AA73" s="12">
        <v>28</v>
      </c>
      <c r="AB73" s="12">
        <v>5</v>
      </c>
      <c r="AC73" s="12"/>
      <c r="AD73" s="12"/>
    </row>
    <row r="74" spans="1:30" ht="36" hidden="1" customHeight="1">
      <c r="A74" s="11">
        <v>73</v>
      </c>
      <c r="B74" s="12" t="s">
        <v>293</v>
      </c>
      <c r="C74" s="12" t="s">
        <v>294</v>
      </c>
      <c r="D74" s="13" t="s">
        <v>32</v>
      </c>
      <c r="E74" s="12" t="s">
        <v>295</v>
      </c>
      <c r="F74" s="14">
        <v>14345600</v>
      </c>
      <c r="G74" s="15"/>
      <c r="H74" s="13"/>
      <c r="I74" s="13"/>
      <c r="J74" s="13"/>
      <c r="K74" s="15"/>
      <c r="L74" s="13"/>
      <c r="M74" s="15"/>
      <c r="N74" s="13"/>
      <c r="O74" s="15"/>
      <c r="P74" s="13"/>
      <c r="Q74" s="15"/>
      <c r="R74" s="13"/>
      <c r="S74" s="15"/>
      <c r="T74" s="13"/>
      <c r="U74" s="14"/>
      <c r="V74" s="16">
        <f t="shared" si="2"/>
        <v>2213.5260800000001</v>
      </c>
      <c r="W74" s="17">
        <v>2213.5260800000001</v>
      </c>
      <c r="X74" s="17">
        <f t="shared" si="3"/>
        <v>2213.5260800000001</v>
      </c>
      <c r="Y74" s="11" t="s">
        <v>34</v>
      </c>
      <c r="Z74" s="12">
        <v>8</v>
      </c>
      <c r="AA74" s="12">
        <v>28</v>
      </c>
      <c r="AB74" s="12">
        <v>5</v>
      </c>
      <c r="AC74" s="12" t="s">
        <v>296</v>
      </c>
      <c r="AD74" s="12">
        <v>224</v>
      </c>
    </row>
    <row r="75" spans="1:30" ht="36" hidden="1" customHeight="1">
      <c r="A75" s="11">
        <v>74</v>
      </c>
      <c r="B75" s="12" t="s">
        <v>297</v>
      </c>
      <c r="C75" s="12" t="s">
        <v>298</v>
      </c>
      <c r="D75" s="13" t="s">
        <v>32</v>
      </c>
      <c r="E75" s="12" t="s">
        <v>299</v>
      </c>
      <c r="F75" s="14">
        <v>14337000</v>
      </c>
      <c r="G75" s="19">
        <v>8</v>
      </c>
      <c r="H75" s="13"/>
      <c r="I75" s="13"/>
      <c r="J75" s="13"/>
      <c r="K75" s="15">
        <v>18.3</v>
      </c>
      <c r="L75" s="13"/>
      <c r="M75" s="15"/>
      <c r="N75" s="13"/>
      <c r="O75" s="15"/>
      <c r="P75" s="13"/>
      <c r="Q75" s="15"/>
      <c r="R75" s="13"/>
      <c r="S75" s="15"/>
      <c r="T75" s="13"/>
      <c r="U75" s="14"/>
      <c r="V75" s="16">
        <f t="shared" si="2"/>
        <v>2236.4651000000003</v>
      </c>
      <c r="W75" s="17">
        <v>2236.4651000000003</v>
      </c>
      <c r="X75" s="17">
        <f t="shared" si="3"/>
        <v>2236.4651000000003</v>
      </c>
      <c r="Y75" s="11" t="s">
        <v>34</v>
      </c>
      <c r="Z75" s="12">
        <v>8</v>
      </c>
      <c r="AA75" s="12">
        <v>28</v>
      </c>
      <c r="AB75" s="12">
        <v>5</v>
      </c>
      <c r="AC75" s="12" t="s">
        <v>300</v>
      </c>
      <c r="AD75" s="12">
        <v>15</v>
      </c>
    </row>
    <row r="76" spans="1:30" ht="36" hidden="1" customHeight="1">
      <c r="A76" s="11">
        <v>75</v>
      </c>
      <c r="B76" s="20" t="s">
        <v>301</v>
      </c>
      <c r="C76" s="12" t="s">
        <v>302</v>
      </c>
      <c r="D76" s="13" t="s">
        <v>32</v>
      </c>
      <c r="E76" s="12" t="s">
        <v>303</v>
      </c>
      <c r="F76" s="14">
        <v>14279900</v>
      </c>
      <c r="G76" s="15"/>
      <c r="H76" s="13"/>
      <c r="I76" s="13"/>
      <c r="J76" s="13"/>
      <c r="K76" s="15"/>
      <c r="L76" s="13"/>
      <c r="M76" s="15"/>
      <c r="N76" s="13"/>
      <c r="O76" s="15"/>
      <c r="P76" s="13"/>
      <c r="Q76" s="15"/>
      <c r="R76" s="13"/>
      <c r="S76" s="15"/>
      <c r="T76" s="13"/>
      <c r="U76" s="14"/>
      <c r="V76" s="16">
        <f t="shared" si="2"/>
        <v>2203.3885700000001</v>
      </c>
      <c r="W76" s="17">
        <v>2203.3885700000001</v>
      </c>
      <c r="X76" s="17">
        <f t="shared" si="3"/>
        <v>2203.3885700000001</v>
      </c>
      <c r="Y76" s="11" t="s">
        <v>34</v>
      </c>
      <c r="Z76" s="12">
        <v>8</v>
      </c>
      <c r="AA76" s="12">
        <v>28</v>
      </c>
      <c r="AB76" s="12">
        <v>5</v>
      </c>
      <c r="AC76" s="12" t="s">
        <v>304</v>
      </c>
      <c r="AD76" s="12">
        <v>45</v>
      </c>
    </row>
    <row r="77" spans="1:30" ht="36" hidden="1" customHeight="1">
      <c r="A77" s="11">
        <v>76</v>
      </c>
      <c r="B77" s="12" t="s">
        <v>305</v>
      </c>
      <c r="C77" s="12" t="s">
        <v>306</v>
      </c>
      <c r="D77" s="13" t="s">
        <v>32</v>
      </c>
      <c r="E77" s="12" t="s">
        <v>307</v>
      </c>
      <c r="F77" s="14">
        <v>14244200</v>
      </c>
      <c r="G77" s="15"/>
      <c r="H77" s="13"/>
      <c r="I77" s="13"/>
      <c r="J77" s="13"/>
      <c r="K77" s="15"/>
      <c r="L77" s="13"/>
      <c r="M77" s="15"/>
      <c r="N77" s="13"/>
      <c r="O77" s="15"/>
      <c r="P77" s="13"/>
      <c r="Q77" s="15"/>
      <c r="R77" s="13"/>
      <c r="S77" s="15"/>
      <c r="T77" s="13"/>
      <c r="U77" s="14"/>
      <c r="V77" s="16">
        <f t="shared" si="2"/>
        <v>2197.88006</v>
      </c>
      <c r="W77" s="17">
        <v>2197.88006</v>
      </c>
      <c r="X77" s="17">
        <f t="shared" si="3"/>
        <v>2197.88006</v>
      </c>
      <c r="Y77" s="11" t="s">
        <v>34</v>
      </c>
      <c r="Z77" s="12">
        <v>8</v>
      </c>
      <c r="AA77" s="12">
        <v>28</v>
      </c>
      <c r="AB77" s="12">
        <v>5</v>
      </c>
      <c r="AC77" s="12" t="s">
        <v>308</v>
      </c>
      <c r="AD77" s="12">
        <v>48</v>
      </c>
    </row>
    <row r="78" spans="1:30" ht="36" hidden="1" customHeight="1">
      <c r="A78" s="11">
        <v>77</v>
      </c>
      <c r="B78" s="12" t="s">
        <v>309</v>
      </c>
      <c r="C78" s="12" t="s">
        <v>310</v>
      </c>
      <c r="D78" s="13" t="s">
        <v>32</v>
      </c>
      <c r="E78" s="12" t="s">
        <v>311</v>
      </c>
      <c r="F78" s="14">
        <v>21691100</v>
      </c>
      <c r="G78" s="15"/>
      <c r="H78" s="13"/>
      <c r="I78" s="13"/>
      <c r="J78" s="13"/>
      <c r="K78" s="15"/>
      <c r="L78" s="13"/>
      <c r="M78" s="15"/>
      <c r="N78" s="13"/>
      <c r="O78" s="15"/>
      <c r="P78" s="13"/>
      <c r="Q78" s="15"/>
      <c r="R78" s="13"/>
      <c r="S78" s="15"/>
      <c r="T78" s="13"/>
      <c r="U78" s="14"/>
      <c r="V78" s="16">
        <f t="shared" si="2"/>
        <v>3346.9367300000004</v>
      </c>
      <c r="W78" s="17">
        <v>2189</v>
      </c>
      <c r="X78" s="17">
        <f t="shared" si="3"/>
        <v>3346.9367300000004</v>
      </c>
      <c r="Y78" s="11" t="s">
        <v>51</v>
      </c>
      <c r="Z78" s="12">
        <v>8</v>
      </c>
      <c r="AA78" s="12">
        <v>28</v>
      </c>
      <c r="AB78" s="12">
        <v>5</v>
      </c>
      <c r="AC78" s="12" t="s">
        <v>312</v>
      </c>
      <c r="AD78" s="12">
        <v>2323</v>
      </c>
    </row>
    <row r="79" spans="1:30" ht="36" hidden="1" customHeight="1">
      <c r="A79" s="11">
        <v>78</v>
      </c>
      <c r="B79" s="12" t="s">
        <v>313</v>
      </c>
      <c r="C79" s="12" t="s">
        <v>314</v>
      </c>
      <c r="D79" s="13" t="s">
        <v>32</v>
      </c>
      <c r="E79" s="12" t="s">
        <v>315</v>
      </c>
      <c r="F79" s="14">
        <v>14034120</v>
      </c>
      <c r="G79" s="15"/>
      <c r="H79" s="13"/>
      <c r="I79" s="13"/>
      <c r="J79" s="13"/>
      <c r="K79" s="15">
        <v>47.5</v>
      </c>
      <c r="L79" s="13"/>
      <c r="M79" s="15"/>
      <c r="N79" s="13"/>
      <c r="O79" s="15">
        <v>7.4</v>
      </c>
      <c r="P79" s="13"/>
      <c r="Q79" s="19"/>
      <c r="R79" s="13"/>
      <c r="S79" s="19">
        <v>23</v>
      </c>
      <c r="T79" s="13"/>
      <c r="U79" s="14"/>
      <c r="V79" s="16">
        <f t="shared" si="2"/>
        <v>2246.7547159999999</v>
      </c>
      <c r="W79" s="17">
        <v>2246.7547159999999</v>
      </c>
      <c r="X79" s="17">
        <f t="shared" si="3"/>
        <v>2246.7547159999999</v>
      </c>
      <c r="Y79" s="11" t="s">
        <v>34</v>
      </c>
      <c r="Z79" s="12">
        <v>8</v>
      </c>
      <c r="AA79" s="12">
        <v>28</v>
      </c>
      <c r="AB79" s="12">
        <v>5</v>
      </c>
      <c r="AC79" s="12" t="s">
        <v>316</v>
      </c>
      <c r="AD79" s="12">
        <v>21</v>
      </c>
    </row>
    <row r="80" spans="1:30" s="27" customFormat="1" ht="36" hidden="1" customHeight="1">
      <c r="A80" s="11">
        <v>79</v>
      </c>
      <c r="B80" s="20" t="s">
        <v>317</v>
      </c>
      <c r="C80" s="20" t="s">
        <v>318</v>
      </c>
      <c r="D80" s="13" t="s">
        <v>32</v>
      </c>
      <c r="E80" s="20" t="s">
        <v>319</v>
      </c>
      <c r="F80" s="16">
        <v>13410556</v>
      </c>
      <c r="G80" s="21"/>
      <c r="H80" s="26"/>
      <c r="I80" s="26"/>
      <c r="J80" s="26"/>
      <c r="K80" s="21"/>
      <c r="L80" s="26"/>
      <c r="M80" s="21"/>
      <c r="N80" s="26"/>
      <c r="O80" s="21"/>
      <c r="P80" s="26"/>
      <c r="Q80" s="21"/>
      <c r="R80" s="26"/>
      <c r="S80" s="21">
        <v>0.5</v>
      </c>
      <c r="T80" s="26"/>
      <c r="U80" s="16"/>
      <c r="V80" s="16">
        <f t="shared" si="2"/>
        <v>2069.7937908000004</v>
      </c>
      <c r="W80" s="17">
        <v>2069.7937908000004</v>
      </c>
      <c r="X80" s="17">
        <f t="shared" si="3"/>
        <v>2069.7937908000004</v>
      </c>
      <c r="Y80" s="11" t="s">
        <v>34</v>
      </c>
      <c r="Z80" s="12">
        <v>8</v>
      </c>
      <c r="AA80" s="12">
        <v>28</v>
      </c>
      <c r="AB80" s="12">
        <v>5</v>
      </c>
      <c r="AC80" s="12" t="s">
        <v>320</v>
      </c>
      <c r="AD80" s="12">
        <v>2013</v>
      </c>
    </row>
    <row r="81" spans="1:30" ht="36" hidden="1" customHeight="1">
      <c r="A81" s="11">
        <v>80</v>
      </c>
      <c r="B81" s="12" t="s">
        <v>321</v>
      </c>
      <c r="C81" s="12" t="s">
        <v>322</v>
      </c>
      <c r="D81" s="13" t="s">
        <v>60</v>
      </c>
      <c r="E81" s="12" t="s">
        <v>209</v>
      </c>
      <c r="F81" s="14">
        <v>13350200</v>
      </c>
      <c r="G81" s="15"/>
      <c r="H81" s="13"/>
      <c r="I81" s="13"/>
      <c r="J81" s="13"/>
      <c r="K81" s="15"/>
      <c r="L81" s="13"/>
      <c r="M81" s="15"/>
      <c r="N81" s="13"/>
      <c r="O81" s="15"/>
      <c r="P81" s="13"/>
      <c r="Q81" s="15"/>
      <c r="R81" s="13"/>
      <c r="S81" s="15"/>
      <c r="T81" s="13"/>
      <c r="U81" s="14"/>
      <c r="V81" s="16">
        <f t="shared" si="2"/>
        <v>2059.93586</v>
      </c>
      <c r="W81" s="17">
        <v>2059.93586</v>
      </c>
      <c r="X81" s="17">
        <f t="shared" si="3"/>
        <v>2059.93586</v>
      </c>
      <c r="Y81" s="18" t="s">
        <v>34</v>
      </c>
      <c r="Z81" s="12">
        <v>8</v>
      </c>
      <c r="AA81" s="12">
        <v>28</v>
      </c>
      <c r="AB81" s="12">
        <v>6</v>
      </c>
      <c r="AC81" s="12" t="s">
        <v>323</v>
      </c>
      <c r="AD81" s="12">
        <v>2398</v>
      </c>
    </row>
    <row r="82" spans="1:30" ht="36" hidden="1" customHeight="1">
      <c r="A82" s="11">
        <v>81</v>
      </c>
      <c r="B82" s="12" t="s">
        <v>324</v>
      </c>
      <c r="C82" s="12" t="s">
        <v>325</v>
      </c>
      <c r="D82" s="13" t="s">
        <v>32</v>
      </c>
      <c r="E82" s="12" t="s">
        <v>326</v>
      </c>
      <c r="F82" s="14">
        <v>13332500</v>
      </c>
      <c r="G82" s="24">
        <v>58652</v>
      </c>
      <c r="H82" s="13"/>
      <c r="I82" s="13"/>
      <c r="J82" s="13"/>
      <c r="K82" s="15">
        <v>350.7</v>
      </c>
      <c r="L82" s="13"/>
      <c r="M82" s="15"/>
      <c r="N82" s="13"/>
      <c r="O82" s="15">
        <v>7.2</v>
      </c>
      <c r="P82" s="13"/>
      <c r="Q82" s="15"/>
      <c r="R82" s="13"/>
      <c r="S82" s="15"/>
      <c r="T82" s="13"/>
      <c r="U82" s="14">
        <v>4443</v>
      </c>
      <c r="V82" s="16">
        <f t="shared" si="2"/>
        <v>43478.878749999989</v>
      </c>
      <c r="W82" s="17">
        <v>43478.878749999989</v>
      </c>
      <c r="X82" s="17">
        <f t="shared" si="3"/>
        <v>43478.878749999989</v>
      </c>
      <c r="Y82" s="11" t="s">
        <v>34</v>
      </c>
      <c r="Z82" s="12">
        <v>8</v>
      </c>
      <c r="AA82" s="12">
        <v>28</v>
      </c>
      <c r="AB82" s="12">
        <v>5</v>
      </c>
      <c r="AC82" s="12" t="s">
        <v>327</v>
      </c>
      <c r="AD82" s="12">
        <v>30</v>
      </c>
    </row>
    <row r="83" spans="1:30" ht="36" hidden="1" customHeight="1">
      <c r="A83" s="11">
        <v>82</v>
      </c>
      <c r="B83" s="12" t="s">
        <v>328</v>
      </c>
      <c r="C83" s="12" t="s">
        <v>329</v>
      </c>
      <c r="D83" s="13" t="s">
        <v>32</v>
      </c>
      <c r="E83" s="12" t="s">
        <v>330</v>
      </c>
      <c r="F83" s="14">
        <v>13294840</v>
      </c>
      <c r="G83" s="15"/>
      <c r="H83" s="13"/>
      <c r="I83" s="13"/>
      <c r="J83" s="13"/>
      <c r="K83" s="15"/>
      <c r="L83" s="13"/>
      <c r="M83" s="15"/>
      <c r="N83" s="13"/>
      <c r="O83" s="15"/>
      <c r="P83" s="13"/>
      <c r="Q83" s="15"/>
      <c r="R83" s="13"/>
      <c r="S83" s="15"/>
      <c r="T83" s="13"/>
      <c r="U83" s="14"/>
      <c r="V83" s="16">
        <f t="shared" si="2"/>
        <v>2051.3938120000003</v>
      </c>
      <c r="W83" s="17">
        <v>2051.3938120000003</v>
      </c>
      <c r="X83" s="17">
        <f t="shared" si="3"/>
        <v>2051.3938120000003</v>
      </c>
      <c r="Y83" s="11" t="s">
        <v>34</v>
      </c>
      <c r="Z83" s="12">
        <v>8</v>
      </c>
      <c r="AA83" s="12">
        <v>28</v>
      </c>
      <c r="AB83" s="12">
        <v>5</v>
      </c>
      <c r="AC83" s="12" t="s">
        <v>331</v>
      </c>
      <c r="AD83" s="12">
        <v>122</v>
      </c>
    </row>
    <row r="84" spans="1:30" ht="36" hidden="1" customHeight="1">
      <c r="A84" s="11">
        <v>83</v>
      </c>
      <c r="B84" s="12" t="s">
        <v>332</v>
      </c>
      <c r="C84" s="12" t="s">
        <v>333</v>
      </c>
      <c r="D84" s="13" t="s">
        <v>32</v>
      </c>
      <c r="E84" s="12" t="s">
        <v>334</v>
      </c>
      <c r="F84" s="14">
        <v>13060400</v>
      </c>
      <c r="G84" s="15"/>
      <c r="H84" s="13"/>
      <c r="I84" s="13"/>
      <c r="J84" s="13"/>
      <c r="K84" s="15"/>
      <c r="L84" s="13"/>
      <c r="M84" s="15"/>
      <c r="N84" s="13"/>
      <c r="O84" s="15"/>
      <c r="P84" s="13"/>
      <c r="Q84" s="15"/>
      <c r="R84" s="13"/>
      <c r="S84" s="15"/>
      <c r="T84" s="13"/>
      <c r="U84" s="14"/>
      <c r="V84" s="16">
        <f t="shared" si="2"/>
        <v>2015.2197200000001</v>
      </c>
      <c r="W84" s="17">
        <v>2015.2197200000001</v>
      </c>
      <c r="X84" s="17">
        <f t="shared" si="3"/>
        <v>2015.2197200000001</v>
      </c>
      <c r="Y84" s="11" t="s">
        <v>34</v>
      </c>
      <c r="Z84" s="12">
        <v>8</v>
      </c>
      <c r="AA84" s="12">
        <v>28</v>
      </c>
      <c r="AB84" s="12">
        <v>5</v>
      </c>
      <c r="AC84" s="12" t="s">
        <v>335</v>
      </c>
      <c r="AD84" s="12">
        <v>206</v>
      </c>
    </row>
    <row r="85" spans="1:30" ht="36" hidden="1" customHeight="1">
      <c r="A85" s="11">
        <v>84</v>
      </c>
      <c r="B85" s="12" t="s">
        <v>336</v>
      </c>
      <c r="C85" s="12" t="s">
        <v>337</v>
      </c>
      <c r="D85" s="13" t="s">
        <v>32</v>
      </c>
      <c r="E85" s="12" t="s">
        <v>338</v>
      </c>
      <c r="F85" s="14">
        <v>12857700</v>
      </c>
      <c r="G85" s="15"/>
      <c r="H85" s="13"/>
      <c r="I85" s="13"/>
      <c r="J85" s="13"/>
      <c r="K85" s="15">
        <v>95.1</v>
      </c>
      <c r="L85" s="13"/>
      <c r="M85" s="15"/>
      <c r="N85" s="13"/>
      <c r="O85" s="15"/>
      <c r="P85" s="13"/>
      <c r="Q85" s="15"/>
      <c r="R85" s="13"/>
      <c r="S85" s="15">
        <v>184.3</v>
      </c>
      <c r="T85" s="13"/>
      <c r="U85" s="14"/>
      <c r="V85" s="16">
        <f t="shared" si="2"/>
        <v>2281.8321100000003</v>
      </c>
      <c r="W85" s="17">
        <v>2281.8321100000003</v>
      </c>
      <c r="X85" s="17">
        <f t="shared" si="3"/>
        <v>2281.8321100000003</v>
      </c>
      <c r="Y85" s="11" t="s">
        <v>34</v>
      </c>
      <c r="Z85" s="12">
        <v>8</v>
      </c>
      <c r="AA85" s="12">
        <v>28</v>
      </c>
      <c r="AB85" s="12">
        <v>5</v>
      </c>
      <c r="AC85" s="12" t="s">
        <v>339</v>
      </c>
      <c r="AD85" s="12">
        <v>46</v>
      </c>
    </row>
    <row r="86" spans="1:30" ht="36" hidden="1" customHeight="1">
      <c r="A86" s="11">
        <v>85</v>
      </c>
      <c r="B86" s="12" t="s">
        <v>340</v>
      </c>
      <c r="C86" s="12" t="s">
        <v>341</v>
      </c>
      <c r="D86" s="13" t="s">
        <v>32</v>
      </c>
      <c r="E86" s="12" t="s">
        <v>342</v>
      </c>
      <c r="F86" s="14">
        <v>12852900</v>
      </c>
      <c r="G86" s="15"/>
      <c r="H86" s="13"/>
      <c r="I86" s="13"/>
      <c r="J86" s="13"/>
      <c r="K86" s="15"/>
      <c r="L86" s="13"/>
      <c r="M86" s="15"/>
      <c r="N86" s="13"/>
      <c r="O86" s="15"/>
      <c r="P86" s="13"/>
      <c r="Q86" s="15"/>
      <c r="R86" s="13"/>
      <c r="S86" s="15"/>
      <c r="T86" s="13"/>
      <c r="U86" s="14"/>
      <c r="V86" s="16">
        <f t="shared" si="2"/>
        <v>1983.2024700000002</v>
      </c>
      <c r="W86" s="17">
        <v>1983.2024700000002</v>
      </c>
      <c r="X86" s="17">
        <f t="shared" si="3"/>
        <v>1983.2024700000002</v>
      </c>
      <c r="Y86" s="11" t="s">
        <v>34</v>
      </c>
      <c r="Z86" s="12">
        <v>8</v>
      </c>
      <c r="AA86" s="12">
        <v>28</v>
      </c>
      <c r="AB86" s="12">
        <v>5</v>
      </c>
      <c r="AC86" s="12" t="s">
        <v>343</v>
      </c>
      <c r="AD86" s="12">
        <v>33</v>
      </c>
    </row>
    <row r="87" spans="1:30" ht="36" hidden="1" customHeight="1">
      <c r="A87" s="11">
        <v>86</v>
      </c>
      <c r="B87" s="12" t="s">
        <v>344</v>
      </c>
      <c r="C87" s="12" t="s">
        <v>345</v>
      </c>
      <c r="D87" s="13" t="s">
        <v>32</v>
      </c>
      <c r="E87" s="12" t="s">
        <v>346</v>
      </c>
      <c r="F87" s="14">
        <v>12396900</v>
      </c>
      <c r="G87" s="15"/>
      <c r="H87" s="13"/>
      <c r="I87" s="13"/>
      <c r="J87" s="13"/>
      <c r="K87" s="15"/>
      <c r="L87" s="13"/>
      <c r="M87" s="15"/>
      <c r="N87" s="13"/>
      <c r="O87" s="15"/>
      <c r="P87" s="13"/>
      <c r="Q87" s="15"/>
      <c r="R87" s="13"/>
      <c r="S87" s="15"/>
      <c r="T87" s="13"/>
      <c r="U87" s="14"/>
      <c r="V87" s="16">
        <f t="shared" si="2"/>
        <v>1912.84167</v>
      </c>
      <c r="W87" s="17">
        <v>1912.84167</v>
      </c>
      <c r="X87" s="17">
        <f t="shared" si="3"/>
        <v>1912.84167</v>
      </c>
      <c r="Y87" s="11" t="s">
        <v>34</v>
      </c>
      <c r="Z87" s="12">
        <v>8</v>
      </c>
      <c r="AA87" s="12">
        <v>28</v>
      </c>
      <c r="AB87" s="12">
        <v>5</v>
      </c>
      <c r="AC87" s="12" t="s">
        <v>347</v>
      </c>
      <c r="AD87" s="12">
        <v>133</v>
      </c>
    </row>
    <row r="88" spans="1:30" s="27" customFormat="1" ht="36" hidden="1" customHeight="1">
      <c r="A88" s="11">
        <v>87</v>
      </c>
      <c r="B88" s="20" t="s">
        <v>348</v>
      </c>
      <c r="C88" s="20" t="s">
        <v>349</v>
      </c>
      <c r="D88" s="13" t="s">
        <v>60</v>
      </c>
      <c r="E88" s="20" t="s">
        <v>180</v>
      </c>
      <c r="F88" s="16">
        <v>15784960</v>
      </c>
      <c r="G88" s="21"/>
      <c r="H88" s="26"/>
      <c r="I88" s="26"/>
      <c r="J88" s="26"/>
      <c r="K88" s="21"/>
      <c r="L88" s="26"/>
      <c r="M88" s="22">
        <v>300</v>
      </c>
      <c r="N88" s="26"/>
      <c r="O88" s="21"/>
      <c r="P88" s="26"/>
      <c r="Q88" s="21"/>
      <c r="R88" s="26"/>
      <c r="S88" s="21"/>
      <c r="T88" s="26"/>
      <c r="U88" s="16"/>
      <c r="V88" s="16">
        <f t="shared" si="2"/>
        <v>2732.6193280000002</v>
      </c>
      <c r="W88" s="17">
        <v>2201</v>
      </c>
      <c r="X88" s="17">
        <f t="shared" si="3"/>
        <v>2732.6193280000002</v>
      </c>
      <c r="Y88" s="25" t="s">
        <v>51</v>
      </c>
      <c r="Z88" s="12">
        <v>8</v>
      </c>
      <c r="AA88" s="12">
        <v>28</v>
      </c>
      <c r="AB88" s="12">
        <v>6</v>
      </c>
      <c r="AC88" s="12" t="s">
        <v>350</v>
      </c>
      <c r="AD88" s="12">
        <v>2325</v>
      </c>
    </row>
    <row r="89" spans="1:30" ht="36" hidden="1" customHeight="1">
      <c r="A89" s="11">
        <v>88</v>
      </c>
      <c r="B89" s="20" t="s">
        <v>351</v>
      </c>
      <c r="C89" s="20" t="s">
        <v>352</v>
      </c>
      <c r="D89" s="13" t="s">
        <v>32</v>
      </c>
      <c r="E89" s="20" t="s">
        <v>353</v>
      </c>
      <c r="F89" s="28">
        <v>16452900</v>
      </c>
      <c r="G89" s="21"/>
      <c r="H89" s="13"/>
      <c r="I89" s="13"/>
      <c r="J89" s="13"/>
      <c r="K89" s="21"/>
      <c r="L89" s="13"/>
      <c r="M89" s="21"/>
      <c r="N89" s="13"/>
      <c r="O89" s="21"/>
      <c r="P89" s="13"/>
      <c r="Q89" s="21"/>
      <c r="R89" s="13"/>
      <c r="S89" s="21"/>
      <c r="T89" s="13"/>
      <c r="U89" s="16"/>
      <c r="V89" s="16">
        <f t="shared" si="2"/>
        <v>2538.6824700000002</v>
      </c>
      <c r="W89" s="17">
        <v>1891</v>
      </c>
      <c r="X89" s="17">
        <f t="shared" si="3"/>
        <v>2538.6824700000002</v>
      </c>
      <c r="Y89" s="11" t="s">
        <v>51</v>
      </c>
      <c r="Z89" s="12">
        <v>8</v>
      </c>
      <c r="AA89" s="12">
        <v>28</v>
      </c>
      <c r="AB89" s="12">
        <v>5</v>
      </c>
      <c r="AC89" s="12" t="s">
        <v>354</v>
      </c>
      <c r="AD89" s="12">
        <v>31</v>
      </c>
    </row>
    <row r="90" spans="1:30" ht="36" hidden="1" customHeight="1">
      <c r="A90" s="11">
        <v>89</v>
      </c>
      <c r="B90" s="20" t="s">
        <v>355</v>
      </c>
      <c r="C90" s="20" t="s">
        <v>356</v>
      </c>
      <c r="D90" s="13" t="s">
        <v>238</v>
      </c>
      <c r="E90" s="20" t="s">
        <v>239</v>
      </c>
      <c r="F90" s="16">
        <v>14051800</v>
      </c>
      <c r="G90" s="21"/>
      <c r="H90" s="13"/>
      <c r="I90" s="13"/>
      <c r="J90" s="13"/>
      <c r="K90" s="21"/>
      <c r="L90" s="13"/>
      <c r="M90" s="21"/>
      <c r="N90" s="13"/>
      <c r="O90" s="21"/>
      <c r="P90" s="13"/>
      <c r="Q90" s="21"/>
      <c r="R90" s="13"/>
      <c r="S90" s="21"/>
      <c r="T90" s="13"/>
      <c r="U90" s="16"/>
      <c r="V90" s="16">
        <f t="shared" si="2"/>
        <v>2168.19274</v>
      </c>
      <c r="W90" s="17">
        <v>1891</v>
      </c>
      <c r="X90" s="17">
        <f t="shared" si="3"/>
        <v>2168.19274</v>
      </c>
      <c r="Y90" s="25" t="s">
        <v>51</v>
      </c>
      <c r="Z90" s="12">
        <v>8</v>
      </c>
      <c r="AA90" s="12">
        <v>28</v>
      </c>
      <c r="AB90" s="12">
        <v>6</v>
      </c>
      <c r="AC90" s="12" t="s">
        <v>357</v>
      </c>
      <c r="AD90" s="12">
        <v>131</v>
      </c>
    </row>
    <row r="91" spans="1:30" ht="36" hidden="1" customHeight="1">
      <c r="A91" s="11">
        <v>90</v>
      </c>
      <c r="B91" s="12" t="s">
        <v>358</v>
      </c>
      <c r="C91" s="12" t="s">
        <v>359</v>
      </c>
      <c r="D91" s="13" t="s">
        <v>32</v>
      </c>
      <c r="E91" s="12" t="s">
        <v>360</v>
      </c>
      <c r="F91" s="14">
        <v>11576800</v>
      </c>
      <c r="G91" s="15"/>
      <c r="H91" s="13"/>
      <c r="I91" s="13"/>
      <c r="J91" s="13"/>
      <c r="K91" s="15"/>
      <c r="L91" s="13"/>
      <c r="M91" s="15"/>
      <c r="N91" s="13"/>
      <c r="O91" s="15"/>
      <c r="P91" s="13"/>
      <c r="Q91" s="15"/>
      <c r="R91" s="13"/>
      <c r="S91" s="15"/>
      <c r="T91" s="13"/>
      <c r="U91" s="14"/>
      <c r="V91" s="16">
        <f t="shared" si="2"/>
        <v>1786.30024</v>
      </c>
      <c r="W91" s="17">
        <v>1786.30024</v>
      </c>
      <c r="X91" s="17">
        <f t="shared" si="3"/>
        <v>1786.30024</v>
      </c>
      <c r="Y91" s="11" t="s">
        <v>34</v>
      </c>
      <c r="Z91" s="12">
        <v>8</v>
      </c>
      <c r="AA91" s="12">
        <v>28</v>
      </c>
      <c r="AB91" s="12">
        <v>5</v>
      </c>
      <c r="AC91" s="12" t="s">
        <v>361</v>
      </c>
      <c r="AD91" s="12">
        <v>216</v>
      </c>
    </row>
    <row r="92" spans="1:30" ht="36" hidden="1" customHeight="1">
      <c r="A92" s="11">
        <v>91</v>
      </c>
      <c r="B92" s="12" t="s">
        <v>362</v>
      </c>
      <c r="C92" s="12" t="s">
        <v>363</v>
      </c>
      <c r="D92" s="13" t="s">
        <v>60</v>
      </c>
      <c r="E92" s="12" t="s">
        <v>61</v>
      </c>
      <c r="F92" s="14">
        <v>11418400</v>
      </c>
      <c r="G92" s="15"/>
      <c r="H92" s="13"/>
      <c r="I92" s="13"/>
      <c r="J92" s="13"/>
      <c r="K92" s="15"/>
      <c r="L92" s="13"/>
      <c r="M92" s="15"/>
      <c r="N92" s="13"/>
      <c r="O92" s="15"/>
      <c r="P92" s="13"/>
      <c r="Q92" s="15"/>
      <c r="R92" s="13"/>
      <c r="S92" s="15"/>
      <c r="T92" s="13"/>
      <c r="U92" s="14"/>
      <c r="V92" s="16">
        <f t="shared" si="2"/>
        <v>1761.8591200000001</v>
      </c>
      <c r="W92" s="17">
        <v>1761.8591200000001</v>
      </c>
      <c r="X92" s="17">
        <f t="shared" si="3"/>
        <v>1761.8591200000001</v>
      </c>
      <c r="Y92" s="18" t="s">
        <v>34</v>
      </c>
      <c r="Z92" s="12">
        <v>8</v>
      </c>
      <c r="AA92" s="12">
        <v>28</v>
      </c>
      <c r="AB92" s="12">
        <v>6</v>
      </c>
      <c r="AC92" s="12" t="s">
        <v>364</v>
      </c>
      <c r="AD92" s="12">
        <v>192</v>
      </c>
    </row>
    <row r="93" spans="1:30" ht="36" hidden="1" customHeight="1">
      <c r="A93" s="11">
        <v>92</v>
      </c>
      <c r="B93" s="12" t="s">
        <v>365</v>
      </c>
      <c r="C93" s="12" t="s">
        <v>366</v>
      </c>
      <c r="D93" s="13" t="s">
        <v>32</v>
      </c>
      <c r="E93" s="12" t="s">
        <v>367</v>
      </c>
      <c r="F93" s="14">
        <v>11244000</v>
      </c>
      <c r="G93" s="15"/>
      <c r="H93" s="13"/>
      <c r="I93" s="13"/>
      <c r="J93" s="13"/>
      <c r="K93" s="15"/>
      <c r="L93" s="13"/>
      <c r="M93" s="15"/>
      <c r="N93" s="13"/>
      <c r="O93" s="15"/>
      <c r="P93" s="13"/>
      <c r="Q93" s="15"/>
      <c r="R93" s="13"/>
      <c r="S93" s="15"/>
      <c r="T93" s="13"/>
      <c r="U93" s="14"/>
      <c r="V93" s="16">
        <f t="shared" si="2"/>
        <v>1734.9492</v>
      </c>
      <c r="W93" s="17">
        <v>1734.9492</v>
      </c>
      <c r="X93" s="17">
        <f t="shared" si="3"/>
        <v>1734.9492</v>
      </c>
      <c r="Y93" s="11" t="s">
        <v>34</v>
      </c>
      <c r="Z93" s="12">
        <v>8</v>
      </c>
      <c r="AA93" s="12">
        <v>28</v>
      </c>
      <c r="AB93" s="12">
        <v>5</v>
      </c>
      <c r="AC93" s="12" t="s">
        <v>368</v>
      </c>
      <c r="AD93" s="12">
        <v>49</v>
      </c>
    </row>
    <row r="94" spans="1:30" ht="36" hidden="1" customHeight="1">
      <c r="A94" s="11">
        <v>93</v>
      </c>
      <c r="B94" s="12" t="s">
        <v>369</v>
      </c>
      <c r="C94" s="12" t="s">
        <v>370</v>
      </c>
      <c r="D94" s="13" t="s">
        <v>32</v>
      </c>
      <c r="E94" s="12" t="s">
        <v>371</v>
      </c>
      <c r="F94" s="14">
        <v>11533100</v>
      </c>
      <c r="G94" s="14">
        <v>10172</v>
      </c>
      <c r="H94" s="13"/>
      <c r="I94" s="13"/>
      <c r="J94" s="13"/>
      <c r="K94" s="15"/>
      <c r="L94" s="13"/>
      <c r="M94" s="15"/>
      <c r="N94" s="13"/>
      <c r="O94" s="15"/>
      <c r="P94" s="13"/>
      <c r="Q94" s="15"/>
      <c r="R94" s="13"/>
      <c r="S94" s="15"/>
      <c r="T94" s="13"/>
      <c r="U94" s="14"/>
      <c r="V94" s="16">
        <f t="shared" si="2"/>
        <v>8899.9573299999993</v>
      </c>
      <c r="W94" s="17">
        <v>8843</v>
      </c>
      <c r="X94" s="17">
        <f t="shared" si="3"/>
        <v>8899.9573299999993</v>
      </c>
      <c r="Y94" s="11" t="s">
        <v>51</v>
      </c>
      <c r="Z94" s="12">
        <v>8</v>
      </c>
      <c r="AA94" s="12">
        <v>28</v>
      </c>
      <c r="AB94" s="12">
        <v>5</v>
      </c>
      <c r="AC94" s="12" t="s">
        <v>372</v>
      </c>
      <c r="AD94" s="12">
        <v>124</v>
      </c>
    </row>
    <row r="95" spans="1:30" ht="36" hidden="1" customHeight="1">
      <c r="A95" s="11">
        <v>94</v>
      </c>
      <c r="B95" s="12" t="s">
        <v>373</v>
      </c>
      <c r="C95" s="12" t="s">
        <v>374</v>
      </c>
      <c r="D95" s="13" t="s">
        <v>60</v>
      </c>
      <c r="E95" s="12" t="s">
        <v>375</v>
      </c>
      <c r="F95" s="14">
        <v>10957900</v>
      </c>
      <c r="G95" s="15"/>
      <c r="H95" s="13"/>
      <c r="I95" s="13"/>
      <c r="J95" s="13"/>
      <c r="K95" s="15"/>
      <c r="L95" s="13"/>
      <c r="M95" s="15"/>
      <c r="N95" s="13"/>
      <c r="O95" s="15"/>
      <c r="P95" s="13"/>
      <c r="Q95" s="15"/>
      <c r="R95" s="13"/>
      <c r="S95" s="15"/>
      <c r="T95" s="13"/>
      <c r="U95" s="14"/>
      <c r="V95" s="16">
        <f t="shared" si="2"/>
        <v>1690.8039700000002</v>
      </c>
      <c r="W95" s="17">
        <v>1690.8039700000002</v>
      </c>
      <c r="X95" s="17">
        <f t="shared" si="3"/>
        <v>1690.8039700000002</v>
      </c>
      <c r="Y95" s="18" t="s">
        <v>34</v>
      </c>
      <c r="Z95" s="12">
        <v>8</v>
      </c>
      <c r="AA95" s="12">
        <v>28</v>
      </c>
      <c r="AB95" s="12">
        <v>6</v>
      </c>
      <c r="AC95" s="12" t="s">
        <v>376</v>
      </c>
      <c r="AD95" s="12">
        <v>1998</v>
      </c>
    </row>
    <row r="96" spans="1:30" ht="36" hidden="1" customHeight="1">
      <c r="A96" s="11">
        <v>95</v>
      </c>
      <c r="B96" s="12" t="s">
        <v>377</v>
      </c>
      <c r="C96" s="12" t="s">
        <v>378</v>
      </c>
      <c r="D96" s="13" t="s">
        <v>60</v>
      </c>
      <c r="E96" s="12" t="s">
        <v>147</v>
      </c>
      <c r="F96" s="14">
        <v>10821200</v>
      </c>
      <c r="G96" s="15"/>
      <c r="H96" s="13"/>
      <c r="I96" s="13"/>
      <c r="J96" s="13"/>
      <c r="K96" s="19">
        <v>16</v>
      </c>
      <c r="L96" s="13"/>
      <c r="M96" s="15"/>
      <c r="N96" s="13"/>
      <c r="O96" s="15"/>
      <c r="P96" s="13"/>
      <c r="Q96" s="15"/>
      <c r="R96" s="13"/>
      <c r="S96" s="15"/>
      <c r="T96" s="13"/>
      <c r="U96" s="14"/>
      <c r="V96" s="16">
        <f t="shared" si="2"/>
        <v>1686.03116</v>
      </c>
      <c r="W96" s="17">
        <v>1686.03116</v>
      </c>
      <c r="X96" s="17">
        <f t="shared" si="3"/>
        <v>1686.03116</v>
      </c>
      <c r="Y96" s="18" t="s">
        <v>34</v>
      </c>
      <c r="Z96" s="12">
        <v>8</v>
      </c>
      <c r="AA96" s="12">
        <v>28</v>
      </c>
      <c r="AB96" s="12">
        <v>6</v>
      </c>
      <c r="AC96" s="12" t="s">
        <v>379</v>
      </c>
      <c r="AD96" s="12">
        <v>72</v>
      </c>
    </row>
    <row r="97" spans="1:30" ht="36" hidden="1" customHeight="1">
      <c r="A97" s="11">
        <v>96</v>
      </c>
      <c r="B97" s="12" t="s">
        <v>380</v>
      </c>
      <c r="C97" s="12" t="s">
        <v>381</v>
      </c>
      <c r="D97" s="13" t="s">
        <v>32</v>
      </c>
      <c r="E97" s="12" t="s">
        <v>382</v>
      </c>
      <c r="F97" s="14">
        <v>10790400</v>
      </c>
      <c r="G97" s="15"/>
      <c r="H97" s="13"/>
      <c r="I97" s="13"/>
      <c r="J97" s="13"/>
      <c r="K97" s="15"/>
      <c r="L97" s="13"/>
      <c r="M97" s="15"/>
      <c r="N97" s="13"/>
      <c r="O97" s="15"/>
      <c r="P97" s="13"/>
      <c r="Q97" s="15"/>
      <c r="R97" s="13"/>
      <c r="S97" s="15"/>
      <c r="T97" s="13"/>
      <c r="U97" s="14"/>
      <c r="V97" s="16">
        <f t="shared" si="2"/>
        <v>1664.9587200000001</v>
      </c>
      <c r="W97" s="17">
        <v>1664.9587200000001</v>
      </c>
      <c r="X97" s="17">
        <f t="shared" si="3"/>
        <v>1664.9587200000001</v>
      </c>
      <c r="Y97" s="11" t="s">
        <v>34</v>
      </c>
      <c r="Z97" s="12">
        <v>8</v>
      </c>
      <c r="AA97" s="12">
        <v>28</v>
      </c>
      <c r="AB97" s="12">
        <v>5</v>
      </c>
      <c r="AC97" s="12" t="s">
        <v>383</v>
      </c>
      <c r="AD97" s="12">
        <v>10</v>
      </c>
    </row>
    <row r="98" spans="1:30" ht="36" hidden="1" customHeight="1">
      <c r="A98" s="11">
        <v>97</v>
      </c>
      <c r="B98" s="12" t="s">
        <v>384</v>
      </c>
      <c r="C98" s="12" t="s">
        <v>385</v>
      </c>
      <c r="D98" s="13" t="s">
        <v>60</v>
      </c>
      <c r="E98" s="12" t="s">
        <v>205</v>
      </c>
      <c r="F98" s="14">
        <v>10669180</v>
      </c>
      <c r="G98" s="15"/>
      <c r="H98" s="13"/>
      <c r="I98" s="13"/>
      <c r="J98" s="13"/>
      <c r="K98" s="15"/>
      <c r="L98" s="13"/>
      <c r="M98" s="15"/>
      <c r="N98" s="13"/>
      <c r="O98" s="15"/>
      <c r="P98" s="13"/>
      <c r="Q98" s="15"/>
      <c r="R98" s="13"/>
      <c r="S98" s="15"/>
      <c r="T98" s="13"/>
      <c r="U98" s="14"/>
      <c r="V98" s="16">
        <f t="shared" si="2"/>
        <v>1646.2544740000001</v>
      </c>
      <c r="W98" s="17">
        <v>1646.2544740000001</v>
      </c>
      <c r="X98" s="17">
        <f t="shared" si="3"/>
        <v>1646.2544740000001</v>
      </c>
      <c r="Y98" s="18" t="s">
        <v>34</v>
      </c>
      <c r="Z98" s="12">
        <v>8</v>
      </c>
      <c r="AA98" s="12">
        <v>28</v>
      </c>
      <c r="AB98" s="12">
        <v>6</v>
      </c>
      <c r="AC98" s="12" t="s">
        <v>386</v>
      </c>
      <c r="AD98" s="12">
        <v>1995</v>
      </c>
    </row>
    <row r="99" spans="1:30" ht="36" hidden="1" customHeight="1">
      <c r="A99" s="11">
        <v>98</v>
      </c>
      <c r="B99" s="12" t="s">
        <v>387</v>
      </c>
      <c r="C99" s="12" t="s">
        <v>388</v>
      </c>
      <c r="D99" s="13" t="s">
        <v>60</v>
      </c>
      <c r="E99" s="12" t="s">
        <v>147</v>
      </c>
      <c r="F99" s="14">
        <v>10539869</v>
      </c>
      <c r="G99" s="15"/>
      <c r="H99" s="13"/>
      <c r="I99" s="13"/>
      <c r="J99" s="13"/>
      <c r="K99" s="15"/>
      <c r="L99" s="13"/>
      <c r="M99" s="15"/>
      <c r="N99" s="13"/>
      <c r="O99" s="15"/>
      <c r="P99" s="13"/>
      <c r="Q99" s="15"/>
      <c r="R99" s="13"/>
      <c r="S99" s="15"/>
      <c r="T99" s="13"/>
      <c r="U99" s="14"/>
      <c r="V99" s="16">
        <f t="shared" si="2"/>
        <v>1626.3017867000001</v>
      </c>
      <c r="W99" s="17">
        <v>1626.3017867000001</v>
      </c>
      <c r="X99" s="17">
        <f t="shared" si="3"/>
        <v>1626.3017867000001</v>
      </c>
      <c r="Y99" s="18" t="s">
        <v>34</v>
      </c>
      <c r="Z99" s="12">
        <v>8</v>
      </c>
      <c r="AA99" s="12">
        <v>28</v>
      </c>
      <c r="AB99" s="12">
        <v>6</v>
      </c>
      <c r="AC99" s="12" t="s">
        <v>389</v>
      </c>
      <c r="AD99" s="12">
        <v>173</v>
      </c>
    </row>
    <row r="100" spans="1:30" ht="36" hidden="1" customHeight="1">
      <c r="A100" s="11">
        <v>99</v>
      </c>
      <c r="B100" s="12" t="s">
        <v>390</v>
      </c>
      <c r="C100" s="12" t="s">
        <v>391</v>
      </c>
      <c r="D100" s="13" t="s">
        <v>32</v>
      </c>
      <c r="E100" s="12" t="s">
        <v>392</v>
      </c>
      <c r="F100" s="14">
        <v>10515300</v>
      </c>
      <c r="G100" s="15"/>
      <c r="H100" s="13"/>
      <c r="I100" s="13"/>
      <c r="J100" s="13"/>
      <c r="K100" s="15"/>
      <c r="L100" s="13"/>
      <c r="M100" s="15"/>
      <c r="N100" s="13"/>
      <c r="O100" s="15"/>
      <c r="P100" s="13"/>
      <c r="Q100" s="15"/>
      <c r="R100" s="13"/>
      <c r="S100" s="15"/>
      <c r="T100" s="13"/>
      <c r="U100" s="14"/>
      <c r="V100" s="16">
        <f t="shared" si="2"/>
        <v>1622.51079</v>
      </c>
      <c r="W100" s="17">
        <v>1622.51079</v>
      </c>
      <c r="X100" s="17">
        <f t="shared" si="3"/>
        <v>1622.51079</v>
      </c>
      <c r="Y100" s="11" t="s">
        <v>34</v>
      </c>
      <c r="Z100" s="12">
        <v>8</v>
      </c>
      <c r="AA100" s="12">
        <v>28</v>
      </c>
      <c r="AB100" s="12">
        <v>5</v>
      </c>
      <c r="AC100" s="12" t="s">
        <v>393</v>
      </c>
      <c r="AD100" s="12">
        <v>3266</v>
      </c>
    </row>
    <row r="101" spans="1:30" ht="36" customHeight="1">
      <c r="A101" s="11">
        <v>100</v>
      </c>
      <c r="B101" s="12" t="s">
        <v>394</v>
      </c>
      <c r="C101" s="12" t="s">
        <v>395</v>
      </c>
      <c r="D101" s="13" t="s">
        <v>32</v>
      </c>
      <c r="E101" s="12" t="s">
        <v>396</v>
      </c>
      <c r="F101" s="14">
        <v>10358000</v>
      </c>
      <c r="G101" s="15"/>
      <c r="H101" s="13"/>
      <c r="I101" s="13"/>
      <c r="J101" s="13"/>
      <c r="K101" s="15"/>
      <c r="L101" s="13"/>
      <c r="M101" s="15"/>
      <c r="N101" s="13"/>
      <c r="O101" s="15"/>
      <c r="P101" s="13"/>
      <c r="Q101" s="19"/>
      <c r="R101" s="13"/>
      <c r="S101" s="19"/>
      <c r="T101" s="13"/>
      <c r="U101" s="14"/>
      <c r="V101" s="16">
        <f t="shared" si="2"/>
        <v>1598.2394000000002</v>
      </c>
      <c r="W101" s="17">
        <v>1598.2394000000002</v>
      </c>
      <c r="X101" s="17">
        <f t="shared" si="3"/>
        <v>1598.2394000000002</v>
      </c>
      <c r="Y101" s="11" t="s">
        <v>34</v>
      </c>
      <c r="Z101" s="12">
        <v>8</v>
      </c>
      <c r="AA101" s="12">
        <v>28</v>
      </c>
      <c r="AB101" s="12">
        <v>5</v>
      </c>
      <c r="AC101" s="12"/>
      <c r="AD101" s="12"/>
    </row>
    <row r="102" spans="1:30" ht="36" customHeight="1">
      <c r="A102" s="11">
        <v>101</v>
      </c>
      <c r="B102" s="12" t="s">
        <v>397</v>
      </c>
      <c r="C102" s="12" t="s">
        <v>398</v>
      </c>
      <c r="D102" s="13" t="s">
        <v>32</v>
      </c>
      <c r="E102" s="12" t="s">
        <v>399</v>
      </c>
      <c r="F102" s="14">
        <v>10297600</v>
      </c>
      <c r="G102" s="15"/>
      <c r="H102" s="13"/>
      <c r="I102" s="13"/>
      <c r="J102" s="13"/>
      <c r="K102" s="15"/>
      <c r="L102" s="13"/>
      <c r="M102" s="15"/>
      <c r="N102" s="13"/>
      <c r="O102" s="15"/>
      <c r="P102" s="13"/>
      <c r="Q102" s="15"/>
      <c r="R102" s="13"/>
      <c r="S102" s="15"/>
      <c r="T102" s="13"/>
      <c r="U102" s="14"/>
      <c r="V102" s="16">
        <f t="shared" si="2"/>
        <v>1588.9196800000002</v>
      </c>
      <c r="W102" s="17">
        <v>1588.9196800000002</v>
      </c>
      <c r="X102" s="17">
        <f t="shared" si="3"/>
        <v>1588.9196800000002</v>
      </c>
      <c r="Y102" s="11" t="s">
        <v>34</v>
      </c>
      <c r="Z102" s="12">
        <v>8</v>
      </c>
      <c r="AA102" s="12">
        <v>28</v>
      </c>
      <c r="AB102" s="12">
        <v>5</v>
      </c>
      <c r="AC102" s="12"/>
      <c r="AD102" s="12"/>
    </row>
    <row r="103" spans="1:30" ht="36" hidden="1" customHeight="1">
      <c r="A103" s="11">
        <v>102</v>
      </c>
      <c r="B103" s="12" t="s">
        <v>400</v>
      </c>
      <c r="C103" s="12" t="s">
        <v>401</v>
      </c>
      <c r="D103" s="13" t="s">
        <v>402</v>
      </c>
      <c r="E103" s="12" t="s">
        <v>403</v>
      </c>
      <c r="F103" s="14">
        <v>10302870</v>
      </c>
      <c r="G103" s="15"/>
      <c r="H103" s="13"/>
      <c r="I103" s="13"/>
      <c r="J103" s="13"/>
      <c r="K103" s="15"/>
      <c r="L103" s="13"/>
      <c r="M103" s="15"/>
      <c r="N103" s="13"/>
      <c r="O103" s="15"/>
      <c r="P103" s="13"/>
      <c r="Q103" s="15"/>
      <c r="R103" s="13"/>
      <c r="S103" s="15"/>
      <c r="T103" s="13"/>
      <c r="U103" s="14"/>
      <c r="V103" s="16">
        <f t="shared" si="2"/>
        <v>1589.732841</v>
      </c>
      <c r="W103" s="17">
        <v>1587</v>
      </c>
      <c r="X103" s="17">
        <f t="shared" si="3"/>
        <v>1589.732841</v>
      </c>
      <c r="Y103" s="18" t="s">
        <v>51</v>
      </c>
      <c r="Z103" s="12">
        <v>8</v>
      </c>
      <c r="AA103" s="12">
        <v>28</v>
      </c>
      <c r="AB103" s="12">
        <v>6</v>
      </c>
      <c r="AC103" s="12" t="s">
        <v>404</v>
      </c>
      <c r="AD103" s="12">
        <v>2330</v>
      </c>
    </row>
    <row r="104" spans="1:30" ht="36" hidden="1" customHeight="1">
      <c r="A104" s="11">
        <v>103</v>
      </c>
      <c r="B104" s="12" t="s">
        <v>405</v>
      </c>
      <c r="C104" s="12" t="s">
        <v>406</v>
      </c>
      <c r="D104" s="13" t="s">
        <v>32</v>
      </c>
      <c r="E104" s="12" t="s">
        <v>407</v>
      </c>
      <c r="F104" s="14">
        <v>10234086</v>
      </c>
      <c r="G104" s="15"/>
      <c r="H104" s="13"/>
      <c r="I104" s="13"/>
      <c r="J104" s="13"/>
      <c r="K104" s="15"/>
      <c r="L104" s="13"/>
      <c r="M104" s="15"/>
      <c r="N104" s="13"/>
      <c r="O104" s="15"/>
      <c r="P104" s="13"/>
      <c r="Q104" s="15"/>
      <c r="R104" s="13"/>
      <c r="S104" s="15"/>
      <c r="T104" s="13"/>
      <c r="U104" s="14"/>
      <c r="V104" s="16">
        <f t="shared" si="2"/>
        <v>1579.1194698000002</v>
      </c>
      <c r="W104" s="17">
        <v>1579.1194698000002</v>
      </c>
      <c r="X104" s="17">
        <f t="shared" si="3"/>
        <v>1579.1194698000002</v>
      </c>
      <c r="Y104" s="11" t="s">
        <v>34</v>
      </c>
      <c r="Z104" s="12">
        <v>8</v>
      </c>
      <c r="AA104" s="12">
        <v>28</v>
      </c>
      <c r="AB104" s="12">
        <v>5</v>
      </c>
      <c r="AC104" s="12" t="s">
        <v>408</v>
      </c>
      <c r="AD104" s="12">
        <v>109</v>
      </c>
    </row>
    <row r="105" spans="1:30" ht="36" hidden="1" customHeight="1">
      <c r="A105" s="11">
        <v>104</v>
      </c>
      <c r="B105" s="12" t="s">
        <v>409</v>
      </c>
      <c r="C105" s="12" t="s">
        <v>410</v>
      </c>
      <c r="D105" s="13" t="s">
        <v>32</v>
      </c>
      <c r="E105" s="12" t="s">
        <v>411</v>
      </c>
      <c r="F105" s="14">
        <v>10132300</v>
      </c>
      <c r="G105" s="15"/>
      <c r="H105" s="13"/>
      <c r="I105" s="13"/>
      <c r="J105" s="13"/>
      <c r="K105" s="15"/>
      <c r="L105" s="13"/>
      <c r="M105" s="15"/>
      <c r="N105" s="13"/>
      <c r="O105" s="15"/>
      <c r="P105" s="13"/>
      <c r="Q105" s="15"/>
      <c r="R105" s="13"/>
      <c r="S105" s="15"/>
      <c r="T105" s="13"/>
      <c r="U105" s="14"/>
      <c r="V105" s="16">
        <f t="shared" si="2"/>
        <v>1563.41389</v>
      </c>
      <c r="W105" s="17">
        <v>1563.41389</v>
      </c>
      <c r="X105" s="17">
        <f t="shared" si="3"/>
        <v>1563.41389</v>
      </c>
      <c r="Y105" s="11" t="s">
        <v>34</v>
      </c>
      <c r="Z105" s="12">
        <v>8</v>
      </c>
      <c r="AA105" s="12">
        <v>28</v>
      </c>
      <c r="AB105" s="12">
        <v>5</v>
      </c>
      <c r="AC105" s="12" t="s">
        <v>412</v>
      </c>
      <c r="AD105" s="12">
        <v>26</v>
      </c>
    </row>
    <row r="106" spans="1:30" ht="36" hidden="1" customHeight="1">
      <c r="A106" s="11">
        <v>105</v>
      </c>
      <c r="B106" s="12" t="s">
        <v>413</v>
      </c>
      <c r="C106" s="12" t="s">
        <v>414</v>
      </c>
      <c r="D106" s="13" t="s">
        <v>32</v>
      </c>
      <c r="E106" s="12" t="s">
        <v>415</v>
      </c>
      <c r="F106" s="14">
        <v>10101920</v>
      </c>
      <c r="G106" s="15"/>
      <c r="H106" s="13"/>
      <c r="I106" s="13"/>
      <c r="J106" s="13"/>
      <c r="K106" s="15"/>
      <c r="L106" s="13"/>
      <c r="M106" s="15"/>
      <c r="N106" s="13"/>
      <c r="O106" s="15"/>
      <c r="P106" s="13"/>
      <c r="Q106" s="15"/>
      <c r="R106" s="13"/>
      <c r="S106" s="15"/>
      <c r="T106" s="13"/>
      <c r="U106" s="14"/>
      <c r="V106" s="16">
        <f t="shared" si="2"/>
        <v>1558.7262560000001</v>
      </c>
      <c r="W106" s="17">
        <v>1558.7262560000001</v>
      </c>
      <c r="X106" s="17">
        <f t="shared" si="3"/>
        <v>1558.7262560000001</v>
      </c>
      <c r="Y106" s="11" t="s">
        <v>34</v>
      </c>
      <c r="Z106" s="12">
        <v>8</v>
      </c>
      <c r="AA106" s="12">
        <v>28</v>
      </c>
      <c r="AB106" s="12">
        <v>5</v>
      </c>
      <c r="AC106" s="12" t="s">
        <v>106</v>
      </c>
      <c r="AD106" s="12">
        <v>27</v>
      </c>
    </row>
    <row r="107" spans="1:30" ht="36" hidden="1" customHeight="1">
      <c r="A107" s="11">
        <v>106</v>
      </c>
      <c r="B107" s="12" t="s">
        <v>416</v>
      </c>
      <c r="C107" s="12" t="s">
        <v>417</v>
      </c>
      <c r="D107" s="13" t="s">
        <v>402</v>
      </c>
      <c r="E107" s="12" t="s">
        <v>65</v>
      </c>
      <c r="F107" s="14">
        <v>9969000</v>
      </c>
      <c r="G107" s="15"/>
      <c r="H107" s="13"/>
      <c r="I107" s="13"/>
      <c r="J107" s="13"/>
      <c r="K107" s="15"/>
      <c r="L107" s="13"/>
      <c r="M107" s="15"/>
      <c r="N107" s="13"/>
      <c r="O107" s="15"/>
      <c r="P107" s="13"/>
      <c r="Q107" s="15"/>
      <c r="R107" s="13"/>
      <c r="S107" s="15"/>
      <c r="T107" s="13"/>
      <c r="U107" s="14"/>
      <c r="V107" s="16">
        <f t="shared" si="2"/>
        <v>1538.2167000000002</v>
      </c>
      <c r="W107" s="17">
        <v>1538.2167000000002</v>
      </c>
      <c r="X107" s="17">
        <f t="shared" si="3"/>
        <v>1538.2167000000002</v>
      </c>
      <c r="Y107" s="18" t="s">
        <v>34</v>
      </c>
      <c r="Z107" s="12">
        <v>8</v>
      </c>
      <c r="AA107" s="12">
        <v>28</v>
      </c>
      <c r="AB107" s="12">
        <v>6</v>
      </c>
      <c r="AC107" s="12" t="s">
        <v>418</v>
      </c>
      <c r="AD107" s="12">
        <v>190</v>
      </c>
    </row>
    <row r="108" spans="1:30" ht="36" hidden="1" customHeight="1">
      <c r="A108" s="11">
        <v>107</v>
      </c>
      <c r="B108" s="12" t="s">
        <v>419</v>
      </c>
      <c r="C108" s="12" t="s">
        <v>420</v>
      </c>
      <c r="D108" s="13" t="s">
        <v>32</v>
      </c>
      <c r="E108" s="12" t="s">
        <v>421</v>
      </c>
      <c r="F108" s="14">
        <v>9950700</v>
      </c>
      <c r="G108" s="15"/>
      <c r="H108" s="13"/>
      <c r="I108" s="13"/>
      <c r="J108" s="13"/>
      <c r="K108" s="15"/>
      <c r="L108" s="13"/>
      <c r="M108" s="15"/>
      <c r="N108" s="13"/>
      <c r="O108" s="15"/>
      <c r="P108" s="13"/>
      <c r="Q108" s="15"/>
      <c r="R108" s="13"/>
      <c r="S108" s="15"/>
      <c r="T108" s="13"/>
      <c r="U108" s="14"/>
      <c r="V108" s="16">
        <f t="shared" si="2"/>
        <v>1535.39301</v>
      </c>
      <c r="W108" s="17">
        <v>1535.39301</v>
      </c>
      <c r="X108" s="17">
        <f t="shared" si="3"/>
        <v>1535.39301</v>
      </c>
      <c r="Y108" s="11" t="s">
        <v>34</v>
      </c>
      <c r="Z108" s="12">
        <v>8</v>
      </c>
      <c r="AA108" s="12">
        <v>28</v>
      </c>
      <c r="AB108" s="12">
        <v>5</v>
      </c>
      <c r="AC108" s="12" t="s">
        <v>422</v>
      </c>
      <c r="AD108" s="12">
        <v>43</v>
      </c>
    </row>
    <row r="109" spans="1:30" ht="36" hidden="1" customHeight="1">
      <c r="A109" s="11">
        <v>108</v>
      </c>
      <c r="B109" s="12" t="s">
        <v>423</v>
      </c>
      <c r="C109" s="12" t="s">
        <v>424</v>
      </c>
      <c r="D109" s="13" t="s">
        <v>402</v>
      </c>
      <c r="E109" s="12" t="s">
        <v>147</v>
      </c>
      <c r="F109" s="14">
        <v>9923800</v>
      </c>
      <c r="G109" s="15"/>
      <c r="H109" s="13"/>
      <c r="I109" s="13"/>
      <c r="J109" s="13"/>
      <c r="K109" s="15">
        <v>426.8</v>
      </c>
      <c r="L109" s="13"/>
      <c r="M109" s="15"/>
      <c r="N109" s="13"/>
      <c r="O109" s="15"/>
      <c r="P109" s="13"/>
      <c r="Q109" s="15"/>
      <c r="R109" s="13"/>
      <c r="S109" s="15">
        <v>61.6</v>
      </c>
      <c r="T109" s="13"/>
      <c r="U109" s="14"/>
      <c r="V109" s="16">
        <f t="shared" si="2"/>
        <v>2033.72234</v>
      </c>
      <c r="W109" s="17">
        <v>2033.72234</v>
      </c>
      <c r="X109" s="17">
        <f t="shared" si="3"/>
        <v>2033.72234</v>
      </c>
      <c r="Y109" s="18" t="s">
        <v>34</v>
      </c>
      <c r="Z109" s="12">
        <v>8</v>
      </c>
      <c r="AA109" s="12">
        <v>28</v>
      </c>
      <c r="AB109" s="12">
        <v>6</v>
      </c>
      <c r="AC109" s="12" t="s">
        <v>425</v>
      </c>
      <c r="AD109" s="12">
        <v>189</v>
      </c>
    </row>
    <row r="110" spans="1:30" ht="36" hidden="1" customHeight="1">
      <c r="A110" s="11">
        <v>109</v>
      </c>
      <c r="B110" s="12" t="s">
        <v>426</v>
      </c>
      <c r="C110" s="12" t="s">
        <v>427</v>
      </c>
      <c r="D110" s="13" t="s">
        <v>32</v>
      </c>
      <c r="E110" s="12" t="s">
        <v>428</v>
      </c>
      <c r="F110" s="14">
        <v>9884880</v>
      </c>
      <c r="G110" s="15"/>
      <c r="H110" s="13"/>
      <c r="I110" s="13"/>
      <c r="J110" s="13"/>
      <c r="K110" s="15"/>
      <c r="L110" s="13"/>
      <c r="M110" s="15"/>
      <c r="N110" s="13"/>
      <c r="O110" s="15"/>
      <c r="P110" s="13"/>
      <c r="Q110" s="15"/>
      <c r="R110" s="13"/>
      <c r="S110" s="15"/>
      <c r="T110" s="13"/>
      <c r="U110" s="14"/>
      <c r="V110" s="16">
        <f t="shared" si="2"/>
        <v>1525.2369840000001</v>
      </c>
      <c r="W110" s="17">
        <v>1525.2369840000001</v>
      </c>
      <c r="X110" s="17">
        <f t="shared" si="3"/>
        <v>1525.2369840000001</v>
      </c>
      <c r="Y110" s="11" t="s">
        <v>34</v>
      </c>
      <c r="Z110" s="12">
        <v>8</v>
      </c>
      <c r="AA110" s="12">
        <v>28</v>
      </c>
      <c r="AB110" s="12">
        <v>5</v>
      </c>
      <c r="AC110" s="12" t="s">
        <v>429</v>
      </c>
      <c r="AD110" s="12">
        <v>20</v>
      </c>
    </row>
    <row r="111" spans="1:30" ht="36" hidden="1" customHeight="1">
      <c r="A111" s="11">
        <v>110</v>
      </c>
      <c r="B111" s="12" t="s">
        <v>430</v>
      </c>
      <c r="C111" s="12" t="s">
        <v>431</v>
      </c>
      <c r="D111" s="13" t="s">
        <v>32</v>
      </c>
      <c r="E111" s="12" t="s">
        <v>346</v>
      </c>
      <c r="F111" s="14">
        <v>9877700</v>
      </c>
      <c r="G111" s="15"/>
      <c r="H111" s="13"/>
      <c r="I111" s="13"/>
      <c r="J111" s="13"/>
      <c r="K111" s="15"/>
      <c r="L111" s="13"/>
      <c r="M111" s="15"/>
      <c r="N111" s="13"/>
      <c r="O111" s="15"/>
      <c r="P111" s="13"/>
      <c r="Q111" s="15"/>
      <c r="R111" s="13"/>
      <c r="S111" s="15"/>
      <c r="T111" s="13"/>
      <c r="U111" s="14"/>
      <c r="V111" s="16">
        <f t="shared" si="2"/>
        <v>1524.1291100000001</v>
      </c>
      <c r="W111" s="17">
        <v>1524.1291100000001</v>
      </c>
      <c r="X111" s="17">
        <f t="shared" si="3"/>
        <v>1524.1291100000001</v>
      </c>
      <c r="Y111" s="11" t="s">
        <v>34</v>
      </c>
      <c r="Z111" s="12">
        <v>8</v>
      </c>
      <c r="AA111" s="12">
        <v>28</v>
      </c>
      <c r="AB111" s="12">
        <v>5</v>
      </c>
      <c r="AC111" s="12" t="s">
        <v>227</v>
      </c>
      <c r="AD111" s="12">
        <v>22</v>
      </c>
    </row>
    <row r="112" spans="1:30" ht="36" hidden="1" customHeight="1">
      <c r="A112" s="11">
        <v>111</v>
      </c>
      <c r="B112" s="12" t="s">
        <v>432</v>
      </c>
      <c r="C112" s="12" t="s">
        <v>433</v>
      </c>
      <c r="D112" s="13" t="s">
        <v>32</v>
      </c>
      <c r="E112" s="12" t="s">
        <v>177</v>
      </c>
      <c r="F112" s="14">
        <v>9873000</v>
      </c>
      <c r="G112" s="15"/>
      <c r="H112" s="13"/>
      <c r="I112" s="13"/>
      <c r="J112" s="13"/>
      <c r="K112" s="15"/>
      <c r="L112" s="13"/>
      <c r="M112" s="15"/>
      <c r="N112" s="13"/>
      <c r="O112" s="15"/>
      <c r="P112" s="13"/>
      <c r="Q112" s="15"/>
      <c r="R112" s="13"/>
      <c r="S112" s="15"/>
      <c r="T112" s="13"/>
      <c r="U112" s="14"/>
      <c r="V112" s="16">
        <f t="shared" si="2"/>
        <v>1523.4039</v>
      </c>
      <c r="W112" s="17">
        <v>1523.4039</v>
      </c>
      <c r="X112" s="17">
        <f t="shared" si="3"/>
        <v>1523.4039</v>
      </c>
      <c r="Y112" s="11" t="s">
        <v>34</v>
      </c>
      <c r="Z112" s="12">
        <v>8</v>
      </c>
      <c r="AA112" s="12">
        <v>28</v>
      </c>
      <c r="AB112" s="12">
        <v>5</v>
      </c>
      <c r="AC112" s="12" t="s">
        <v>434</v>
      </c>
      <c r="AD112" s="12">
        <v>24</v>
      </c>
    </row>
    <row r="113" spans="1:30" ht="36" customHeight="1">
      <c r="A113" s="11">
        <v>112</v>
      </c>
      <c r="B113" s="20" t="s">
        <v>435</v>
      </c>
      <c r="C113" s="20" t="s">
        <v>436</v>
      </c>
      <c r="D113" s="13" t="s">
        <v>32</v>
      </c>
      <c r="E113" s="20" t="s">
        <v>437</v>
      </c>
      <c r="F113" s="16">
        <v>9717580</v>
      </c>
      <c r="G113" s="21"/>
      <c r="H113" s="13"/>
      <c r="I113" s="13"/>
      <c r="J113" s="13"/>
      <c r="K113" s="21"/>
      <c r="L113" s="13"/>
      <c r="M113" s="21"/>
      <c r="N113" s="13"/>
      <c r="O113" s="21"/>
      <c r="P113" s="13"/>
      <c r="Q113" s="21"/>
      <c r="R113" s="13"/>
      <c r="S113" s="21"/>
      <c r="T113" s="13"/>
      <c r="U113" s="16"/>
      <c r="V113" s="16">
        <f t="shared" si="2"/>
        <v>1499.4225940000001</v>
      </c>
      <c r="W113" s="17">
        <v>1499.4225940000001</v>
      </c>
      <c r="X113" s="17">
        <f t="shared" si="3"/>
        <v>1499.4225940000001</v>
      </c>
      <c r="Y113" s="11" t="s">
        <v>34</v>
      </c>
      <c r="Z113" s="12">
        <v>8</v>
      </c>
      <c r="AA113" s="12">
        <v>28</v>
      </c>
      <c r="AB113" s="12">
        <v>5</v>
      </c>
      <c r="AC113" s="12"/>
      <c r="AD113" s="12"/>
    </row>
    <row r="114" spans="1:30" ht="36" hidden="1" customHeight="1">
      <c r="A114" s="11">
        <v>113</v>
      </c>
      <c r="B114" s="20" t="s">
        <v>438</v>
      </c>
      <c r="C114" s="20" t="s">
        <v>439</v>
      </c>
      <c r="D114" s="13" t="s">
        <v>32</v>
      </c>
      <c r="E114" s="20" t="s">
        <v>440</v>
      </c>
      <c r="F114" s="16">
        <v>9602300</v>
      </c>
      <c r="G114" s="21"/>
      <c r="H114" s="13"/>
      <c r="I114" s="13"/>
      <c r="J114" s="13"/>
      <c r="K114" s="21"/>
      <c r="L114" s="13"/>
      <c r="M114" s="21"/>
      <c r="N114" s="13"/>
      <c r="O114" s="21"/>
      <c r="P114" s="13"/>
      <c r="Q114" s="21"/>
      <c r="R114" s="13"/>
      <c r="S114" s="21"/>
      <c r="T114" s="13"/>
      <c r="U114" s="16"/>
      <c r="V114" s="16">
        <f t="shared" si="2"/>
        <v>1481.63489</v>
      </c>
      <c r="W114" s="17">
        <v>1481.63489</v>
      </c>
      <c r="X114" s="17">
        <f t="shared" si="3"/>
        <v>1481.63489</v>
      </c>
      <c r="Y114" s="11" t="s">
        <v>34</v>
      </c>
      <c r="Z114" s="12">
        <v>8</v>
      </c>
      <c r="AA114" s="12">
        <v>28</v>
      </c>
      <c r="AB114" s="12">
        <v>5</v>
      </c>
      <c r="AC114" s="12" t="s">
        <v>441</v>
      </c>
      <c r="AD114" s="12">
        <v>172</v>
      </c>
    </row>
    <row r="115" spans="1:30" ht="36" hidden="1" customHeight="1">
      <c r="A115" s="11">
        <v>114</v>
      </c>
      <c r="B115" s="12" t="s">
        <v>442</v>
      </c>
      <c r="C115" s="12" t="s">
        <v>443</v>
      </c>
      <c r="D115" s="13" t="s">
        <v>32</v>
      </c>
      <c r="E115" s="12" t="s">
        <v>444</v>
      </c>
      <c r="F115" s="14">
        <v>9497740</v>
      </c>
      <c r="G115" s="15"/>
      <c r="H115" s="13"/>
      <c r="I115" s="13"/>
      <c r="J115" s="13"/>
      <c r="K115" s="15"/>
      <c r="L115" s="13"/>
      <c r="M115" s="15"/>
      <c r="N115" s="13"/>
      <c r="O115" s="15"/>
      <c r="P115" s="13"/>
      <c r="Q115" s="15"/>
      <c r="R115" s="13"/>
      <c r="S115" s="15"/>
      <c r="T115" s="13"/>
      <c r="U115" s="14"/>
      <c r="V115" s="16">
        <f t="shared" si="2"/>
        <v>1465.5012820000002</v>
      </c>
      <c r="W115" s="17">
        <v>1465.5012820000002</v>
      </c>
      <c r="X115" s="17">
        <f t="shared" si="3"/>
        <v>1465.5012820000002</v>
      </c>
      <c r="Y115" s="11" t="s">
        <v>34</v>
      </c>
      <c r="Z115" s="12">
        <v>8</v>
      </c>
      <c r="AA115" s="12">
        <v>28</v>
      </c>
      <c r="AB115" s="12">
        <v>5</v>
      </c>
      <c r="AC115" s="12" t="s">
        <v>445</v>
      </c>
      <c r="AD115" s="12">
        <v>61</v>
      </c>
    </row>
    <row r="116" spans="1:30" ht="36" hidden="1" customHeight="1">
      <c r="A116" s="11">
        <v>115</v>
      </c>
      <c r="B116" s="12" t="s">
        <v>446</v>
      </c>
      <c r="C116" s="12" t="s">
        <v>447</v>
      </c>
      <c r="D116" s="13" t="s">
        <v>402</v>
      </c>
      <c r="E116" s="12" t="s">
        <v>147</v>
      </c>
      <c r="F116" s="14">
        <v>9466400</v>
      </c>
      <c r="G116" s="15"/>
      <c r="H116" s="13"/>
      <c r="I116" s="13"/>
      <c r="J116" s="13"/>
      <c r="K116" s="15"/>
      <c r="L116" s="13"/>
      <c r="M116" s="15"/>
      <c r="N116" s="13"/>
      <c r="O116" s="15"/>
      <c r="P116" s="13"/>
      <c r="Q116" s="15"/>
      <c r="R116" s="13"/>
      <c r="S116" s="15"/>
      <c r="T116" s="13"/>
      <c r="U116" s="14"/>
      <c r="V116" s="16">
        <f t="shared" si="2"/>
        <v>1460.66552</v>
      </c>
      <c r="W116" s="17">
        <v>1460.66552</v>
      </c>
      <c r="X116" s="17">
        <f t="shared" si="3"/>
        <v>1460.66552</v>
      </c>
      <c r="Y116" s="18" t="s">
        <v>34</v>
      </c>
      <c r="Z116" s="12">
        <v>8</v>
      </c>
      <c r="AA116" s="12">
        <v>28</v>
      </c>
      <c r="AB116" s="12">
        <v>6</v>
      </c>
      <c r="AC116" s="12" t="s">
        <v>448</v>
      </c>
      <c r="AD116" s="12">
        <v>91</v>
      </c>
    </row>
    <row r="117" spans="1:30" ht="36" hidden="1" customHeight="1">
      <c r="A117" s="11">
        <v>116</v>
      </c>
      <c r="B117" s="12" t="s">
        <v>449</v>
      </c>
      <c r="C117" s="12" t="s">
        <v>450</v>
      </c>
      <c r="D117" s="13" t="s">
        <v>32</v>
      </c>
      <c r="E117" s="12" t="s">
        <v>451</v>
      </c>
      <c r="F117" s="14">
        <v>9980200</v>
      </c>
      <c r="G117" s="15"/>
      <c r="H117" s="13"/>
      <c r="I117" s="13"/>
      <c r="J117" s="13"/>
      <c r="K117" s="15"/>
      <c r="L117" s="13"/>
      <c r="M117" s="15"/>
      <c r="N117" s="13"/>
      <c r="O117" s="15"/>
      <c r="P117" s="13"/>
      <c r="Q117" s="19"/>
      <c r="R117" s="13"/>
      <c r="S117" s="19">
        <v>596</v>
      </c>
      <c r="T117" s="13"/>
      <c r="U117" s="14"/>
      <c r="V117" s="16">
        <f t="shared" si="2"/>
        <v>2189.5848599999999</v>
      </c>
      <c r="W117" s="17">
        <v>2099</v>
      </c>
      <c r="X117" s="17">
        <f t="shared" si="3"/>
        <v>2189.5848599999999</v>
      </c>
      <c r="Y117" s="11" t="s">
        <v>51</v>
      </c>
      <c r="Z117" s="12">
        <v>8</v>
      </c>
      <c r="AA117" s="12">
        <v>28</v>
      </c>
      <c r="AB117" s="12">
        <v>5</v>
      </c>
      <c r="AC117" s="12" t="s">
        <v>452</v>
      </c>
      <c r="AD117" s="12">
        <v>57</v>
      </c>
    </row>
    <row r="118" spans="1:30" ht="36" hidden="1" customHeight="1">
      <c r="A118" s="11">
        <v>117</v>
      </c>
      <c r="B118" s="12" t="s">
        <v>453</v>
      </c>
      <c r="C118" s="12" t="s">
        <v>454</v>
      </c>
      <c r="D118" s="13" t="s">
        <v>32</v>
      </c>
      <c r="E118" s="12" t="s">
        <v>198</v>
      </c>
      <c r="F118" s="14">
        <v>9366840</v>
      </c>
      <c r="G118" s="15"/>
      <c r="H118" s="13"/>
      <c r="I118" s="13"/>
      <c r="J118" s="13"/>
      <c r="K118" s="19">
        <v>45</v>
      </c>
      <c r="L118" s="13"/>
      <c r="M118" s="15"/>
      <c r="N118" s="13"/>
      <c r="O118" s="15"/>
      <c r="P118" s="13"/>
      <c r="Q118" s="15"/>
      <c r="R118" s="13"/>
      <c r="S118" s="15"/>
      <c r="T118" s="13"/>
      <c r="U118" s="14"/>
      <c r="V118" s="16">
        <f t="shared" si="2"/>
        <v>1491.2034120000003</v>
      </c>
      <c r="W118" s="17">
        <v>1491.2034120000003</v>
      </c>
      <c r="X118" s="17">
        <f t="shared" si="3"/>
        <v>1491.2034120000003</v>
      </c>
      <c r="Y118" s="11" t="s">
        <v>34</v>
      </c>
      <c r="Z118" s="12">
        <v>8</v>
      </c>
      <c r="AA118" s="12">
        <v>28</v>
      </c>
      <c r="AB118" s="12">
        <v>5</v>
      </c>
      <c r="AC118" s="12" t="s">
        <v>455</v>
      </c>
      <c r="AD118" s="12">
        <v>17</v>
      </c>
    </row>
    <row r="119" spans="1:30" ht="36" hidden="1" customHeight="1">
      <c r="A119" s="11">
        <v>118</v>
      </c>
      <c r="B119" s="12" t="s">
        <v>456</v>
      </c>
      <c r="C119" s="12" t="s">
        <v>457</v>
      </c>
      <c r="D119" s="13" t="s">
        <v>402</v>
      </c>
      <c r="E119" s="12" t="s">
        <v>180</v>
      </c>
      <c r="F119" s="14">
        <v>9269100</v>
      </c>
      <c r="G119" s="15"/>
      <c r="H119" s="13"/>
      <c r="I119" s="13"/>
      <c r="J119" s="13"/>
      <c r="K119" s="15"/>
      <c r="L119" s="13"/>
      <c r="M119" s="15"/>
      <c r="N119" s="13"/>
      <c r="O119" s="15"/>
      <c r="P119" s="13"/>
      <c r="Q119" s="15"/>
      <c r="R119" s="13"/>
      <c r="S119" s="15"/>
      <c r="T119" s="13"/>
      <c r="U119" s="14"/>
      <c r="V119" s="16">
        <f t="shared" si="2"/>
        <v>1430.2221300000001</v>
      </c>
      <c r="W119" s="17">
        <v>1430.2221300000001</v>
      </c>
      <c r="X119" s="17">
        <f t="shared" si="3"/>
        <v>1430.2221300000001</v>
      </c>
      <c r="Y119" s="18" t="s">
        <v>34</v>
      </c>
      <c r="Z119" s="12">
        <v>8</v>
      </c>
      <c r="AA119" s="12">
        <v>28</v>
      </c>
      <c r="AB119" s="12">
        <v>6</v>
      </c>
      <c r="AC119" s="12" t="s">
        <v>458</v>
      </c>
      <c r="AD119" s="12">
        <v>96</v>
      </c>
    </row>
    <row r="120" spans="1:30" ht="36" hidden="1" customHeight="1">
      <c r="A120" s="11">
        <v>119</v>
      </c>
      <c r="B120" s="12" t="s">
        <v>459</v>
      </c>
      <c r="C120" s="12" t="s">
        <v>460</v>
      </c>
      <c r="D120" s="13" t="s">
        <v>402</v>
      </c>
      <c r="E120" s="12" t="s">
        <v>209</v>
      </c>
      <c r="F120" s="14">
        <v>9164000</v>
      </c>
      <c r="G120" s="15"/>
      <c r="H120" s="13"/>
      <c r="I120" s="13"/>
      <c r="J120" s="13"/>
      <c r="K120" s="15"/>
      <c r="L120" s="13"/>
      <c r="M120" s="15"/>
      <c r="N120" s="13"/>
      <c r="O120" s="15"/>
      <c r="P120" s="13"/>
      <c r="Q120" s="15"/>
      <c r="R120" s="13"/>
      <c r="S120" s="15"/>
      <c r="T120" s="13"/>
      <c r="U120" s="14"/>
      <c r="V120" s="16">
        <f t="shared" si="2"/>
        <v>1414.0052000000001</v>
      </c>
      <c r="W120" s="17">
        <v>1414.0052000000001</v>
      </c>
      <c r="X120" s="17">
        <f t="shared" si="3"/>
        <v>1414.0052000000001</v>
      </c>
      <c r="Y120" s="18" t="s">
        <v>34</v>
      </c>
      <c r="Z120" s="12">
        <v>8</v>
      </c>
      <c r="AA120" s="12">
        <v>28</v>
      </c>
      <c r="AB120" s="12">
        <v>6</v>
      </c>
      <c r="AC120" s="12" t="s">
        <v>106</v>
      </c>
      <c r="AD120" s="12">
        <v>27</v>
      </c>
    </row>
    <row r="121" spans="1:30" ht="36" hidden="1" customHeight="1">
      <c r="A121" s="11">
        <v>120</v>
      </c>
      <c r="B121" s="20" t="s">
        <v>461</v>
      </c>
      <c r="C121" s="20" t="s">
        <v>462</v>
      </c>
      <c r="D121" s="13" t="s">
        <v>32</v>
      </c>
      <c r="E121" s="20" t="s">
        <v>463</v>
      </c>
      <c r="F121" s="16">
        <v>8911400</v>
      </c>
      <c r="G121" s="21"/>
      <c r="H121" s="13"/>
      <c r="I121" s="13"/>
      <c r="J121" s="13"/>
      <c r="K121" s="21"/>
      <c r="L121" s="13"/>
      <c r="M121" s="21"/>
      <c r="N121" s="13"/>
      <c r="O121" s="21"/>
      <c r="P121" s="13"/>
      <c r="Q121" s="21"/>
      <c r="R121" s="13"/>
      <c r="S121" s="21"/>
      <c r="T121" s="13"/>
      <c r="U121" s="16"/>
      <c r="V121" s="16">
        <f t="shared" si="2"/>
        <v>1375.0290200000002</v>
      </c>
      <c r="W121" s="17">
        <v>1375.0290200000002</v>
      </c>
      <c r="X121" s="17">
        <f t="shared" si="3"/>
        <v>1375.0290200000002</v>
      </c>
      <c r="Y121" s="11" t="s">
        <v>34</v>
      </c>
      <c r="Z121" s="12">
        <v>8</v>
      </c>
      <c r="AA121" s="12">
        <v>28</v>
      </c>
      <c r="AB121" s="12">
        <v>5</v>
      </c>
      <c r="AC121" s="12" t="s">
        <v>214</v>
      </c>
      <c r="AD121" s="12">
        <v>36</v>
      </c>
    </row>
    <row r="122" spans="1:30" ht="36" hidden="1" customHeight="1">
      <c r="A122" s="11">
        <v>121</v>
      </c>
      <c r="B122" s="12" t="s">
        <v>464</v>
      </c>
      <c r="C122" s="12" t="s">
        <v>465</v>
      </c>
      <c r="D122" s="13" t="s">
        <v>32</v>
      </c>
      <c r="E122" s="12" t="s">
        <v>466</v>
      </c>
      <c r="F122" s="14">
        <v>8871500</v>
      </c>
      <c r="G122" s="15"/>
      <c r="H122" s="13"/>
      <c r="I122" s="13"/>
      <c r="J122" s="13"/>
      <c r="K122" s="15"/>
      <c r="L122" s="13"/>
      <c r="M122" s="15"/>
      <c r="N122" s="13"/>
      <c r="O122" s="15"/>
      <c r="P122" s="13"/>
      <c r="Q122" s="24"/>
      <c r="R122" s="13"/>
      <c r="S122" s="24"/>
      <c r="T122" s="13"/>
      <c r="U122" s="14"/>
      <c r="V122" s="16">
        <f t="shared" si="2"/>
        <v>1368.8724500000001</v>
      </c>
      <c r="W122" s="17">
        <v>1368.8724500000001</v>
      </c>
      <c r="X122" s="17">
        <f t="shared" si="3"/>
        <v>1368.8724500000001</v>
      </c>
      <c r="Y122" s="11" t="s">
        <v>34</v>
      </c>
      <c r="Z122" s="12">
        <v>8</v>
      </c>
      <c r="AA122" s="12">
        <v>28</v>
      </c>
      <c r="AB122" s="12">
        <v>5</v>
      </c>
      <c r="AC122" s="12" t="s">
        <v>467</v>
      </c>
      <c r="AD122" s="12">
        <v>6</v>
      </c>
    </row>
    <row r="123" spans="1:30" ht="36" hidden="1" customHeight="1">
      <c r="A123" s="11">
        <v>122</v>
      </c>
      <c r="B123" s="12" t="s">
        <v>468</v>
      </c>
      <c r="C123" s="12" t="s">
        <v>469</v>
      </c>
      <c r="D123" s="13" t="s">
        <v>32</v>
      </c>
      <c r="E123" s="12" t="s">
        <v>470</v>
      </c>
      <c r="F123" s="14">
        <v>8869300</v>
      </c>
      <c r="G123" s="15"/>
      <c r="H123" s="13"/>
      <c r="I123" s="13"/>
      <c r="J123" s="13"/>
      <c r="K123" s="24">
        <v>1200</v>
      </c>
      <c r="L123" s="13"/>
      <c r="M123" s="15"/>
      <c r="N123" s="13"/>
      <c r="O123" s="15"/>
      <c r="P123" s="13"/>
      <c r="Q123" s="19"/>
      <c r="R123" s="13"/>
      <c r="S123" s="19">
        <v>225</v>
      </c>
      <c r="T123" s="13"/>
      <c r="U123" s="14"/>
      <c r="V123" s="16">
        <f t="shared" si="2"/>
        <v>2837.7829900000002</v>
      </c>
      <c r="W123" s="17">
        <v>2837.7829900000002</v>
      </c>
      <c r="X123" s="17">
        <f t="shared" si="3"/>
        <v>2837.7829900000002</v>
      </c>
      <c r="Y123" s="11" t="s">
        <v>34</v>
      </c>
      <c r="Z123" s="12">
        <v>8</v>
      </c>
      <c r="AA123" s="12">
        <v>28</v>
      </c>
      <c r="AB123" s="12">
        <v>5</v>
      </c>
      <c r="AC123" s="12" t="s">
        <v>471</v>
      </c>
      <c r="AD123" s="12">
        <v>212</v>
      </c>
    </row>
    <row r="124" spans="1:30" ht="36" customHeight="1">
      <c r="A124" s="11">
        <v>123</v>
      </c>
      <c r="B124" s="12" t="s">
        <v>472</v>
      </c>
      <c r="C124" s="12" t="s">
        <v>473</v>
      </c>
      <c r="D124" s="13" t="s">
        <v>32</v>
      </c>
      <c r="E124" s="12" t="s">
        <v>474</v>
      </c>
      <c r="F124" s="14">
        <v>8865040</v>
      </c>
      <c r="G124" s="15"/>
      <c r="H124" s="13"/>
      <c r="I124" s="13"/>
      <c r="J124" s="13"/>
      <c r="K124" s="15"/>
      <c r="L124" s="13"/>
      <c r="M124" s="15"/>
      <c r="N124" s="13"/>
      <c r="O124" s="15"/>
      <c r="P124" s="13"/>
      <c r="Q124" s="15"/>
      <c r="R124" s="13"/>
      <c r="S124" s="15"/>
      <c r="T124" s="13"/>
      <c r="U124" s="14"/>
      <c r="V124" s="16">
        <f t="shared" si="2"/>
        <v>1367.8756720000001</v>
      </c>
      <c r="W124" s="17">
        <v>1367.8756720000001</v>
      </c>
      <c r="X124" s="17">
        <f t="shared" si="3"/>
        <v>1367.8756720000001</v>
      </c>
      <c r="Y124" s="11" t="s">
        <v>34</v>
      </c>
      <c r="Z124" s="12">
        <v>8</v>
      </c>
      <c r="AA124" s="12">
        <v>28</v>
      </c>
      <c r="AB124" s="12">
        <v>5</v>
      </c>
      <c r="AC124" s="12"/>
      <c r="AD124" s="12"/>
    </row>
    <row r="125" spans="1:30" ht="36" customHeight="1">
      <c r="A125" s="11">
        <v>124</v>
      </c>
      <c r="B125" s="20" t="s">
        <v>475</v>
      </c>
      <c r="C125" s="20" t="s">
        <v>476</v>
      </c>
      <c r="D125" s="13" t="s">
        <v>32</v>
      </c>
      <c r="E125" s="20" t="s">
        <v>42</v>
      </c>
      <c r="F125" s="16">
        <v>8833870</v>
      </c>
      <c r="G125" s="21"/>
      <c r="H125" s="13"/>
      <c r="I125" s="13"/>
      <c r="J125" s="13"/>
      <c r="K125" s="21"/>
      <c r="L125" s="13"/>
      <c r="M125" s="21"/>
      <c r="N125" s="13"/>
      <c r="O125" s="21"/>
      <c r="P125" s="13"/>
      <c r="Q125" s="21"/>
      <c r="R125" s="13"/>
      <c r="S125" s="21"/>
      <c r="T125" s="13"/>
      <c r="U125" s="16"/>
      <c r="V125" s="16">
        <f t="shared" si="2"/>
        <v>1363.066141</v>
      </c>
      <c r="W125" s="17">
        <v>1363.066141</v>
      </c>
      <c r="X125" s="17">
        <f t="shared" si="3"/>
        <v>1363.066141</v>
      </c>
      <c r="Y125" s="11" t="s">
        <v>34</v>
      </c>
      <c r="Z125" s="12">
        <v>8</v>
      </c>
      <c r="AA125" s="12">
        <v>28</v>
      </c>
      <c r="AB125" s="12">
        <v>5</v>
      </c>
      <c r="AC125" s="12"/>
      <c r="AD125" s="12"/>
    </row>
    <row r="126" spans="1:30" ht="36" hidden="1" customHeight="1">
      <c r="A126" s="11">
        <v>125</v>
      </c>
      <c r="B126" s="12" t="s">
        <v>477</v>
      </c>
      <c r="C126" s="12" t="s">
        <v>478</v>
      </c>
      <c r="D126" s="13" t="s">
        <v>402</v>
      </c>
      <c r="E126" s="12" t="s">
        <v>147</v>
      </c>
      <c r="F126" s="14">
        <v>8775500</v>
      </c>
      <c r="G126" s="15"/>
      <c r="H126" s="13"/>
      <c r="I126" s="13"/>
      <c r="J126" s="13"/>
      <c r="K126" s="15"/>
      <c r="L126" s="13"/>
      <c r="M126" s="15"/>
      <c r="N126" s="13"/>
      <c r="O126" s="15"/>
      <c r="P126" s="13"/>
      <c r="Q126" s="15"/>
      <c r="R126" s="13"/>
      <c r="S126" s="15"/>
      <c r="T126" s="13"/>
      <c r="U126" s="14"/>
      <c r="V126" s="16">
        <f t="shared" si="2"/>
        <v>1354.0596500000001</v>
      </c>
      <c r="W126" s="17">
        <v>1354.0596500000001</v>
      </c>
      <c r="X126" s="17">
        <f t="shared" si="3"/>
        <v>1354.0596500000001</v>
      </c>
      <c r="Y126" s="18" t="s">
        <v>34</v>
      </c>
      <c r="Z126" s="12">
        <v>8</v>
      </c>
      <c r="AA126" s="12">
        <v>28</v>
      </c>
      <c r="AB126" s="12">
        <v>6</v>
      </c>
      <c r="AC126" s="12" t="s">
        <v>479</v>
      </c>
      <c r="AD126" s="12">
        <v>92</v>
      </c>
    </row>
    <row r="127" spans="1:30" ht="36" hidden="1" customHeight="1">
      <c r="A127" s="11">
        <v>126</v>
      </c>
      <c r="B127" s="20" t="s">
        <v>480</v>
      </c>
      <c r="C127" s="20" t="s">
        <v>481</v>
      </c>
      <c r="D127" s="13" t="s">
        <v>402</v>
      </c>
      <c r="E127" s="20" t="s">
        <v>482</v>
      </c>
      <c r="F127" s="16">
        <v>8754345</v>
      </c>
      <c r="G127" s="21"/>
      <c r="H127" s="13"/>
      <c r="I127" s="13"/>
      <c r="J127" s="13"/>
      <c r="K127" s="21"/>
      <c r="L127" s="13"/>
      <c r="M127" s="21"/>
      <c r="N127" s="13"/>
      <c r="O127" s="21"/>
      <c r="P127" s="13"/>
      <c r="Q127" s="21"/>
      <c r="R127" s="13"/>
      <c r="S127" s="21"/>
      <c r="T127" s="13"/>
      <c r="U127" s="16"/>
      <c r="V127" s="16">
        <f t="shared" si="2"/>
        <v>1350.7954335000002</v>
      </c>
      <c r="W127" s="17">
        <v>1350.7954335000002</v>
      </c>
      <c r="X127" s="17">
        <f t="shared" si="3"/>
        <v>1350.7954335000002</v>
      </c>
      <c r="Y127" s="25" t="s">
        <v>34</v>
      </c>
      <c r="Z127" s="12">
        <v>8</v>
      </c>
      <c r="AA127" s="12">
        <v>28</v>
      </c>
      <c r="AB127" s="12">
        <v>6</v>
      </c>
      <c r="AC127" s="12" t="s">
        <v>483</v>
      </c>
      <c r="AD127" s="12">
        <v>1983</v>
      </c>
    </row>
    <row r="128" spans="1:30" ht="36" customHeight="1">
      <c r="A128" s="11">
        <v>127</v>
      </c>
      <c r="B128" s="12" t="s">
        <v>484</v>
      </c>
      <c r="C128" s="12" t="s">
        <v>485</v>
      </c>
      <c r="D128" s="13" t="s">
        <v>32</v>
      </c>
      <c r="E128" s="12" t="s">
        <v>486</v>
      </c>
      <c r="F128" s="14">
        <v>8700000</v>
      </c>
      <c r="G128" s="15"/>
      <c r="H128" s="13"/>
      <c r="I128" s="13"/>
      <c r="J128" s="13"/>
      <c r="K128" s="15">
        <v>25.7</v>
      </c>
      <c r="L128" s="13"/>
      <c r="M128" s="15"/>
      <c r="N128" s="13"/>
      <c r="O128" s="15"/>
      <c r="P128" s="13"/>
      <c r="Q128" s="19"/>
      <c r="R128" s="13"/>
      <c r="S128" s="19">
        <v>287</v>
      </c>
      <c r="T128" s="13"/>
      <c r="U128" s="14"/>
      <c r="V128" s="16">
        <f t="shared" si="2"/>
        <v>1681.4540000000002</v>
      </c>
      <c r="W128" s="17">
        <v>1681.4540000000002</v>
      </c>
      <c r="X128" s="17">
        <f t="shared" si="3"/>
        <v>1681.4540000000002</v>
      </c>
      <c r="Y128" s="11" t="s">
        <v>34</v>
      </c>
      <c r="Z128" s="12">
        <v>8</v>
      </c>
      <c r="AA128" s="12">
        <v>28</v>
      </c>
      <c r="AB128" s="12">
        <v>5</v>
      </c>
      <c r="AC128" s="12"/>
      <c r="AD128" s="12"/>
    </row>
    <row r="129" spans="1:30" ht="36" hidden="1" customHeight="1">
      <c r="A129" s="11">
        <v>128</v>
      </c>
      <c r="B129" s="12" t="s">
        <v>487</v>
      </c>
      <c r="C129" s="12" t="s">
        <v>488</v>
      </c>
      <c r="D129" s="13" t="s">
        <v>32</v>
      </c>
      <c r="E129" s="12" t="s">
        <v>118</v>
      </c>
      <c r="F129" s="14">
        <v>8687500</v>
      </c>
      <c r="G129" s="15"/>
      <c r="H129" s="13"/>
      <c r="I129" s="13"/>
      <c r="J129" s="13"/>
      <c r="K129" s="15"/>
      <c r="L129" s="13"/>
      <c r="M129" s="15"/>
      <c r="N129" s="13"/>
      <c r="O129" s="15"/>
      <c r="P129" s="13"/>
      <c r="Q129" s="15"/>
      <c r="R129" s="13"/>
      <c r="S129" s="15"/>
      <c r="T129" s="13"/>
      <c r="U129" s="14"/>
      <c r="V129" s="16">
        <f t="shared" si="2"/>
        <v>1340.48125</v>
      </c>
      <c r="W129" s="17">
        <v>1340.48125</v>
      </c>
      <c r="X129" s="17">
        <f t="shared" si="3"/>
        <v>1340.48125</v>
      </c>
      <c r="Y129" s="11" t="s">
        <v>34</v>
      </c>
      <c r="Z129" s="12">
        <v>8</v>
      </c>
      <c r="AA129" s="12">
        <v>28</v>
      </c>
      <c r="AB129" s="12">
        <v>5</v>
      </c>
      <c r="AC129" s="12" t="s">
        <v>489</v>
      </c>
      <c r="AD129" s="12">
        <v>116</v>
      </c>
    </row>
    <row r="130" spans="1:30" ht="36" customHeight="1">
      <c r="A130" s="11">
        <v>129</v>
      </c>
      <c r="B130" s="20" t="s">
        <v>490</v>
      </c>
      <c r="C130" s="20" t="s">
        <v>491</v>
      </c>
      <c r="D130" s="13" t="s">
        <v>32</v>
      </c>
      <c r="E130" s="20" t="s">
        <v>492</v>
      </c>
      <c r="F130" s="16">
        <v>8654862</v>
      </c>
      <c r="G130" s="21"/>
      <c r="H130" s="13"/>
      <c r="I130" s="13"/>
      <c r="J130" s="13"/>
      <c r="K130" s="21"/>
      <c r="L130" s="13"/>
      <c r="M130" s="21"/>
      <c r="N130" s="13"/>
      <c r="O130" s="21"/>
      <c r="P130" s="13"/>
      <c r="Q130" s="21"/>
      <c r="R130" s="13"/>
      <c r="S130" s="21"/>
      <c r="T130" s="13"/>
      <c r="U130" s="16"/>
      <c r="V130" s="16">
        <f t="shared" si="2"/>
        <v>1335.4452066000001</v>
      </c>
      <c r="W130" s="17">
        <v>1335.4452066000001</v>
      </c>
      <c r="X130" s="17">
        <f t="shared" si="3"/>
        <v>1335.4452066000001</v>
      </c>
      <c r="Y130" s="11" t="s">
        <v>34</v>
      </c>
      <c r="Z130" s="12">
        <v>8</v>
      </c>
      <c r="AA130" s="12">
        <v>28</v>
      </c>
      <c r="AB130" s="12">
        <v>5</v>
      </c>
      <c r="AC130" s="12"/>
      <c r="AD130" s="12"/>
    </row>
    <row r="131" spans="1:30" ht="36" customHeight="1">
      <c r="A131" s="11">
        <v>130</v>
      </c>
      <c r="B131" s="12" t="s">
        <v>493</v>
      </c>
      <c r="C131" s="12" t="s">
        <v>494</v>
      </c>
      <c r="D131" s="13" t="s">
        <v>402</v>
      </c>
      <c r="E131" s="12" t="s">
        <v>495</v>
      </c>
      <c r="F131" s="14">
        <v>8622300</v>
      </c>
      <c r="G131" s="15"/>
      <c r="H131" s="13"/>
      <c r="I131" s="13"/>
      <c r="J131" s="13"/>
      <c r="K131" s="15"/>
      <c r="L131" s="13"/>
      <c r="M131" s="15"/>
      <c r="N131" s="13"/>
      <c r="O131" s="15"/>
      <c r="P131" s="13"/>
      <c r="Q131" s="15"/>
      <c r="R131" s="13"/>
      <c r="S131" s="15"/>
      <c r="T131" s="13"/>
      <c r="U131" s="14"/>
      <c r="V131" s="16">
        <f t="shared" ref="V131:V194" si="4">0.0001543*F131+0.7*G131+ 0.7*H131+0.6*I131+0.5*J131+1.02*K131+0.00088*L131+0.99*M131+0.00094*N131+1.05*O131+0.00083*P131+1.09*Q131+0.0009*R131+1.09*S131+1*T131+0*U131</f>
        <v>1330.4208900000001</v>
      </c>
      <c r="W131" s="17">
        <v>1330.4208900000001</v>
      </c>
      <c r="X131" s="17">
        <f t="shared" ref="X131:X194" si="5">IF(Y131="EVN", V131,W131)</f>
        <v>1330.4208900000001</v>
      </c>
      <c r="Y131" s="18" t="s">
        <v>34</v>
      </c>
      <c r="Z131" s="12">
        <v>8</v>
      </c>
      <c r="AA131" s="12">
        <v>28</v>
      </c>
      <c r="AB131" s="12">
        <v>6</v>
      </c>
      <c r="AC131" s="12"/>
      <c r="AD131" s="12"/>
    </row>
    <row r="132" spans="1:30" ht="36" hidden="1" customHeight="1">
      <c r="A132" s="11">
        <v>131</v>
      </c>
      <c r="B132" s="12" t="s">
        <v>496</v>
      </c>
      <c r="C132" s="12" t="s">
        <v>497</v>
      </c>
      <c r="D132" s="13" t="s">
        <v>402</v>
      </c>
      <c r="E132" s="12" t="s">
        <v>403</v>
      </c>
      <c r="F132" s="14">
        <v>8617679</v>
      </c>
      <c r="G132" s="15"/>
      <c r="H132" s="13"/>
      <c r="I132" s="13"/>
      <c r="J132" s="13"/>
      <c r="K132" s="15"/>
      <c r="L132" s="13"/>
      <c r="M132" s="15"/>
      <c r="N132" s="13"/>
      <c r="O132" s="15"/>
      <c r="P132" s="13"/>
      <c r="Q132" s="15"/>
      <c r="R132" s="13"/>
      <c r="S132" s="15"/>
      <c r="T132" s="13"/>
      <c r="U132" s="14"/>
      <c r="V132" s="16">
        <f t="shared" si="4"/>
        <v>1329.7078697000002</v>
      </c>
      <c r="W132" s="17">
        <v>1329.7078697000002</v>
      </c>
      <c r="X132" s="17">
        <f t="shared" si="5"/>
        <v>1329.7078697000002</v>
      </c>
      <c r="Y132" s="18" t="s">
        <v>34</v>
      </c>
      <c r="Z132" s="12">
        <v>8</v>
      </c>
      <c r="AA132" s="12">
        <v>28</v>
      </c>
      <c r="AB132" s="12">
        <v>6</v>
      </c>
      <c r="AC132" s="12" t="s">
        <v>498</v>
      </c>
      <c r="AD132" s="12">
        <v>117</v>
      </c>
    </row>
    <row r="133" spans="1:30" ht="36" hidden="1" customHeight="1">
      <c r="A133" s="11">
        <v>132</v>
      </c>
      <c r="B133" s="12" t="s">
        <v>499</v>
      </c>
      <c r="C133" s="12" t="s">
        <v>500</v>
      </c>
      <c r="D133" s="13" t="s">
        <v>32</v>
      </c>
      <c r="E133" s="12" t="s">
        <v>501</v>
      </c>
      <c r="F133" s="14">
        <v>8548300</v>
      </c>
      <c r="G133" s="15"/>
      <c r="H133" s="13"/>
      <c r="I133" s="13"/>
      <c r="J133" s="13"/>
      <c r="K133" s="15"/>
      <c r="L133" s="13"/>
      <c r="M133" s="15"/>
      <c r="N133" s="13"/>
      <c r="O133" s="15"/>
      <c r="P133" s="13"/>
      <c r="Q133" s="19"/>
      <c r="R133" s="13"/>
      <c r="S133" s="19">
        <v>629</v>
      </c>
      <c r="T133" s="13"/>
      <c r="U133" s="14"/>
      <c r="V133" s="16">
        <f t="shared" si="4"/>
        <v>2004.6126899999999</v>
      </c>
      <c r="W133" s="17">
        <v>2004.6126899999999</v>
      </c>
      <c r="X133" s="17">
        <f t="shared" si="5"/>
        <v>2004.6126899999999</v>
      </c>
      <c r="Y133" s="11" t="s">
        <v>34</v>
      </c>
      <c r="Z133" s="12">
        <v>8</v>
      </c>
      <c r="AA133" s="12">
        <v>28</v>
      </c>
      <c r="AB133" s="12">
        <v>5</v>
      </c>
      <c r="AC133" s="12" t="s">
        <v>502</v>
      </c>
      <c r="AD133" s="12">
        <v>105</v>
      </c>
    </row>
    <row r="134" spans="1:30" ht="36" hidden="1" customHeight="1">
      <c r="A134" s="11">
        <v>133</v>
      </c>
      <c r="B134" s="12" t="s">
        <v>503</v>
      </c>
      <c r="C134" s="12" t="s">
        <v>504</v>
      </c>
      <c r="D134" s="13" t="s">
        <v>32</v>
      </c>
      <c r="E134" s="12" t="s">
        <v>177</v>
      </c>
      <c r="F134" s="14">
        <v>8817700</v>
      </c>
      <c r="G134" s="15"/>
      <c r="H134" s="13"/>
      <c r="I134" s="13"/>
      <c r="J134" s="13"/>
      <c r="K134" s="15"/>
      <c r="L134" s="13"/>
      <c r="M134" s="15"/>
      <c r="N134" s="13"/>
      <c r="O134" s="15"/>
      <c r="P134" s="13"/>
      <c r="Q134" s="15"/>
      <c r="R134" s="13"/>
      <c r="S134" s="15"/>
      <c r="T134" s="13"/>
      <c r="U134" s="14"/>
      <c r="V134" s="16">
        <f t="shared" si="4"/>
        <v>1360.5711100000001</v>
      </c>
      <c r="W134" s="17">
        <v>1311</v>
      </c>
      <c r="X134" s="17">
        <f t="shared" si="5"/>
        <v>1360.5711100000001</v>
      </c>
      <c r="Y134" s="11" t="s">
        <v>51</v>
      </c>
      <c r="Z134" s="12">
        <v>8</v>
      </c>
      <c r="AA134" s="12">
        <v>28</v>
      </c>
      <c r="AB134" s="12">
        <v>5</v>
      </c>
      <c r="AC134" s="12" t="s">
        <v>505</v>
      </c>
      <c r="AD134" s="12">
        <v>2316</v>
      </c>
    </row>
    <row r="135" spans="1:30" ht="36" customHeight="1">
      <c r="A135" s="11">
        <v>134</v>
      </c>
      <c r="B135" s="12" t="s">
        <v>506</v>
      </c>
      <c r="C135" s="12" t="s">
        <v>108</v>
      </c>
      <c r="D135" s="13" t="s">
        <v>32</v>
      </c>
      <c r="E135" s="12" t="s">
        <v>507</v>
      </c>
      <c r="F135" s="14">
        <v>8460700</v>
      </c>
      <c r="G135" s="15"/>
      <c r="H135" s="13"/>
      <c r="I135" s="13"/>
      <c r="J135" s="13"/>
      <c r="K135" s="15"/>
      <c r="L135" s="13"/>
      <c r="M135" s="15"/>
      <c r="N135" s="13"/>
      <c r="O135" s="15"/>
      <c r="P135" s="13"/>
      <c r="Q135" s="15"/>
      <c r="R135" s="13"/>
      <c r="S135" s="15"/>
      <c r="T135" s="13"/>
      <c r="U135" s="14"/>
      <c r="V135" s="16">
        <f t="shared" si="4"/>
        <v>1305.4860100000001</v>
      </c>
      <c r="W135" s="17">
        <v>1305.4860100000001</v>
      </c>
      <c r="X135" s="17">
        <f t="shared" si="5"/>
        <v>1305.4860100000001</v>
      </c>
      <c r="Y135" s="11" t="s">
        <v>34</v>
      </c>
      <c r="Z135" s="12">
        <v>8</v>
      </c>
      <c r="AA135" s="12">
        <v>28</v>
      </c>
      <c r="AB135" s="12">
        <v>5</v>
      </c>
      <c r="AC135" s="12"/>
      <c r="AD135" s="12"/>
    </row>
    <row r="136" spans="1:30" ht="36" hidden="1" customHeight="1">
      <c r="A136" s="11">
        <v>135</v>
      </c>
      <c r="B136" s="12" t="s">
        <v>508</v>
      </c>
      <c r="C136" s="12" t="s">
        <v>509</v>
      </c>
      <c r="D136" s="13" t="s">
        <v>32</v>
      </c>
      <c r="E136" s="12" t="s">
        <v>510</v>
      </c>
      <c r="F136" s="14">
        <v>8401300</v>
      </c>
      <c r="G136" s="15"/>
      <c r="H136" s="13"/>
      <c r="I136" s="13"/>
      <c r="J136" s="13"/>
      <c r="K136" s="15"/>
      <c r="L136" s="13"/>
      <c r="M136" s="15"/>
      <c r="N136" s="13"/>
      <c r="O136" s="15"/>
      <c r="P136" s="13"/>
      <c r="Q136" s="15"/>
      <c r="R136" s="13"/>
      <c r="S136" s="15"/>
      <c r="T136" s="13"/>
      <c r="U136" s="14"/>
      <c r="V136" s="16">
        <f t="shared" si="4"/>
        <v>1296.32059</v>
      </c>
      <c r="W136" s="17">
        <v>1296.32059</v>
      </c>
      <c r="X136" s="17">
        <f t="shared" si="5"/>
        <v>1296.32059</v>
      </c>
      <c r="Y136" s="11" t="s">
        <v>34</v>
      </c>
      <c r="Z136" s="12">
        <v>8</v>
      </c>
      <c r="AA136" s="12">
        <v>28</v>
      </c>
      <c r="AB136" s="12">
        <v>5</v>
      </c>
      <c r="AC136" s="12" t="s">
        <v>511</v>
      </c>
      <c r="AD136" s="12">
        <v>222</v>
      </c>
    </row>
    <row r="137" spans="1:30" s="27" customFormat="1" ht="36" hidden="1" customHeight="1">
      <c r="A137" s="11">
        <v>136</v>
      </c>
      <c r="B137" s="20" t="s">
        <v>512</v>
      </c>
      <c r="C137" s="20" t="s">
        <v>513</v>
      </c>
      <c r="D137" s="13" t="s">
        <v>402</v>
      </c>
      <c r="E137" s="20" t="s">
        <v>65</v>
      </c>
      <c r="F137" s="16">
        <v>8462920</v>
      </c>
      <c r="G137" s="21"/>
      <c r="H137" s="26"/>
      <c r="I137" s="26"/>
      <c r="J137" s="26"/>
      <c r="K137" s="21"/>
      <c r="L137" s="26"/>
      <c r="M137" s="21"/>
      <c r="N137" s="26"/>
      <c r="O137" s="21"/>
      <c r="P137" s="26"/>
      <c r="Q137" s="21"/>
      <c r="R137" s="26"/>
      <c r="S137" s="21"/>
      <c r="T137" s="26"/>
      <c r="U137" s="16"/>
      <c r="V137" s="16">
        <f t="shared" si="4"/>
        <v>1305.8285560000002</v>
      </c>
      <c r="W137" s="17">
        <v>1305.8285560000002</v>
      </c>
      <c r="X137" s="17">
        <f t="shared" si="5"/>
        <v>1305.8285560000002</v>
      </c>
      <c r="Y137" s="25" t="s">
        <v>34</v>
      </c>
      <c r="Z137" s="12">
        <v>8</v>
      </c>
      <c r="AA137" s="12">
        <v>28</v>
      </c>
      <c r="AB137" s="12">
        <v>6</v>
      </c>
      <c r="AC137" s="12" t="s">
        <v>514</v>
      </c>
      <c r="AD137" s="12">
        <v>88</v>
      </c>
    </row>
    <row r="138" spans="1:30" ht="36" customHeight="1">
      <c r="A138" s="11">
        <v>137</v>
      </c>
      <c r="B138" s="20" t="s">
        <v>515</v>
      </c>
      <c r="C138" s="20" t="s">
        <v>516</v>
      </c>
      <c r="D138" s="13" t="s">
        <v>32</v>
      </c>
      <c r="E138" s="20" t="s">
        <v>166</v>
      </c>
      <c r="F138" s="16">
        <v>8311300</v>
      </c>
      <c r="G138" s="21"/>
      <c r="H138" s="13"/>
      <c r="I138" s="13"/>
      <c r="J138" s="13"/>
      <c r="K138" s="21"/>
      <c r="L138" s="13"/>
      <c r="M138" s="21"/>
      <c r="N138" s="13"/>
      <c r="O138" s="21"/>
      <c r="P138" s="13"/>
      <c r="Q138" s="21"/>
      <c r="R138" s="13"/>
      <c r="S138" s="21"/>
      <c r="T138" s="13"/>
      <c r="U138" s="16"/>
      <c r="V138" s="16">
        <f t="shared" si="4"/>
        <v>1282.4335900000001</v>
      </c>
      <c r="W138" s="17">
        <v>1282.4335900000001</v>
      </c>
      <c r="X138" s="17">
        <f t="shared" si="5"/>
        <v>1282.4335900000001</v>
      </c>
      <c r="Y138" s="11" t="s">
        <v>34</v>
      </c>
      <c r="Z138" s="12">
        <v>8</v>
      </c>
      <c r="AA138" s="12">
        <v>28</v>
      </c>
      <c r="AB138" s="12">
        <v>5</v>
      </c>
      <c r="AC138" s="12"/>
      <c r="AD138" s="12"/>
    </row>
    <row r="139" spans="1:30" ht="36" customHeight="1">
      <c r="A139" s="11">
        <v>138</v>
      </c>
      <c r="B139" s="12" t="s">
        <v>517</v>
      </c>
      <c r="C139" s="12" t="s">
        <v>518</v>
      </c>
      <c r="D139" s="13" t="s">
        <v>32</v>
      </c>
      <c r="E139" s="12" t="s">
        <v>519</v>
      </c>
      <c r="F139" s="14">
        <v>8261200</v>
      </c>
      <c r="G139" s="15"/>
      <c r="H139" s="13"/>
      <c r="I139" s="13"/>
      <c r="J139" s="13"/>
      <c r="K139" s="15"/>
      <c r="L139" s="13"/>
      <c r="M139" s="15"/>
      <c r="N139" s="13"/>
      <c r="O139" s="15"/>
      <c r="P139" s="13"/>
      <c r="Q139" s="15"/>
      <c r="R139" s="13"/>
      <c r="S139" s="15"/>
      <c r="T139" s="13"/>
      <c r="U139" s="14"/>
      <c r="V139" s="16">
        <f t="shared" si="4"/>
        <v>1274.70316</v>
      </c>
      <c r="W139" s="17">
        <v>1274.70316</v>
      </c>
      <c r="X139" s="17">
        <f t="shared" si="5"/>
        <v>1274.70316</v>
      </c>
      <c r="Y139" s="11" t="s">
        <v>34</v>
      </c>
      <c r="Z139" s="12">
        <v>8</v>
      </c>
      <c r="AA139" s="12">
        <v>28</v>
      </c>
      <c r="AB139" s="12">
        <v>5</v>
      </c>
      <c r="AC139" s="12"/>
      <c r="AD139" s="12"/>
    </row>
    <row r="140" spans="1:30" ht="36" hidden="1" customHeight="1">
      <c r="A140" s="11">
        <v>139</v>
      </c>
      <c r="B140" s="12" t="s">
        <v>520</v>
      </c>
      <c r="C140" s="12" t="s">
        <v>521</v>
      </c>
      <c r="D140" s="13" t="s">
        <v>32</v>
      </c>
      <c r="E140" s="12" t="s">
        <v>522</v>
      </c>
      <c r="F140" s="14">
        <v>8213700</v>
      </c>
      <c r="G140" s="15"/>
      <c r="H140" s="13"/>
      <c r="I140" s="13"/>
      <c r="J140" s="13"/>
      <c r="K140" s="15"/>
      <c r="L140" s="13"/>
      <c r="M140" s="15"/>
      <c r="N140" s="13"/>
      <c r="O140" s="15"/>
      <c r="P140" s="13"/>
      <c r="Q140" s="15"/>
      <c r="R140" s="13"/>
      <c r="S140" s="15"/>
      <c r="T140" s="13"/>
      <c r="U140" s="14"/>
      <c r="V140" s="16">
        <f t="shared" si="4"/>
        <v>1267.37391</v>
      </c>
      <c r="W140" s="17">
        <v>1267.37391</v>
      </c>
      <c r="X140" s="17">
        <f t="shared" si="5"/>
        <v>1267.37391</v>
      </c>
      <c r="Y140" s="11" t="s">
        <v>34</v>
      </c>
      <c r="Z140" s="12">
        <v>8</v>
      </c>
      <c r="AA140" s="12">
        <v>28</v>
      </c>
      <c r="AB140" s="12">
        <v>5</v>
      </c>
      <c r="AC140" s="12" t="s">
        <v>75</v>
      </c>
      <c r="AD140" s="12">
        <v>12</v>
      </c>
    </row>
    <row r="141" spans="1:30" ht="36" customHeight="1">
      <c r="A141" s="11">
        <v>140</v>
      </c>
      <c r="B141" s="12" t="s">
        <v>523</v>
      </c>
      <c r="C141" s="12" t="s">
        <v>524</v>
      </c>
      <c r="D141" s="13" t="s">
        <v>32</v>
      </c>
      <c r="E141" s="12" t="s">
        <v>118</v>
      </c>
      <c r="F141" s="14">
        <v>8184959</v>
      </c>
      <c r="G141" s="15"/>
      <c r="H141" s="13"/>
      <c r="I141" s="13"/>
      <c r="J141" s="13"/>
      <c r="K141" s="15"/>
      <c r="L141" s="13"/>
      <c r="M141" s="15"/>
      <c r="N141" s="13"/>
      <c r="O141" s="15"/>
      <c r="P141" s="13"/>
      <c r="Q141" s="15"/>
      <c r="R141" s="13"/>
      <c r="S141" s="15"/>
      <c r="T141" s="13"/>
      <c r="U141" s="14"/>
      <c r="V141" s="16">
        <f t="shared" si="4"/>
        <v>1262.9391737000001</v>
      </c>
      <c r="W141" s="17">
        <v>1262.9391737000001</v>
      </c>
      <c r="X141" s="17">
        <f t="shared" si="5"/>
        <v>1262.9391737000001</v>
      </c>
      <c r="Y141" s="11" t="s">
        <v>34</v>
      </c>
      <c r="Z141" s="12">
        <v>8</v>
      </c>
      <c r="AA141" s="12">
        <v>28</v>
      </c>
      <c r="AB141" s="12">
        <v>5</v>
      </c>
      <c r="AC141" s="12"/>
      <c r="AD141" s="12"/>
    </row>
    <row r="142" spans="1:30" ht="36" customHeight="1">
      <c r="A142" s="11">
        <v>141</v>
      </c>
      <c r="B142" s="12" t="s">
        <v>525</v>
      </c>
      <c r="C142" s="12" t="s">
        <v>526</v>
      </c>
      <c r="D142" s="13" t="s">
        <v>32</v>
      </c>
      <c r="E142" s="12" t="s">
        <v>527</v>
      </c>
      <c r="F142" s="14">
        <v>8135000</v>
      </c>
      <c r="G142" s="15"/>
      <c r="H142" s="13"/>
      <c r="I142" s="13"/>
      <c r="J142" s="13"/>
      <c r="K142" s="15"/>
      <c r="L142" s="13"/>
      <c r="M142" s="15"/>
      <c r="N142" s="13"/>
      <c r="O142" s="15"/>
      <c r="P142" s="13"/>
      <c r="Q142" s="15"/>
      <c r="R142" s="13"/>
      <c r="S142" s="15"/>
      <c r="T142" s="13"/>
      <c r="U142" s="14"/>
      <c r="V142" s="16">
        <f t="shared" si="4"/>
        <v>1255.2305000000001</v>
      </c>
      <c r="W142" s="17">
        <v>1255.2305000000001</v>
      </c>
      <c r="X142" s="17">
        <f t="shared" si="5"/>
        <v>1255.2305000000001</v>
      </c>
      <c r="Y142" s="11" t="s">
        <v>34</v>
      </c>
      <c r="Z142" s="12">
        <v>8</v>
      </c>
      <c r="AA142" s="12">
        <v>28</v>
      </c>
      <c r="AB142" s="12">
        <v>5</v>
      </c>
      <c r="AC142" s="12" t="s">
        <v>528</v>
      </c>
      <c r="AD142" s="12"/>
    </row>
    <row r="143" spans="1:30" ht="36" hidden="1" customHeight="1">
      <c r="A143" s="11">
        <v>142</v>
      </c>
      <c r="B143" s="12" t="s">
        <v>529</v>
      </c>
      <c r="C143" s="12" t="s">
        <v>530</v>
      </c>
      <c r="D143" s="13" t="s">
        <v>32</v>
      </c>
      <c r="E143" s="12" t="s">
        <v>531</v>
      </c>
      <c r="F143" s="14">
        <v>8068100</v>
      </c>
      <c r="G143" s="15"/>
      <c r="H143" s="13"/>
      <c r="I143" s="13"/>
      <c r="J143" s="13"/>
      <c r="K143" s="15"/>
      <c r="L143" s="13"/>
      <c r="M143" s="15"/>
      <c r="N143" s="13"/>
      <c r="O143" s="15"/>
      <c r="P143" s="13"/>
      <c r="Q143" s="15"/>
      <c r="R143" s="13"/>
      <c r="S143" s="15"/>
      <c r="T143" s="13"/>
      <c r="U143" s="14"/>
      <c r="V143" s="16">
        <f t="shared" si="4"/>
        <v>1244.9078300000001</v>
      </c>
      <c r="W143" s="17">
        <v>1244.9078300000001</v>
      </c>
      <c r="X143" s="17">
        <f t="shared" si="5"/>
        <v>1244.9078300000001</v>
      </c>
      <c r="Y143" s="11" t="s">
        <v>34</v>
      </c>
      <c r="Z143" s="12">
        <v>8</v>
      </c>
      <c r="AA143" s="12">
        <v>28</v>
      </c>
      <c r="AB143" s="12">
        <v>5</v>
      </c>
      <c r="AC143" s="12" t="s">
        <v>532</v>
      </c>
      <c r="AD143" s="12">
        <v>207</v>
      </c>
    </row>
    <row r="144" spans="1:30" ht="36" hidden="1" customHeight="1">
      <c r="A144" s="11">
        <v>143</v>
      </c>
      <c r="B144" s="12" t="s">
        <v>533</v>
      </c>
      <c r="C144" s="12" t="s">
        <v>534</v>
      </c>
      <c r="D144" s="13" t="s">
        <v>32</v>
      </c>
      <c r="E144" s="12" t="s">
        <v>535</v>
      </c>
      <c r="F144" s="14">
        <v>8549700</v>
      </c>
      <c r="G144" s="15"/>
      <c r="H144" s="13"/>
      <c r="I144" s="13"/>
      <c r="J144" s="13"/>
      <c r="K144" s="15"/>
      <c r="L144" s="13"/>
      <c r="M144" s="15"/>
      <c r="N144" s="13"/>
      <c r="O144" s="15"/>
      <c r="P144" s="13"/>
      <c r="Q144" s="15"/>
      <c r="R144" s="13"/>
      <c r="S144" s="15"/>
      <c r="T144" s="13"/>
      <c r="U144" s="14"/>
      <c r="V144" s="16">
        <f t="shared" si="4"/>
        <v>1319.2187100000001</v>
      </c>
      <c r="W144" s="17">
        <v>1241</v>
      </c>
      <c r="X144" s="17">
        <f t="shared" si="5"/>
        <v>1319.2187100000001</v>
      </c>
      <c r="Y144" s="11" t="s">
        <v>51</v>
      </c>
      <c r="Z144" s="12">
        <v>8</v>
      </c>
      <c r="AA144" s="12">
        <v>28</v>
      </c>
      <c r="AB144" s="12">
        <v>5</v>
      </c>
      <c r="AC144" s="12" t="s">
        <v>536</v>
      </c>
      <c r="AD144" s="12">
        <v>32</v>
      </c>
    </row>
    <row r="145" spans="1:30" ht="36" hidden="1" customHeight="1">
      <c r="A145" s="11">
        <v>144</v>
      </c>
      <c r="B145" s="12" t="s">
        <v>537</v>
      </c>
      <c r="C145" s="12" t="s">
        <v>538</v>
      </c>
      <c r="D145" s="13" t="s">
        <v>539</v>
      </c>
      <c r="E145" s="12" t="s">
        <v>540</v>
      </c>
      <c r="F145" s="14">
        <v>8019200</v>
      </c>
      <c r="G145" s="15"/>
      <c r="H145" s="13"/>
      <c r="I145" s="13"/>
      <c r="J145" s="13"/>
      <c r="K145" s="15"/>
      <c r="L145" s="13"/>
      <c r="M145" s="15"/>
      <c r="N145" s="13"/>
      <c r="O145" s="15"/>
      <c r="P145" s="13"/>
      <c r="Q145" s="15"/>
      <c r="R145" s="13"/>
      <c r="S145" s="15"/>
      <c r="T145" s="13"/>
      <c r="U145" s="14"/>
      <c r="V145" s="16">
        <f t="shared" si="4"/>
        <v>1237.36256</v>
      </c>
      <c r="W145" s="17">
        <v>1237.36256</v>
      </c>
      <c r="X145" s="17">
        <f t="shared" si="5"/>
        <v>1237.36256</v>
      </c>
      <c r="Y145" s="18" t="s">
        <v>34</v>
      </c>
      <c r="Z145" s="12">
        <v>8</v>
      </c>
      <c r="AA145" s="12">
        <v>28</v>
      </c>
      <c r="AB145" s="12">
        <v>6</v>
      </c>
      <c r="AC145" s="12" t="s">
        <v>541</v>
      </c>
      <c r="AD145" s="12">
        <v>191</v>
      </c>
    </row>
    <row r="146" spans="1:30" ht="36" hidden="1" customHeight="1">
      <c r="A146" s="11">
        <v>145</v>
      </c>
      <c r="B146" s="12" t="s">
        <v>542</v>
      </c>
      <c r="C146" s="12" t="s">
        <v>543</v>
      </c>
      <c r="D146" s="13" t="s">
        <v>539</v>
      </c>
      <c r="E146" s="12" t="s">
        <v>65</v>
      </c>
      <c r="F146" s="14">
        <v>8013417</v>
      </c>
      <c r="G146" s="15"/>
      <c r="H146" s="13"/>
      <c r="I146" s="13"/>
      <c r="J146" s="13"/>
      <c r="K146" s="15"/>
      <c r="L146" s="13"/>
      <c r="M146" s="15"/>
      <c r="N146" s="13"/>
      <c r="O146" s="15"/>
      <c r="P146" s="13"/>
      <c r="Q146" s="15"/>
      <c r="R146" s="13"/>
      <c r="S146" s="15"/>
      <c r="T146" s="13"/>
      <c r="U146" s="14"/>
      <c r="V146" s="16">
        <f t="shared" si="4"/>
        <v>1236.4702431000001</v>
      </c>
      <c r="W146" s="17">
        <v>1236.4702431000001</v>
      </c>
      <c r="X146" s="17">
        <f t="shared" si="5"/>
        <v>1236.4702431000001</v>
      </c>
      <c r="Y146" s="18" t="s">
        <v>34</v>
      </c>
      <c r="Z146" s="12">
        <v>8</v>
      </c>
      <c r="AA146" s="12">
        <v>28</v>
      </c>
      <c r="AB146" s="12">
        <v>6</v>
      </c>
      <c r="AC146" s="12" t="s">
        <v>66</v>
      </c>
      <c r="AD146" s="12">
        <v>2335</v>
      </c>
    </row>
    <row r="147" spans="1:30" ht="36" hidden="1" customHeight="1">
      <c r="A147" s="11">
        <v>146</v>
      </c>
      <c r="B147" s="12" t="s">
        <v>544</v>
      </c>
      <c r="C147" s="12" t="s">
        <v>545</v>
      </c>
      <c r="D147" s="13" t="s">
        <v>539</v>
      </c>
      <c r="E147" s="12" t="s">
        <v>209</v>
      </c>
      <c r="F147" s="14">
        <v>7965200</v>
      </c>
      <c r="G147" s="15"/>
      <c r="H147" s="13"/>
      <c r="I147" s="13"/>
      <c r="J147" s="13"/>
      <c r="K147" s="15"/>
      <c r="L147" s="13"/>
      <c r="M147" s="15"/>
      <c r="N147" s="13"/>
      <c r="O147" s="15"/>
      <c r="P147" s="13"/>
      <c r="Q147" s="15"/>
      <c r="R147" s="13"/>
      <c r="S147" s="15"/>
      <c r="T147" s="13"/>
      <c r="U147" s="14"/>
      <c r="V147" s="16">
        <f t="shared" si="4"/>
        <v>1229.03036</v>
      </c>
      <c r="W147" s="17">
        <v>1229.03036</v>
      </c>
      <c r="X147" s="17">
        <f t="shared" si="5"/>
        <v>1229.03036</v>
      </c>
      <c r="Y147" s="18" t="s">
        <v>34</v>
      </c>
      <c r="Z147" s="12">
        <v>8</v>
      </c>
      <c r="AA147" s="12">
        <v>28</v>
      </c>
      <c r="AB147" s="12">
        <v>6</v>
      </c>
      <c r="AC147" s="12" t="s">
        <v>546</v>
      </c>
      <c r="AD147" s="12">
        <v>199</v>
      </c>
    </row>
    <row r="148" spans="1:30" ht="36" hidden="1" customHeight="1">
      <c r="A148" s="11">
        <v>147</v>
      </c>
      <c r="B148" s="12" t="s">
        <v>547</v>
      </c>
      <c r="C148" s="12" t="s">
        <v>548</v>
      </c>
      <c r="D148" s="13" t="s">
        <v>539</v>
      </c>
      <c r="E148" s="12" t="s">
        <v>209</v>
      </c>
      <c r="F148" s="14">
        <v>7944800</v>
      </c>
      <c r="G148" s="15"/>
      <c r="H148" s="13"/>
      <c r="I148" s="13"/>
      <c r="J148" s="13"/>
      <c r="K148" s="15"/>
      <c r="L148" s="13"/>
      <c r="M148" s="15"/>
      <c r="N148" s="13"/>
      <c r="O148" s="15"/>
      <c r="P148" s="13"/>
      <c r="Q148" s="15"/>
      <c r="R148" s="13"/>
      <c r="S148" s="15"/>
      <c r="T148" s="13"/>
      <c r="U148" s="14"/>
      <c r="V148" s="16">
        <f t="shared" si="4"/>
        <v>1225.88264</v>
      </c>
      <c r="W148" s="17">
        <v>1225.88264</v>
      </c>
      <c r="X148" s="17">
        <f t="shared" si="5"/>
        <v>1225.88264</v>
      </c>
      <c r="Y148" s="18" t="s">
        <v>34</v>
      </c>
      <c r="Z148" s="12">
        <v>8</v>
      </c>
      <c r="AA148" s="12">
        <v>28</v>
      </c>
      <c r="AB148" s="12">
        <v>6</v>
      </c>
      <c r="AC148" s="12" t="s">
        <v>549</v>
      </c>
      <c r="AD148" s="12">
        <v>148</v>
      </c>
    </row>
    <row r="149" spans="1:30" ht="36" hidden="1" customHeight="1">
      <c r="A149" s="11">
        <v>148</v>
      </c>
      <c r="B149" s="12" t="s">
        <v>550</v>
      </c>
      <c r="C149" s="12" t="s">
        <v>551</v>
      </c>
      <c r="D149" s="13" t="s">
        <v>238</v>
      </c>
      <c r="E149" s="12" t="s">
        <v>239</v>
      </c>
      <c r="F149" s="14">
        <v>7912000</v>
      </c>
      <c r="G149" s="15"/>
      <c r="H149" s="13"/>
      <c r="I149" s="13"/>
      <c r="J149" s="13"/>
      <c r="K149" s="15">
        <v>1.7</v>
      </c>
      <c r="L149" s="13"/>
      <c r="M149" s="15"/>
      <c r="N149" s="13"/>
      <c r="O149" s="15"/>
      <c r="P149" s="13"/>
      <c r="Q149" s="15"/>
      <c r="R149" s="13"/>
      <c r="S149" s="15">
        <v>4.2</v>
      </c>
      <c r="T149" s="13"/>
      <c r="U149" s="14"/>
      <c r="V149" s="16">
        <f t="shared" si="4"/>
        <v>1227.1335999999999</v>
      </c>
      <c r="W149" s="17">
        <v>1227.1335999999999</v>
      </c>
      <c r="X149" s="17">
        <f t="shared" si="5"/>
        <v>1227.1335999999999</v>
      </c>
      <c r="Y149" s="18" t="s">
        <v>34</v>
      </c>
      <c r="Z149" s="12">
        <v>8</v>
      </c>
      <c r="AA149" s="12">
        <v>28</v>
      </c>
      <c r="AB149" s="12">
        <v>6</v>
      </c>
      <c r="AC149" s="12" t="s">
        <v>240</v>
      </c>
      <c r="AD149" s="12">
        <v>83</v>
      </c>
    </row>
    <row r="150" spans="1:30" ht="36" hidden="1" customHeight="1">
      <c r="A150" s="11">
        <v>149</v>
      </c>
      <c r="B150" s="12" t="s">
        <v>552</v>
      </c>
      <c r="C150" s="12" t="s">
        <v>553</v>
      </c>
      <c r="D150" s="13" t="s">
        <v>32</v>
      </c>
      <c r="E150" s="12" t="s">
        <v>554</v>
      </c>
      <c r="F150" s="14">
        <v>7864500</v>
      </c>
      <c r="G150" s="15"/>
      <c r="H150" s="13"/>
      <c r="I150" s="13"/>
      <c r="J150" s="13"/>
      <c r="K150" s="15"/>
      <c r="L150" s="13"/>
      <c r="M150" s="15"/>
      <c r="N150" s="13"/>
      <c r="O150" s="15"/>
      <c r="P150" s="13"/>
      <c r="Q150" s="15"/>
      <c r="R150" s="13"/>
      <c r="S150" s="15"/>
      <c r="T150" s="13"/>
      <c r="U150" s="14"/>
      <c r="V150" s="16">
        <f t="shared" si="4"/>
        <v>1213.49235</v>
      </c>
      <c r="W150" s="17">
        <v>1213.49235</v>
      </c>
      <c r="X150" s="17">
        <f t="shared" si="5"/>
        <v>1213.49235</v>
      </c>
      <c r="Y150" s="11" t="s">
        <v>34</v>
      </c>
      <c r="Z150" s="12">
        <v>8</v>
      </c>
      <c r="AA150" s="12">
        <v>28</v>
      </c>
      <c r="AB150" s="12">
        <v>5</v>
      </c>
      <c r="AC150" s="12" t="s">
        <v>555</v>
      </c>
      <c r="AD150" s="12">
        <v>210</v>
      </c>
    </row>
    <row r="151" spans="1:30" ht="36" hidden="1" customHeight="1">
      <c r="A151" s="11">
        <v>150</v>
      </c>
      <c r="B151" s="12" t="s">
        <v>556</v>
      </c>
      <c r="C151" s="12" t="s">
        <v>557</v>
      </c>
      <c r="D151" s="13" t="s">
        <v>32</v>
      </c>
      <c r="E151" s="12" t="s">
        <v>558</v>
      </c>
      <c r="F151" s="14">
        <v>7854680</v>
      </c>
      <c r="G151" s="15"/>
      <c r="H151" s="13"/>
      <c r="I151" s="13"/>
      <c r="J151" s="13"/>
      <c r="K151" s="15">
        <v>3.9</v>
      </c>
      <c r="L151" s="13"/>
      <c r="M151" s="15"/>
      <c r="N151" s="13"/>
      <c r="O151" s="19">
        <v>13.97</v>
      </c>
      <c r="P151" s="13"/>
      <c r="Q151" s="19"/>
      <c r="R151" s="13"/>
      <c r="S151" s="19">
        <v>1523</v>
      </c>
      <c r="T151" s="13"/>
      <c r="U151" s="14"/>
      <c r="V151" s="16">
        <f t="shared" si="4"/>
        <v>2890.6936240000005</v>
      </c>
      <c r="W151" s="17">
        <v>2890.6936240000005</v>
      </c>
      <c r="X151" s="17">
        <f t="shared" si="5"/>
        <v>2890.6936240000005</v>
      </c>
      <c r="Y151" s="11" t="s">
        <v>34</v>
      </c>
      <c r="Z151" s="12">
        <v>8</v>
      </c>
      <c r="AA151" s="12">
        <v>28</v>
      </c>
      <c r="AB151" s="12">
        <v>5</v>
      </c>
      <c r="AC151" s="12" t="s">
        <v>555</v>
      </c>
      <c r="AD151" s="12">
        <v>210</v>
      </c>
    </row>
    <row r="152" spans="1:30" ht="36" hidden="1" customHeight="1">
      <c r="A152" s="11">
        <v>151</v>
      </c>
      <c r="B152" s="12" t="s">
        <v>559</v>
      </c>
      <c r="C152" s="12" t="s">
        <v>560</v>
      </c>
      <c r="D152" s="13" t="s">
        <v>539</v>
      </c>
      <c r="E152" s="12" t="s">
        <v>375</v>
      </c>
      <c r="F152" s="14">
        <v>7761980</v>
      </c>
      <c r="G152" s="15"/>
      <c r="H152" s="13"/>
      <c r="I152" s="13"/>
      <c r="J152" s="13"/>
      <c r="K152" s="15"/>
      <c r="L152" s="13"/>
      <c r="M152" s="15"/>
      <c r="N152" s="13"/>
      <c r="O152" s="15"/>
      <c r="P152" s="13"/>
      <c r="Q152" s="15"/>
      <c r="R152" s="13"/>
      <c r="S152" s="15"/>
      <c r="T152" s="13"/>
      <c r="U152" s="14"/>
      <c r="V152" s="16">
        <f t="shared" si="4"/>
        <v>1197.6735140000001</v>
      </c>
      <c r="W152" s="17">
        <v>1197.6735140000001</v>
      </c>
      <c r="X152" s="17">
        <f t="shared" si="5"/>
        <v>1197.6735140000001</v>
      </c>
      <c r="Y152" s="18" t="s">
        <v>561</v>
      </c>
      <c r="Z152" s="12">
        <v>8</v>
      </c>
      <c r="AA152" s="12">
        <v>28</v>
      </c>
      <c r="AB152" s="12">
        <v>6</v>
      </c>
      <c r="AC152" s="12" t="s">
        <v>562</v>
      </c>
      <c r="AD152" s="12">
        <v>136</v>
      </c>
    </row>
    <row r="153" spans="1:30" ht="36" hidden="1" customHeight="1">
      <c r="A153" s="11">
        <v>152</v>
      </c>
      <c r="B153" s="12" t="s">
        <v>563</v>
      </c>
      <c r="C153" s="12" t="s">
        <v>564</v>
      </c>
      <c r="D153" s="13" t="s">
        <v>539</v>
      </c>
      <c r="E153" s="12" t="s">
        <v>209</v>
      </c>
      <c r="F153" s="14">
        <v>7716500</v>
      </c>
      <c r="G153" s="15"/>
      <c r="H153" s="13"/>
      <c r="I153" s="13"/>
      <c r="J153" s="13"/>
      <c r="K153" s="15"/>
      <c r="L153" s="13"/>
      <c r="M153" s="15"/>
      <c r="N153" s="13"/>
      <c r="O153" s="15"/>
      <c r="P153" s="13"/>
      <c r="Q153" s="15"/>
      <c r="R153" s="13"/>
      <c r="S153" s="15"/>
      <c r="T153" s="13"/>
      <c r="U153" s="14"/>
      <c r="V153" s="16">
        <f t="shared" si="4"/>
        <v>1190.6559500000001</v>
      </c>
      <c r="W153" s="17">
        <v>1190.6559500000001</v>
      </c>
      <c r="X153" s="17">
        <f t="shared" si="5"/>
        <v>1190.6559500000001</v>
      </c>
      <c r="Y153" s="18" t="s">
        <v>34</v>
      </c>
      <c r="Z153" s="12">
        <v>8</v>
      </c>
      <c r="AA153" s="12">
        <v>28</v>
      </c>
      <c r="AB153" s="12">
        <v>6</v>
      </c>
      <c r="AC153" s="12" t="s">
        <v>565</v>
      </c>
      <c r="AD153" s="12">
        <v>81</v>
      </c>
    </row>
    <row r="154" spans="1:30" ht="36" customHeight="1">
      <c r="A154" s="11">
        <v>153</v>
      </c>
      <c r="B154" s="12" t="s">
        <v>566</v>
      </c>
      <c r="C154" s="12" t="s">
        <v>567</v>
      </c>
      <c r="D154" s="13" t="s">
        <v>32</v>
      </c>
      <c r="E154" s="12" t="s">
        <v>568</v>
      </c>
      <c r="F154" s="14">
        <v>8180400</v>
      </c>
      <c r="G154" s="15"/>
      <c r="H154" s="13"/>
      <c r="I154" s="13"/>
      <c r="J154" s="13"/>
      <c r="K154" s="15"/>
      <c r="L154" s="13"/>
      <c r="M154" s="15"/>
      <c r="N154" s="13"/>
      <c r="O154" s="15"/>
      <c r="P154" s="13"/>
      <c r="Q154" s="15"/>
      <c r="R154" s="13"/>
      <c r="S154" s="15"/>
      <c r="T154" s="13"/>
      <c r="U154" s="14"/>
      <c r="V154" s="16">
        <f t="shared" si="4"/>
        <v>1262.2357200000001</v>
      </c>
      <c r="W154" s="17">
        <v>1180</v>
      </c>
      <c r="X154" s="17">
        <f t="shared" si="5"/>
        <v>1262.2357200000001</v>
      </c>
      <c r="Y154" s="11" t="s">
        <v>51</v>
      </c>
      <c r="Z154" s="12">
        <v>8</v>
      </c>
      <c r="AA154" s="12">
        <v>28</v>
      </c>
      <c r="AB154" s="12">
        <v>5</v>
      </c>
      <c r="AC154" s="12"/>
      <c r="AD154" s="12"/>
    </row>
    <row r="155" spans="1:30" ht="36" hidden="1" customHeight="1">
      <c r="A155" s="11">
        <v>154</v>
      </c>
      <c r="B155" s="12" t="s">
        <v>569</v>
      </c>
      <c r="C155" s="12" t="s">
        <v>570</v>
      </c>
      <c r="D155" s="13" t="s">
        <v>32</v>
      </c>
      <c r="E155" s="12" t="s">
        <v>571</v>
      </c>
      <c r="F155" s="14">
        <v>7623000</v>
      </c>
      <c r="G155" s="15"/>
      <c r="H155" s="13"/>
      <c r="I155" s="13"/>
      <c r="J155" s="13"/>
      <c r="K155" s="15"/>
      <c r="L155" s="13"/>
      <c r="M155" s="15"/>
      <c r="N155" s="13"/>
      <c r="O155" s="15"/>
      <c r="P155" s="13"/>
      <c r="Q155" s="15"/>
      <c r="R155" s="13"/>
      <c r="S155" s="15"/>
      <c r="T155" s="13"/>
      <c r="U155" s="14"/>
      <c r="V155" s="16">
        <f t="shared" si="4"/>
        <v>1176.2289000000001</v>
      </c>
      <c r="W155" s="17">
        <v>1176.2289000000001</v>
      </c>
      <c r="X155" s="17">
        <f t="shared" si="5"/>
        <v>1176.2289000000001</v>
      </c>
      <c r="Y155" s="11" t="s">
        <v>34</v>
      </c>
      <c r="Z155" s="12">
        <v>8</v>
      </c>
      <c r="AA155" s="12">
        <v>28</v>
      </c>
      <c r="AB155" s="12">
        <v>5</v>
      </c>
      <c r="AC155" s="12" t="s">
        <v>572</v>
      </c>
      <c r="AD155" s="12">
        <v>2423</v>
      </c>
    </row>
    <row r="156" spans="1:30" ht="36" customHeight="1">
      <c r="A156" s="11">
        <v>155</v>
      </c>
      <c r="B156" s="12" t="s">
        <v>573</v>
      </c>
      <c r="C156" s="12" t="s">
        <v>574</v>
      </c>
      <c r="D156" s="13" t="s">
        <v>32</v>
      </c>
      <c r="E156" s="12" t="s">
        <v>575</v>
      </c>
      <c r="F156" s="14">
        <v>7525080</v>
      </c>
      <c r="G156" s="15"/>
      <c r="H156" s="13"/>
      <c r="I156" s="13"/>
      <c r="J156" s="13"/>
      <c r="K156" s="15"/>
      <c r="L156" s="13"/>
      <c r="M156" s="15"/>
      <c r="N156" s="13"/>
      <c r="O156" s="15"/>
      <c r="P156" s="13"/>
      <c r="Q156" s="15"/>
      <c r="R156" s="13"/>
      <c r="S156" s="15"/>
      <c r="T156" s="13"/>
      <c r="U156" s="14"/>
      <c r="V156" s="16">
        <f t="shared" si="4"/>
        <v>1161.1198440000001</v>
      </c>
      <c r="W156" s="17">
        <v>1161.1198440000001</v>
      </c>
      <c r="X156" s="17">
        <f t="shared" si="5"/>
        <v>1161.1198440000001</v>
      </c>
      <c r="Y156" s="11" t="s">
        <v>34</v>
      </c>
      <c r="Z156" s="12">
        <v>8</v>
      </c>
      <c r="AA156" s="12">
        <v>28</v>
      </c>
      <c r="AB156" s="12">
        <v>5</v>
      </c>
      <c r="AC156" s="12"/>
      <c r="AD156" s="12"/>
    </row>
    <row r="157" spans="1:30" ht="36" hidden="1" customHeight="1">
      <c r="A157" s="11">
        <v>156</v>
      </c>
      <c r="B157" s="12" t="s">
        <v>576</v>
      </c>
      <c r="C157" s="12" t="s">
        <v>577</v>
      </c>
      <c r="D157" s="13" t="s">
        <v>32</v>
      </c>
      <c r="E157" s="12" t="s">
        <v>578</v>
      </c>
      <c r="F157" s="14">
        <v>7358000</v>
      </c>
      <c r="G157" s="19">
        <v>6000</v>
      </c>
      <c r="H157" s="13"/>
      <c r="I157" s="13"/>
      <c r="J157" s="13"/>
      <c r="K157" s="15"/>
      <c r="L157" s="13"/>
      <c r="M157" s="15"/>
      <c r="N157" s="13"/>
      <c r="O157" s="15"/>
      <c r="P157" s="13"/>
      <c r="Q157" s="15"/>
      <c r="R157" s="13"/>
      <c r="S157" s="15"/>
      <c r="T157" s="13"/>
      <c r="U157" s="14"/>
      <c r="V157" s="16">
        <f t="shared" si="4"/>
        <v>5335.3393999999998</v>
      </c>
      <c r="W157" s="17">
        <v>5335.3393999999998</v>
      </c>
      <c r="X157" s="17">
        <f t="shared" si="5"/>
        <v>5335.3393999999998</v>
      </c>
      <c r="Y157" s="11" t="s">
        <v>34</v>
      </c>
      <c r="Z157" s="12">
        <v>8</v>
      </c>
      <c r="AA157" s="12">
        <v>28</v>
      </c>
      <c r="AB157" s="12">
        <v>5</v>
      </c>
      <c r="AC157" s="12" t="s">
        <v>579</v>
      </c>
      <c r="AD157" s="12">
        <v>58</v>
      </c>
    </row>
    <row r="158" spans="1:30" ht="36" hidden="1" customHeight="1">
      <c r="A158" s="11">
        <v>157</v>
      </c>
      <c r="B158" s="12" t="s">
        <v>580</v>
      </c>
      <c r="C158" s="12" t="s">
        <v>581</v>
      </c>
      <c r="D158" s="13" t="s">
        <v>32</v>
      </c>
      <c r="E158" s="12" t="s">
        <v>582</v>
      </c>
      <c r="F158" s="14">
        <v>7326400</v>
      </c>
      <c r="G158" s="15"/>
      <c r="H158" s="13"/>
      <c r="I158" s="13"/>
      <c r="J158" s="13"/>
      <c r="K158" s="19">
        <v>4</v>
      </c>
      <c r="L158" s="13"/>
      <c r="M158" s="19">
        <v>426</v>
      </c>
      <c r="N158" s="13"/>
      <c r="O158" s="15"/>
      <c r="P158" s="13"/>
      <c r="Q158" s="15"/>
      <c r="R158" s="13"/>
      <c r="S158" s="15">
        <v>0.8</v>
      </c>
      <c r="T158" s="13"/>
      <c r="U158" s="14"/>
      <c r="V158" s="16">
        <f t="shared" si="4"/>
        <v>1557.15552</v>
      </c>
      <c r="W158" s="17">
        <v>1557.15552</v>
      </c>
      <c r="X158" s="17">
        <f t="shared" si="5"/>
        <v>1557.15552</v>
      </c>
      <c r="Y158" s="11" t="s">
        <v>34</v>
      </c>
      <c r="Z158" s="12">
        <v>8</v>
      </c>
      <c r="AA158" s="12">
        <v>28</v>
      </c>
      <c r="AB158" s="12">
        <v>5</v>
      </c>
      <c r="AC158" s="12" t="s">
        <v>583</v>
      </c>
      <c r="AD158" s="12">
        <v>120</v>
      </c>
    </row>
    <row r="159" spans="1:30" ht="36" hidden="1" customHeight="1">
      <c r="A159" s="11">
        <v>158</v>
      </c>
      <c r="B159" s="12" t="s">
        <v>584</v>
      </c>
      <c r="C159" s="12" t="s">
        <v>585</v>
      </c>
      <c r="D159" s="13" t="s">
        <v>32</v>
      </c>
      <c r="E159" s="12" t="s">
        <v>118</v>
      </c>
      <c r="F159" s="14">
        <v>7314200</v>
      </c>
      <c r="G159" s="15"/>
      <c r="H159" s="13"/>
      <c r="I159" s="13"/>
      <c r="J159" s="13"/>
      <c r="K159" s="15"/>
      <c r="L159" s="13"/>
      <c r="M159" s="15"/>
      <c r="N159" s="13"/>
      <c r="O159" s="15"/>
      <c r="P159" s="13"/>
      <c r="Q159" s="15"/>
      <c r="R159" s="13"/>
      <c r="S159" s="15"/>
      <c r="T159" s="13"/>
      <c r="U159" s="14"/>
      <c r="V159" s="16">
        <f t="shared" si="4"/>
        <v>1128.58106</v>
      </c>
      <c r="W159" s="17">
        <v>1128.58106</v>
      </c>
      <c r="X159" s="17">
        <f t="shared" si="5"/>
        <v>1128.58106</v>
      </c>
      <c r="Y159" s="11" t="s">
        <v>34</v>
      </c>
      <c r="Z159" s="12">
        <v>8</v>
      </c>
      <c r="AA159" s="12">
        <v>28</v>
      </c>
      <c r="AB159" s="12">
        <v>5</v>
      </c>
      <c r="AC159" s="12" t="s">
        <v>586</v>
      </c>
      <c r="AD159" s="12">
        <v>41</v>
      </c>
    </row>
    <row r="160" spans="1:30" ht="36" hidden="1" customHeight="1">
      <c r="A160" s="11">
        <v>159</v>
      </c>
      <c r="B160" s="12" t="s">
        <v>40</v>
      </c>
      <c r="C160" s="12" t="s">
        <v>587</v>
      </c>
      <c r="D160" s="13" t="s">
        <v>32</v>
      </c>
      <c r="E160" s="12" t="s">
        <v>588</v>
      </c>
      <c r="F160" s="14">
        <v>7256920</v>
      </c>
      <c r="G160" s="15"/>
      <c r="H160" s="13"/>
      <c r="I160" s="13"/>
      <c r="J160" s="13"/>
      <c r="K160" s="15"/>
      <c r="L160" s="13"/>
      <c r="M160" s="15"/>
      <c r="N160" s="13"/>
      <c r="O160" s="15"/>
      <c r="P160" s="13"/>
      <c r="Q160" s="15"/>
      <c r="R160" s="13"/>
      <c r="S160" s="15"/>
      <c r="T160" s="13"/>
      <c r="U160" s="14"/>
      <c r="V160" s="16">
        <f t="shared" si="4"/>
        <v>1119.7427560000001</v>
      </c>
      <c r="W160" s="17">
        <v>1119.7427560000001</v>
      </c>
      <c r="X160" s="17">
        <f t="shared" si="5"/>
        <v>1119.7427560000001</v>
      </c>
      <c r="Y160" s="11" t="s">
        <v>34</v>
      </c>
      <c r="Z160" s="12">
        <v>8</v>
      </c>
      <c r="AA160" s="12">
        <v>28</v>
      </c>
      <c r="AB160" s="12">
        <v>5</v>
      </c>
      <c r="AC160" s="12" t="s">
        <v>43</v>
      </c>
      <c r="AD160" s="12">
        <v>4</v>
      </c>
    </row>
    <row r="161" spans="1:30" ht="36" customHeight="1">
      <c r="A161" s="11">
        <v>160</v>
      </c>
      <c r="B161" s="12" t="s">
        <v>589</v>
      </c>
      <c r="C161" s="12" t="s">
        <v>590</v>
      </c>
      <c r="D161" s="13" t="s">
        <v>32</v>
      </c>
      <c r="E161" s="12" t="s">
        <v>591</v>
      </c>
      <c r="F161" s="14">
        <v>7199800</v>
      </c>
      <c r="G161" s="15"/>
      <c r="H161" s="13"/>
      <c r="I161" s="13"/>
      <c r="J161" s="13"/>
      <c r="K161" s="15"/>
      <c r="L161" s="13"/>
      <c r="M161" s="15"/>
      <c r="N161" s="13"/>
      <c r="O161" s="15"/>
      <c r="P161" s="13"/>
      <c r="Q161" s="15"/>
      <c r="R161" s="13"/>
      <c r="S161" s="15"/>
      <c r="T161" s="13"/>
      <c r="U161" s="14"/>
      <c r="V161" s="16">
        <f t="shared" si="4"/>
        <v>1110.92914</v>
      </c>
      <c r="W161" s="17">
        <v>1110.92914</v>
      </c>
      <c r="X161" s="17">
        <f t="shared" si="5"/>
        <v>1110.92914</v>
      </c>
      <c r="Y161" s="11" t="s">
        <v>34</v>
      </c>
      <c r="Z161" s="12">
        <v>8</v>
      </c>
      <c r="AA161" s="12">
        <v>28</v>
      </c>
      <c r="AB161" s="12">
        <v>5</v>
      </c>
      <c r="AC161" s="12"/>
      <c r="AD161" s="12"/>
    </row>
    <row r="162" spans="1:30" ht="36" customHeight="1">
      <c r="A162" s="11">
        <v>161</v>
      </c>
      <c r="B162" s="12" t="s">
        <v>592</v>
      </c>
      <c r="C162" s="12" t="s">
        <v>593</v>
      </c>
      <c r="D162" s="13" t="s">
        <v>32</v>
      </c>
      <c r="E162" s="12" t="s">
        <v>594</v>
      </c>
      <c r="F162" s="14">
        <v>7100920</v>
      </c>
      <c r="G162" s="15"/>
      <c r="H162" s="13"/>
      <c r="I162" s="13"/>
      <c r="J162" s="13"/>
      <c r="K162" s="15"/>
      <c r="L162" s="13"/>
      <c r="M162" s="15"/>
      <c r="N162" s="13"/>
      <c r="O162" s="15"/>
      <c r="P162" s="13"/>
      <c r="Q162" s="15"/>
      <c r="R162" s="13"/>
      <c r="S162" s="15"/>
      <c r="T162" s="13"/>
      <c r="U162" s="14"/>
      <c r="V162" s="16">
        <f t="shared" si="4"/>
        <v>1095.6719560000001</v>
      </c>
      <c r="W162" s="17">
        <v>1095.6719560000001</v>
      </c>
      <c r="X162" s="17">
        <f t="shared" si="5"/>
        <v>1095.6719560000001</v>
      </c>
      <c r="Y162" s="11" t="s">
        <v>34</v>
      </c>
      <c r="Z162" s="12">
        <v>8</v>
      </c>
      <c r="AA162" s="12">
        <v>28</v>
      </c>
      <c r="AB162" s="12">
        <v>5</v>
      </c>
      <c r="AC162" s="12"/>
      <c r="AD162" s="12"/>
    </row>
    <row r="163" spans="1:30" ht="36" hidden="1" customHeight="1">
      <c r="A163" s="11">
        <v>162</v>
      </c>
      <c r="B163" s="12" t="s">
        <v>595</v>
      </c>
      <c r="C163" s="12" t="s">
        <v>596</v>
      </c>
      <c r="D163" s="13" t="s">
        <v>32</v>
      </c>
      <c r="E163" s="12" t="s">
        <v>597</v>
      </c>
      <c r="F163" s="14">
        <v>9175200</v>
      </c>
      <c r="G163" s="15"/>
      <c r="H163" s="13"/>
      <c r="I163" s="13"/>
      <c r="J163" s="13"/>
      <c r="K163" s="15"/>
      <c r="L163" s="13"/>
      <c r="M163" s="15"/>
      <c r="N163" s="13"/>
      <c r="O163" s="15"/>
      <c r="P163" s="13"/>
      <c r="Q163" s="15"/>
      <c r="R163" s="13"/>
      <c r="S163" s="15"/>
      <c r="T163" s="13"/>
      <c r="U163" s="14"/>
      <c r="V163" s="16">
        <f t="shared" si="4"/>
        <v>1415.7333600000002</v>
      </c>
      <c r="W163" s="17">
        <v>1082</v>
      </c>
      <c r="X163" s="17">
        <f t="shared" si="5"/>
        <v>1415.7333600000002</v>
      </c>
      <c r="Y163" s="11" t="s">
        <v>51</v>
      </c>
      <c r="Z163" s="12">
        <v>8</v>
      </c>
      <c r="AA163" s="12">
        <v>28</v>
      </c>
      <c r="AB163" s="12">
        <v>5</v>
      </c>
      <c r="AC163" s="12" t="s">
        <v>598</v>
      </c>
      <c r="AD163" s="12">
        <v>9</v>
      </c>
    </row>
    <row r="164" spans="1:30" ht="36" hidden="1" customHeight="1">
      <c r="A164" s="11">
        <v>163</v>
      </c>
      <c r="B164" s="12" t="s">
        <v>599</v>
      </c>
      <c r="C164" s="12" t="s">
        <v>600</v>
      </c>
      <c r="D164" s="13" t="s">
        <v>539</v>
      </c>
      <c r="E164" s="12" t="s">
        <v>601</v>
      </c>
      <c r="F164" s="14">
        <v>6990020</v>
      </c>
      <c r="G164" s="15"/>
      <c r="H164" s="13"/>
      <c r="I164" s="13"/>
      <c r="J164" s="13"/>
      <c r="K164" s="15"/>
      <c r="L164" s="13"/>
      <c r="M164" s="15"/>
      <c r="N164" s="13"/>
      <c r="O164" s="15"/>
      <c r="P164" s="13"/>
      <c r="Q164" s="15"/>
      <c r="R164" s="13"/>
      <c r="S164" s="15"/>
      <c r="T164" s="13"/>
      <c r="U164" s="14"/>
      <c r="V164" s="16">
        <f t="shared" si="4"/>
        <v>1078.5600860000002</v>
      </c>
      <c r="W164" s="17">
        <v>1078.5600860000002</v>
      </c>
      <c r="X164" s="17">
        <f t="shared" si="5"/>
        <v>1078.5600860000002</v>
      </c>
      <c r="Y164" s="18" t="s">
        <v>561</v>
      </c>
      <c r="Z164" s="12">
        <v>8</v>
      </c>
      <c r="AA164" s="12">
        <v>28</v>
      </c>
      <c r="AB164" s="12">
        <v>6</v>
      </c>
      <c r="AC164" s="12" t="s">
        <v>602</v>
      </c>
      <c r="AD164" s="12">
        <v>164</v>
      </c>
    </row>
    <row r="165" spans="1:30" ht="36" hidden="1" customHeight="1">
      <c r="A165" s="11">
        <v>164</v>
      </c>
      <c r="B165" s="12" t="s">
        <v>603</v>
      </c>
      <c r="C165" s="12" t="s">
        <v>604</v>
      </c>
      <c r="D165" s="13" t="s">
        <v>539</v>
      </c>
      <c r="E165" s="12" t="s">
        <v>209</v>
      </c>
      <c r="F165" s="14">
        <v>6893080</v>
      </c>
      <c r="G165" s="15"/>
      <c r="H165" s="13"/>
      <c r="I165" s="13"/>
      <c r="J165" s="13"/>
      <c r="K165" s="15"/>
      <c r="L165" s="13"/>
      <c r="M165" s="15"/>
      <c r="N165" s="13"/>
      <c r="O165" s="15"/>
      <c r="P165" s="13"/>
      <c r="Q165" s="15"/>
      <c r="R165" s="13"/>
      <c r="S165" s="15"/>
      <c r="T165" s="13"/>
      <c r="U165" s="14"/>
      <c r="V165" s="16">
        <f t="shared" si="4"/>
        <v>1063.6022440000002</v>
      </c>
      <c r="W165" s="17">
        <v>1063.6022440000002</v>
      </c>
      <c r="X165" s="17">
        <f t="shared" si="5"/>
        <v>1063.6022440000002</v>
      </c>
      <c r="Y165" s="18" t="s">
        <v>34</v>
      </c>
      <c r="Z165" s="12">
        <v>8</v>
      </c>
      <c r="AA165" s="12">
        <v>28</v>
      </c>
      <c r="AB165" s="12">
        <v>6</v>
      </c>
      <c r="AC165" s="12" t="s">
        <v>605</v>
      </c>
      <c r="AD165" s="12">
        <v>87</v>
      </c>
    </row>
    <row r="166" spans="1:30" ht="36" hidden="1" customHeight="1">
      <c r="A166" s="11">
        <v>165</v>
      </c>
      <c r="B166" s="12" t="s">
        <v>606</v>
      </c>
      <c r="C166" s="12" t="s">
        <v>607</v>
      </c>
      <c r="D166" s="13" t="s">
        <v>539</v>
      </c>
      <c r="E166" s="12" t="s">
        <v>608</v>
      </c>
      <c r="F166" s="14">
        <v>6879700</v>
      </c>
      <c r="G166" s="15"/>
      <c r="H166" s="13"/>
      <c r="I166" s="13"/>
      <c r="J166" s="13"/>
      <c r="K166" s="15"/>
      <c r="L166" s="13"/>
      <c r="M166" s="15"/>
      <c r="N166" s="13"/>
      <c r="O166" s="15"/>
      <c r="P166" s="13"/>
      <c r="Q166" s="15"/>
      <c r="R166" s="13"/>
      <c r="S166" s="15"/>
      <c r="T166" s="13"/>
      <c r="U166" s="14"/>
      <c r="V166" s="16">
        <f t="shared" si="4"/>
        <v>1061.5377100000001</v>
      </c>
      <c r="W166" s="17">
        <v>1061.5377100000001</v>
      </c>
      <c r="X166" s="17">
        <f t="shared" si="5"/>
        <v>1061.5377100000001</v>
      </c>
      <c r="Y166" s="18" t="s">
        <v>34</v>
      </c>
      <c r="Z166" s="12">
        <v>8</v>
      </c>
      <c r="AA166" s="12">
        <v>28</v>
      </c>
      <c r="AB166" s="12">
        <v>6</v>
      </c>
      <c r="AC166" s="12" t="s">
        <v>609</v>
      </c>
      <c r="AD166" s="12">
        <v>86</v>
      </c>
    </row>
    <row r="167" spans="1:30" ht="36" customHeight="1">
      <c r="A167" s="11">
        <v>166</v>
      </c>
      <c r="B167" s="12" t="s">
        <v>610</v>
      </c>
      <c r="C167" s="12" t="s">
        <v>611</v>
      </c>
      <c r="D167" s="13" t="s">
        <v>539</v>
      </c>
      <c r="E167" s="12" t="s">
        <v>65</v>
      </c>
      <c r="F167" s="14">
        <v>6851800</v>
      </c>
      <c r="G167" s="15"/>
      <c r="H167" s="13"/>
      <c r="I167" s="13"/>
      <c r="J167" s="13"/>
      <c r="K167" s="15"/>
      <c r="L167" s="13"/>
      <c r="M167" s="15"/>
      <c r="N167" s="13"/>
      <c r="O167" s="15"/>
      <c r="P167" s="13"/>
      <c r="Q167" s="15"/>
      <c r="R167" s="13"/>
      <c r="S167" s="15"/>
      <c r="T167" s="13"/>
      <c r="U167" s="14"/>
      <c r="V167" s="16">
        <f t="shared" si="4"/>
        <v>1057.2327400000001</v>
      </c>
      <c r="W167" s="17">
        <v>1057.2327400000001</v>
      </c>
      <c r="X167" s="17">
        <f t="shared" si="5"/>
        <v>1057.2327400000001</v>
      </c>
      <c r="Y167" s="18" t="s">
        <v>561</v>
      </c>
      <c r="Z167" s="12">
        <v>8</v>
      </c>
      <c r="AA167" s="12">
        <v>28</v>
      </c>
      <c r="AB167" s="12">
        <v>6</v>
      </c>
      <c r="AC167" s="12"/>
      <c r="AD167" s="12"/>
    </row>
    <row r="168" spans="1:30" ht="36" customHeight="1">
      <c r="A168" s="11">
        <v>167</v>
      </c>
      <c r="B168" s="12" t="s">
        <v>612</v>
      </c>
      <c r="C168" s="12" t="s">
        <v>613</v>
      </c>
      <c r="D168" s="13" t="s">
        <v>32</v>
      </c>
      <c r="E168" s="12" t="s">
        <v>614</v>
      </c>
      <c r="F168" s="14">
        <v>6817200</v>
      </c>
      <c r="G168" s="15"/>
      <c r="H168" s="13"/>
      <c r="I168" s="13"/>
      <c r="J168" s="13"/>
      <c r="K168" s="15"/>
      <c r="L168" s="13"/>
      <c r="M168" s="15"/>
      <c r="N168" s="13"/>
      <c r="O168" s="15"/>
      <c r="P168" s="13"/>
      <c r="Q168" s="15"/>
      <c r="R168" s="13"/>
      <c r="S168" s="15"/>
      <c r="T168" s="13"/>
      <c r="U168" s="14"/>
      <c r="V168" s="16">
        <f t="shared" si="4"/>
        <v>1051.8939600000001</v>
      </c>
      <c r="W168" s="17">
        <v>1051.8939600000001</v>
      </c>
      <c r="X168" s="17">
        <f t="shared" si="5"/>
        <v>1051.8939600000001</v>
      </c>
      <c r="Y168" s="11" t="s">
        <v>34</v>
      </c>
      <c r="Z168" s="12">
        <v>8</v>
      </c>
      <c r="AA168" s="12">
        <v>28</v>
      </c>
      <c r="AB168" s="12">
        <v>5</v>
      </c>
      <c r="AC168" s="12"/>
      <c r="AD168" s="12"/>
    </row>
    <row r="169" spans="1:30" ht="36" customHeight="1">
      <c r="A169" s="11">
        <v>168</v>
      </c>
      <c r="B169" s="12" t="s">
        <v>615</v>
      </c>
      <c r="C169" s="12" t="s">
        <v>616</v>
      </c>
      <c r="D169" s="13" t="s">
        <v>32</v>
      </c>
      <c r="E169" s="12" t="s">
        <v>289</v>
      </c>
      <c r="F169" s="14">
        <v>6758100</v>
      </c>
      <c r="G169" s="15"/>
      <c r="H169" s="13"/>
      <c r="I169" s="13"/>
      <c r="J169" s="13"/>
      <c r="K169" s="15"/>
      <c r="L169" s="13"/>
      <c r="M169" s="15"/>
      <c r="N169" s="13"/>
      <c r="O169" s="15"/>
      <c r="P169" s="13"/>
      <c r="Q169" s="15"/>
      <c r="R169" s="13"/>
      <c r="S169" s="15"/>
      <c r="T169" s="13"/>
      <c r="U169" s="14"/>
      <c r="V169" s="16">
        <f t="shared" si="4"/>
        <v>1042.7748300000001</v>
      </c>
      <c r="W169" s="17">
        <v>1042.7748300000001</v>
      </c>
      <c r="X169" s="17">
        <f t="shared" si="5"/>
        <v>1042.7748300000001</v>
      </c>
      <c r="Y169" s="11" t="s">
        <v>34</v>
      </c>
      <c r="Z169" s="12">
        <v>8</v>
      </c>
      <c r="AA169" s="12">
        <v>28</v>
      </c>
      <c r="AB169" s="12">
        <v>5</v>
      </c>
      <c r="AC169" s="12"/>
      <c r="AD169" s="12"/>
    </row>
    <row r="170" spans="1:30" ht="36" customHeight="1">
      <c r="A170" s="11">
        <v>169</v>
      </c>
      <c r="B170" s="12" t="s">
        <v>617</v>
      </c>
      <c r="C170" s="12" t="s">
        <v>618</v>
      </c>
      <c r="D170" s="13" t="s">
        <v>32</v>
      </c>
      <c r="E170" s="12" t="s">
        <v>619</v>
      </c>
      <c r="F170" s="14">
        <v>6757560</v>
      </c>
      <c r="G170" s="19">
        <v>218</v>
      </c>
      <c r="H170" s="13"/>
      <c r="I170" s="13"/>
      <c r="J170" s="13"/>
      <c r="K170" s="19">
        <v>41</v>
      </c>
      <c r="L170" s="13"/>
      <c r="M170" s="15"/>
      <c r="N170" s="13"/>
      <c r="O170" s="15"/>
      <c r="P170" s="13"/>
      <c r="Q170" s="19"/>
      <c r="R170" s="13"/>
      <c r="S170" s="19">
        <v>22</v>
      </c>
      <c r="T170" s="13"/>
      <c r="U170" s="14"/>
      <c r="V170" s="16">
        <f t="shared" si="4"/>
        <v>1261.091508</v>
      </c>
      <c r="W170" s="17">
        <v>1261.091508</v>
      </c>
      <c r="X170" s="17">
        <f t="shared" si="5"/>
        <v>1261.091508</v>
      </c>
      <c r="Y170" s="11" t="s">
        <v>34</v>
      </c>
      <c r="Z170" s="12">
        <v>8</v>
      </c>
      <c r="AA170" s="12">
        <v>28</v>
      </c>
      <c r="AB170" s="12">
        <v>5</v>
      </c>
      <c r="AC170" s="12"/>
      <c r="AD170" s="12"/>
    </row>
    <row r="171" spans="1:30" ht="36" hidden="1" customHeight="1">
      <c r="A171" s="11">
        <v>170</v>
      </c>
      <c r="B171" s="12" t="s">
        <v>620</v>
      </c>
      <c r="C171" s="12" t="s">
        <v>621</v>
      </c>
      <c r="D171" s="13" t="s">
        <v>32</v>
      </c>
      <c r="E171" s="12" t="s">
        <v>622</v>
      </c>
      <c r="F171" s="14">
        <v>6739100</v>
      </c>
      <c r="G171" s="15"/>
      <c r="H171" s="13"/>
      <c r="I171" s="13"/>
      <c r="J171" s="13"/>
      <c r="K171" s="15"/>
      <c r="L171" s="13"/>
      <c r="M171" s="15"/>
      <c r="N171" s="13"/>
      <c r="O171" s="15"/>
      <c r="P171" s="13"/>
      <c r="Q171" s="19"/>
      <c r="R171" s="13"/>
      <c r="S171" s="19">
        <v>13</v>
      </c>
      <c r="T171" s="13"/>
      <c r="U171" s="14"/>
      <c r="V171" s="16">
        <f t="shared" si="4"/>
        <v>1054.01313</v>
      </c>
      <c r="W171" s="17">
        <v>1054.01313</v>
      </c>
      <c r="X171" s="17">
        <f t="shared" si="5"/>
        <v>1054.01313</v>
      </c>
      <c r="Y171" s="11" t="s">
        <v>34</v>
      </c>
      <c r="Z171" s="12">
        <v>8</v>
      </c>
      <c r="AA171" s="12">
        <v>28</v>
      </c>
      <c r="AB171" s="12">
        <v>5</v>
      </c>
      <c r="AC171" s="12" t="s">
        <v>623</v>
      </c>
      <c r="AD171" s="12">
        <v>2010</v>
      </c>
    </row>
    <row r="172" spans="1:30" ht="36" hidden="1" customHeight="1">
      <c r="A172" s="11">
        <v>171</v>
      </c>
      <c r="B172" s="12" t="s">
        <v>624</v>
      </c>
      <c r="C172" s="12" t="s">
        <v>625</v>
      </c>
      <c r="D172" s="13" t="s">
        <v>539</v>
      </c>
      <c r="E172" s="12" t="s">
        <v>626</v>
      </c>
      <c r="F172" s="14">
        <v>6684100</v>
      </c>
      <c r="G172" s="15"/>
      <c r="H172" s="13"/>
      <c r="I172" s="13"/>
      <c r="J172" s="13"/>
      <c r="K172" s="15"/>
      <c r="L172" s="13"/>
      <c r="M172" s="15"/>
      <c r="N172" s="13"/>
      <c r="O172" s="15"/>
      <c r="P172" s="13"/>
      <c r="Q172" s="15"/>
      <c r="R172" s="13"/>
      <c r="S172" s="15"/>
      <c r="T172" s="13"/>
      <c r="U172" s="14"/>
      <c r="V172" s="16">
        <f t="shared" si="4"/>
        <v>1031.35663</v>
      </c>
      <c r="W172" s="17">
        <v>1031.35663</v>
      </c>
      <c r="X172" s="17">
        <f t="shared" si="5"/>
        <v>1031.35663</v>
      </c>
      <c r="Y172" s="18" t="s">
        <v>34</v>
      </c>
      <c r="Z172" s="12">
        <v>8</v>
      </c>
      <c r="AA172" s="12">
        <v>28</v>
      </c>
      <c r="AB172" s="12">
        <v>6</v>
      </c>
      <c r="AC172" s="12" t="s">
        <v>627</v>
      </c>
      <c r="AD172" s="12">
        <v>2008</v>
      </c>
    </row>
    <row r="173" spans="1:30" ht="36" hidden="1" customHeight="1">
      <c r="A173" s="11">
        <v>172</v>
      </c>
      <c r="B173" s="12" t="s">
        <v>628</v>
      </c>
      <c r="C173" s="12" t="s">
        <v>629</v>
      </c>
      <c r="D173" s="13" t="s">
        <v>32</v>
      </c>
      <c r="E173" s="12" t="s">
        <v>230</v>
      </c>
      <c r="F173" s="14">
        <v>6633600</v>
      </c>
      <c r="G173" s="15"/>
      <c r="H173" s="13"/>
      <c r="I173" s="13"/>
      <c r="J173" s="13"/>
      <c r="K173" s="15"/>
      <c r="L173" s="13"/>
      <c r="M173" s="15"/>
      <c r="N173" s="13"/>
      <c r="O173" s="15"/>
      <c r="P173" s="13"/>
      <c r="Q173" s="15"/>
      <c r="R173" s="13"/>
      <c r="S173" s="15"/>
      <c r="T173" s="13"/>
      <c r="U173" s="14"/>
      <c r="V173" s="16">
        <f t="shared" si="4"/>
        <v>1023.5644800000001</v>
      </c>
      <c r="W173" s="17">
        <v>1023.5644800000001</v>
      </c>
      <c r="X173" s="17">
        <f t="shared" si="5"/>
        <v>1023.5644800000001</v>
      </c>
      <c r="Y173" s="11" t="s">
        <v>34</v>
      </c>
      <c r="Z173" s="12">
        <v>8</v>
      </c>
      <c r="AA173" s="12">
        <v>28</v>
      </c>
      <c r="AB173" s="12">
        <v>5</v>
      </c>
      <c r="AC173" s="12" t="s">
        <v>630</v>
      </c>
      <c r="AD173" s="12">
        <v>112</v>
      </c>
    </row>
    <row r="174" spans="1:30" ht="36" hidden="1" customHeight="1">
      <c r="A174" s="11">
        <v>173</v>
      </c>
      <c r="B174" s="12" t="s">
        <v>631</v>
      </c>
      <c r="C174" s="12" t="s">
        <v>632</v>
      </c>
      <c r="D174" s="13" t="s">
        <v>32</v>
      </c>
      <c r="E174" s="12" t="s">
        <v>633</v>
      </c>
      <c r="F174" s="14">
        <v>6615800</v>
      </c>
      <c r="G174" s="15"/>
      <c r="H174" s="13"/>
      <c r="I174" s="13"/>
      <c r="J174" s="13"/>
      <c r="K174" s="15"/>
      <c r="L174" s="13"/>
      <c r="M174" s="15"/>
      <c r="N174" s="13"/>
      <c r="O174" s="15"/>
      <c r="P174" s="13"/>
      <c r="Q174" s="15"/>
      <c r="R174" s="13"/>
      <c r="S174" s="15"/>
      <c r="T174" s="13"/>
      <c r="U174" s="14"/>
      <c r="V174" s="16">
        <f t="shared" si="4"/>
        <v>1020.81794</v>
      </c>
      <c r="W174" s="17">
        <v>1020.81794</v>
      </c>
      <c r="X174" s="17">
        <f t="shared" si="5"/>
        <v>1020.81794</v>
      </c>
      <c r="Y174" s="11" t="s">
        <v>34</v>
      </c>
      <c r="Z174" s="12">
        <v>8</v>
      </c>
      <c r="AA174" s="12">
        <v>28</v>
      </c>
      <c r="AB174" s="12">
        <v>5</v>
      </c>
      <c r="AC174" s="12" t="s">
        <v>634</v>
      </c>
      <c r="AD174" s="12">
        <v>2314</v>
      </c>
    </row>
    <row r="175" spans="1:30" ht="36" hidden="1" customHeight="1">
      <c r="A175" s="11">
        <v>174</v>
      </c>
      <c r="B175" s="12" t="s">
        <v>635</v>
      </c>
      <c r="C175" s="12" t="s">
        <v>636</v>
      </c>
      <c r="D175" s="13" t="s">
        <v>539</v>
      </c>
      <c r="E175" s="12" t="s">
        <v>205</v>
      </c>
      <c r="F175" s="14">
        <v>6558280</v>
      </c>
      <c r="G175" s="15"/>
      <c r="H175" s="13"/>
      <c r="I175" s="13"/>
      <c r="J175" s="13"/>
      <c r="K175" s="15"/>
      <c r="L175" s="13"/>
      <c r="M175" s="15"/>
      <c r="N175" s="13"/>
      <c r="O175" s="15"/>
      <c r="P175" s="13"/>
      <c r="Q175" s="15"/>
      <c r="R175" s="13"/>
      <c r="S175" s="15"/>
      <c r="T175" s="13"/>
      <c r="U175" s="14"/>
      <c r="V175" s="16">
        <f t="shared" si="4"/>
        <v>1011.9426040000001</v>
      </c>
      <c r="W175" s="17">
        <v>1011.9426040000001</v>
      </c>
      <c r="X175" s="17">
        <f t="shared" si="5"/>
        <v>1011.9426040000001</v>
      </c>
      <c r="Y175" s="18" t="s">
        <v>34</v>
      </c>
      <c r="Z175" s="12">
        <v>8</v>
      </c>
      <c r="AA175" s="12">
        <v>28</v>
      </c>
      <c r="AB175" s="12">
        <v>6</v>
      </c>
      <c r="AC175" s="12" t="s">
        <v>637</v>
      </c>
      <c r="AD175" s="12">
        <v>2328</v>
      </c>
    </row>
    <row r="176" spans="1:30" ht="36" hidden="1" customHeight="1">
      <c r="A176" s="11">
        <v>175</v>
      </c>
      <c r="B176" s="12" t="s">
        <v>638</v>
      </c>
      <c r="C176" s="12" t="s">
        <v>639</v>
      </c>
      <c r="D176" s="13" t="s">
        <v>539</v>
      </c>
      <c r="E176" s="12" t="s">
        <v>209</v>
      </c>
      <c r="F176" s="14">
        <v>6414137</v>
      </c>
      <c r="G176" s="15"/>
      <c r="H176" s="13"/>
      <c r="I176" s="13"/>
      <c r="J176" s="13"/>
      <c r="K176" s="15"/>
      <c r="L176" s="13"/>
      <c r="M176" s="15"/>
      <c r="N176" s="13"/>
      <c r="O176" s="15"/>
      <c r="P176" s="13"/>
      <c r="Q176" s="15"/>
      <c r="R176" s="13"/>
      <c r="S176" s="15"/>
      <c r="T176" s="13"/>
      <c r="U176" s="14"/>
      <c r="V176" s="16">
        <f t="shared" si="4"/>
        <v>989.70133910000004</v>
      </c>
      <c r="W176" s="17">
        <v>989.70133910000004</v>
      </c>
      <c r="X176" s="17">
        <f t="shared" si="5"/>
        <v>989.70133910000004</v>
      </c>
      <c r="Y176" s="18" t="s">
        <v>34</v>
      </c>
      <c r="Z176" s="12">
        <v>8</v>
      </c>
      <c r="AA176" s="12">
        <v>28</v>
      </c>
      <c r="AB176" s="12">
        <v>6</v>
      </c>
      <c r="AC176" s="12" t="s">
        <v>640</v>
      </c>
      <c r="AD176" s="12">
        <v>183</v>
      </c>
    </row>
    <row r="177" spans="1:30" ht="36" hidden="1" customHeight="1">
      <c r="A177" s="11">
        <v>176</v>
      </c>
      <c r="B177" s="12" t="s">
        <v>641</v>
      </c>
      <c r="C177" s="12" t="s">
        <v>642</v>
      </c>
      <c r="D177" s="13" t="s">
        <v>539</v>
      </c>
      <c r="E177" s="12" t="s">
        <v>61</v>
      </c>
      <c r="F177" s="14">
        <v>6377300</v>
      </c>
      <c r="G177" s="15"/>
      <c r="H177" s="13"/>
      <c r="I177" s="13"/>
      <c r="J177" s="13"/>
      <c r="K177" s="15"/>
      <c r="L177" s="13"/>
      <c r="M177" s="15"/>
      <c r="N177" s="13"/>
      <c r="O177" s="15"/>
      <c r="P177" s="13"/>
      <c r="Q177" s="15"/>
      <c r="R177" s="13"/>
      <c r="S177" s="15"/>
      <c r="T177" s="13"/>
      <c r="U177" s="14"/>
      <c r="V177" s="16">
        <f t="shared" si="4"/>
        <v>984.01739000000009</v>
      </c>
      <c r="W177" s="17">
        <v>984.01739000000009</v>
      </c>
      <c r="X177" s="17">
        <f t="shared" si="5"/>
        <v>984.01739000000009</v>
      </c>
      <c r="Y177" s="18" t="s">
        <v>34</v>
      </c>
      <c r="Z177" s="12">
        <v>8</v>
      </c>
      <c r="AA177" s="12">
        <v>28</v>
      </c>
      <c r="AB177" s="12">
        <v>6</v>
      </c>
      <c r="AC177" s="12" t="s">
        <v>643</v>
      </c>
      <c r="AD177" s="12">
        <v>84</v>
      </c>
    </row>
    <row r="178" spans="1:30" ht="36" hidden="1" customHeight="1">
      <c r="A178" s="11">
        <v>177</v>
      </c>
      <c r="B178" s="20" t="s">
        <v>644</v>
      </c>
      <c r="C178" s="20" t="s">
        <v>645</v>
      </c>
      <c r="D178" s="13" t="s">
        <v>32</v>
      </c>
      <c r="E178" s="20" t="s">
        <v>646</v>
      </c>
      <c r="F178" s="16">
        <v>9585920</v>
      </c>
      <c r="G178" s="21"/>
      <c r="H178" s="13"/>
      <c r="I178" s="13"/>
      <c r="J178" s="13"/>
      <c r="K178" s="23">
        <v>15</v>
      </c>
      <c r="L178" s="13"/>
      <c r="M178" s="21"/>
      <c r="N178" s="13"/>
      <c r="O178" s="21"/>
      <c r="P178" s="13"/>
      <c r="Q178" s="21"/>
      <c r="R178" s="13"/>
      <c r="S178" s="21">
        <v>12</v>
      </c>
      <c r="T178" s="13"/>
      <c r="U178" s="16"/>
      <c r="V178" s="16">
        <f t="shared" si="4"/>
        <v>1507.4874560000001</v>
      </c>
      <c r="W178" s="17">
        <v>1507.4874560000001</v>
      </c>
      <c r="X178" s="17">
        <f t="shared" si="5"/>
        <v>1507.4874560000001</v>
      </c>
      <c r="Y178" s="11" t="s">
        <v>34</v>
      </c>
      <c r="Z178" s="12">
        <v>8</v>
      </c>
      <c r="AA178" s="12">
        <v>28</v>
      </c>
      <c r="AB178" s="12">
        <v>5</v>
      </c>
      <c r="AC178" s="12" t="s">
        <v>647</v>
      </c>
      <c r="AD178" s="12">
        <v>130</v>
      </c>
    </row>
    <row r="179" spans="1:30" ht="36" customHeight="1">
      <c r="A179" s="11">
        <v>178</v>
      </c>
      <c r="B179" s="12" t="s">
        <v>648</v>
      </c>
      <c r="C179" s="12" t="s">
        <v>649</v>
      </c>
      <c r="D179" s="13" t="s">
        <v>32</v>
      </c>
      <c r="E179" s="12" t="s">
        <v>289</v>
      </c>
      <c r="F179" s="14">
        <v>6361400</v>
      </c>
      <c r="G179" s="15"/>
      <c r="H179" s="13"/>
      <c r="I179" s="13"/>
      <c r="J179" s="13"/>
      <c r="K179" s="19">
        <v>48</v>
      </c>
      <c r="L179" s="13"/>
      <c r="M179" s="15"/>
      <c r="N179" s="13"/>
      <c r="O179" s="15"/>
      <c r="P179" s="13"/>
      <c r="Q179" s="15"/>
      <c r="R179" s="13"/>
      <c r="S179" s="15"/>
      <c r="T179" s="13"/>
      <c r="U179" s="14"/>
      <c r="V179" s="16">
        <f t="shared" si="4"/>
        <v>1030.5240200000001</v>
      </c>
      <c r="W179" s="17">
        <v>1030.5240200000001</v>
      </c>
      <c r="X179" s="17">
        <f t="shared" si="5"/>
        <v>1030.5240200000001</v>
      </c>
      <c r="Y179" s="11" t="s">
        <v>34</v>
      </c>
      <c r="Z179" s="12">
        <v>8</v>
      </c>
      <c r="AA179" s="12">
        <v>28</v>
      </c>
      <c r="AB179" s="12">
        <v>5</v>
      </c>
      <c r="AC179" s="12"/>
      <c r="AD179" s="12"/>
    </row>
    <row r="180" spans="1:30" ht="36" hidden="1" customHeight="1">
      <c r="A180" s="11">
        <v>179</v>
      </c>
      <c r="B180" s="12" t="s">
        <v>650</v>
      </c>
      <c r="C180" s="12" t="s">
        <v>651</v>
      </c>
      <c r="D180" s="13" t="s">
        <v>32</v>
      </c>
      <c r="E180" s="12" t="s">
        <v>652</v>
      </c>
      <c r="F180" s="14">
        <v>6306780</v>
      </c>
      <c r="G180" s="15"/>
      <c r="H180" s="13"/>
      <c r="I180" s="13"/>
      <c r="J180" s="13"/>
      <c r="K180" s="19">
        <v>38</v>
      </c>
      <c r="L180" s="13"/>
      <c r="M180" s="15"/>
      <c r="N180" s="13"/>
      <c r="O180" s="15"/>
      <c r="P180" s="13"/>
      <c r="Q180" s="15"/>
      <c r="R180" s="13"/>
      <c r="S180" s="15"/>
      <c r="T180" s="13"/>
      <c r="U180" s="14"/>
      <c r="V180" s="16">
        <f t="shared" si="4"/>
        <v>1011.896154</v>
      </c>
      <c r="W180" s="17">
        <v>1011.896154</v>
      </c>
      <c r="X180" s="17">
        <f t="shared" si="5"/>
        <v>1011.896154</v>
      </c>
      <c r="Y180" s="11" t="s">
        <v>34</v>
      </c>
      <c r="Z180" s="12">
        <v>8</v>
      </c>
      <c r="AA180" s="12">
        <v>28</v>
      </c>
      <c r="AB180" s="12">
        <v>5</v>
      </c>
      <c r="AC180" s="12" t="s">
        <v>653</v>
      </c>
      <c r="AD180" s="12">
        <v>2388</v>
      </c>
    </row>
    <row r="181" spans="1:30" s="27" customFormat="1" ht="36" customHeight="1">
      <c r="A181" s="11">
        <v>180</v>
      </c>
      <c r="B181" s="20" t="s">
        <v>654</v>
      </c>
      <c r="C181" s="20" t="s">
        <v>655</v>
      </c>
      <c r="D181" s="13" t="s">
        <v>32</v>
      </c>
      <c r="E181" s="20" t="s">
        <v>656</v>
      </c>
      <c r="F181" s="29">
        <v>6399100</v>
      </c>
      <c r="G181" s="21"/>
      <c r="H181" s="26"/>
      <c r="I181" s="26"/>
      <c r="J181" s="26"/>
      <c r="K181" s="21">
        <v>122.3</v>
      </c>
      <c r="L181" s="26"/>
      <c r="M181" s="21"/>
      <c r="N181" s="26"/>
      <c r="O181" s="21"/>
      <c r="P181" s="26"/>
      <c r="Q181" s="21"/>
      <c r="R181" s="26"/>
      <c r="S181" s="21"/>
      <c r="T181" s="26"/>
      <c r="U181" s="16"/>
      <c r="V181" s="16">
        <f t="shared" si="4"/>
        <v>1112.1271300000001</v>
      </c>
      <c r="W181" s="17">
        <v>1098</v>
      </c>
      <c r="X181" s="17">
        <f t="shared" si="5"/>
        <v>1112.1271300000001</v>
      </c>
      <c r="Y181" s="11" t="s">
        <v>51</v>
      </c>
      <c r="Z181" s="12">
        <v>8</v>
      </c>
      <c r="AA181" s="12">
        <v>28</v>
      </c>
      <c r="AB181" s="12">
        <v>5</v>
      </c>
      <c r="AC181" s="12"/>
      <c r="AD181" s="12"/>
    </row>
    <row r="182" spans="1:30" ht="36" hidden="1" customHeight="1">
      <c r="A182" s="11">
        <v>181</v>
      </c>
      <c r="B182" s="12" t="s">
        <v>657</v>
      </c>
      <c r="C182" s="12" t="s">
        <v>658</v>
      </c>
      <c r="D182" s="13" t="s">
        <v>32</v>
      </c>
      <c r="E182" s="12" t="s">
        <v>659</v>
      </c>
      <c r="F182" s="14">
        <v>6280000</v>
      </c>
      <c r="G182" s="15"/>
      <c r="H182" s="13"/>
      <c r="I182" s="13"/>
      <c r="J182" s="13"/>
      <c r="K182" s="19">
        <v>35</v>
      </c>
      <c r="L182" s="13"/>
      <c r="M182" s="15"/>
      <c r="N182" s="13"/>
      <c r="O182" s="15"/>
      <c r="P182" s="13"/>
      <c r="Q182" s="15"/>
      <c r="R182" s="13"/>
      <c r="S182" s="15"/>
      <c r="T182" s="13"/>
      <c r="U182" s="14"/>
      <c r="V182" s="16">
        <f t="shared" si="4"/>
        <v>1004.7040000000001</v>
      </c>
      <c r="W182" s="17">
        <v>1004.7040000000001</v>
      </c>
      <c r="X182" s="17">
        <f t="shared" si="5"/>
        <v>1004.7040000000001</v>
      </c>
      <c r="Y182" s="11" t="s">
        <v>34</v>
      </c>
      <c r="Z182" s="12">
        <v>8</v>
      </c>
      <c r="AA182" s="12">
        <v>28</v>
      </c>
      <c r="AB182" s="12">
        <v>5</v>
      </c>
      <c r="AC182" s="12" t="s">
        <v>660</v>
      </c>
      <c r="AD182" s="12">
        <v>125</v>
      </c>
    </row>
    <row r="183" spans="1:30" ht="36" hidden="1" customHeight="1">
      <c r="A183" s="11">
        <v>182</v>
      </c>
      <c r="B183" s="12" t="s">
        <v>661</v>
      </c>
      <c r="C183" s="12" t="s">
        <v>108</v>
      </c>
      <c r="D183" s="13" t="s">
        <v>539</v>
      </c>
      <c r="E183" s="12" t="s">
        <v>209</v>
      </c>
      <c r="F183" s="14">
        <v>6250900</v>
      </c>
      <c r="G183" s="15"/>
      <c r="H183" s="13"/>
      <c r="I183" s="13"/>
      <c r="J183" s="13"/>
      <c r="K183" s="15"/>
      <c r="L183" s="13"/>
      <c r="M183" s="15"/>
      <c r="N183" s="13"/>
      <c r="O183" s="15"/>
      <c r="P183" s="13"/>
      <c r="Q183" s="15"/>
      <c r="R183" s="13"/>
      <c r="S183" s="15"/>
      <c r="T183" s="13"/>
      <c r="U183" s="14"/>
      <c r="V183" s="16">
        <f t="shared" si="4"/>
        <v>964.51387000000011</v>
      </c>
      <c r="W183" s="17">
        <v>964.51387000000011</v>
      </c>
      <c r="X183" s="17">
        <f t="shared" si="5"/>
        <v>964.51387000000011</v>
      </c>
      <c r="Y183" s="18" t="s">
        <v>34</v>
      </c>
      <c r="Z183" s="12">
        <v>8</v>
      </c>
      <c r="AA183" s="12">
        <v>28</v>
      </c>
      <c r="AB183" s="12">
        <v>6</v>
      </c>
      <c r="AC183" s="12" t="s">
        <v>357</v>
      </c>
      <c r="AD183" s="12">
        <v>131</v>
      </c>
    </row>
    <row r="184" spans="1:30" ht="36" customHeight="1">
      <c r="A184" s="11">
        <v>183</v>
      </c>
      <c r="B184" s="12" t="s">
        <v>662</v>
      </c>
      <c r="C184" s="12" t="s">
        <v>663</v>
      </c>
      <c r="D184" s="13" t="s">
        <v>32</v>
      </c>
      <c r="E184" s="12" t="s">
        <v>664</v>
      </c>
      <c r="F184" s="14">
        <v>6222720</v>
      </c>
      <c r="G184" s="15"/>
      <c r="H184" s="13"/>
      <c r="I184" s="13"/>
      <c r="J184" s="13"/>
      <c r="K184" s="19">
        <v>86</v>
      </c>
      <c r="L184" s="13"/>
      <c r="M184" s="15"/>
      <c r="N184" s="13"/>
      <c r="O184" s="15"/>
      <c r="P184" s="13"/>
      <c r="Q184" s="15"/>
      <c r="R184" s="13"/>
      <c r="S184" s="15"/>
      <c r="T184" s="13"/>
      <c r="U184" s="14"/>
      <c r="V184" s="16">
        <f t="shared" si="4"/>
        <v>1047.8856960000001</v>
      </c>
      <c r="W184" s="17">
        <v>1047.8856960000001</v>
      </c>
      <c r="X184" s="17">
        <f t="shared" si="5"/>
        <v>1047.8856960000001</v>
      </c>
      <c r="Y184" s="11" t="s">
        <v>34</v>
      </c>
      <c r="Z184" s="12">
        <v>8</v>
      </c>
      <c r="AA184" s="12">
        <v>28</v>
      </c>
      <c r="AB184" s="12">
        <v>5</v>
      </c>
      <c r="AC184" s="12"/>
      <c r="AD184" s="12"/>
    </row>
    <row r="185" spans="1:30" ht="36" hidden="1" customHeight="1">
      <c r="A185" s="11">
        <v>184</v>
      </c>
      <c r="B185" s="12" t="s">
        <v>665</v>
      </c>
      <c r="C185" s="12" t="s">
        <v>666</v>
      </c>
      <c r="D185" s="13" t="s">
        <v>539</v>
      </c>
      <c r="E185" s="12" t="s">
        <v>205</v>
      </c>
      <c r="F185" s="14">
        <v>6190960</v>
      </c>
      <c r="G185" s="15"/>
      <c r="H185" s="13"/>
      <c r="I185" s="13"/>
      <c r="J185" s="13"/>
      <c r="K185" s="15"/>
      <c r="L185" s="13"/>
      <c r="M185" s="15"/>
      <c r="N185" s="13"/>
      <c r="O185" s="15"/>
      <c r="P185" s="13"/>
      <c r="Q185" s="15"/>
      <c r="R185" s="13"/>
      <c r="S185" s="15"/>
      <c r="T185" s="13"/>
      <c r="U185" s="14"/>
      <c r="V185" s="16">
        <f t="shared" si="4"/>
        <v>955.26512800000012</v>
      </c>
      <c r="W185" s="17">
        <v>955.26512800000012</v>
      </c>
      <c r="X185" s="17">
        <f t="shared" si="5"/>
        <v>955.26512800000012</v>
      </c>
      <c r="Y185" s="18" t="s">
        <v>34</v>
      </c>
      <c r="Z185" s="12">
        <v>8</v>
      </c>
      <c r="AA185" s="12">
        <v>28</v>
      </c>
      <c r="AB185" s="12">
        <v>6</v>
      </c>
      <c r="AC185" s="12" t="s">
        <v>667</v>
      </c>
      <c r="AD185" s="12">
        <v>2007</v>
      </c>
    </row>
    <row r="186" spans="1:30" ht="36" hidden="1" customHeight="1">
      <c r="A186" s="11">
        <v>185</v>
      </c>
      <c r="B186" s="20" t="s">
        <v>668</v>
      </c>
      <c r="C186" s="20" t="s">
        <v>669</v>
      </c>
      <c r="D186" s="13" t="s">
        <v>32</v>
      </c>
      <c r="E186" s="20" t="s">
        <v>346</v>
      </c>
      <c r="F186" s="16">
        <v>6104133</v>
      </c>
      <c r="G186" s="21"/>
      <c r="H186" s="13"/>
      <c r="I186" s="13"/>
      <c r="J186" s="13"/>
      <c r="K186" s="21"/>
      <c r="L186" s="13"/>
      <c r="M186" s="21"/>
      <c r="N186" s="13"/>
      <c r="O186" s="21"/>
      <c r="P186" s="13"/>
      <c r="Q186" s="21"/>
      <c r="R186" s="13"/>
      <c r="S186" s="21"/>
      <c r="T186" s="13"/>
      <c r="U186" s="16"/>
      <c r="V186" s="16">
        <f t="shared" si="4"/>
        <v>941.86772190000011</v>
      </c>
      <c r="W186" s="17">
        <v>941.86772190000011</v>
      </c>
      <c r="X186" s="17">
        <f t="shared" si="5"/>
        <v>941.86772190000011</v>
      </c>
      <c r="Y186" s="11" t="s">
        <v>34</v>
      </c>
      <c r="Z186" s="12">
        <v>8</v>
      </c>
      <c r="AA186" s="12">
        <v>28</v>
      </c>
      <c r="AB186" s="12">
        <v>5</v>
      </c>
      <c r="AC186" s="12" t="s">
        <v>670</v>
      </c>
      <c r="AD186" s="12">
        <v>2400</v>
      </c>
    </row>
    <row r="187" spans="1:30" ht="36" hidden="1" customHeight="1">
      <c r="A187" s="11">
        <v>186</v>
      </c>
      <c r="B187" s="12" t="s">
        <v>671</v>
      </c>
      <c r="C187" s="12" t="s">
        <v>672</v>
      </c>
      <c r="D187" s="13" t="s">
        <v>539</v>
      </c>
      <c r="E187" s="12" t="s">
        <v>147</v>
      </c>
      <c r="F187" s="14">
        <v>6064508</v>
      </c>
      <c r="G187" s="15"/>
      <c r="H187" s="13"/>
      <c r="I187" s="13"/>
      <c r="J187" s="13"/>
      <c r="K187" s="15"/>
      <c r="L187" s="13"/>
      <c r="M187" s="15"/>
      <c r="N187" s="13"/>
      <c r="O187" s="15"/>
      <c r="P187" s="13"/>
      <c r="Q187" s="15"/>
      <c r="R187" s="13"/>
      <c r="S187" s="15"/>
      <c r="T187" s="13"/>
      <c r="U187" s="14"/>
      <c r="V187" s="16">
        <f t="shared" si="4"/>
        <v>935.75358440000002</v>
      </c>
      <c r="W187" s="17">
        <v>935.75358440000002</v>
      </c>
      <c r="X187" s="17">
        <f t="shared" si="5"/>
        <v>935.75358440000002</v>
      </c>
      <c r="Y187" s="18" t="s">
        <v>34</v>
      </c>
      <c r="Z187" s="12">
        <v>8</v>
      </c>
      <c r="AA187" s="12">
        <v>28</v>
      </c>
      <c r="AB187" s="12">
        <v>6</v>
      </c>
      <c r="AC187" s="12" t="s">
        <v>673</v>
      </c>
      <c r="AD187" s="12">
        <v>70</v>
      </c>
    </row>
    <row r="188" spans="1:30" ht="36" customHeight="1">
      <c r="A188" s="11">
        <v>187</v>
      </c>
      <c r="B188" s="12" t="s">
        <v>674</v>
      </c>
      <c r="C188" s="12" t="s">
        <v>675</v>
      </c>
      <c r="D188" s="13" t="s">
        <v>32</v>
      </c>
      <c r="E188" s="12" t="s">
        <v>676</v>
      </c>
      <c r="F188" s="14">
        <v>5936400</v>
      </c>
      <c r="G188" s="15"/>
      <c r="H188" s="13"/>
      <c r="I188" s="13"/>
      <c r="J188" s="13"/>
      <c r="K188" s="19">
        <v>55</v>
      </c>
      <c r="L188" s="13"/>
      <c r="M188" s="15"/>
      <c r="N188" s="13"/>
      <c r="O188" s="19">
        <v>35</v>
      </c>
      <c r="P188" s="13"/>
      <c r="Q188" s="15"/>
      <c r="R188" s="13"/>
      <c r="S188" s="15"/>
      <c r="T188" s="13"/>
      <c r="U188" s="14"/>
      <c r="V188" s="16">
        <f t="shared" si="4"/>
        <v>1008.8365200000001</v>
      </c>
      <c r="W188" s="17">
        <v>1008.8365200000001</v>
      </c>
      <c r="X188" s="17">
        <f t="shared" si="5"/>
        <v>1008.8365200000001</v>
      </c>
      <c r="Y188" s="11" t="s">
        <v>34</v>
      </c>
      <c r="Z188" s="12">
        <v>8</v>
      </c>
      <c r="AA188" s="12">
        <v>28</v>
      </c>
      <c r="AB188" s="12">
        <v>5</v>
      </c>
      <c r="AC188" s="12"/>
      <c r="AD188" s="12"/>
    </row>
    <row r="189" spans="1:30" ht="36" hidden="1" customHeight="1">
      <c r="A189" s="11">
        <v>188</v>
      </c>
      <c r="B189" s="20" t="s">
        <v>63</v>
      </c>
      <c r="C189" s="20" t="s">
        <v>677</v>
      </c>
      <c r="D189" s="13" t="s">
        <v>539</v>
      </c>
      <c r="E189" s="20" t="s">
        <v>61</v>
      </c>
      <c r="F189" s="16">
        <v>5932956</v>
      </c>
      <c r="G189" s="21"/>
      <c r="H189" s="13"/>
      <c r="I189" s="13"/>
      <c r="J189" s="13"/>
      <c r="K189" s="21"/>
      <c r="L189" s="13"/>
      <c r="M189" s="21"/>
      <c r="N189" s="13"/>
      <c r="O189" s="21"/>
      <c r="P189" s="13"/>
      <c r="Q189" s="21"/>
      <c r="R189" s="13"/>
      <c r="S189" s="21"/>
      <c r="T189" s="13"/>
      <c r="U189" s="16"/>
      <c r="V189" s="16">
        <f t="shared" si="4"/>
        <v>915.45511080000006</v>
      </c>
      <c r="W189" s="17">
        <v>915.45511080000006</v>
      </c>
      <c r="X189" s="17">
        <f t="shared" si="5"/>
        <v>915.45511080000006</v>
      </c>
      <c r="Y189" s="25" t="s">
        <v>561</v>
      </c>
      <c r="Z189" s="12">
        <v>8</v>
      </c>
      <c r="AA189" s="12">
        <v>28</v>
      </c>
      <c r="AB189" s="12">
        <v>6</v>
      </c>
      <c r="AC189" s="12" t="s">
        <v>66</v>
      </c>
      <c r="AD189" s="12">
        <v>2335</v>
      </c>
    </row>
    <row r="190" spans="1:30" ht="36" hidden="1" customHeight="1">
      <c r="A190" s="11">
        <v>189</v>
      </c>
      <c r="B190" s="12" t="s">
        <v>678</v>
      </c>
      <c r="C190" s="12" t="s">
        <v>679</v>
      </c>
      <c r="D190" s="13" t="s">
        <v>539</v>
      </c>
      <c r="E190" s="12" t="s">
        <v>180</v>
      </c>
      <c r="F190" s="14">
        <v>5898000</v>
      </c>
      <c r="G190" s="15"/>
      <c r="H190" s="13"/>
      <c r="I190" s="13"/>
      <c r="J190" s="13"/>
      <c r="K190" s="15"/>
      <c r="L190" s="13"/>
      <c r="M190" s="15"/>
      <c r="N190" s="13"/>
      <c r="O190" s="15"/>
      <c r="P190" s="13"/>
      <c r="Q190" s="15"/>
      <c r="R190" s="13"/>
      <c r="S190" s="15"/>
      <c r="T190" s="13"/>
      <c r="U190" s="14"/>
      <c r="V190" s="16">
        <f t="shared" si="4"/>
        <v>910.06140000000005</v>
      </c>
      <c r="W190" s="17">
        <v>910.06140000000005</v>
      </c>
      <c r="X190" s="17">
        <f t="shared" si="5"/>
        <v>910.06140000000005</v>
      </c>
      <c r="Y190" s="18" t="s">
        <v>34</v>
      </c>
      <c r="Z190" s="12">
        <v>8</v>
      </c>
      <c r="AA190" s="12">
        <v>28</v>
      </c>
      <c r="AB190" s="12">
        <v>6</v>
      </c>
      <c r="AC190" s="12" t="s">
        <v>441</v>
      </c>
      <c r="AD190" s="12">
        <v>172</v>
      </c>
    </row>
    <row r="191" spans="1:30" ht="36" customHeight="1">
      <c r="A191" s="11">
        <v>190</v>
      </c>
      <c r="B191" s="12" t="s">
        <v>680</v>
      </c>
      <c r="C191" s="12" t="s">
        <v>681</v>
      </c>
      <c r="D191" s="13" t="s">
        <v>32</v>
      </c>
      <c r="E191" s="12" t="s">
        <v>682</v>
      </c>
      <c r="F191" s="14">
        <v>5876200</v>
      </c>
      <c r="G191" s="24"/>
      <c r="H191" s="13"/>
      <c r="I191" s="13"/>
      <c r="J191" s="13"/>
      <c r="K191" s="19">
        <v>50</v>
      </c>
      <c r="L191" s="13"/>
      <c r="M191" s="24"/>
      <c r="N191" s="13"/>
      <c r="O191" s="19">
        <v>45</v>
      </c>
      <c r="P191" s="13"/>
      <c r="Q191" s="15"/>
      <c r="R191" s="13"/>
      <c r="S191" s="15"/>
      <c r="T191" s="13"/>
      <c r="U191" s="14"/>
      <c r="V191" s="16">
        <f t="shared" si="4"/>
        <v>1004.94766</v>
      </c>
      <c r="W191" s="17">
        <v>1004.94766</v>
      </c>
      <c r="X191" s="17">
        <f t="shared" si="5"/>
        <v>1004.94766</v>
      </c>
      <c r="Y191" s="11" t="s">
        <v>34</v>
      </c>
      <c r="Z191" s="12">
        <v>8</v>
      </c>
      <c r="AA191" s="12">
        <v>28</v>
      </c>
      <c r="AB191" s="12">
        <v>5</v>
      </c>
      <c r="AC191" s="12"/>
      <c r="AD191" s="12"/>
    </row>
    <row r="192" spans="1:30" ht="36" hidden="1" customHeight="1">
      <c r="A192" s="11">
        <v>191</v>
      </c>
      <c r="B192" s="12" t="s">
        <v>683</v>
      </c>
      <c r="C192" s="12" t="s">
        <v>684</v>
      </c>
      <c r="D192" s="13" t="s">
        <v>539</v>
      </c>
      <c r="E192" s="12" t="s">
        <v>601</v>
      </c>
      <c r="F192" s="14">
        <v>5864895</v>
      </c>
      <c r="G192" s="15"/>
      <c r="H192" s="13"/>
      <c r="I192" s="13"/>
      <c r="J192" s="13"/>
      <c r="K192" s="15"/>
      <c r="L192" s="13"/>
      <c r="M192" s="15"/>
      <c r="N192" s="13"/>
      <c r="O192" s="15"/>
      <c r="P192" s="13"/>
      <c r="Q192" s="15"/>
      <c r="R192" s="13"/>
      <c r="S192" s="15"/>
      <c r="T192" s="13"/>
      <c r="U192" s="14"/>
      <c r="V192" s="16">
        <f t="shared" si="4"/>
        <v>904.95329850000007</v>
      </c>
      <c r="W192" s="17">
        <v>904.95329850000007</v>
      </c>
      <c r="X192" s="17">
        <f t="shared" si="5"/>
        <v>904.95329850000007</v>
      </c>
      <c r="Y192" s="18" t="s">
        <v>34</v>
      </c>
      <c r="Z192" s="12">
        <v>8</v>
      </c>
      <c r="AA192" s="12">
        <v>28</v>
      </c>
      <c r="AB192" s="12">
        <v>6</v>
      </c>
      <c r="AC192" s="12" t="s">
        <v>685</v>
      </c>
      <c r="AD192" s="12">
        <v>2006</v>
      </c>
    </row>
    <row r="193" spans="1:30" ht="36" hidden="1" customHeight="1">
      <c r="A193" s="11">
        <v>192</v>
      </c>
      <c r="B193" s="12" t="s">
        <v>686</v>
      </c>
      <c r="C193" s="12" t="s">
        <v>687</v>
      </c>
      <c r="D193" s="13" t="s">
        <v>539</v>
      </c>
      <c r="E193" s="12" t="s">
        <v>688</v>
      </c>
      <c r="F193" s="14">
        <v>5832400</v>
      </c>
      <c r="G193" s="15"/>
      <c r="H193" s="13"/>
      <c r="I193" s="13"/>
      <c r="J193" s="13"/>
      <c r="K193" s="15"/>
      <c r="L193" s="13"/>
      <c r="M193" s="15"/>
      <c r="N193" s="13"/>
      <c r="O193" s="15"/>
      <c r="P193" s="13"/>
      <c r="Q193" s="15"/>
      <c r="R193" s="13"/>
      <c r="S193" s="15"/>
      <c r="T193" s="13"/>
      <c r="U193" s="14"/>
      <c r="V193" s="16">
        <f t="shared" si="4"/>
        <v>899.93932000000007</v>
      </c>
      <c r="W193" s="17">
        <v>899.93932000000007</v>
      </c>
      <c r="X193" s="17">
        <f t="shared" si="5"/>
        <v>899.93932000000007</v>
      </c>
      <c r="Y193" s="18" t="s">
        <v>34</v>
      </c>
      <c r="Z193" s="12">
        <v>8</v>
      </c>
      <c r="AA193" s="12">
        <v>28</v>
      </c>
      <c r="AB193" s="12">
        <v>6</v>
      </c>
      <c r="AC193" s="12" t="s">
        <v>689</v>
      </c>
      <c r="AD193" s="12">
        <v>94</v>
      </c>
    </row>
    <row r="194" spans="1:30" ht="36" hidden="1" customHeight="1">
      <c r="A194" s="11">
        <v>193</v>
      </c>
      <c r="B194" s="12" t="s">
        <v>690</v>
      </c>
      <c r="C194" s="12" t="s">
        <v>691</v>
      </c>
      <c r="D194" s="13" t="s">
        <v>539</v>
      </c>
      <c r="E194" s="12" t="s">
        <v>147</v>
      </c>
      <c r="F194" s="14">
        <v>5764600</v>
      </c>
      <c r="G194" s="15"/>
      <c r="H194" s="13"/>
      <c r="I194" s="13"/>
      <c r="J194" s="13"/>
      <c r="K194" s="15">
        <v>321.2</v>
      </c>
      <c r="L194" s="13"/>
      <c r="M194" s="15"/>
      <c r="N194" s="13"/>
      <c r="O194" s="15"/>
      <c r="P194" s="13"/>
      <c r="Q194" s="15"/>
      <c r="R194" s="13"/>
      <c r="S194" s="15">
        <v>66.099999999999994</v>
      </c>
      <c r="T194" s="13"/>
      <c r="U194" s="14"/>
      <c r="V194" s="16">
        <f t="shared" si="4"/>
        <v>1289.1507799999999</v>
      </c>
      <c r="W194" s="17">
        <v>1289.1507799999999</v>
      </c>
      <c r="X194" s="17">
        <f t="shared" si="5"/>
        <v>1289.1507799999999</v>
      </c>
      <c r="Y194" s="18" t="s">
        <v>34</v>
      </c>
      <c r="Z194" s="12">
        <v>8</v>
      </c>
      <c r="AA194" s="12">
        <v>28</v>
      </c>
      <c r="AB194" s="12">
        <v>6</v>
      </c>
      <c r="AC194" s="12" t="s">
        <v>692</v>
      </c>
      <c r="AD194" s="12">
        <v>76</v>
      </c>
    </row>
    <row r="195" spans="1:30" ht="36" hidden="1" customHeight="1">
      <c r="A195" s="11">
        <v>194</v>
      </c>
      <c r="B195" s="12" t="s">
        <v>693</v>
      </c>
      <c r="C195" s="12" t="s">
        <v>694</v>
      </c>
      <c r="D195" s="13" t="s">
        <v>539</v>
      </c>
      <c r="E195" s="12" t="s">
        <v>209</v>
      </c>
      <c r="F195" s="14">
        <v>5702960</v>
      </c>
      <c r="G195" s="15"/>
      <c r="H195" s="13"/>
      <c r="I195" s="13"/>
      <c r="J195" s="13"/>
      <c r="K195" s="15"/>
      <c r="L195" s="13"/>
      <c r="M195" s="15"/>
      <c r="N195" s="13"/>
      <c r="O195" s="15"/>
      <c r="P195" s="13"/>
      <c r="Q195" s="15"/>
      <c r="R195" s="13"/>
      <c r="S195" s="15"/>
      <c r="T195" s="13"/>
      <c r="U195" s="14"/>
      <c r="V195" s="16">
        <f t="shared" ref="V195:V258" si="6">0.0001543*F195+0.7*G195+ 0.7*H195+0.6*I195+0.5*J195+1.02*K195+0.00088*L195+0.99*M195+0.00094*N195+1.05*O195+0.00083*P195+1.09*Q195+0.0009*R195+1.09*S195+1*T195+0*U195</f>
        <v>879.9667280000001</v>
      </c>
      <c r="W195" s="17">
        <v>879.9667280000001</v>
      </c>
      <c r="X195" s="17">
        <f t="shared" ref="X195:X258" si="7">IF(Y195="EVN", V195,W195)</f>
        <v>879.9667280000001</v>
      </c>
      <c r="Y195" s="18" t="s">
        <v>34</v>
      </c>
      <c r="Z195" s="12">
        <v>8</v>
      </c>
      <c r="AA195" s="12">
        <v>28</v>
      </c>
      <c r="AB195" s="12">
        <v>6</v>
      </c>
      <c r="AC195" s="12" t="s">
        <v>695</v>
      </c>
      <c r="AD195" s="12">
        <v>193</v>
      </c>
    </row>
    <row r="196" spans="1:30" ht="36" hidden="1" customHeight="1">
      <c r="A196" s="11">
        <v>195</v>
      </c>
      <c r="B196" s="12" t="s">
        <v>696</v>
      </c>
      <c r="C196" s="12" t="s">
        <v>697</v>
      </c>
      <c r="D196" s="13" t="s">
        <v>539</v>
      </c>
      <c r="E196" s="12" t="s">
        <v>209</v>
      </c>
      <c r="F196" s="14">
        <v>5677400</v>
      </c>
      <c r="G196" s="15"/>
      <c r="H196" s="13"/>
      <c r="I196" s="13"/>
      <c r="J196" s="13"/>
      <c r="K196" s="15"/>
      <c r="L196" s="13"/>
      <c r="M196" s="15"/>
      <c r="N196" s="13"/>
      <c r="O196" s="15"/>
      <c r="P196" s="13"/>
      <c r="Q196" s="19"/>
      <c r="R196" s="13"/>
      <c r="S196" s="19">
        <v>18</v>
      </c>
      <c r="T196" s="13"/>
      <c r="U196" s="14"/>
      <c r="V196" s="16">
        <f t="shared" si="6"/>
        <v>895.64282000000003</v>
      </c>
      <c r="W196" s="17">
        <v>895.64282000000003</v>
      </c>
      <c r="X196" s="17">
        <f t="shared" si="7"/>
        <v>895.64282000000003</v>
      </c>
      <c r="Y196" s="18" t="s">
        <v>34</v>
      </c>
      <c r="Z196" s="12">
        <v>8</v>
      </c>
      <c r="AA196" s="12">
        <v>28</v>
      </c>
      <c r="AB196" s="12">
        <v>6</v>
      </c>
      <c r="AC196" s="12" t="s">
        <v>698</v>
      </c>
      <c r="AD196" s="12">
        <v>74</v>
      </c>
    </row>
    <row r="197" spans="1:30" ht="36" hidden="1" customHeight="1">
      <c r="A197" s="11">
        <v>196</v>
      </c>
      <c r="B197" s="12" t="s">
        <v>699</v>
      </c>
      <c r="C197" s="12" t="s">
        <v>700</v>
      </c>
      <c r="D197" s="13" t="s">
        <v>539</v>
      </c>
      <c r="E197" s="12" t="s">
        <v>495</v>
      </c>
      <c r="F197" s="14">
        <v>6361900</v>
      </c>
      <c r="G197" s="15"/>
      <c r="H197" s="13"/>
      <c r="I197" s="13"/>
      <c r="J197" s="13"/>
      <c r="K197" s="15"/>
      <c r="L197" s="13"/>
      <c r="M197" s="15"/>
      <c r="N197" s="13"/>
      <c r="O197" s="15"/>
      <c r="P197" s="13"/>
      <c r="Q197" s="15"/>
      <c r="R197" s="13"/>
      <c r="S197" s="15"/>
      <c r="T197" s="13"/>
      <c r="U197" s="14"/>
      <c r="V197" s="16">
        <f t="shared" si="6"/>
        <v>981.6411700000001</v>
      </c>
      <c r="W197" s="17">
        <v>875</v>
      </c>
      <c r="X197" s="17">
        <f t="shared" si="7"/>
        <v>981.6411700000001</v>
      </c>
      <c r="Y197" s="18" t="s">
        <v>51</v>
      </c>
      <c r="Z197" s="12">
        <v>8</v>
      </c>
      <c r="AA197" s="12">
        <v>28</v>
      </c>
      <c r="AB197" s="12">
        <v>6</v>
      </c>
      <c r="AC197" s="12" t="s">
        <v>701</v>
      </c>
      <c r="AD197" s="12">
        <v>95</v>
      </c>
    </row>
    <row r="198" spans="1:30" ht="36" hidden="1" customHeight="1">
      <c r="A198" s="11">
        <v>197</v>
      </c>
      <c r="B198" s="12" t="s">
        <v>702</v>
      </c>
      <c r="C198" s="12" t="s">
        <v>703</v>
      </c>
      <c r="D198" s="13" t="s">
        <v>539</v>
      </c>
      <c r="E198" s="12" t="s">
        <v>147</v>
      </c>
      <c r="F198" s="14">
        <v>5667500</v>
      </c>
      <c r="G198" s="15"/>
      <c r="H198" s="13"/>
      <c r="I198" s="13"/>
      <c r="J198" s="13"/>
      <c r="K198" s="15"/>
      <c r="L198" s="13"/>
      <c r="M198" s="15"/>
      <c r="N198" s="13"/>
      <c r="O198" s="15"/>
      <c r="P198" s="13"/>
      <c r="Q198" s="15"/>
      <c r="R198" s="13"/>
      <c r="S198" s="15"/>
      <c r="T198" s="13"/>
      <c r="U198" s="14"/>
      <c r="V198" s="16">
        <f t="shared" si="6"/>
        <v>874.49525000000006</v>
      </c>
      <c r="W198" s="17">
        <v>874.49525000000006</v>
      </c>
      <c r="X198" s="17">
        <f t="shared" si="7"/>
        <v>874.49525000000006</v>
      </c>
      <c r="Y198" s="18" t="s">
        <v>34</v>
      </c>
      <c r="Z198" s="12">
        <v>8</v>
      </c>
      <c r="AA198" s="12">
        <v>28</v>
      </c>
      <c r="AB198" s="12">
        <v>6</v>
      </c>
      <c r="AC198" s="12" t="s">
        <v>704</v>
      </c>
      <c r="AD198" s="12">
        <v>82</v>
      </c>
    </row>
    <row r="199" spans="1:30" ht="36" hidden="1" customHeight="1">
      <c r="A199" s="11">
        <v>198</v>
      </c>
      <c r="B199" s="12" t="s">
        <v>705</v>
      </c>
      <c r="C199" s="12" t="s">
        <v>706</v>
      </c>
      <c r="D199" s="13" t="s">
        <v>539</v>
      </c>
      <c r="E199" s="12" t="s">
        <v>147</v>
      </c>
      <c r="F199" s="14">
        <v>6306200</v>
      </c>
      <c r="G199" s="15"/>
      <c r="H199" s="13"/>
      <c r="I199" s="13"/>
      <c r="J199" s="13"/>
      <c r="K199" s="15"/>
      <c r="L199" s="13"/>
      <c r="M199" s="15"/>
      <c r="N199" s="13"/>
      <c r="O199" s="15"/>
      <c r="P199" s="13"/>
      <c r="Q199" s="15"/>
      <c r="R199" s="13"/>
      <c r="S199" s="15"/>
      <c r="T199" s="13"/>
      <c r="U199" s="14"/>
      <c r="V199" s="16">
        <f t="shared" si="6"/>
        <v>973.04666000000009</v>
      </c>
      <c r="W199" s="17">
        <v>874</v>
      </c>
      <c r="X199" s="17">
        <f t="shared" si="7"/>
        <v>973.04666000000009</v>
      </c>
      <c r="Y199" s="18" t="s">
        <v>51</v>
      </c>
      <c r="Z199" s="12">
        <v>8</v>
      </c>
      <c r="AA199" s="12">
        <v>28</v>
      </c>
      <c r="AB199" s="12">
        <v>6</v>
      </c>
      <c r="AC199" s="12" t="s">
        <v>707</v>
      </c>
      <c r="AD199" s="12">
        <v>178</v>
      </c>
    </row>
    <row r="200" spans="1:30" ht="36" hidden="1" customHeight="1">
      <c r="A200" s="11">
        <v>199</v>
      </c>
      <c r="B200" s="12" t="s">
        <v>708</v>
      </c>
      <c r="C200" s="12" t="s">
        <v>709</v>
      </c>
      <c r="D200" s="13" t="s">
        <v>539</v>
      </c>
      <c r="E200" s="12" t="s">
        <v>710</v>
      </c>
      <c r="F200" s="30">
        <v>5605034</v>
      </c>
      <c r="G200" s="15"/>
      <c r="H200" s="13"/>
      <c r="I200" s="13"/>
      <c r="J200" s="13"/>
      <c r="K200" s="15"/>
      <c r="L200" s="13"/>
      <c r="M200" s="15"/>
      <c r="N200" s="13"/>
      <c r="O200" s="15"/>
      <c r="P200" s="13"/>
      <c r="Q200" s="15"/>
      <c r="R200" s="13"/>
      <c r="S200" s="15"/>
      <c r="T200" s="13"/>
      <c r="U200" s="14"/>
      <c r="V200" s="16">
        <f t="shared" si="6"/>
        <v>864.85674620000009</v>
      </c>
      <c r="W200" s="17">
        <v>853</v>
      </c>
      <c r="X200" s="17">
        <f t="shared" si="7"/>
        <v>864.85674620000009</v>
      </c>
      <c r="Y200" s="18" t="s">
        <v>51</v>
      </c>
      <c r="Z200" s="12">
        <v>8</v>
      </c>
      <c r="AA200" s="12">
        <v>28</v>
      </c>
      <c r="AB200" s="12">
        <v>6</v>
      </c>
      <c r="AC200" s="12" t="s">
        <v>711</v>
      </c>
      <c r="AD200" s="12">
        <v>200</v>
      </c>
    </row>
    <row r="201" spans="1:30" ht="36" customHeight="1">
      <c r="A201" s="11">
        <v>200</v>
      </c>
      <c r="B201" s="12" t="s">
        <v>712</v>
      </c>
      <c r="C201" s="12" t="s">
        <v>713</v>
      </c>
      <c r="D201" s="13" t="s">
        <v>32</v>
      </c>
      <c r="E201" s="12" t="s">
        <v>714</v>
      </c>
      <c r="F201" s="14">
        <v>5421700</v>
      </c>
      <c r="G201" s="15"/>
      <c r="H201" s="13"/>
      <c r="I201" s="13"/>
      <c r="J201" s="13"/>
      <c r="K201" s="19">
        <v>125</v>
      </c>
      <c r="L201" s="13"/>
      <c r="M201" s="19"/>
      <c r="N201" s="13"/>
      <c r="O201" s="19"/>
      <c r="P201" s="13"/>
      <c r="Q201" s="19"/>
      <c r="R201" s="13"/>
      <c r="S201" s="19">
        <v>35</v>
      </c>
      <c r="T201" s="13"/>
      <c r="U201" s="14"/>
      <c r="V201" s="16">
        <f t="shared" si="6"/>
        <v>1002.2183100000001</v>
      </c>
      <c r="W201" s="17">
        <v>1002.2183100000001</v>
      </c>
      <c r="X201" s="17">
        <f t="shared" si="7"/>
        <v>1002.2183100000001</v>
      </c>
      <c r="Y201" s="11" t="s">
        <v>34</v>
      </c>
      <c r="Z201" s="12">
        <v>8</v>
      </c>
      <c r="AA201" s="12">
        <v>28</v>
      </c>
      <c r="AB201" s="12">
        <v>5</v>
      </c>
      <c r="AC201" s="12"/>
      <c r="AD201" s="12"/>
    </row>
    <row r="202" spans="1:30" ht="36" hidden="1" customHeight="1">
      <c r="A202" s="11">
        <v>201</v>
      </c>
      <c r="B202" s="12" t="s">
        <v>715</v>
      </c>
      <c r="C202" s="12" t="s">
        <v>716</v>
      </c>
      <c r="D202" s="13" t="s">
        <v>539</v>
      </c>
      <c r="E202" s="12" t="s">
        <v>147</v>
      </c>
      <c r="F202" s="14">
        <v>5400000</v>
      </c>
      <c r="G202" s="15"/>
      <c r="H202" s="13"/>
      <c r="I202" s="13"/>
      <c r="J202" s="13"/>
      <c r="K202" s="15">
        <v>247.9</v>
      </c>
      <c r="L202" s="13"/>
      <c r="M202" s="15"/>
      <c r="N202" s="13"/>
      <c r="O202" s="15"/>
      <c r="P202" s="13"/>
      <c r="Q202" s="15"/>
      <c r="R202" s="13"/>
      <c r="S202" s="15">
        <v>57.6</v>
      </c>
      <c r="T202" s="13"/>
      <c r="U202" s="14"/>
      <c r="V202" s="16">
        <f t="shared" si="6"/>
        <v>1148.8620000000001</v>
      </c>
      <c r="W202" s="17">
        <v>1148.8620000000001</v>
      </c>
      <c r="X202" s="17">
        <f t="shared" si="7"/>
        <v>1148.8620000000001</v>
      </c>
      <c r="Y202" s="18" t="s">
        <v>34</v>
      </c>
      <c r="Z202" s="12">
        <v>8</v>
      </c>
      <c r="AA202" s="12">
        <v>28</v>
      </c>
      <c r="AB202" s="12">
        <v>6</v>
      </c>
      <c r="AC202" s="12" t="s">
        <v>717</v>
      </c>
      <c r="AD202" s="12">
        <v>175</v>
      </c>
    </row>
    <row r="203" spans="1:30" ht="36" hidden="1" customHeight="1">
      <c r="A203" s="11">
        <v>202</v>
      </c>
      <c r="B203" s="12" t="s">
        <v>718</v>
      </c>
      <c r="C203" s="12" t="s">
        <v>719</v>
      </c>
      <c r="D203" s="13" t="s">
        <v>539</v>
      </c>
      <c r="E203" s="12" t="s">
        <v>720</v>
      </c>
      <c r="F203" s="14">
        <v>5367400</v>
      </c>
      <c r="G203" s="15"/>
      <c r="H203" s="13"/>
      <c r="I203" s="13"/>
      <c r="J203" s="13"/>
      <c r="K203" s="15"/>
      <c r="L203" s="13"/>
      <c r="M203" s="15"/>
      <c r="N203" s="13"/>
      <c r="O203" s="15"/>
      <c r="P203" s="13"/>
      <c r="Q203" s="15"/>
      <c r="R203" s="13"/>
      <c r="S203" s="15"/>
      <c r="T203" s="13"/>
      <c r="U203" s="14"/>
      <c r="V203" s="16">
        <f t="shared" si="6"/>
        <v>828.18982000000005</v>
      </c>
      <c r="W203" s="17">
        <v>828.18982000000005</v>
      </c>
      <c r="X203" s="17">
        <f t="shared" si="7"/>
        <v>828.18982000000005</v>
      </c>
      <c r="Y203" s="18" t="s">
        <v>34</v>
      </c>
      <c r="Z203" s="12">
        <v>8</v>
      </c>
      <c r="AA203" s="12">
        <v>28</v>
      </c>
      <c r="AB203" s="12">
        <v>6</v>
      </c>
      <c r="AC203" s="12" t="s">
        <v>267</v>
      </c>
      <c r="AD203" s="12">
        <v>1977</v>
      </c>
    </row>
    <row r="204" spans="1:30" ht="36" hidden="1" customHeight="1">
      <c r="A204" s="11">
        <v>203</v>
      </c>
      <c r="B204" s="12" t="s">
        <v>721</v>
      </c>
      <c r="C204" s="12" t="s">
        <v>722</v>
      </c>
      <c r="D204" s="13" t="s">
        <v>32</v>
      </c>
      <c r="E204" s="12" t="s">
        <v>723</v>
      </c>
      <c r="F204" s="14">
        <v>5340500</v>
      </c>
      <c r="G204" s="15"/>
      <c r="H204" s="13"/>
      <c r="I204" s="13"/>
      <c r="J204" s="13"/>
      <c r="K204" s="15"/>
      <c r="L204" s="13"/>
      <c r="M204" s="19">
        <v>1800</v>
      </c>
      <c r="N204" s="13"/>
      <c r="O204" s="24"/>
      <c r="P204" s="13"/>
      <c r="Q204" s="19"/>
      <c r="R204" s="13"/>
      <c r="S204" s="19">
        <v>150</v>
      </c>
      <c r="T204" s="13"/>
      <c r="U204" s="14"/>
      <c r="V204" s="16">
        <f t="shared" si="6"/>
        <v>2769.5391500000001</v>
      </c>
      <c r="W204" s="17">
        <v>2769.5391500000001</v>
      </c>
      <c r="X204" s="17">
        <f t="shared" si="7"/>
        <v>2769.5391500000001</v>
      </c>
      <c r="Y204" s="11" t="s">
        <v>34</v>
      </c>
      <c r="Z204" s="12">
        <v>8</v>
      </c>
      <c r="AA204" s="12">
        <v>28</v>
      </c>
      <c r="AB204" s="12">
        <v>5</v>
      </c>
      <c r="AC204" s="12" t="s">
        <v>724</v>
      </c>
      <c r="AD204" s="12">
        <v>110</v>
      </c>
    </row>
    <row r="205" spans="1:30" ht="36" hidden="1" customHeight="1">
      <c r="A205" s="11">
        <v>204</v>
      </c>
      <c r="B205" s="12" t="s">
        <v>725</v>
      </c>
      <c r="C205" s="12" t="s">
        <v>726</v>
      </c>
      <c r="D205" s="13" t="s">
        <v>539</v>
      </c>
      <c r="E205" s="12" t="s">
        <v>209</v>
      </c>
      <c r="F205" s="14">
        <v>5317200</v>
      </c>
      <c r="G205" s="15"/>
      <c r="H205" s="13"/>
      <c r="I205" s="13"/>
      <c r="J205" s="13"/>
      <c r="K205" s="15"/>
      <c r="L205" s="13"/>
      <c r="M205" s="15"/>
      <c r="N205" s="13"/>
      <c r="O205" s="15"/>
      <c r="P205" s="13"/>
      <c r="Q205" s="15"/>
      <c r="R205" s="13"/>
      <c r="S205" s="15"/>
      <c r="T205" s="13"/>
      <c r="U205" s="14"/>
      <c r="V205" s="16">
        <f t="shared" si="6"/>
        <v>820.44396000000006</v>
      </c>
      <c r="W205" s="17">
        <v>820.44396000000006</v>
      </c>
      <c r="X205" s="17">
        <f t="shared" si="7"/>
        <v>820.44396000000006</v>
      </c>
      <c r="Y205" s="18" t="s">
        <v>34</v>
      </c>
      <c r="Z205" s="12">
        <v>8</v>
      </c>
      <c r="AA205" s="12">
        <v>28</v>
      </c>
      <c r="AB205" s="12">
        <v>6</v>
      </c>
      <c r="AC205" s="12" t="s">
        <v>727</v>
      </c>
      <c r="AD205" s="12">
        <v>196</v>
      </c>
    </row>
    <row r="206" spans="1:30" ht="36" hidden="1" customHeight="1">
      <c r="A206" s="11">
        <v>205</v>
      </c>
      <c r="B206" s="12" t="s">
        <v>409</v>
      </c>
      <c r="C206" s="12" t="s">
        <v>728</v>
      </c>
      <c r="D206" s="13" t="s">
        <v>539</v>
      </c>
      <c r="E206" s="12" t="s">
        <v>158</v>
      </c>
      <c r="F206" s="14">
        <v>5294400</v>
      </c>
      <c r="G206" s="15"/>
      <c r="H206" s="13"/>
      <c r="I206" s="13"/>
      <c r="J206" s="13"/>
      <c r="K206" s="15"/>
      <c r="L206" s="13"/>
      <c r="M206" s="15"/>
      <c r="N206" s="13"/>
      <c r="O206" s="15"/>
      <c r="P206" s="13"/>
      <c r="Q206" s="15"/>
      <c r="R206" s="13"/>
      <c r="S206" s="15"/>
      <c r="T206" s="13"/>
      <c r="U206" s="14"/>
      <c r="V206" s="16">
        <f t="shared" si="6"/>
        <v>816.92592000000002</v>
      </c>
      <c r="W206" s="17">
        <v>816.92592000000002</v>
      </c>
      <c r="X206" s="17">
        <f t="shared" si="7"/>
        <v>816.92592000000002</v>
      </c>
      <c r="Y206" s="18" t="s">
        <v>34</v>
      </c>
      <c r="Z206" s="12">
        <v>8</v>
      </c>
      <c r="AA206" s="12">
        <v>28</v>
      </c>
      <c r="AB206" s="12">
        <v>6</v>
      </c>
      <c r="AC206" s="12" t="s">
        <v>412</v>
      </c>
      <c r="AD206" s="12">
        <v>26</v>
      </c>
    </row>
    <row r="207" spans="1:30" ht="36" hidden="1" customHeight="1">
      <c r="A207" s="11">
        <v>206</v>
      </c>
      <c r="B207" s="12" t="s">
        <v>729</v>
      </c>
      <c r="C207" s="12" t="s">
        <v>730</v>
      </c>
      <c r="D207" s="13" t="s">
        <v>238</v>
      </c>
      <c r="E207" s="12" t="s">
        <v>239</v>
      </c>
      <c r="F207" s="14">
        <v>5288300</v>
      </c>
      <c r="G207" s="15"/>
      <c r="H207" s="13"/>
      <c r="I207" s="13"/>
      <c r="J207" s="13"/>
      <c r="K207" s="15"/>
      <c r="L207" s="13"/>
      <c r="M207" s="15"/>
      <c r="N207" s="13"/>
      <c r="O207" s="15"/>
      <c r="P207" s="13"/>
      <c r="Q207" s="15"/>
      <c r="R207" s="13"/>
      <c r="S207" s="15"/>
      <c r="T207" s="13"/>
      <c r="U207" s="14"/>
      <c r="V207" s="16">
        <f t="shared" si="6"/>
        <v>815.98469</v>
      </c>
      <c r="W207" s="17">
        <v>815.98469</v>
      </c>
      <c r="X207" s="17">
        <f t="shared" si="7"/>
        <v>815.98469</v>
      </c>
      <c r="Y207" s="18" t="s">
        <v>561</v>
      </c>
      <c r="Z207" s="12">
        <v>8</v>
      </c>
      <c r="AA207" s="12">
        <v>28</v>
      </c>
      <c r="AB207" s="12">
        <v>6</v>
      </c>
      <c r="AC207" s="12" t="s">
        <v>731</v>
      </c>
      <c r="AD207" s="12">
        <v>2390</v>
      </c>
    </row>
    <row r="208" spans="1:30" ht="36" customHeight="1">
      <c r="A208" s="11">
        <v>207</v>
      </c>
      <c r="B208" s="12" t="s">
        <v>732</v>
      </c>
      <c r="C208" s="12" t="s">
        <v>733</v>
      </c>
      <c r="D208" s="13" t="s">
        <v>32</v>
      </c>
      <c r="E208" s="12" t="s">
        <v>734</v>
      </c>
      <c r="F208" s="14">
        <v>5244200</v>
      </c>
      <c r="G208" s="15"/>
      <c r="H208" s="13"/>
      <c r="I208" s="13"/>
      <c r="J208" s="13"/>
      <c r="K208" s="19">
        <v>155</v>
      </c>
      <c r="L208" s="13"/>
      <c r="M208" s="19"/>
      <c r="N208" s="13"/>
      <c r="O208" s="19">
        <v>38</v>
      </c>
      <c r="P208" s="13"/>
      <c r="Q208" s="19"/>
      <c r="R208" s="13"/>
      <c r="S208" s="19"/>
      <c r="T208" s="13"/>
      <c r="U208" s="14"/>
      <c r="V208" s="16">
        <f t="shared" si="6"/>
        <v>1007.18006</v>
      </c>
      <c r="W208" s="17">
        <v>1007.18006</v>
      </c>
      <c r="X208" s="17">
        <f t="shared" si="7"/>
        <v>1007.18006</v>
      </c>
      <c r="Y208" s="11" t="s">
        <v>34</v>
      </c>
      <c r="Z208" s="12">
        <v>8</v>
      </c>
      <c r="AA208" s="12">
        <v>28</v>
      </c>
      <c r="AB208" s="12">
        <v>5</v>
      </c>
      <c r="AC208" s="12"/>
      <c r="AD208" s="12"/>
    </row>
    <row r="209" spans="1:30" ht="36" customHeight="1">
      <c r="A209" s="11">
        <v>208</v>
      </c>
      <c r="B209" s="12" t="s">
        <v>735</v>
      </c>
      <c r="C209" s="12" t="s">
        <v>736</v>
      </c>
      <c r="D209" s="13" t="s">
        <v>539</v>
      </c>
      <c r="E209" s="12" t="s">
        <v>737</v>
      </c>
      <c r="F209" s="14">
        <v>5233000</v>
      </c>
      <c r="G209" s="15"/>
      <c r="H209" s="13"/>
      <c r="I209" s="13"/>
      <c r="J209" s="13"/>
      <c r="K209" s="15">
        <v>0.9</v>
      </c>
      <c r="L209" s="13"/>
      <c r="M209" s="15"/>
      <c r="N209" s="13"/>
      <c r="O209" s="15"/>
      <c r="P209" s="13"/>
      <c r="Q209" s="15"/>
      <c r="R209" s="13"/>
      <c r="S209" s="15"/>
      <c r="T209" s="13"/>
      <c r="U209" s="14"/>
      <c r="V209" s="16">
        <f t="shared" si="6"/>
        <v>808.36990000000003</v>
      </c>
      <c r="W209" s="17">
        <v>808.36990000000003</v>
      </c>
      <c r="X209" s="17">
        <f t="shared" si="7"/>
        <v>808.36990000000003</v>
      </c>
      <c r="Y209" s="18" t="s">
        <v>34</v>
      </c>
      <c r="Z209" s="12">
        <v>8</v>
      </c>
      <c r="AA209" s="12">
        <v>28</v>
      </c>
      <c r="AB209" s="12">
        <v>6</v>
      </c>
      <c r="AC209" s="12"/>
      <c r="AD209" s="12"/>
    </row>
    <row r="210" spans="1:30" ht="36" customHeight="1">
      <c r="A210" s="11">
        <v>209</v>
      </c>
      <c r="B210" s="20" t="s">
        <v>738</v>
      </c>
      <c r="C210" s="20" t="s">
        <v>739</v>
      </c>
      <c r="D210" s="13" t="s">
        <v>32</v>
      </c>
      <c r="E210" s="20" t="s">
        <v>740</v>
      </c>
      <c r="F210" s="16">
        <v>5134300</v>
      </c>
      <c r="G210" s="21"/>
      <c r="H210" s="13"/>
      <c r="I210" s="13"/>
      <c r="J210" s="13"/>
      <c r="K210" s="21"/>
      <c r="L210" s="13"/>
      <c r="M210" s="21"/>
      <c r="N210" s="13"/>
      <c r="O210" s="21"/>
      <c r="P210" s="13"/>
      <c r="Q210" s="23"/>
      <c r="R210" s="13"/>
      <c r="S210" s="23">
        <v>195</v>
      </c>
      <c r="T210" s="13"/>
      <c r="U210" s="16"/>
      <c r="V210" s="16">
        <f t="shared" si="6"/>
        <v>1004.7724900000001</v>
      </c>
      <c r="W210" s="17">
        <v>1004.7724900000001</v>
      </c>
      <c r="X210" s="17">
        <f t="shared" si="7"/>
        <v>1004.7724900000001</v>
      </c>
      <c r="Y210" s="11" t="s">
        <v>34</v>
      </c>
      <c r="Z210" s="12">
        <v>8</v>
      </c>
      <c r="AA210" s="12">
        <v>28</v>
      </c>
      <c r="AB210" s="12">
        <v>5</v>
      </c>
      <c r="AC210" s="12"/>
      <c r="AD210" s="12"/>
    </row>
    <row r="211" spans="1:30" ht="36" customHeight="1">
      <c r="A211" s="11">
        <v>210</v>
      </c>
      <c r="B211" s="12" t="s">
        <v>741</v>
      </c>
      <c r="C211" s="12" t="s">
        <v>742</v>
      </c>
      <c r="D211" s="13" t="s">
        <v>32</v>
      </c>
      <c r="E211" s="12" t="s">
        <v>346</v>
      </c>
      <c r="F211" s="14">
        <v>5108400</v>
      </c>
      <c r="G211" s="15"/>
      <c r="H211" s="13"/>
      <c r="I211" s="13"/>
      <c r="J211" s="13"/>
      <c r="K211" s="15"/>
      <c r="L211" s="13"/>
      <c r="M211" s="15"/>
      <c r="N211" s="13"/>
      <c r="O211" s="15"/>
      <c r="P211" s="13"/>
      <c r="Q211" s="15"/>
      <c r="R211" s="13"/>
      <c r="S211" s="15"/>
      <c r="T211" s="13"/>
      <c r="U211" s="14"/>
      <c r="V211" s="16">
        <f t="shared" si="6"/>
        <v>788.22612000000004</v>
      </c>
      <c r="W211" s="17">
        <v>788.22612000000004</v>
      </c>
      <c r="X211" s="17">
        <f t="shared" si="7"/>
        <v>788.22612000000004</v>
      </c>
      <c r="Y211" s="11" t="s">
        <v>34</v>
      </c>
      <c r="Z211" s="12">
        <v>8</v>
      </c>
      <c r="AA211" s="12">
        <v>28</v>
      </c>
      <c r="AB211" s="12">
        <v>5</v>
      </c>
      <c r="AC211" s="12"/>
      <c r="AD211" s="12"/>
    </row>
    <row r="212" spans="1:30" ht="36" customHeight="1">
      <c r="A212" s="11">
        <v>211</v>
      </c>
      <c r="B212" s="12" t="s">
        <v>743</v>
      </c>
      <c r="C212" s="12" t="s">
        <v>744</v>
      </c>
      <c r="D212" s="13" t="s">
        <v>32</v>
      </c>
      <c r="E212" s="12" t="s">
        <v>745</v>
      </c>
      <c r="F212" s="14">
        <v>5076800</v>
      </c>
      <c r="G212" s="15"/>
      <c r="H212" s="13"/>
      <c r="I212" s="13"/>
      <c r="J212" s="13"/>
      <c r="K212" s="19">
        <v>155</v>
      </c>
      <c r="L212" s="13"/>
      <c r="M212" s="15"/>
      <c r="N212" s="13"/>
      <c r="O212" s="19">
        <v>35</v>
      </c>
      <c r="P212" s="13"/>
      <c r="Q212" s="19"/>
      <c r="R212" s="13"/>
      <c r="S212" s="19">
        <v>21</v>
      </c>
      <c r="T212" s="13"/>
      <c r="U212" s="14"/>
      <c r="V212" s="16">
        <f t="shared" si="6"/>
        <v>1001.0902400000001</v>
      </c>
      <c r="W212" s="17">
        <v>1001.0902400000001</v>
      </c>
      <c r="X212" s="17">
        <f t="shared" si="7"/>
        <v>1001.0902400000001</v>
      </c>
      <c r="Y212" s="11" t="s">
        <v>34</v>
      </c>
      <c r="Z212" s="12">
        <v>8</v>
      </c>
      <c r="AA212" s="12">
        <v>28</v>
      </c>
      <c r="AB212" s="12">
        <v>5</v>
      </c>
      <c r="AC212" s="12"/>
      <c r="AD212" s="12"/>
    </row>
    <row r="213" spans="1:30" ht="36" hidden="1" customHeight="1">
      <c r="A213" s="11">
        <v>212</v>
      </c>
      <c r="B213" s="12" t="s">
        <v>746</v>
      </c>
      <c r="C213" s="12" t="s">
        <v>747</v>
      </c>
      <c r="D213" s="13" t="s">
        <v>539</v>
      </c>
      <c r="E213" s="12" t="s">
        <v>180</v>
      </c>
      <c r="F213" s="14">
        <v>5068000</v>
      </c>
      <c r="G213" s="15"/>
      <c r="H213" s="13"/>
      <c r="I213" s="13"/>
      <c r="J213" s="13"/>
      <c r="K213" s="15"/>
      <c r="L213" s="13"/>
      <c r="M213" s="15"/>
      <c r="N213" s="13"/>
      <c r="O213" s="15"/>
      <c r="P213" s="13"/>
      <c r="Q213" s="15"/>
      <c r="R213" s="13"/>
      <c r="S213" s="15"/>
      <c r="T213" s="13"/>
      <c r="U213" s="14"/>
      <c r="V213" s="16">
        <f t="shared" si="6"/>
        <v>781.99240000000009</v>
      </c>
      <c r="W213" s="17">
        <v>781.99240000000009</v>
      </c>
      <c r="X213" s="17">
        <f t="shared" si="7"/>
        <v>781.99240000000009</v>
      </c>
      <c r="Y213" s="18" t="s">
        <v>34</v>
      </c>
      <c r="Z213" s="12">
        <v>8</v>
      </c>
      <c r="AA213" s="12">
        <v>28</v>
      </c>
      <c r="AB213" s="12">
        <v>6</v>
      </c>
      <c r="AC213" s="12" t="s">
        <v>748</v>
      </c>
      <c r="AD213" s="12">
        <v>68</v>
      </c>
    </row>
    <row r="214" spans="1:30" ht="36" customHeight="1">
      <c r="A214" s="11">
        <v>213</v>
      </c>
      <c r="B214" s="20" t="s">
        <v>749</v>
      </c>
      <c r="C214" s="20" t="s">
        <v>750</v>
      </c>
      <c r="D214" s="13" t="s">
        <v>539</v>
      </c>
      <c r="E214" s="20" t="s">
        <v>209</v>
      </c>
      <c r="F214" s="16">
        <v>5035640</v>
      </c>
      <c r="G214" s="21"/>
      <c r="H214" s="13"/>
      <c r="I214" s="13"/>
      <c r="J214" s="13"/>
      <c r="K214" s="21"/>
      <c r="L214" s="13"/>
      <c r="M214" s="21"/>
      <c r="N214" s="13"/>
      <c r="O214" s="21"/>
      <c r="P214" s="13"/>
      <c r="Q214" s="21"/>
      <c r="R214" s="13"/>
      <c r="S214" s="21"/>
      <c r="T214" s="13"/>
      <c r="U214" s="16"/>
      <c r="V214" s="16">
        <f t="shared" si="6"/>
        <v>776.99925200000007</v>
      </c>
      <c r="W214" s="17">
        <v>776.99925200000007</v>
      </c>
      <c r="X214" s="17">
        <f t="shared" si="7"/>
        <v>776.99925200000007</v>
      </c>
      <c r="Y214" s="25" t="s">
        <v>561</v>
      </c>
      <c r="Z214" s="12">
        <v>8</v>
      </c>
      <c r="AA214" s="12">
        <v>28</v>
      </c>
      <c r="AB214" s="12">
        <v>6</v>
      </c>
      <c r="AC214" s="12"/>
      <c r="AD214" s="12"/>
    </row>
    <row r="215" spans="1:30" ht="36" hidden="1" customHeight="1">
      <c r="A215" s="11">
        <v>214</v>
      </c>
      <c r="B215" s="20" t="s">
        <v>751</v>
      </c>
      <c r="C215" s="20" t="s">
        <v>752</v>
      </c>
      <c r="D215" s="13" t="s">
        <v>539</v>
      </c>
      <c r="E215" s="20" t="s">
        <v>147</v>
      </c>
      <c r="F215" s="16">
        <v>4932200</v>
      </c>
      <c r="G215" s="21"/>
      <c r="H215" s="13"/>
      <c r="I215" s="13"/>
      <c r="J215" s="13"/>
      <c r="K215" s="21"/>
      <c r="L215" s="13"/>
      <c r="M215" s="21"/>
      <c r="N215" s="13"/>
      <c r="O215" s="21"/>
      <c r="P215" s="13"/>
      <c r="Q215" s="21"/>
      <c r="R215" s="13"/>
      <c r="S215" s="21"/>
      <c r="T215" s="13"/>
      <c r="U215" s="16"/>
      <c r="V215" s="16">
        <f t="shared" si="6"/>
        <v>761.0384600000001</v>
      </c>
      <c r="W215" s="17">
        <v>761.0384600000001</v>
      </c>
      <c r="X215" s="17">
        <f t="shared" si="7"/>
        <v>761.0384600000001</v>
      </c>
      <c r="Y215" s="25" t="s">
        <v>561</v>
      </c>
      <c r="Z215" s="12">
        <v>8</v>
      </c>
      <c r="AA215" s="12">
        <v>28</v>
      </c>
      <c r="AB215" s="12">
        <v>6</v>
      </c>
      <c r="AC215" s="12" t="s">
        <v>753</v>
      </c>
      <c r="AD215" s="12">
        <v>80</v>
      </c>
    </row>
    <row r="216" spans="1:30" ht="36" customHeight="1">
      <c r="A216" s="11">
        <v>215</v>
      </c>
      <c r="B216" s="12" t="s">
        <v>754</v>
      </c>
      <c r="C216" s="12" t="s">
        <v>755</v>
      </c>
      <c r="D216" s="13" t="s">
        <v>539</v>
      </c>
      <c r="E216" s="12" t="s">
        <v>209</v>
      </c>
      <c r="F216" s="14">
        <v>4927420</v>
      </c>
      <c r="G216" s="15"/>
      <c r="H216" s="13"/>
      <c r="I216" s="13"/>
      <c r="J216" s="13"/>
      <c r="K216" s="15"/>
      <c r="L216" s="13"/>
      <c r="M216" s="15"/>
      <c r="N216" s="13"/>
      <c r="O216" s="15"/>
      <c r="P216" s="13"/>
      <c r="Q216" s="15"/>
      <c r="R216" s="13"/>
      <c r="S216" s="15"/>
      <c r="T216" s="13"/>
      <c r="U216" s="14"/>
      <c r="V216" s="16">
        <f t="shared" si="6"/>
        <v>760.30090600000005</v>
      </c>
      <c r="W216" s="17">
        <v>760.30090600000005</v>
      </c>
      <c r="X216" s="17">
        <f t="shared" si="7"/>
        <v>760.30090600000005</v>
      </c>
      <c r="Y216" s="18" t="s">
        <v>561</v>
      </c>
      <c r="Z216" s="12">
        <v>8</v>
      </c>
      <c r="AA216" s="12">
        <v>28</v>
      </c>
      <c r="AB216" s="12">
        <v>6</v>
      </c>
      <c r="AC216" s="12"/>
      <c r="AD216" s="12"/>
    </row>
    <row r="217" spans="1:30" ht="36" customHeight="1">
      <c r="A217" s="11">
        <v>216</v>
      </c>
      <c r="B217" s="12" t="s">
        <v>756</v>
      </c>
      <c r="C217" s="12" t="s">
        <v>757</v>
      </c>
      <c r="D217" s="13" t="s">
        <v>539</v>
      </c>
      <c r="E217" s="12" t="s">
        <v>758</v>
      </c>
      <c r="F217" s="14">
        <v>4925264</v>
      </c>
      <c r="G217" s="15"/>
      <c r="H217" s="13"/>
      <c r="I217" s="13"/>
      <c r="J217" s="13"/>
      <c r="K217" s="15"/>
      <c r="L217" s="13"/>
      <c r="M217" s="15"/>
      <c r="N217" s="13"/>
      <c r="O217" s="15"/>
      <c r="P217" s="13"/>
      <c r="Q217" s="15"/>
      <c r="R217" s="13"/>
      <c r="S217" s="15"/>
      <c r="T217" s="13"/>
      <c r="U217" s="14"/>
      <c r="V217" s="16">
        <f t="shared" si="6"/>
        <v>759.96823520000009</v>
      </c>
      <c r="W217" s="17">
        <v>759.96823520000009</v>
      </c>
      <c r="X217" s="17">
        <f t="shared" si="7"/>
        <v>759.96823520000009</v>
      </c>
      <c r="Y217" s="18" t="s">
        <v>34</v>
      </c>
      <c r="Z217" s="12">
        <v>8</v>
      </c>
      <c r="AA217" s="12">
        <v>28</v>
      </c>
      <c r="AB217" s="12">
        <v>6</v>
      </c>
      <c r="AC217" s="12"/>
      <c r="AD217" s="12"/>
    </row>
    <row r="218" spans="1:30" ht="36" customHeight="1">
      <c r="A218" s="11">
        <v>217</v>
      </c>
      <c r="B218" s="20" t="s">
        <v>759</v>
      </c>
      <c r="C218" s="20" t="s">
        <v>760</v>
      </c>
      <c r="D218" s="13" t="s">
        <v>539</v>
      </c>
      <c r="E218" s="20" t="s">
        <v>601</v>
      </c>
      <c r="F218" s="16">
        <v>4916459</v>
      </c>
      <c r="G218" s="21"/>
      <c r="H218" s="13"/>
      <c r="I218" s="13"/>
      <c r="J218" s="13"/>
      <c r="K218" s="21"/>
      <c r="L218" s="13"/>
      <c r="M218" s="21"/>
      <c r="N218" s="13"/>
      <c r="O218" s="21"/>
      <c r="P218" s="13"/>
      <c r="Q218" s="21"/>
      <c r="R218" s="13"/>
      <c r="S218" s="21"/>
      <c r="T218" s="13"/>
      <c r="U218" s="16"/>
      <c r="V218" s="16">
        <f t="shared" si="6"/>
        <v>758.60962370000004</v>
      </c>
      <c r="W218" s="17">
        <v>758.60962370000004</v>
      </c>
      <c r="X218" s="17">
        <f t="shared" si="7"/>
        <v>758.60962370000004</v>
      </c>
      <c r="Y218" s="25" t="s">
        <v>561</v>
      </c>
      <c r="Z218" s="12">
        <v>8</v>
      </c>
      <c r="AA218" s="12">
        <v>28</v>
      </c>
      <c r="AB218" s="12">
        <v>6</v>
      </c>
      <c r="AC218" s="12"/>
      <c r="AD218" s="12"/>
    </row>
    <row r="219" spans="1:30" ht="36" customHeight="1">
      <c r="A219" s="11">
        <v>218</v>
      </c>
      <c r="B219" s="12" t="s">
        <v>761</v>
      </c>
      <c r="C219" s="12" t="s">
        <v>762</v>
      </c>
      <c r="D219" s="13" t="s">
        <v>539</v>
      </c>
      <c r="E219" s="12" t="s">
        <v>209</v>
      </c>
      <c r="F219" s="14">
        <v>4882880</v>
      </c>
      <c r="G219" s="15"/>
      <c r="H219" s="13"/>
      <c r="I219" s="13"/>
      <c r="J219" s="13"/>
      <c r="K219" s="15"/>
      <c r="L219" s="13"/>
      <c r="M219" s="15"/>
      <c r="N219" s="13"/>
      <c r="O219" s="15"/>
      <c r="P219" s="13"/>
      <c r="Q219" s="15"/>
      <c r="R219" s="13"/>
      <c r="S219" s="15"/>
      <c r="T219" s="13"/>
      <c r="U219" s="14"/>
      <c r="V219" s="16">
        <f t="shared" si="6"/>
        <v>753.42838400000005</v>
      </c>
      <c r="W219" s="17">
        <v>753.42838400000005</v>
      </c>
      <c r="X219" s="17">
        <f t="shared" si="7"/>
        <v>753.42838400000005</v>
      </c>
      <c r="Y219" s="18" t="s">
        <v>34</v>
      </c>
      <c r="Z219" s="12">
        <v>8</v>
      </c>
      <c r="AA219" s="12">
        <v>28</v>
      </c>
      <c r="AB219" s="12">
        <v>6</v>
      </c>
      <c r="AC219" s="12"/>
      <c r="AD219" s="12"/>
    </row>
    <row r="220" spans="1:30" ht="36" hidden="1" customHeight="1">
      <c r="A220" s="11">
        <v>219</v>
      </c>
      <c r="B220" s="12" t="s">
        <v>763</v>
      </c>
      <c r="C220" s="12" t="s">
        <v>764</v>
      </c>
      <c r="D220" s="13" t="s">
        <v>32</v>
      </c>
      <c r="E220" s="12" t="s">
        <v>765</v>
      </c>
      <c r="F220" s="14">
        <v>4843740</v>
      </c>
      <c r="G220" s="15"/>
      <c r="H220" s="13"/>
      <c r="I220" s="13"/>
      <c r="J220" s="13"/>
      <c r="K220" s="19">
        <v>194.98</v>
      </c>
      <c r="L220" s="13"/>
      <c r="M220" s="15"/>
      <c r="N220" s="13"/>
      <c r="O220" s="15">
        <v>3.5</v>
      </c>
      <c r="P220" s="13"/>
      <c r="Q220" s="15"/>
      <c r="R220" s="13"/>
      <c r="S220" s="15">
        <v>53.6</v>
      </c>
      <c r="T220" s="13"/>
      <c r="U220" s="14"/>
      <c r="V220" s="16">
        <f t="shared" si="6"/>
        <v>1008.3676819999999</v>
      </c>
      <c r="W220" s="17">
        <v>1008.3676819999999</v>
      </c>
      <c r="X220" s="17">
        <f t="shared" si="7"/>
        <v>1008.3676819999999</v>
      </c>
      <c r="Y220" s="11" t="s">
        <v>34</v>
      </c>
      <c r="Z220" s="12">
        <v>8</v>
      </c>
      <c r="AA220" s="12">
        <v>28</v>
      </c>
      <c r="AB220" s="12">
        <v>5</v>
      </c>
      <c r="AC220" s="12" t="s">
        <v>766</v>
      </c>
      <c r="AD220" s="12">
        <v>108</v>
      </c>
    </row>
    <row r="221" spans="1:30" ht="36" hidden="1" customHeight="1">
      <c r="A221" s="11">
        <v>220</v>
      </c>
      <c r="B221" s="12" t="s">
        <v>767</v>
      </c>
      <c r="C221" s="12" t="s">
        <v>768</v>
      </c>
      <c r="D221" s="13" t="s">
        <v>539</v>
      </c>
      <c r="E221" s="12" t="s">
        <v>601</v>
      </c>
      <c r="F221" s="14">
        <v>4788300</v>
      </c>
      <c r="G221" s="15"/>
      <c r="H221" s="13"/>
      <c r="I221" s="13"/>
      <c r="J221" s="13"/>
      <c r="K221" s="15"/>
      <c r="L221" s="13"/>
      <c r="M221" s="15"/>
      <c r="N221" s="13"/>
      <c r="O221" s="15"/>
      <c r="P221" s="13"/>
      <c r="Q221" s="15"/>
      <c r="R221" s="13"/>
      <c r="S221" s="15"/>
      <c r="T221" s="13"/>
      <c r="U221" s="14"/>
      <c r="V221" s="16">
        <f t="shared" si="6"/>
        <v>738.83469000000002</v>
      </c>
      <c r="W221" s="17">
        <v>738.83469000000002</v>
      </c>
      <c r="X221" s="17">
        <f t="shared" si="7"/>
        <v>738.83469000000002</v>
      </c>
      <c r="Y221" s="18" t="s">
        <v>34</v>
      </c>
      <c r="Z221" s="12">
        <v>8</v>
      </c>
      <c r="AA221" s="12">
        <v>28</v>
      </c>
      <c r="AB221" s="12">
        <v>6</v>
      </c>
      <c r="AC221" s="12" t="s">
        <v>769</v>
      </c>
      <c r="AD221" s="12">
        <v>2312</v>
      </c>
    </row>
    <row r="222" spans="1:30" ht="36" hidden="1" customHeight="1">
      <c r="A222" s="11">
        <v>221</v>
      </c>
      <c r="B222" s="12" t="s">
        <v>770</v>
      </c>
      <c r="C222" s="12" t="s">
        <v>771</v>
      </c>
      <c r="D222" s="13" t="s">
        <v>539</v>
      </c>
      <c r="E222" s="12" t="s">
        <v>209</v>
      </c>
      <c r="F222" s="14">
        <v>4724185</v>
      </c>
      <c r="G222" s="15"/>
      <c r="H222" s="13"/>
      <c r="I222" s="13"/>
      <c r="J222" s="13"/>
      <c r="K222" s="15"/>
      <c r="L222" s="13"/>
      <c r="M222" s="15"/>
      <c r="N222" s="13"/>
      <c r="O222" s="15"/>
      <c r="P222" s="13"/>
      <c r="Q222" s="15"/>
      <c r="R222" s="13"/>
      <c r="S222" s="15"/>
      <c r="T222" s="13"/>
      <c r="U222" s="14"/>
      <c r="V222" s="16">
        <f t="shared" si="6"/>
        <v>728.94174550000002</v>
      </c>
      <c r="W222" s="17">
        <v>728.94174550000002</v>
      </c>
      <c r="X222" s="17">
        <f t="shared" si="7"/>
        <v>728.94174550000002</v>
      </c>
      <c r="Y222" s="18" t="s">
        <v>34</v>
      </c>
      <c r="Z222" s="12">
        <v>8</v>
      </c>
      <c r="AA222" s="12">
        <v>28</v>
      </c>
      <c r="AB222" s="12">
        <v>6</v>
      </c>
      <c r="AC222" s="12" t="s">
        <v>772</v>
      </c>
      <c r="AD222" s="12">
        <v>2417</v>
      </c>
    </row>
    <row r="223" spans="1:30" ht="36" customHeight="1">
      <c r="A223" s="11">
        <v>222</v>
      </c>
      <c r="B223" s="12" t="s">
        <v>773</v>
      </c>
      <c r="C223" s="12" t="s">
        <v>774</v>
      </c>
      <c r="D223" s="13" t="s">
        <v>539</v>
      </c>
      <c r="E223" s="12" t="s">
        <v>209</v>
      </c>
      <c r="F223" s="14">
        <v>4697600</v>
      </c>
      <c r="G223" s="15"/>
      <c r="H223" s="13"/>
      <c r="I223" s="13"/>
      <c r="J223" s="13"/>
      <c r="K223" s="15"/>
      <c r="L223" s="13"/>
      <c r="M223" s="15"/>
      <c r="N223" s="13"/>
      <c r="O223" s="15"/>
      <c r="P223" s="13"/>
      <c r="Q223" s="15"/>
      <c r="R223" s="13"/>
      <c r="S223" s="15"/>
      <c r="T223" s="13"/>
      <c r="U223" s="14"/>
      <c r="V223" s="16">
        <f t="shared" si="6"/>
        <v>724.83968000000004</v>
      </c>
      <c r="W223" s="17">
        <v>724.83968000000004</v>
      </c>
      <c r="X223" s="17">
        <f t="shared" si="7"/>
        <v>724.83968000000004</v>
      </c>
      <c r="Y223" s="18" t="s">
        <v>34</v>
      </c>
      <c r="Z223" s="12">
        <v>8</v>
      </c>
      <c r="AA223" s="12">
        <v>28</v>
      </c>
      <c r="AB223" s="12">
        <v>6</v>
      </c>
      <c r="AC223" s="12"/>
      <c r="AD223" s="12"/>
    </row>
    <row r="224" spans="1:30" ht="36" customHeight="1">
      <c r="A224" s="11">
        <v>223</v>
      </c>
      <c r="B224" s="20" t="s">
        <v>775</v>
      </c>
      <c r="C224" s="20" t="s">
        <v>776</v>
      </c>
      <c r="D224" s="13" t="s">
        <v>539</v>
      </c>
      <c r="E224" s="20" t="s">
        <v>209</v>
      </c>
      <c r="F224" s="16">
        <v>4591040</v>
      </c>
      <c r="G224" s="21"/>
      <c r="H224" s="13"/>
      <c r="I224" s="13"/>
      <c r="J224" s="13"/>
      <c r="K224" s="21"/>
      <c r="L224" s="13"/>
      <c r="M224" s="21"/>
      <c r="N224" s="13"/>
      <c r="O224" s="21"/>
      <c r="P224" s="13"/>
      <c r="Q224" s="21"/>
      <c r="R224" s="13"/>
      <c r="S224" s="21"/>
      <c r="T224" s="13"/>
      <c r="U224" s="16"/>
      <c r="V224" s="16">
        <f t="shared" si="6"/>
        <v>708.39747199999999</v>
      </c>
      <c r="W224" s="17">
        <v>708.39747199999999</v>
      </c>
      <c r="X224" s="17">
        <f t="shared" si="7"/>
        <v>708.39747199999999</v>
      </c>
      <c r="Y224" s="25" t="s">
        <v>561</v>
      </c>
      <c r="Z224" s="12">
        <v>8</v>
      </c>
      <c r="AA224" s="12">
        <v>28</v>
      </c>
      <c r="AB224" s="12">
        <v>6</v>
      </c>
      <c r="AC224" s="12"/>
      <c r="AD224" s="12"/>
    </row>
    <row r="225" spans="1:30" ht="36" hidden="1" customHeight="1">
      <c r="A225" s="11">
        <v>224</v>
      </c>
      <c r="B225" s="12" t="s">
        <v>777</v>
      </c>
      <c r="C225" s="12" t="s">
        <v>778</v>
      </c>
      <c r="D225" s="13" t="s">
        <v>539</v>
      </c>
      <c r="E225" s="12" t="s">
        <v>209</v>
      </c>
      <c r="F225" s="14">
        <v>4551500</v>
      </c>
      <c r="G225" s="15"/>
      <c r="H225" s="13"/>
      <c r="I225" s="13"/>
      <c r="J225" s="13"/>
      <c r="K225" s="15"/>
      <c r="L225" s="13"/>
      <c r="M225" s="15"/>
      <c r="N225" s="13"/>
      <c r="O225" s="15"/>
      <c r="P225" s="13"/>
      <c r="Q225" s="15"/>
      <c r="R225" s="13"/>
      <c r="S225" s="15"/>
      <c r="T225" s="13"/>
      <c r="U225" s="14"/>
      <c r="V225" s="16">
        <f t="shared" si="6"/>
        <v>702.29645000000005</v>
      </c>
      <c r="W225" s="17">
        <v>702.29645000000005</v>
      </c>
      <c r="X225" s="17">
        <f t="shared" si="7"/>
        <v>702.29645000000005</v>
      </c>
      <c r="Y225" s="18" t="s">
        <v>34</v>
      </c>
      <c r="Z225" s="12">
        <v>8</v>
      </c>
      <c r="AA225" s="12">
        <v>28</v>
      </c>
      <c r="AB225" s="12">
        <v>6</v>
      </c>
      <c r="AC225" s="12" t="s">
        <v>779</v>
      </c>
      <c r="AD225" s="12">
        <v>160</v>
      </c>
    </row>
    <row r="226" spans="1:30" ht="36" hidden="1" customHeight="1">
      <c r="A226" s="11">
        <v>225</v>
      </c>
      <c r="B226" s="12" t="s">
        <v>780</v>
      </c>
      <c r="C226" s="12" t="s">
        <v>781</v>
      </c>
      <c r="D226" s="13" t="s">
        <v>539</v>
      </c>
      <c r="E226" s="12" t="s">
        <v>205</v>
      </c>
      <c r="F226" s="14">
        <v>4538554</v>
      </c>
      <c r="G226" s="15"/>
      <c r="H226" s="13"/>
      <c r="I226" s="13"/>
      <c r="J226" s="13"/>
      <c r="K226" s="15"/>
      <c r="L226" s="13"/>
      <c r="M226" s="15"/>
      <c r="N226" s="13"/>
      <c r="O226" s="15"/>
      <c r="P226" s="13"/>
      <c r="Q226" s="15"/>
      <c r="R226" s="13"/>
      <c r="S226" s="15"/>
      <c r="T226" s="13"/>
      <c r="U226" s="14"/>
      <c r="V226" s="16">
        <f t="shared" si="6"/>
        <v>700.29888220000009</v>
      </c>
      <c r="W226" s="17">
        <v>700.29888220000009</v>
      </c>
      <c r="X226" s="17">
        <f t="shared" si="7"/>
        <v>700.29888220000009</v>
      </c>
      <c r="Y226" s="18" t="s">
        <v>34</v>
      </c>
      <c r="Z226" s="12">
        <v>8</v>
      </c>
      <c r="AA226" s="12">
        <v>28</v>
      </c>
      <c r="AB226" s="12">
        <v>6</v>
      </c>
      <c r="AC226" s="12" t="s">
        <v>782</v>
      </c>
      <c r="AD226" s="12">
        <v>1999</v>
      </c>
    </row>
    <row r="227" spans="1:30" ht="36" customHeight="1">
      <c r="A227" s="11">
        <v>226</v>
      </c>
      <c r="B227" s="20" t="s">
        <v>783</v>
      </c>
      <c r="C227" s="20" t="s">
        <v>784</v>
      </c>
      <c r="D227" s="13" t="s">
        <v>539</v>
      </c>
      <c r="E227" s="20" t="s">
        <v>601</v>
      </c>
      <c r="F227" s="16">
        <v>4524617</v>
      </c>
      <c r="G227" s="21"/>
      <c r="H227" s="13"/>
      <c r="I227" s="13"/>
      <c r="J227" s="13"/>
      <c r="K227" s="21"/>
      <c r="L227" s="13"/>
      <c r="M227" s="21"/>
      <c r="N227" s="13"/>
      <c r="O227" s="21"/>
      <c r="P227" s="13"/>
      <c r="Q227" s="21"/>
      <c r="R227" s="13"/>
      <c r="S227" s="21"/>
      <c r="T227" s="13"/>
      <c r="U227" s="16"/>
      <c r="V227" s="16">
        <f t="shared" si="6"/>
        <v>698.1484031</v>
      </c>
      <c r="W227" s="17">
        <v>698.1484031</v>
      </c>
      <c r="X227" s="17">
        <f t="shared" si="7"/>
        <v>698.1484031</v>
      </c>
      <c r="Y227" s="25" t="s">
        <v>561</v>
      </c>
      <c r="Z227" s="12">
        <v>8</v>
      </c>
      <c r="AA227" s="12">
        <v>28</v>
      </c>
      <c r="AB227" s="12">
        <v>6</v>
      </c>
      <c r="AC227" s="12"/>
      <c r="AD227" s="12"/>
    </row>
    <row r="228" spans="1:30" ht="36" hidden="1" customHeight="1">
      <c r="A228" s="11">
        <v>227</v>
      </c>
      <c r="B228" s="12" t="s">
        <v>785</v>
      </c>
      <c r="C228" s="12" t="s">
        <v>786</v>
      </c>
      <c r="D228" s="13" t="s">
        <v>238</v>
      </c>
      <c r="E228" s="12" t="s">
        <v>239</v>
      </c>
      <c r="F228" s="14">
        <v>4509800</v>
      </c>
      <c r="G228" s="15"/>
      <c r="H228" s="13"/>
      <c r="I228" s="13"/>
      <c r="J228" s="13"/>
      <c r="K228" s="15"/>
      <c r="L228" s="13"/>
      <c r="M228" s="15"/>
      <c r="N228" s="13"/>
      <c r="O228" s="15"/>
      <c r="P228" s="13"/>
      <c r="Q228" s="15"/>
      <c r="R228" s="13"/>
      <c r="S228" s="15"/>
      <c r="T228" s="13"/>
      <c r="U228" s="14"/>
      <c r="V228" s="16">
        <f t="shared" si="6"/>
        <v>695.86214000000007</v>
      </c>
      <c r="W228" s="17">
        <v>695.86214000000007</v>
      </c>
      <c r="X228" s="17">
        <f t="shared" si="7"/>
        <v>695.86214000000007</v>
      </c>
      <c r="Y228" s="18" t="s">
        <v>34</v>
      </c>
      <c r="Z228" s="12">
        <v>8</v>
      </c>
      <c r="AA228" s="12">
        <v>28</v>
      </c>
      <c r="AB228" s="12">
        <v>6</v>
      </c>
      <c r="AC228" s="12" t="s">
        <v>787</v>
      </c>
      <c r="AD228" s="12">
        <v>142</v>
      </c>
    </row>
    <row r="229" spans="1:30" ht="36" customHeight="1">
      <c r="A229" s="11">
        <v>228</v>
      </c>
      <c r="B229" s="12" t="s">
        <v>788</v>
      </c>
      <c r="C229" s="12" t="s">
        <v>789</v>
      </c>
      <c r="D229" s="13" t="s">
        <v>539</v>
      </c>
      <c r="E229" s="12" t="s">
        <v>65</v>
      </c>
      <c r="F229" s="14">
        <v>4507860</v>
      </c>
      <c r="G229" s="15"/>
      <c r="H229" s="13"/>
      <c r="I229" s="13"/>
      <c r="J229" s="13"/>
      <c r="K229" s="15"/>
      <c r="L229" s="13"/>
      <c r="M229" s="15"/>
      <c r="N229" s="13"/>
      <c r="O229" s="15"/>
      <c r="P229" s="13"/>
      <c r="Q229" s="15"/>
      <c r="R229" s="13"/>
      <c r="S229" s="15"/>
      <c r="T229" s="13"/>
      <c r="U229" s="14"/>
      <c r="V229" s="16">
        <f t="shared" si="6"/>
        <v>695.56279800000004</v>
      </c>
      <c r="W229" s="17">
        <v>695.56279800000004</v>
      </c>
      <c r="X229" s="17">
        <f t="shared" si="7"/>
        <v>695.56279800000004</v>
      </c>
      <c r="Y229" s="18" t="s">
        <v>34</v>
      </c>
      <c r="Z229" s="12">
        <v>8</v>
      </c>
      <c r="AA229" s="12">
        <v>28</v>
      </c>
      <c r="AB229" s="12">
        <v>6</v>
      </c>
      <c r="AC229" s="12"/>
      <c r="AD229" s="12"/>
    </row>
    <row r="230" spans="1:30" ht="36" hidden="1" customHeight="1">
      <c r="A230" s="11">
        <v>229</v>
      </c>
      <c r="B230" s="12" t="s">
        <v>790</v>
      </c>
      <c r="C230" s="12" t="s">
        <v>791</v>
      </c>
      <c r="D230" s="13" t="s">
        <v>539</v>
      </c>
      <c r="E230" s="12" t="s">
        <v>209</v>
      </c>
      <c r="F230" s="14">
        <v>4502928</v>
      </c>
      <c r="G230" s="15"/>
      <c r="H230" s="13"/>
      <c r="I230" s="13"/>
      <c r="J230" s="13"/>
      <c r="K230" s="15">
        <v>0.6</v>
      </c>
      <c r="L230" s="13"/>
      <c r="M230" s="15"/>
      <c r="N230" s="13"/>
      <c r="O230" s="15"/>
      <c r="P230" s="13"/>
      <c r="Q230" s="15"/>
      <c r="R230" s="13"/>
      <c r="S230" s="15"/>
      <c r="T230" s="13"/>
      <c r="U230" s="14"/>
      <c r="V230" s="16">
        <f t="shared" si="6"/>
        <v>695.41379040000004</v>
      </c>
      <c r="W230" s="17">
        <v>695.41379040000004</v>
      </c>
      <c r="X230" s="17">
        <f t="shared" si="7"/>
        <v>695.41379040000004</v>
      </c>
      <c r="Y230" s="18" t="s">
        <v>34</v>
      </c>
      <c r="Z230" s="12">
        <v>8</v>
      </c>
      <c r="AA230" s="12">
        <v>28</v>
      </c>
      <c r="AB230" s="12">
        <v>6</v>
      </c>
      <c r="AC230" s="12" t="s">
        <v>792</v>
      </c>
      <c r="AD230" s="12">
        <v>75</v>
      </c>
    </row>
    <row r="231" spans="1:30" ht="36" hidden="1" customHeight="1">
      <c r="A231" s="11">
        <v>230</v>
      </c>
      <c r="B231" s="12" t="s">
        <v>793</v>
      </c>
      <c r="C231" s="12" t="s">
        <v>794</v>
      </c>
      <c r="D231" s="13" t="s">
        <v>32</v>
      </c>
      <c r="E231" s="12" t="s">
        <v>795</v>
      </c>
      <c r="F231" s="14">
        <v>4488320</v>
      </c>
      <c r="G231" s="19">
        <v>525</v>
      </c>
      <c r="H231" s="13"/>
      <c r="I231" s="13"/>
      <c r="J231" s="13"/>
      <c r="K231" s="15"/>
      <c r="L231" s="13"/>
      <c r="M231" s="15"/>
      <c r="N231" s="13"/>
      <c r="O231" s="15"/>
      <c r="P231" s="13"/>
      <c r="Q231" s="15"/>
      <c r="R231" s="13"/>
      <c r="S231" s="15"/>
      <c r="T231" s="13"/>
      <c r="U231" s="14"/>
      <c r="V231" s="16">
        <f t="shared" si="6"/>
        <v>1060.0477759999999</v>
      </c>
      <c r="W231" s="17">
        <v>1060.0477759999999</v>
      </c>
      <c r="X231" s="17">
        <f t="shared" si="7"/>
        <v>1060.0477759999999</v>
      </c>
      <c r="Y231" s="11" t="s">
        <v>34</v>
      </c>
      <c r="Z231" s="12">
        <v>8</v>
      </c>
      <c r="AA231" s="12">
        <v>28</v>
      </c>
      <c r="AB231" s="12">
        <v>5</v>
      </c>
      <c r="AC231" s="12" t="s">
        <v>796</v>
      </c>
      <c r="AD231" s="12">
        <v>213</v>
      </c>
    </row>
    <row r="232" spans="1:30" ht="36" hidden="1" customHeight="1">
      <c r="A232" s="11">
        <v>231</v>
      </c>
      <c r="B232" s="12" t="s">
        <v>797</v>
      </c>
      <c r="C232" s="12" t="s">
        <v>798</v>
      </c>
      <c r="D232" s="13" t="s">
        <v>539</v>
      </c>
      <c r="E232" s="12" t="s">
        <v>147</v>
      </c>
      <c r="F232" s="14">
        <v>4442300</v>
      </c>
      <c r="G232" s="15"/>
      <c r="H232" s="13"/>
      <c r="I232" s="13"/>
      <c r="J232" s="13"/>
      <c r="K232" s="15"/>
      <c r="L232" s="13"/>
      <c r="M232" s="15"/>
      <c r="N232" s="13"/>
      <c r="O232" s="15"/>
      <c r="P232" s="13"/>
      <c r="Q232" s="15"/>
      <c r="R232" s="13"/>
      <c r="S232" s="15"/>
      <c r="T232" s="13"/>
      <c r="U232" s="14"/>
      <c r="V232" s="16">
        <f t="shared" si="6"/>
        <v>685.44689000000005</v>
      </c>
      <c r="W232" s="17">
        <v>685.44689000000005</v>
      </c>
      <c r="X232" s="17">
        <f t="shared" si="7"/>
        <v>685.44689000000005</v>
      </c>
      <c r="Y232" s="18" t="s">
        <v>34</v>
      </c>
      <c r="Z232" s="12">
        <v>8</v>
      </c>
      <c r="AA232" s="12">
        <v>28</v>
      </c>
      <c r="AB232" s="12">
        <v>6</v>
      </c>
      <c r="AC232" s="12" t="s">
        <v>799</v>
      </c>
      <c r="AD232" s="12">
        <v>179</v>
      </c>
    </row>
    <row r="233" spans="1:30" ht="36" hidden="1" customHeight="1">
      <c r="A233" s="11">
        <v>232</v>
      </c>
      <c r="B233" s="12" t="s">
        <v>800</v>
      </c>
      <c r="C233" s="12" t="s">
        <v>801</v>
      </c>
      <c r="D233" s="13" t="s">
        <v>539</v>
      </c>
      <c r="E233" s="12" t="s">
        <v>495</v>
      </c>
      <c r="F233" s="14">
        <v>4431520</v>
      </c>
      <c r="G233" s="15"/>
      <c r="H233" s="13"/>
      <c r="I233" s="13"/>
      <c r="J233" s="13"/>
      <c r="K233" s="15"/>
      <c r="L233" s="13"/>
      <c r="M233" s="15"/>
      <c r="N233" s="13"/>
      <c r="O233" s="15"/>
      <c r="P233" s="13"/>
      <c r="Q233" s="15"/>
      <c r="R233" s="13"/>
      <c r="S233" s="15"/>
      <c r="T233" s="13"/>
      <c r="U233" s="14"/>
      <c r="V233" s="16">
        <f t="shared" si="6"/>
        <v>683.78353600000003</v>
      </c>
      <c r="W233" s="17">
        <v>683.78353600000003</v>
      </c>
      <c r="X233" s="17">
        <f t="shared" si="7"/>
        <v>683.78353600000003</v>
      </c>
      <c r="Y233" s="18" t="s">
        <v>34</v>
      </c>
      <c r="Z233" s="12">
        <v>8</v>
      </c>
      <c r="AA233" s="12">
        <v>28</v>
      </c>
      <c r="AB233" s="12">
        <v>6</v>
      </c>
      <c r="AC233" s="12" t="s">
        <v>802</v>
      </c>
      <c r="AD233" s="12">
        <v>2416</v>
      </c>
    </row>
    <row r="234" spans="1:30" ht="36" hidden="1" customHeight="1">
      <c r="A234" s="11">
        <v>233</v>
      </c>
      <c r="B234" s="12" t="s">
        <v>803</v>
      </c>
      <c r="C234" s="12" t="s">
        <v>804</v>
      </c>
      <c r="D234" s="13" t="s">
        <v>539</v>
      </c>
      <c r="E234" s="12" t="s">
        <v>209</v>
      </c>
      <c r="F234" s="14">
        <v>4420300</v>
      </c>
      <c r="G234" s="15"/>
      <c r="H234" s="13"/>
      <c r="I234" s="13"/>
      <c r="J234" s="13"/>
      <c r="K234" s="15"/>
      <c r="L234" s="13"/>
      <c r="M234" s="15"/>
      <c r="N234" s="13"/>
      <c r="O234" s="15"/>
      <c r="P234" s="13"/>
      <c r="Q234" s="15"/>
      <c r="R234" s="13"/>
      <c r="S234" s="15"/>
      <c r="T234" s="13"/>
      <c r="U234" s="14"/>
      <c r="V234" s="16">
        <f t="shared" si="6"/>
        <v>682.05229000000008</v>
      </c>
      <c r="W234" s="17">
        <v>682.05229000000008</v>
      </c>
      <c r="X234" s="17">
        <f t="shared" si="7"/>
        <v>682.05229000000008</v>
      </c>
      <c r="Y234" s="18" t="s">
        <v>34</v>
      </c>
      <c r="Z234" s="12">
        <v>8</v>
      </c>
      <c r="AA234" s="12">
        <v>28</v>
      </c>
      <c r="AB234" s="12">
        <v>6</v>
      </c>
      <c r="AC234" s="12" t="s">
        <v>805</v>
      </c>
      <c r="AD234" s="12">
        <v>2005</v>
      </c>
    </row>
    <row r="235" spans="1:30" ht="36" customHeight="1">
      <c r="A235" s="11">
        <v>234</v>
      </c>
      <c r="B235" s="12" t="s">
        <v>806</v>
      </c>
      <c r="C235" s="12" t="s">
        <v>807</v>
      </c>
      <c r="D235" s="13" t="s">
        <v>539</v>
      </c>
      <c r="E235" s="12" t="s">
        <v>180</v>
      </c>
      <c r="F235" s="14">
        <v>4359600</v>
      </c>
      <c r="G235" s="15"/>
      <c r="H235" s="13"/>
      <c r="I235" s="13"/>
      <c r="J235" s="13"/>
      <c r="K235" s="15"/>
      <c r="L235" s="13"/>
      <c r="M235" s="15"/>
      <c r="N235" s="13"/>
      <c r="O235" s="15"/>
      <c r="P235" s="13"/>
      <c r="Q235" s="15"/>
      <c r="R235" s="13"/>
      <c r="S235" s="15"/>
      <c r="T235" s="13"/>
      <c r="U235" s="14"/>
      <c r="V235" s="16">
        <f t="shared" si="6"/>
        <v>672.68628000000001</v>
      </c>
      <c r="W235" s="17">
        <v>672.68628000000001</v>
      </c>
      <c r="X235" s="17">
        <f t="shared" si="7"/>
        <v>672.68628000000001</v>
      </c>
      <c r="Y235" s="18" t="s">
        <v>34</v>
      </c>
      <c r="Z235" s="12">
        <v>8</v>
      </c>
      <c r="AA235" s="12">
        <v>28</v>
      </c>
      <c r="AB235" s="12">
        <v>6</v>
      </c>
      <c r="AC235" s="12"/>
      <c r="AD235" s="12"/>
    </row>
    <row r="236" spans="1:30" ht="36" hidden="1" customHeight="1">
      <c r="A236" s="11">
        <v>235</v>
      </c>
      <c r="B236" s="12" t="s">
        <v>808</v>
      </c>
      <c r="C236" s="12" t="s">
        <v>809</v>
      </c>
      <c r="D236" s="13" t="s">
        <v>539</v>
      </c>
      <c r="E236" s="12" t="s">
        <v>205</v>
      </c>
      <c r="F236" s="14">
        <v>4356400</v>
      </c>
      <c r="G236" s="15"/>
      <c r="H236" s="13"/>
      <c r="I236" s="13"/>
      <c r="J236" s="13"/>
      <c r="K236" s="15"/>
      <c r="L236" s="13"/>
      <c r="M236" s="15"/>
      <c r="N236" s="13"/>
      <c r="O236" s="15"/>
      <c r="P236" s="13"/>
      <c r="Q236" s="15"/>
      <c r="R236" s="13"/>
      <c r="S236" s="15"/>
      <c r="T236" s="13"/>
      <c r="U236" s="14"/>
      <c r="V236" s="16">
        <f t="shared" si="6"/>
        <v>672.19252000000006</v>
      </c>
      <c r="W236" s="17">
        <v>672.19252000000006</v>
      </c>
      <c r="X236" s="17">
        <f t="shared" si="7"/>
        <v>672.19252000000006</v>
      </c>
      <c r="Y236" s="18" t="s">
        <v>34</v>
      </c>
      <c r="Z236" s="12">
        <v>8</v>
      </c>
      <c r="AA236" s="12">
        <v>28</v>
      </c>
      <c r="AB236" s="12">
        <v>6</v>
      </c>
      <c r="AC236" s="12" t="s">
        <v>810</v>
      </c>
      <c r="AD236" s="12">
        <v>2322</v>
      </c>
    </row>
    <row r="237" spans="1:30" s="27" customFormat="1" ht="36" hidden="1" customHeight="1">
      <c r="A237" s="11">
        <v>236</v>
      </c>
      <c r="B237" s="20" t="s">
        <v>811</v>
      </c>
      <c r="C237" s="20" t="s">
        <v>812</v>
      </c>
      <c r="D237" s="13" t="s">
        <v>539</v>
      </c>
      <c r="E237" s="20" t="s">
        <v>813</v>
      </c>
      <c r="F237" s="16">
        <v>7381373</v>
      </c>
      <c r="G237" s="21"/>
      <c r="H237" s="26"/>
      <c r="I237" s="26"/>
      <c r="J237" s="26"/>
      <c r="K237" s="21"/>
      <c r="L237" s="26"/>
      <c r="M237" s="21"/>
      <c r="N237" s="26"/>
      <c r="O237" s="21"/>
      <c r="P237" s="26"/>
      <c r="Q237" s="21"/>
      <c r="R237" s="26"/>
      <c r="S237" s="21"/>
      <c r="T237" s="26"/>
      <c r="U237" s="16"/>
      <c r="V237" s="16">
        <f t="shared" si="6"/>
        <v>1138.9458539</v>
      </c>
      <c r="W237" s="17">
        <v>670</v>
      </c>
      <c r="X237" s="17">
        <f t="shared" si="7"/>
        <v>1138.9458539</v>
      </c>
      <c r="Y237" s="25" t="s">
        <v>51</v>
      </c>
      <c r="Z237" s="12">
        <v>8</v>
      </c>
      <c r="AA237" s="12">
        <v>28</v>
      </c>
      <c r="AB237" s="12">
        <v>6</v>
      </c>
      <c r="AC237" s="12" t="s">
        <v>814</v>
      </c>
      <c r="AD237" s="12">
        <v>186</v>
      </c>
    </row>
    <row r="238" spans="1:30" ht="36" hidden="1" customHeight="1">
      <c r="A238" s="11">
        <v>237</v>
      </c>
      <c r="B238" s="12" t="s">
        <v>815</v>
      </c>
      <c r="C238" s="12" t="s">
        <v>816</v>
      </c>
      <c r="D238" s="13" t="s">
        <v>539</v>
      </c>
      <c r="E238" s="12" t="s">
        <v>205</v>
      </c>
      <c r="F238" s="14">
        <v>4315200</v>
      </c>
      <c r="G238" s="15"/>
      <c r="H238" s="13"/>
      <c r="I238" s="13"/>
      <c r="J238" s="13"/>
      <c r="K238" s="15"/>
      <c r="L238" s="13"/>
      <c r="M238" s="15"/>
      <c r="N238" s="13"/>
      <c r="O238" s="15"/>
      <c r="P238" s="13"/>
      <c r="Q238" s="15"/>
      <c r="R238" s="13"/>
      <c r="S238" s="15"/>
      <c r="T238" s="13"/>
      <c r="U238" s="14"/>
      <c r="V238" s="16">
        <f t="shared" si="6"/>
        <v>665.83536000000004</v>
      </c>
      <c r="W238" s="17">
        <v>665.83536000000004</v>
      </c>
      <c r="X238" s="17">
        <f t="shared" si="7"/>
        <v>665.83536000000004</v>
      </c>
      <c r="Y238" s="18" t="s">
        <v>34</v>
      </c>
      <c r="Z238" s="12">
        <v>8</v>
      </c>
      <c r="AA238" s="12">
        <v>28</v>
      </c>
      <c r="AB238" s="12">
        <v>6</v>
      </c>
      <c r="AC238" s="12" t="s">
        <v>817</v>
      </c>
      <c r="AD238" s="12">
        <v>2407</v>
      </c>
    </row>
    <row r="239" spans="1:30" ht="36" customHeight="1">
      <c r="A239" s="11">
        <v>238</v>
      </c>
      <c r="B239" s="20" t="s">
        <v>818</v>
      </c>
      <c r="C239" s="20" t="s">
        <v>819</v>
      </c>
      <c r="D239" s="13" t="s">
        <v>539</v>
      </c>
      <c r="E239" s="20" t="s">
        <v>205</v>
      </c>
      <c r="F239" s="16">
        <v>4257360</v>
      </c>
      <c r="G239" s="21"/>
      <c r="H239" s="13"/>
      <c r="I239" s="13"/>
      <c r="J239" s="13"/>
      <c r="K239" s="21"/>
      <c r="L239" s="13"/>
      <c r="M239" s="21"/>
      <c r="N239" s="13"/>
      <c r="O239" s="21"/>
      <c r="P239" s="13"/>
      <c r="Q239" s="21"/>
      <c r="R239" s="13"/>
      <c r="S239" s="21"/>
      <c r="T239" s="13"/>
      <c r="U239" s="16"/>
      <c r="V239" s="16">
        <f t="shared" si="6"/>
        <v>656.91064800000004</v>
      </c>
      <c r="W239" s="17">
        <v>656.91064800000004</v>
      </c>
      <c r="X239" s="17">
        <f t="shared" si="7"/>
        <v>656.91064800000004</v>
      </c>
      <c r="Y239" s="25" t="s">
        <v>561</v>
      </c>
      <c r="Z239" s="12">
        <v>8</v>
      </c>
      <c r="AA239" s="12">
        <v>28</v>
      </c>
      <c r="AB239" s="12">
        <v>6</v>
      </c>
      <c r="AC239" s="12"/>
      <c r="AD239" s="12"/>
    </row>
    <row r="240" spans="1:30" ht="36" hidden="1" customHeight="1">
      <c r="A240" s="11">
        <v>239</v>
      </c>
      <c r="B240" s="12" t="s">
        <v>820</v>
      </c>
      <c r="C240" s="12" t="s">
        <v>821</v>
      </c>
      <c r="D240" s="13" t="s">
        <v>539</v>
      </c>
      <c r="E240" s="12" t="s">
        <v>209</v>
      </c>
      <c r="F240" s="14">
        <v>4248000</v>
      </c>
      <c r="G240" s="15"/>
      <c r="H240" s="13"/>
      <c r="I240" s="13"/>
      <c r="J240" s="13"/>
      <c r="K240" s="15"/>
      <c r="L240" s="13"/>
      <c r="M240" s="15"/>
      <c r="N240" s="13"/>
      <c r="O240" s="15"/>
      <c r="P240" s="13"/>
      <c r="Q240" s="15"/>
      <c r="R240" s="13"/>
      <c r="S240" s="15"/>
      <c r="T240" s="13"/>
      <c r="U240" s="14"/>
      <c r="V240" s="16">
        <f t="shared" si="6"/>
        <v>655.46640000000002</v>
      </c>
      <c r="W240" s="17">
        <v>655.46640000000002</v>
      </c>
      <c r="X240" s="17">
        <f t="shared" si="7"/>
        <v>655.46640000000002</v>
      </c>
      <c r="Y240" s="18" t="s">
        <v>34</v>
      </c>
      <c r="Z240" s="12">
        <v>8</v>
      </c>
      <c r="AA240" s="12">
        <v>28</v>
      </c>
      <c r="AB240" s="12">
        <v>6</v>
      </c>
      <c r="AC240" s="12" t="s">
        <v>822</v>
      </c>
      <c r="AD240" s="12">
        <v>180</v>
      </c>
    </row>
    <row r="241" spans="1:30" ht="36" hidden="1" customHeight="1">
      <c r="A241" s="11">
        <v>240</v>
      </c>
      <c r="B241" s="12" t="s">
        <v>823</v>
      </c>
      <c r="C241" s="12" t="s">
        <v>824</v>
      </c>
      <c r="D241" s="13" t="s">
        <v>539</v>
      </c>
      <c r="E241" s="12" t="s">
        <v>158</v>
      </c>
      <c r="F241" s="14">
        <v>4228380</v>
      </c>
      <c r="G241" s="15"/>
      <c r="H241" s="13"/>
      <c r="I241" s="13"/>
      <c r="J241" s="13"/>
      <c r="K241" s="15"/>
      <c r="L241" s="13"/>
      <c r="M241" s="15"/>
      <c r="N241" s="13"/>
      <c r="O241" s="15"/>
      <c r="P241" s="13"/>
      <c r="Q241" s="15"/>
      <c r="R241" s="13"/>
      <c r="S241" s="15"/>
      <c r="T241" s="13"/>
      <c r="U241" s="14"/>
      <c r="V241" s="16">
        <f t="shared" si="6"/>
        <v>652.43903399999999</v>
      </c>
      <c r="W241" s="17">
        <v>652.43903399999999</v>
      </c>
      <c r="X241" s="17">
        <f t="shared" si="7"/>
        <v>652.43903399999999</v>
      </c>
      <c r="Y241" s="18" t="s">
        <v>34</v>
      </c>
      <c r="Z241" s="12">
        <v>8</v>
      </c>
      <c r="AA241" s="12">
        <v>28</v>
      </c>
      <c r="AB241" s="12">
        <v>6</v>
      </c>
      <c r="AC241" s="12" t="s">
        <v>825</v>
      </c>
      <c r="AD241" s="12">
        <v>140</v>
      </c>
    </row>
    <row r="242" spans="1:30" ht="36" hidden="1" customHeight="1">
      <c r="A242" s="11">
        <v>241</v>
      </c>
      <c r="B242" s="12" t="s">
        <v>826</v>
      </c>
      <c r="C242" s="12" t="s">
        <v>827</v>
      </c>
      <c r="D242" s="13" t="s">
        <v>539</v>
      </c>
      <c r="E242" s="12" t="s">
        <v>65</v>
      </c>
      <c r="F242" s="14">
        <v>4122600</v>
      </c>
      <c r="G242" s="15"/>
      <c r="H242" s="13"/>
      <c r="I242" s="13"/>
      <c r="J242" s="13"/>
      <c r="K242" s="15"/>
      <c r="L242" s="13"/>
      <c r="M242" s="15"/>
      <c r="N242" s="13"/>
      <c r="O242" s="15"/>
      <c r="P242" s="13"/>
      <c r="Q242" s="15"/>
      <c r="R242" s="13"/>
      <c r="S242" s="15"/>
      <c r="T242" s="13"/>
      <c r="U242" s="14"/>
      <c r="V242" s="16">
        <f t="shared" si="6"/>
        <v>636.11718000000008</v>
      </c>
      <c r="W242" s="17">
        <v>636.11718000000008</v>
      </c>
      <c r="X242" s="17">
        <f t="shared" si="7"/>
        <v>636.11718000000008</v>
      </c>
      <c r="Y242" s="18" t="s">
        <v>34</v>
      </c>
      <c r="Z242" s="12">
        <v>8</v>
      </c>
      <c r="AA242" s="12">
        <v>28</v>
      </c>
      <c r="AB242" s="12">
        <v>6</v>
      </c>
      <c r="AC242" s="12" t="s">
        <v>828</v>
      </c>
      <c r="AD242" s="12">
        <v>90</v>
      </c>
    </row>
    <row r="243" spans="1:30" ht="36" customHeight="1">
      <c r="A243" s="11">
        <v>242</v>
      </c>
      <c r="B243" s="20" t="s">
        <v>829</v>
      </c>
      <c r="C243" s="20" t="s">
        <v>830</v>
      </c>
      <c r="D243" s="13" t="s">
        <v>539</v>
      </c>
      <c r="E243" s="20" t="s">
        <v>601</v>
      </c>
      <c r="F243" s="16">
        <v>4103140</v>
      </c>
      <c r="G243" s="21"/>
      <c r="H243" s="13"/>
      <c r="I243" s="13"/>
      <c r="J243" s="13"/>
      <c r="K243" s="21"/>
      <c r="L243" s="13"/>
      <c r="M243" s="21"/>
      <c r="N243" s="13"/>
      <c r="O243" s="21"/>
      <c r="P243" s="13"/>
      <c r="Q243" s="21"/>
      <c r="R243" s="13"/>
      <c r="S243" s="21"/>
      <c r="T243" s="13"/>
      <c r="U243" s="16"/>
      <c r="V243" s="16">
        <f t="shared" si="6"/>
        <v>633.11450200000002</v>
      </c>
      <c r="W243" s="17">
        <v>633.11450200000002</v>
      </c>
      <c r="X243" s="17">
        <f t="shared" si="7"/>
        <v>633.11450200000002</v>
      </c>
      <c r="Y243" s="25" t="s">
        <v>561</v>
      </c>
      <c r="Z243" s="12">
        <v>8</v>
      </c>
      <c r="AA243" s="12">
        <v>28</v>
      </c>
      <c r="AB243" s="12">
        <v>6</v>
      </c>
      <c r="AC243" s="12"/>
      <c r="AD243" s="12"/>
    </row>
    <row r="244" spans="1:30" ht="36" hidden="1" customHeight="1">
      <c r="A244" s="11">
        <v>243</v>
      </c>
      <c r="B244" s="20" t="s">
        <v>831</v>
      </c>
      <c r="C244" s="20" t="s">
        <v>832</v>
      </c>
      <c r="D244" s="13" t="s">
        <v>539</v>
      </c>
      <c r="E244" s="20" t="s">
        <v>601</v>
      </c>
      <c r="F244" s="16">
        <v>4088560</v>
      </c>
      <c r="G244" s="21"/>
      <c r="H244" s="13"/>
      <c r="I244" s="13"/>
      <c r="J244" s="13"/>
      <c r="K244" s="21"/>
      <c r="L244" s="13"/>
      <c r="M244" s="21"/>
      <c r="N244" s="13"/>
      <c r="O244" s="21"/>
      <c r="P244" s="13"/>
      <c r="Q244" s="21"/>
      <c r="R244" s="13"/>
      <c r="S244" s="21"/>
      <c r="T244" s="13"/>
      <c r="U244" s="16"/>
      <c r="V244" s="16">
        <f t="shared" si="6"/>
        <v>630.86480800000004</v>
      </c>
      <c r="W244" s="17">
        <v>630.86480800000004</v>
      </c>
      <c r="X244" s="17">
        <f t="shared" si="7"/>
        <v>630.86480800000004</v>
      </c>
      <c r="Y244" s="25" t="s">
        <v>561</v>
      </c>
      <c r="Z244" s="12">
        <v>8</v>
      </c>
      <c r="AA244" s="12">
        <v>28</v>
      </c>
      <c r="AB244" s="12">
        <v>6</v>
      </c>
      <c r="AC244" s="12" t="s">
        <v>833</v>
      </c>
      <c r="AD244" s="12">
        <v>167</v>
      </c>
    </row>
    <row r="245" spans="1:30" ht="36" customHeight="1">
      <c r="A245" s="11">
        <v>244</v>
      </c>
      <c r="B245" s="20" t="s">
        <v>834</v>
      </c>
      <c r="C245" s="20" t="s">
        <v>835</v>
      </c>
      <c r="D245" s="13" t="s">
        <v>539</v>
      </c>
      <c r="E245" s="20" t="s">
        <v>65</v>
      </c>
      <c r="F245" s="16">
        <v>4030720</v>
      </c>
      <c r="G245" s="21"/>
      <c r="H245" s="13"/>
      <c r="I245" s="13"/>
      <c r="J245" s="13"/>
      <c r="K245" s="21"/>
      <c r="L245" s="13"/>
      <c r="M245" s="21"/>
      <c r="N245" s="13"/>
      <c r="O245" s="21"/>
      <c r="P245" s="13"/>
      <c r="Q245" s="21"/>
      <c r="R245" s="13"/>
      <c r="S245" s="21"/>
      <c r="T245" s="13"/>
      <c r="U245" s="16"/>
      <c r="V245" s="16">
        <f t="shared" si="6"/>
        <v>621.94009600000004</v>
      </c>
      <c r="W245" s="17">
        <v>621.94009600000004</v>
      </c>
      <c r="X245" s="17">
        <f t="shared" si="7"/>
        <v>621.94009600000004</v>
      </c>
      <c r="Y245" s="25" t="s">
        <v>34</v>
      </c>
      <c r="Z245" s="12">
        <v>8</v>
      </c>
      <c r="AA245" s="12">
        <v>28</v>
      </c>
      <c r="AB245" s="12">
        <v>6</v>
      </c>
      <c r="AC245" s="12"/>
      <c r="AD245" s="12"/>
    </row>
    <row r="246" spans="1:30" ht="36" customHeight="1">
      <c r="A246" s="11">
        <v>245</v>
      </c>
      <c r="B246" s="20" t="s">
        <v>836</v>
      </c>
      <c r="C246" s="20" t="s">
        <v>837</v>
      </c>
      <c r="D246" s="13" t="s">
        <v>539</v>
      </c>
      <c r="E246" s="20" t="s">
        <v>601</v>
      </c>
      <c r="F246" s="16">
        <v>4004040</v>
      </c>
      <c r="G246" s="21"/>
      <c r="H246" s="13"/>
      <c r="I246" s="13"/>
      <c r="J246" s="13"/>
      <c r="K246" s="21"/>
      <c r="L246" s="13"/>
      <c r="M246" s="21"/>
      <c r="N246" s="13"/>
      <c r="O246" s="21"/>
      <c r="P246" s="13"/>
      <c r="Q246" s="21"/>
      <c r="R246" s="13"/>
      <c r="S246" s="21"/>
      <c r="T246" s="13"/>
      <c r="U246" s="16"/>
      <c r="V246" s="16">
        <f t="shared" si="6"/>
        <v>617.82337200000006</v>
      </c>
      <c r="W246" s="17">
        <v>617.82337200000006</v>
      </c>
      <c r="X246" s="17">
        <f t="shared" si="7"/>
        <v>617.82337200000006</v>
      </c>
      <c r="Y246" s="25" t="s">
        <v>561</v>
      </c>
      <c r="Z246" s="12">
        <v>8</v>
      </c>
      <c r="AA246" s="12">
        <v>28</v>
      </c>
      <c r="AB246" s="12">
        <v>6</v>
      </c>
      <c r="AC246" s="12"/>
      <c r="AD246" s="12"/>
    </row>
    <row r="247" spans="1:30" ht="36" hidden="1" customHeight="1">
      <c r="A247" s="11">
        <v>246</v>
      </c>
      <c r="B247" s="12" t="s">
        <v>838</v>
      </c>
      <c r="C247" s="12" t="s">
        <v>839</v>
      </c>
      <c r="D247" s="13" t="s">
        <v>539</v>
      </c>
      <c r="E247" s="12" t="s">
        <v>375</v>
      </c>
      <c r="F247" s="14">
        <v>3944200</v>
      </c>
      <c r="G247" s="15"/>
      <c r="H247" s="13"/>
      <c r="I247" s="13"/>
      <c r="J247" s="13"/>
      <c r="K247" s="15"/>
      <c r="L247" s="13"/>
      <c r="M247" s="15"/>
      <c r="N247" s="13"/>
      <c r="O247" s="15"/>
      <c r="P247" s="13"/>
      <c r="Q247" s="15"/>
      <c r="R247" s="13"/>
      <c r="S247" s="15"/>
      <c r="T247" s="13"/>
      <c r="U247" s="14"/>
      <c r="V247" s="16">
        <f t="shared" si="6"/>
        <v>608.59005999999999</v>
      </c>
      <c r="W247" s="17">
        <v>608.59005999999999</v>
      </c>
      <c r="X247" s="17">
        <f t="shared" si="7"/>
        <v>608.59005999999999</v>
      </c>
      <c r="Y247" s="18" t="s">
        <v>34</v>
      </c>
      <c r="Z247" s="12">
        <v>8</v>
      </c>
      <c r="AA247" s="12">
        <v>28</v>
      </c>
      <c r="AB247" s="12">
        <v>6</v>
      </c>
      <c r="AC247" s="12" t="s">
        <v>840</v>
      </c>
      <c r="AD247" s="12">
        <v>2334</v>
      </c>
    </row>
    <row r="248" spans="1:30" ht="36" customHeight="1">
      <c r="A248" s="11">
        <v>247</v>
      </c>
      <c r="B248" s="12" t="s">
        <v>841</v>
      </c>
      <c r="C248" s="12" t="s">
        <v>842</v>
      </c>
      <c r="D248" s="13" t="s">
        <v>539</v>
      </c>
      <c r="E248" s="12" t="s">
        <v>495</v>
      </c>
      <c r="F248" s="14">
        <v>3846960</v>
      </c>
      <c r="G248" s="15"/>
      <c r="H248" s="13"/>
      <c r="I248" s="13"/>
      <c r="J248" s="13"/>
      <c r="K248" s="15"/>
      <c r="L248" s="13"/>
      <c r="M248" s="15"/>
      <c r="N248" s="13"/>
      <c r="O248" s="15"/>
      <c r="P248" s="13"/>
      <c r="Q248" s="15"/>
      <c r="R248" s="13"/>
      <c r="S248" s="15"/>
      <c r="T248" s="13"/>
      <c r="U248" s="14"/>
      <c r="V248" s="16">
        <f t="shared" si="6"/>
        <v>593.58592800000008</v>
      </c>
      <c r="W248" s="17">
        <v>593.58592800000008</v>
      </c>
      <c r="X248" s="17">
        <f t="shared" si="7"/>
        <v>593.58592800000008</v>
      </c>
      <c r="Y248" s="18" t="s">
        <v>34</v>
      </c>
      <c r="Z248" s="12">
        <v>8</v>
      </c>
      <c r="AA248" s="12">
        <v>28</v>
      </c>
      <c r="AB248" s="12">
        <v>6</v>
      </c>
      <c r="AC248" s="12"/>
      <c r="AD248" s="12"/>
    </row>
    <row r="249" spans="1:30" ht="36" customHeight="1">
      <c r="A249" s="11">
        <v>248</v>
      </c>
      <c r="B249" s="12" t="s">
        <v>843</v>
      </c>
      <c r="C249" s="12" t="s">
        <v>844</v>
      </c>
      <c r="D249" s="13" t="s">
        <v>539</v>
      </c>
      <c r="E249" s="12" t="s">
        <v>205</v>
      </c>
      <c r="F249" s="14">
        <v>3802200</v>
      </c>
      <c r="G249" s="15"/>
      <c r="H249" s="13"/>
      <c r="I249" s="13"/>
      <c r="J249" s="13"/>
      <c r="K249" s="15"/>
      <c r="L249" s="13"/>
      <c r="M249" s="15"/>
      <c r="N249" s="13"/>
      <c r="O249" s="15"/>
      <c r="P249" s="13"/>
      <c r="Q249" s="15"/>
      <c r="R249" s="13"/>
      <c r="S249" s="15"/>
      <c r="T249" s="13"/>
      <c r="U249" s="14"/>
      <c r="V249" s="16">
        <f t="shared" si="6"/>
        <v>586.67946000000006</v>
      </c>
      <c r="W249" s="17">
        <v>586.67946000000006</v>
      </c>
      <c r="X249" s="17">
        <f t="shared" si="7"/>
        <v>586.67946000000006</v>
      </c>
      <c r="Y249" s="18" t="s">
        <v>34</v>
      </c>
      <c r="Z249" s="12">
        <v>8</v>
      </c>
      <c r="AA249" s="12">
        <v>28</v>
      </c>
      <c r="AB249" s="12">
        <v>6</v>
      </c>
      <c r="AC249" s="12"/>
      <c r="AD249" s="12"/>
    </row>
    <row r="250" spans="1:30" ht="36" hidden="1" customHeight="1">
      <c r="A250" s="11">
        <v>249</v>
      </c>
      <c r="B250" s="12" t="s">
        <v>845</v>
      </c>
      <c r="C250" s="12" t="s">
        <v>846</v>
      </c>
      <c r="D250" s="13" t="s">
        <v>32</v>
      </c>
      <c r="E250" s="12" t="s">
        <v>847</v>
      </c>
      <c r="F250" s="14">
        <v>3854960</v>
      </c>
      <c r="G250" s="24">
        <v>1455</v>
      </c>
      <c r="H250" s="13"/>
      <c r="I250" s="13"/>
      <c r="J250" s="13"/>
      <c r="K250" s="19">
        <v>537</v>
      </c>
      <c r="L250" s="13"/>
      <c r="M250" s="15"/>
      <c r="N250" s="13"/>
      <c r="O250" s="15"/>
      <c r="P250" s="13"/>
      <c r="Q250" s="15"/>
      <c r="R250" s="13"/>
      <c r="S250" s="15"/>
      <c r="T250" s="13"/>
      <c r="U250" s="14"/>
      <c r="V250" s="16">
        <f t="shared" si="6"/>
        <v>2161.0603279999996</v>
      </c>
      <c r="W250" s="17">
        <v>2151</v>
      </c>
      <c r="X250" s="17">
        <f t="shared" si="7"/>
        <v>2161.0603279999996</v>
      </c>
      <c r="Y250" s="11" t="s">
        <v>51</v>
      </c>
      <c r="Z250" s="12">
        <v>8</v>
      </c>
      <c r="AA250" s="12">
        <v>28</v>
      </c>
      <c r="AB250" s="12">
        <v>5</v>
      </c>
      <c r="AC250" s="12" t="s">
        <v>848</v>
      </c>
      <c r="AD250" s="12">
        <v>121</v>
      </c>
    </row>
    <row r="251" spans="1:30" ht="36" hidden="1" customHeight="1">
      <c r="A251" s="11">
        <v>250</v>
      </c>
      <c r="B251" s="12" t="s">
        <v>849</v>
      </c>
      <c r="C251" s="12" t="s">
        <v>850</v>
      </c>
      <c r="D251" s="13" t="s">
        <v>539</v>
      </c>
      <c r="E251" s="12" t="s">
        <v>147</v>
      </c>
      <c r="F251" s="14">
        <v>3777300</v>
      </c>
      <c r="G251" s="15"/>
      <c r="H251" s="13"/>
      <c r="I251" s="13"/>
      <c r="J251" s="13"/>
      <c r="K251" s="15"/>
      <c r="L251" s="13"/>
      <c r="M251" s="15"/>
      <c r="N251" s="13"/>
      <c r="O251" s="15"/>
      <c r="P251" s="13"/>
      <c r="Q251" s="15"/>
      <c r="R251" s="13"/>
      <c r="S251" s="15"/>
      <c r="T251" s="13"/>
      <c r="U251" s="14"/>
      <c r="V251" s="16">
        <f t="shared" si="6"/>
        <v>582.83739000000003</v>
      </c>
      <c r="W251" s="17">
        <v>582.83739000000003</v>
      </c>
      <c r="X251" s="17">
        <f t="shared" si="7"/>
        <v>582.83739000000003</v>
      </c>
      <c r="Y251" s="18" t="s">
        <v>34</v>
      </c>
      <c r="Z251" s="12">
        <v>8</v>
      </c>
      <c r="AA251" s="12">
        <v>28</v>
      </c>
      <c r="AB251" s="12">
        <v>6</v>
      </c>
      <c r="AC251" s="12" t="s">
        <v>851</v>
      </c>
      <c r="AD251" s="12">
        <v>98</v>
      </c>
    </row>
    <row r="252" spans="1:30" ht="36" hidden="1" customHeight="1">
      <c r="A252" s="11">
        <v>251</v>
      </c>
      <c r="B252" s="20" t="s">
        <v>820</v>
      </c>
      <c r="C252" s="20" t="s">
        <v>852</v>
      </c>
      <c r="D252" s="13" t="s">
        <v>539</v>
      </c>
      <c r="E252" s="20" t="s">
        <v>61</v>
      </c>
      <c r="F252" s="16">
        <v>3768370</v>
      </c>
      <c r="G252" s="21"/>
      <c r="H252" s="13"/>
      <c r="I252" s="13"/>
      <c r="J252" s="13"/>
      <c r="K252" s="21"/>
      <c r="L252" s="13"/>
      <c r="M252" s="21"/>
      <c r="N252" s="13"/>
      <c r="O252" s="21"/>
      <c r="P252" s="13"/>
      <c r="Q252" s="21"/>
      <c r="R252" s="13"/>
      <c r="S252" s="21"/>
      <c r="T252" s="13"/>
      <c r="U252" s="16"/>
      <c r="V252" s="16">
        <f t="shared" si="6"/>
        <v>581.45949100000007</v>
      </c>
      <c r="W252" s="17">
        <v>581.45949100000007</v>
      </c>
      <c r="X252" s="17">
        <f t="shared" si="7"/>
        <v>581.45949100000007</v>
      </c>
      <c r="Y252" s="25" t="s">
        <v>561</v>
      </c>
      <c r="Z252" s="12">
        <v>8</v>
      </c>
      <c r="AA252" s="12">
        <v>28</v>
      </c>
      <c r="AB252" s="12">
        <v>6</v>
      </c>
      <c r="AC252" s="12" t="s">
        <v>822</v>
      </c>
      <c r="AD252" s="12">
        <v>180</v>
      </c>
    </row>
    <row r="253" spans="1:30" ht="36" customHeight="1">
      <c r="A253" s="11">
        <v>252</v>
      </c>
      <c r="B253" s="20" t="s">
        <v>853</v>
      </c>
      <c r="C253" s="20" t="s">
        <v>854</v>
      </c>
      <c r="D253" s="13" t="s">
        <v>539</v>
      </c>
      <c r="E253" s="20" t="s">
        <v>209</v>
      </c>
      <c r="F253" s="16">
        <v>3750100</v>
      </c>
      <c r="G253" s="21"/>
      <c r="H253" s="13"/>
      <c r="I253" s="13"/>
      <c r="J253" s="13"/>
      <c r="K253" s="21"/>
      <c r="L253" s="13"/>
      <c r="M253" s="21"/>
      <c r="N253" s="13"/>
      <c r="O253" s="21"/>
      <c r="P253" s="13"/>
      <c r="Q253" s="21"/>
      <c r="R253" s="13"/>
      <c r="S253" s="21"/>
      <c r="T253" s="13"/>
      <c r="U253" s="16"/>
      <c r="V253" s="16">
        <f t="shared" si="6"/>
        <v>578.64043000000004</v>
      </c>
      <c r="W253" s="17">
        <v>578.64043000000004</v>
      </c>
      <c r="X253" s="17">
        <f t="shared" si="7"/>
        <v>578.64043000000004</v>
      </c>
      <c r="Y253" s="25" t="s">
        <v>561</v>
      </c>
      <c r="Z253" s="12">
        <v>8</v>
      </c>
      <c r="AA253" s="12">
        <v>28</v>
      </c>
      <c r="AB253" s="12">
        <v>6</v>
      </c>
      <c r="AC253" s="12"/>
      <c r="AD253" s="12"/>
    </row>
    <row r="254" spans="1:30" ht="36" hidden="1" customHeight="1">
      <c r="A254" s="11">
        <v>253</v>
      </c>
      <c r="B254" s="20" t="s">
        <v>855</v>
      </c>
      <c r="C254" s="20" t="s">
        <v>856</v>
      </c>
      <c r="D254" s="13" t="s">
        <v>539</v>
      </c>
      <c r="E254" s="20" t="s">
        <v>375</v>
      </c>
      <c r="F254" s="16">
        <v>3712500</v>
      </c>
      <c r="G254" s="21"/>
      <c r="H254" s="13"/>
      <c r="I254" s="13"/>
      <c r="J254" s="13"/>
      <c r="K254" s="21"/>
      <c r="L254" s="13"/>
      <c r="M254" s="21"/>
      <c r="N254" s="13"/>
      <c r="O254" s="21"/>
      <c r="P254" s="13"/>
      <c r="Q254" s="21"/>
      <c r="R254" s="13"/>
      <c r="S254" s="21"/>
      <c r="T254" s="13"/>
      <c r="U254" s="16"/>
      <c r="V254" s="16">
        <f t="shared" si="6"/>
        <v>572.83875</v>
      </c>
      <c r="W254" s="17">
        <v>572.83875</v>
      </c>
      <c r="X254" s="17">
        <f t="shared" si="7"/>
        <v>572.83875</v>
      </c>
      <c r="Y254" s="25" t="s">
        <v>34</v>
      </c>
      <c r="Z254" s="12">
        <v>8</v>
      </c>
      <c r="AA254" s="12">
        <v>28</v>
      </c>
      <c r="AB254" s="12">
        <v>6</v>
      </c>
      <c r="AC254" s="12" t="s">
        <v>857</v>
      </c>
      <c r="AD254" s="12">
        <v>2411</v>
      </c>
    </row>
    <row r="255" spans="1:30" ht="36" hidden="1" customHeight="1">
      <c r="A255" s="11">
        <v>254</v>
      </c>
      <c r="B255" s="20" t="s">
        <v>858</v>
      </c>
      <c r="C255" s="20" t="s">
        <v>859</v>
      </c>
      <c r="D255" s="13" t="s">
        <v>539</v>
      </c>
      <c r="E255" s="20" t="s">
        <v>403</v>
      </c>
      <c r="F255" s="16">
        <v>3689266</v>
      </c>
      <c r="G255" s="21"/>
      <c r="H255" s="13"/>
      <c r="I255" s="13"/>
      <c r="J255" s="13"/>
      <c r="K255" s="21">
        <v>0.4</v>
      </c>
      <c r="L255" s="13"/>
      <c r="M255" s="21"/>
      <c r="N255" s="13"/>
      <c r="O255" s="21"/>
      <c r="P255" s="13"/>
      <c r="Q255" s="21"/>
      <c r="R255" s="13"/>
      <c r="S255" s="21"/>
      <c r="T255" s="13"/>
      <c r="U255" s="16"/>
      <c r="V255" s="16">
        <f t="shared" si="6"/>
        <v>569.66174380000007</v>
      </c>
      <c r="W255" s="17">
        <v>569.66174380000007</v>
      </c>
      <c r="X255" s="17">
        <f t="shared" si="7"/>
        <v>569.66174380000007</v>
      </c>
      <c r="Y255" s="25" t="s">
        <v>34</v>
      </c>
      <c r="Z255" s="12">
        <v>8</v>
      </c>
      <c r="AA255" s="12">
        <v>28</v>
      </c>
      <c r="AB255" s="12">
        <v>6</v>
      </c>
      <c r="AC255" s="12" t="s">
        <v>860</v>
      </c>
      <c r="AD255" s="12">
        <v>169</v>
      </c>
    </row>
    <row r="256" spans="1:30" ht="36" customHeight="1">
      <c r="A256" s="11">
        <v>255</v>
      </c>
      <c r="B256" s="20" t="s">
        <v>861</v>
      </c>
      <c r="C256" s="20" t="s">
        <v>862</v>
      </c>
      <c r="D256" s="13" t="s">
        <v>539</v>
      </c>
      <c r="E256" s="20" t="s">
        <v>209</v>
      </c>
      <c r="F256" s="16">
        <v>3622600</v>
      </c>
      <c r="G256" s="21"/>
      <c r="H256" s="13"/>
      <c r="I256" s="13"/>
      <c r="J256" s="13"/>
      <c r="K256" s="21"/>
      <c r="L256" s="13"/>
      <c r="M256" s="21"/>
      <c r="N256" s="13"/>
      <c r="O256" s="21"/>
      <c r="P256" s="13"/>
      <c r="Q256" s="21"/>
      <c r="R256" s="13"/>
      <c r="S256" s="21"/>
      <c r="T256" s="13"/>
      <c r="U256" s="16"/>
      <c r="V256" s="16">
        <f t="shared" si="6"/>
        <v>558.96717999999998</v>
      </c>
      <c r="W256" s="17">
        <v>558.96717999999998</v>
      </c>
      <c r="X256" s="17">
        <f t="shared" si="7"/>
        <v>558.96717999999998</v>
      </c>
      <c r="Y256" s="25" t="s">
        <v>561</v>
      </c>
      <c r="Z256" s="12">
        <v>8</v>
      </c>
      <c r="AA256" s="12">
        <v>28</v>
      </c>
      <c r="AB256" s="12">
        <v>6</v>
      </c>
      <c r="AC256" s="12"/>
      <c r="AD256" s="12"/>
    </row>
    <row r="257" spans="1:30" ht="36" hidden="1" customHeight="1">
      <c r="A257" s="11">
        <v>256</v>
      </c>
      <c r="B257" s="12" t="s">
        <v>863</v>
      </c>
      <c r="C257" s="12" t="s">
        <v>864</v>
      </c>
      <c r="D257" s="13" t="s">
        <v>539</v>
      </c>
      <c r="E257" s="12" t="s">
        <v>180</v>
      </c>
      <c r="F257" s="14">
        <v>3602400</v>
      </c>
      <c r="G257" s="15"/>
      <c r="H257" s="13"/>
      <c r="I257" s="13"/>
      <c r="J257" s="13"/>
      <c r="K257" s="15"/>
      <c r="L257" s="13"/>
      <c r="M257" s="15"/>
      <c r="N257" s="13"/>
      <c r="O257" s="15"/>
      <c r="P257" s="13"/>
      <c r="Q257" s="15"/>
      <c r="R257" s="13"/>
      <c r="S257" s="15"/>
      <c r="T257" s="13"/>
      <c r="U257" s="14"/>
      <c r="V257" s="16">
        <f t="shared" si="6"/>
        <v>555.85032000000001</v>
      </c>
      <c r="W257" s="17">
        <v>555.85032000000001</v>
      </c>
      <c r="X257" s="17">
        <f t="shared" si="7"/>
        <v>555.85032000000001</v>
      </c>
      <c r="Y257" s="18" t="s">
        <v>34</v>
      </c>
      <c r="Z257" s="12">
        <v>8</v>
      </c>
      <c r="AA257" s="12">
        <v>28</v>
      </c>
      <c r="AB257" s="12">
        <v>6</v>
      </c>
      <c r="AC257" s="12" t="s">
        <v>865</v>
      </c>
      <c r="AD257" s="12">
        <v>145</v>
      </c>
    </row>
    <row r="258" spans="1:30" ht="36" hidden="1" customHeight="1">
      <c r="A258" s="11">
        <v>257</v>
      </c>
      <c r="B258" s="20" t="s">
        <v>866</v>
      </c>
      <c r="C258" s="20" t="s">
        <v>867</v>
      </c>
      <c r="D258" s="13" t="s">
        <v>539</v>
      </c>
      <c r="E258" s="20" t="s">
        <v>209</v>
      </c>
      <c r="F258" s="16">
        <v>3599648</v>
      </c>
      <c r="G258" s="21"/>
      <c r="H258" s="13"/>
      <c r="I258" s="13"/>
      <c r="J258" s="13"/>
      <c r="K258" s="21"/>
      <c r="L258" s="13"/>
      <c r="M258" s="21"/>
      <c r="N258" s="13"/>
      <c r="O258" s="21"/>
      <c r="P258" s="13"/>
      <c r="Q258" s="21"/>
      <c r="R258" s="13"/>
      <c r="S258" s="21"/>
      <c r="T258" s="13"/>
      <c r="U258" s="16"/>
      <c r="V258" s="16">
        <f t="shared" si="6"/>
        <v>555.42568640000002</v>
      </c>
      <c r="W258" s="17">
        <v>555.42568640000002</v>
      </c>
      <c r="X258" s="17">
        <f t="shared" si="7"/>
        <v>555.42568640000002</v>
      </c>
      <c r="Y258" s="25" t="s">
        <v>561</v>
      </c>
      <c r="Z258" s="12">
        <v>8</v>
      </c>
      <c r="AA258" s="12">
        <v>28</v>
      </c>
      <c r="AB258" s="12">
        <v>6</v>
      </c>
      <c r="AC258" s="12" t="s">
        <v>868</v>
      </c>
      <c r="AD258" s="12">
        <v>2321</v>
      </c>
    </row>
    <row r="259" spans="1:30" ht="36" customHeight="1">
      <c r="A259" s="11">
        <v>258</v>
      </c>
      <c r="B259" s="12" t="s">
        <v>869</v>
      </c>
      <c r="C259" s="12" t="s">
        <v>870</v>
      </c>
      <c r="D259" s="13" t="s">
        <v>539</v>
      </c>
      <c r="E259" s="12" t="s">
        <v>65</v>
      </c>
      <c r="F259" s="14">
        <v>3588400</v>
      </c>
      <c r="G259" s="15"/>
      <c r="H259" s="13"/>
      <c r="I259" s="13"/>
      <c r="J259" s="13"/>
      <c r="K259" s="15"/>
      <c r="L259" s="13"/>
      <c r="M259" s="15"/>
      <c r="N259" s="13"/>
      <c r="O259" s="15"/>
      <c r="P259" s="13"/>
      <c r="Q259" s="15"/>
      <c r="R259" s="13"/>
      <c r="S259" s="15"/>
      <c r="T259" s="13"/>
      <c r="U259" s="14"/>
      <c r="V259" s="16">
        <f t="shared" ref="V259:V321" si="8">0.0001543*F259+0.7*G259+ 0.7*H259+0.6*I259+0.5*J259+1.02*K259+0.00088*L259+0.99*M259+0.00094*N259+1.05*O259+0.00083*P259+1.09*Q259+0.0009*R259+1.09*S259+1*T259+0*U259</f>
        <v>553.69012000000009</v>
      </c>
      <c r="W259" s="17">
        <v>553.69012000000009</v>
      </c>
      <c r="X259" s="17">
        <f t="shared" ref="X259:X289" si="9">IF(Y259="EVN", V259,W259)</f>
        <v>553.69012000000009</v>
      </c>
      <c r="Y259" s="18" t="s">
        <v>34</v>
      </c>
      <c r="Z259" s="12">
        <v>8</v>
      </c>
      <c r="AA259" s="12">
        <v>28</v>
      </c>
      <c r="AB259" s="12">
        <v>6</v>
      </c>
      <c r="AC259" s="12"/>
      <c r="AD259" s="12"/>
    </row>
    <row r="260" spans="1:30" ht="36" customHeight="1">
      <c r="A260" s="11">
        <v>259</v>
      </c>
      <c r="B260" s="12" t="s">
        <v>871</v>
      </c>
      <c r="C260" s="12" t="s">
        <v>872</v>
      </c>
      <c r="D260" s="13" t="s">
        <v>539</v>
      </c>
      <c r="E260" s="12" t="s">
        <v>209</v>
      </c>
      <c r="F260" s="14">
        <v>3577340</v>
      </c>
      <c r="G260" s="15"/>
      <c r="H260" s="13"/>
      <c r="I260" s="13"/>
      <c r="J260" s="13"/>
      <c r="K260" s="15"/>
      <c r="L260" s="13"/>
      <c r="M260" s="15"/>
      <c r="N260" s="13"/>
      <c r="O260" s="15"/>
      <c r="P260" s="13"/>
      <c r="Q260" s="15"/>
      <c r="R260" s="13"/>
      <c r="S260" s="15"/>
      <c r="T260" s="13"/>
      <c r="U260" s="14"/>
      <c r="V260" s="16">
        <f t="shared" si="8"/>
        <v>551.98356200000001</v>
      </c>
      <c r="W260" s="17">
        <v>551.98356200000001</v>
      </c>
      <c r="X260" s="17">
        <f t="shared" si="9"/>
        <v>551.98356200000001</v>
      </c>
      <c r="Y260" s="18" t="s">
        <v>34</v>
      </c>
      <c r="Z260" s="12">
        <v>8</v>
      </c>
      <c r="AA260" s="12">
        <v>28</v>
      </c>
      <c r="AB260" s="12">
        <v>6</v>
      </c>
      <c r="AC260" s="12"/>
      <c r="AD260" s="12"/>
    </row>
    <row r="261" spans="1:30" ht="36" customHeight="1">
      <c r="A261" s="11">
        <v>260</v>
      </c>
      <c r="B261" s="20" t="s">
        <v>873</v>
      </c>
      <c r="C261" s="20" t="s">
        <v>874</v>
      </c>
      <c r="D261" s="13" t="s">
        <v>539</v>
      </c>
      <c r="E261" s="20" t="s">
        <v>205</v>
      </c>
      <c r="F261" s="16">
        <v>3514900</v>
      </c>
      <c r="G261" s="21"/>
      <c r="H261" s="13"/>
      <c r="I261" s="13"/>
      <c r="J261" s="13"/>
      <c r="K261" s="21"/>
      <c r="L261" s="13"/>
      <c r="M261" s="21"/>
      <c r="N261" s="13"/>
      <c r="O261" s="21"/>
      <c r="P261" s="13"/>
      <c r="Q261" s="21"/>
      <c r="R261" s="13"/>
      <c r="S261" s="21"/>
      <c r="T261" s="13"/>
      <c r="U261" s="16"/>
      <c r="V261" s="16">
        <f t="shared" si="8"/>
        <v>542.34906999999998</v>
      </c>
      <c r="W261" s="17">
        <v>542.34906999999998</v>
      </c>
      <c r="X261" s="17">
        <f t="shared" si="9"/>
        <v>542.34906999999998</v>
      </c>
      <c r="Y261" s="25" t="s">
        <v>561</v>
      </c>
      <c r="Z261" s="12">
        <v>8</v>
      </c>
      <c r="AA261" s="12">
        <v>28</v>
      </c>
      <c r="AB261" s="12">
        <v>6</v>
      </c>
      <c r="AC261" s="12"/>
      <c r="AD261" s="12"/>
    </row>
    <row r="262" spans="1:30" ht="36" customHeight="1">
      <c r="A262" s="11">
        <v>261</v>
      </c>
      <c r="B262" s="12" t="s">
        <v>875</v>
      </c>
      <c r="C262" s="12" t="s">
        <v>876</v>
      </c>
      <c r="D262" s="13" t="s">
        <v>32</v>
      </c>
      <c r="E262" s="12" t="s">
        <v>877</v>
      </c>
      <c r="F262" s="14">
        <v>3494000</v>
      </c>
      <c r="G262" s="19">
        <v>665</v>
      </c>
      <c r="H262" s="13"/>
      <c r="I262" s="13"/>
      <c r="J262" s="13"/>
      <c r="K262" s="15"/>
      <c r="L262" s="13"/>
      <c r="M262" s="15"/>
      <c r="N262" s="13"/>
      <c r="O262" s="15"/>
      <c r="P262" s="13"/>
      <c r="Q262" s="15"/>
      <c r="R262" s="13"/>
      <c r="S262" s="15"/>
      <c r="T262" s="13"/>
      <c r="U262" s="14"/>
      <c r="V262" s="16">
        <f t="shared" si="8"/>
        <v>1004.6242</v>
      </c>
      <c r="W262" s="17">
        <v>1004.6242</v>
      </c>
      <c r="X262" s="17">
        <f t="shared" si="9"/>
        <v>1004.6242</v>
      </c>
      <c r="Y262" s="11" t="s">
        <v>34</v>
      </c>
      <c r="Z262" s="12">
        <v>8</v>
      </c>
      <c r="AA262" s="12">
        <v>28</v>
      </c>
      <c r="AB262" s="12">
        <v>5</v>
      </c>
      <c r="AC262" s="12"/>
      <c r="AD262" s="12"/>
    </row>
    <row r="263" spans="1:30" ht="36" customHeight="1">
      <c r="A263" s="11">
        <v>262</v>
      </c>
      <c r="B263" s="20" t="s">
        <v>878</v>
      </c>
      <c r="C263" s="20" t="s">
        <v>879</v>
      </c>
      <c r="D263" s="13" t="s">
        <v>539</v>
      </c>
      <c r="E263" s="20" t="s">
        <v>209</v>
      </c>
      <c r="F263" s="16">
        <v>3472555</v>
      </c>
      <c r="G263" s="21"/>
      <c r="H263" s="13"/>
      <c r="I263" s="13"/>
      <c r="J263" s="13"/>
      <c r="K263" s="21"/>
      <c r="L263" s="13"/>
      <c r="M263" s="21"/>
      <c r="N263" s="13"/>
      <c r="O263" s="21"/>
      <c r="P263" s="13"/>
      <c r="Q263" s="21"/>
      <c r="R263" s="13"/>
      <c r="S263" s="21"/>
      <c r="T263" s="13"/>
      <c r="U263" s="16"/>
      <c r="V263" s="16">
        <f t="shared" si="8"/>
        <v>535.81523650000008</v>
      </c>
      <c r="W263" s="17">
        <v>535.81523650000008</v>
      </c>
      <c r="X263" s="17">
        <f t="shared" si="9"/>
        <v>535.81523650000008</v>
      </c>
      <c r="Y263" s="25" t="s">
        <v>561</v>
      </c>
      <c r="Z263" s="12">
        <v>8</v>
      </c>
      <c r="AA263" s="12">
        <v>28</v>
      </c>
      <c r="AB263" s="12">
        <v>6</v>
      </c>
      <c r="AC263" s="12"/>
      <c r="AD263" s="12"/>
    </row>
    <row r="264" spans="1:30" ht="36" hidden="1" customHeight="1">
      <c r="A264" s="11">
        <v>263</v>
      </c>
      <c r="B264" s="20" t="s">
        <v>880</v>
      </c>
      <c r="C264" s="20" t="s">
        <v>881</v>
      </c>
      <c r="D264" s="13" t="s">
        <v>32</v>
      </c>
      <c r="E264" s="20" t="s">
        <v>177</v>
      </c>
      <c r="F264" s="16">
        <v>3469000</v>
      </c>
      <c r="G264" s="21"/>
      <c r="H264" s="13"/>
      <c r="I264" s="13"/>
      <c r="J264" s="13"/>
      <c r="K264" s="23">
        <v>5</v>
      </c>
      <c r="L264" s="13"/>
      <c r="M264" s="22"/>
      <c r="N264" s="13"/>
      <c r="O264" s="21"/>
      <c r="P264" s="13"/>
      <c r="Q264" s="21"/>
      <c r="R264" s="13"/>
      <c r="S264" s="21"/>
      <c r="T264" s="13"/>
      <c r="U264" s="16">
        <v>10088</v>
      </c>
      <c r="V264" s="16">
        <f t="shared" si="8"/>
        <v>540.36670000000004</v>
      </c>
      <c r="W264" s="17">
        <v>2578</v>
      </c>
      <c r="X264" s="17">
        <f t="shared" si="9"/>
        <v>2578</v>
      </c>
      <c r="Y264" s="11" t="s">
        <v>34</v>
      </c>
      <c r="Z264" s="12">
        <v>8</v>
      </c>
      <c r="AA264" s="12">
        <v>28</v>
      </c>
      <c r="AB264" s="12">
        <v>5</v>
      </c>
      <c r="AC264" s="12" t="s">
        <v>882</v>
      </c>
      <c r="AD264" s="12">
        <v>209</v>
      </c>
    </row>
    <row r="265" spans="1:30" ht="36" hidden="1" customHeight="1">
      <c r="A265" s="11">
        <v>264</v>
      </c>
      <c r="B265" s="12" t="s">
        <v>883</v>
      </c>
      <c r="C265" s="12" t="s">
        <v>884</v>
      </c>
      <c r="D265" s="13" t="s">
        <v>539</v>
      </c>
      <c r="E265" s="12" t="s">
        <v>65</v>
      </c>
      <c r="F265" s="14">
        <v>3427200</v>
      </c>
      <c r="G265" s="15"/>
      <c r="H265" s="13"/>
      <c r="I265" s="13"/>
      <c r="J265" s="13"/>
      <c r="K265" s="15">
        <v>0.45</v>
      </c>
      <c r="L265" s="13"/>
      <c r="M265" s="15"/>
      <c r="N265" s="13"/>
      <c r="O265" s="15"/>
      <c r="P265" s="13"/>
      <c r="Q265" s="15"/>
      <c r="R265" s="13"/>
      <c r="S265" s="15"/>
      <c r="T265" s="13"/>
      <c r="U265" s="14"/>
      <c r="V265" s="16">
        <f t="shared" si="8"/>
        <v>529.27595999999994</v>
      </c>
      <c r="W265" s="17">
        <v>529.27595999999994</v>
      </c>
      <c r="X265" s="17">
        <f t="shared" si="9"/>
        <v>529.27595999999994</v>
      </c>
      <c r="Y265" s="18" t="s">
        <v>34</v>
      </c>
      <c r="Z265" s="12">
        <v>8</v>
      </c>
      <c r="AA265" s="12">
        <v>28</v>
      </c>
      <c r="AB265" s="12">
        <v>6</v>
      </c>
      <c r="AC265" s="12" t="s">
        <v>885</v>
      </c>
      <c r="AD265" s="12">
        <v>135</v>
      </c>
    </row>
    <row r="266" spans="1:30" ht="36" customHeight="1">
      <c r="A266" s="11">
        <v>265</v>
      </c>
      <c r="B266" s="12" t="s">
        <v>886</v>
      </c>
      <c r="C266" s="12" t="s">
        <v>887</v>
      </c>
      <c r="D266" s="13" t="s">
        <v>238</v>
      </c>
      <c r="E266" s="12" t="s">
        <v>239</v>
      </c>
      <c r="F266" s="14">
        <v>3426500</v>
      </c>
      <c r="G266" s="15"/>
      <c r="H266" s="13"/>
      <c r="I266" s="13"/>
      <c r="J266" s="13"/>
      <c r="K266" s="15"/>
      <c r="L266" s="13"/>
      <c r="M266" s="15"/>
      <c r="N266" s="13"/>
      <c r="O266" s="15"/>
      <c r="P266" s="13"/>
      <c r="Q266" s="15"/>
      <c r="R266" s="13"/>
      <c r="S266" s="15"/>
      <c r="T266" s="13"/>
      <c r="U266" s="14"/>
      <c r="V266" s="16">
        <f t="shared" si="8"/>
        <v>528.70895000000007</v>
      </c>
      <c r="W266" s="17">
        <v>528.70895000000007</v>
      </c>
      <c r="X266" s="17">
        <f t="shared" si="9"/>
        <v>528.70895000000007</v>
      </c>
      <c r="Y266" s="18" t="s">
        <v>34</v>
      </c>
      <c r="Z266" s="12">
        <v>8</v>
      </c>
      <c r="AA266" s="12">
        <v>28</v>
      </c>
      <c r="AB266" s="12">
        <v>6</v>
      </c>
      <c r="AC266" s="12"/>
      <c r="AD266" s="12"/>
    </row>
    <row r="267" spans="1:30" ht="36" customHeight="1">
      <c r="A267" s="11">
        <v>266</v>
      </c>
      <c r="B267" s="20" t="s">
        <v>888</v>
      </c>
      <c r="C267" s="20" t="s">
        <v>889</v>
      </c>
      <c r="D267" s="13" t="s">
        <v>539</v>
      </c>
      <c r="E267" s="20" t="s">
        <v>209</v>
      </c>
      <c r="F267" s="16">
        <v>3398900</v>
      </c>
      <c r="G267" s="21"/>
      <c r="H267" s="13"/>
      <c r="I267" s="13"/>
      <c r="J267" s="13"/>
      <c r="K267" s="21"/>
      <c r="L267" s="13"/>
      <c r="M267" s="21"/>
      <c r="N267" s="13"/>
      <c r="O267" s="21"/>
      <c r="P267" s="13"/>
      <c r="Q267" s="21"/>
      <c r="R267" s="13"/>
      <c r="S267" s="21"/>
      <c r="T267" s="13"/>
      <c r="U267" s="16"/>
      <c r="V267" s="16">
        <f t="shared" si="8"/>
        <v>524.45027000000005</v>
      </c>
      <c r="W267" s="17">
        <v>524.45027000000005</v>
      </c>
      <c r="X267" s="17">
        <f t="shared" si="9"/>
        <v>524.45027000000005</v>
      </c>
      <c r="Y267" s="25" t="s">
        <v>561</v>
      </c>
      <c r="Z267" s="12">
        <v>8</v>
      </c>
      <c r="AA267" s="12">
        <v>28</v>
      </c>
      <c r="AB267" s="12">
        <v>6</v>
      </c>
      <c r="AC267" s="12"/>
      <c r="AD267" s="12"/>
    </row>
    <row r="268" spans="1:30" ht="36" hidden="1" customHeight="1">
      <c r="A268" s="11">
        <v>267</v>
      </c>
      <c r="B268" s="12" t="s">
        <v>890</v>
      </c>
      <c r="C268" s="12" t="s">
        <v>891</v>
      </c>
      <c r="D268" s="13" t="s">
        <v>539</v>
      </c>
      <c r="E268" s="12" t="s">
        <v>158</v>
      </c>
      <c r="F268" s="14">
        <v>3317600</v>
      </c>
      <c r="G268" s="15"/>
      <c r="H268" s="13"/>
      <c r="I268" s="13"/>
      <c r="J268" s="13"/>
      <c r="K268" s="15"/>
      <c r="L268" s="13"/>
      <c r="M268" s="15"/>
      <c r="N268" s="13"/>
      <c r="O268" s="15"/>
      <c r="P268" s="13"/>
      <c r="Q268" s="15"/>
      <c r="R268" s="13"/>
      <c r="S268" s="15"/>
      <c r="T268" s="13"/>
      <c r="U268" s="14"/>
      <c r="V268" s="16">
        <f t="shared" si="8"/>
        <v>511.90568000000002</v>
      </c>
      <c r="W268" s="17">
        <v>511.90568000000002</v>
      </c>
      <c r="X268" s="17">
        <f t="shared" si="9"/>
        <v>511.90568000000002</v>
      </c>
      <c r="Y268" s="18" t="s">
        <v>34</v>
      </c>
      <c r="Z268" s="12">
        <v>8</v>
      </c>
      <c r="AA268" s="12">
        <v>28</v>
      </c>
      <c r="AB268" s="12">
        <v>6</v>
      </c>
      <c r="AC268" s="12" t="s">
        <v>892</v>
      </c>
      <c r="AD268" s="12">
        <v>2409</v>
      </c>
    </row>
    <row r="269" spans="1:30" ht="36" customHeight="1">
      <c r="A269" s="11">
        <v>268</v>
      </c>
      <c r="B269" s="20" t="s">
        <v>893</v>
      </c>
      <c r="C269" s="20" t="s">
        <v>894</v>
      </c>
      <c r="D269" s="13" t="s">
        <v>539</v>
      </c>
      <c r="E269" s="20" t="s">
        <v>601</v>
      </c>
      <c r="F269" s="16">
        <v>3288720</v>
      </c>
      <c r="G269" s="21"/>
      <c r="H269" s="13"/>
      <c r="I269" s="13"/>
      <c r="J269" s="13"/>
      <c r="K269" s="21"/>
      <c r="L269" s="13"/>
      <c r="M269" s="21"/>
      <c r="N269" s="13"/>
      <c r="O269" s="21"/>
      <c r="P269" s="13"/>
      <c r="Q269" s="21"/>
      <c r="R269" s="13"/>
      <c r="S269" s="21"/>
      <c r="T269" s="13"/>
      <c r="U269" s="16"/>
      <c r="V269" s="16">
        <f t="shared" si="8"/>
        <v>507.44949600000001</v>
      </c>
      <c r="W269" s="17">
        <v>507.44949600000001</v>
      </c>
      <c r="X269" s="17">
        <f t="shared" si="9"/>
        <v>507.44949600000001</v>
      </c>
      <c r="Y269" s="25" t="s">
        <v>561</v>
      </c>
      <c r="Z269" s="12">
        <v>8</v>
      </c>
      <c r="AA269" s="12">
        <v>28</v>
      </c>
      <c r="AB269" s="12">
        <v>6</v>
      </c>
      <c r="AC269" s="12"/>
      <c r="AD269" s="12"/>
    </row>
    <row r="270" spans="1:30" ht="36" customHeight="1">
      <c r="A270" s="11">
        <v>269</v>
      </c>
      <c r="B270" s="12" t="s">
        <v>895</v>
      </c>
      <c r="C270" s="12" t="s">
        <v>896</v>
      </c>
      <c r="D270" s="13" t="s">
        <v>539</v>
      </c>
      <c r="E270" s="12" t="s">
        <v>158</v>
      </c>
      <c r="F270" s="14">
        <v>3270000</v>
      </c>
      <c r="G270" s="15"/>
      <c r="H270" s="13"/>
      <c r="I270" s="13"/>
      <c r="J270" s="13"/>
      <c r="K270" s="15"/>
      <c r="L270" s="13"/>
      <c r="M270" s="15"/>
      <c r="N270" s="13"/>
      <c r="O270" s="15"/>
      <c r="P270" s="13"/>
      <c r="Q270" s="15"/>
      <c r="R270" s="13"/>
      <c r="S270" s="15"/>
      <c r="T270" s="13"/>
      <c r="U270" s="14"/>
      <c r="V270" s="16">
        <f t="shared" si="8"/>
        <v>504.56100000000004</v>
      </c>
      <c r="W270" s="17">
        <v>504.56100000000004</v>
      </c>
      <c r="X270" s="17">
        <f t="shared" si="9"/>
        <v>504.56100000000004</v>
      </c>
      <c r="Y270" s="18" t="s">
        <v>34</v>
      </c>
      <c r="Z270" s="12">
        <v>8</v>
      </c>
      <c r="AA270" s="12">
        <v>28</v>
      </c>
      <c r="AB270" s="12">
        <v>6</v>
      </c>
      <c r="AC270" s="12"/>
      <c r="AD270" s="12"/>
    </row>
    <row r="271" spans="1:30" ht="36" hidden="1" customHeight="1">
      <c r="A271" s="11">
        <v>270</v>
      </c>
      <c r="B271" s="12" t="s">
        <v>897</v>
      </c>
      <c r="C271" s="12" t="s">
        <v>898</v>
      </c>
      <c r="D271" s="13" t="s">
        <v>539</v>
      </c>
      <c r="E271" s="12" t="s">
        <v>899</v>
      </c>
      <c r="F271" s="14">
        <v>4065200</v>
      </c>
      <c r="G271" s="15"/>
      <c r="H271" s="13"/>
      <c r="I271" s="13"/>
      <c r="J271" s="13"/>
      <c r="K271" s="15"/>
      <c r="L271" s="13"/>
      <c r="M271" s="15"/>
      <c r="N271" s="13"/>
      <c r="O271" s="15"/>
      <c r="P271" s="13"/>
      <c r="Q271" s="15"/>
      <c r="R271" s="13"/>
      <c r="S271" s="15"/>
      <c r="T271" s="13"/>
      <c r="U271" s="14"/>
      <c r="V271" s="16">
        <f t="shared" si="8"/>
        <v>627.26035999999999</v>
      </c>
      <c r="W271" s="17">
        <v>627.26035999999999</v>
      </c>
      <c r="X271" s="17">
        <f t="shared" si="9"/>
        <v>627.26035999999999</v>
      </c>
      <c r="Y271" s="18" t="s">
        <v>51</v>
      </c>
      <c r="Z271" s="12">
        <v>8</v>
      </c>
      <c r="AA271" s="12">
        <v>28</v>
      </c>
      <c r="AB271" s="12">
        <v>6</v>
      </c>
      <c r="AC271" s="12" t="s">
        <v>900</v>
      </c>
      <c r="AD271" s="12">
        <v>2402</v>
      </c>
    </row>
    <row r="272" spans="1:30" ht="36" customHeight="1">
      <c r="A272" s="11">
        <v>271</v>
      </c>
      <c r="B272" s="12" t="s">
        <v>901</v>
      </c>
      <c r="C272" s="12" t="s">
        <v>902</v>
      </c>
      <c r="D272" s="13" t="s">
        <v>539</v>
      </c>
      <c r="E272" s="12" t="s">
        <v>205</v>
      </c>
      <c r="F272" s="14">
        <v>3221500</v>
      </c>
      <c r="G272" s="15"/>
      <c r="H272" s="13"/>
      <c r="I272" s="13"/>
      <c r="J272" s="13"/>
      <c r="K272" s="19">
        <v>8</v>
      </c>
      <c r="L272" s="13"/>
      <c r="M272" s="19"/>
      <c r="N272" s="13"/>
      <c r="O272" s="19"/>
      <c r="P272" s="13"/>
      <c r="Q272" s="19"/>
      <c r="R272" s="13"/>
      <c r="S272" s="19">
        <v>6</v>
      </c>
      <c r="T272" s="13"/>
      <c r="U272" s="14"/>
      <c r="V272" s="16">
        <f t="shared" si="8"/>
        <v>511.7774500000001</v>
      </c>
      <c r="W272" s="17">
        <v>511.7774500000001</v>
      </c>
      <c r="X272" s="17">
        <f t="shared" si="9"/>
        <v>511.7774500000001</v>
      </c>
      <c r="Y272" s="18" t="s">
        <v>34</v>
      </c>
      <c r="Z272" s="12">
        <v>8</v>
      </c>
      <c r="AA272" s="12">
        <v>28</v>
      </c>
      <c r="AB272" s="12">
        <v>6</v>
      </c>
      <c r="AC272" s="12"/>
      <c r="AD272" s="12"/>
    </row>
    <row r="273" spans="1:30" ht="36" customHeight="1">
      <c r="A273" s="11">
        <v>272</v>
      </c>
      <c r="B273" s="12" t="s">
        <v>903</v>
      </c>
      <c r="C273" s="12" t="s">
        <v>904</v>
      </c>
      <c r="D273" s="13" t="s">
        <v>539</v>
      </c>
      <c r="E273" s="12" t="s">
        <v>239</v>
      </c>
      <c r="F273" s="14">
        <v>3198500</v>
      </c>
      <c r="G273" s="15"/>
      <c r="H273" s="13"/>
      <c r="I273" s="13"/>
      <c r="J273" s="13"/>
      <c r="K273" s="15"/>
      <c r="L273" s="13"/>
      <c r="M273" s="15"/>
      <c r="N273" s="13"/>
      <c r="O273" s="15"/>
      <c r="P273" s="13"/>
      <c r="Q273" s="19"/>
      <c r="R273" s="13"/>
      <c r="S273" s="19">
        <v>15</v>
      </c>
      <c r="T273" s="13"/>
      <c r="U273" s="14"/>
      <c r="V273" s="16">
        <f t="shared" si="8"/>
        <v>509.87855000000008</v>
      </c>
      <c r="W273" s="17">
        <v>509.87855000000008</v>
      </c>
      <c r="X273" s="17">
        <f t="shared" si="9"/>
        <v>509.87855000000008</v>
      </c>
      <c r="Y273" s="18" t="s">
        <v>34</v>
      </c>
      <c r="Z273" s="12">
        <v>8</v>
      </c>
      <c r="AA273" s="12">
        <v>28</v>
      </c>
      <c r="AB273" s="12">
        <v>6</v>
      </c>
      <c r="AC273" s="12"/>
      <c r="AD273" s="12"/>
    </row>
    <row r="274" spans="1:30" ht="36" customHeight="1">
      <c r="A274" s="11">
        <v>273</v>
      </c>
      <c r="B274" s="12" t="s">
        <v>905</v>
      </c>
      <c r="C274" s="12" t="s">
        <v>906</v>
      </c>
      <c r="D274" s="13" t="s">
        <v>539</v>
      </c>
      <c r="E274" s="12" t="s">
        <v>601</v>
      </c>
      <c r="F274" s="14">
        <v>3164700</v>
      </c>
      <c r="G274" s="15"/>
      <c r="H274" s="13"/>
      <c r="I274" s="13"/>
      <c r="J274" s="13"/>
      <c r="K274" s="19">
        <v>50</v>
      </c>
      <c r="L274" s="13"/>
      <c r="M274" s="15"/>
      <c r="N274" s="13"/>
      <c r="O274" s="15"/>
      <c r="P274" s="13"/>
      <c r="Q274" s="15"/>
      <c r="R274" s="13"/>
      <c r="S274" s="15"/>
      <c r="T274" s="13"/>
      <c r="U274" s="14"/>
      <c r="V274" s="16">
        <f t="shared" si="8"/>
        <v>539.31321000000003</v>
      </c>
      <c r="W274" s="17">
        <v>539.31321000000003</v>
      </c>
      <c r="X274" s="17">
        <f t="shared" si="9"/>
        <v>539.31321000000003</v>
      </c>
      <c r="Y274" s="18" t="s">
        <v>34</v>
      </c>
      <c r="Z274" s="12">
        <v>8</v>
      </c>
      <c r="AA274" s="12">
        <v>28</v>
      </c>
      <c r="AB274" s="12">
        <v>6</v>
      </c>
      <c r="AC274" s="12"/>
      <c r="AD274" s="12"/>
    </row>
    <row r="275" spans="1:30" ht="36" customHeight="1">
      <c r="A275" s="11">
        <v>274</v>
      </c>
      <c r="B275" s="20" t="s">
        <v>907</v>
      </c>
      <c r="C275" s="20" t="s">
        <v>908</v>
      </c>
      <c r="D275" s="13" t="s">
        <v>539</v>
      </c>
      <c r="E275" s="20" t="s">
        <v>65</v>
      </c>
      <c r="F275" s="16">
        <v>3156984</v>
      </c>
      <c r="G275" s="21"/>
      <c r="H275" s="13"/>
      <c r="I275" s="13"/>
      <c r="J275" s="13"/>
      <c r="K275" s="21"/>
      <c r="L275" s="13"/>
      <c r="M275" s="21"/>
      <c r="N275" s="13"/>
      <c r="O275" s="21"/>
      <c r="P275" s="13"/>
      <c r="Q275" s="23"/>
      <c r="R275" s="13"/>
      <c r="S275" s="23">
        <v>16</v>
      </c>
      <c r="T275" s="13"/>
      <c r="U275" s="16"/>
      <c r="V275" s="16">
        <f t="shared" si="8"/>
        <v>504.56263120000006</v>
      </c>
      <c r="W275" s="17">
        <v>504.56263120000006</v>
      </c>
      <c r="X275" s="17">
        <f t="shared" si="9"/>
        <v>504.56263120000006</v>
      </c>
      <c r="Y275" s="25" t="s">
        <v>561</v>
      </c>
      <c r="Z275" s="12">
        <v>8</v>
      </c>
      <c r="AA275" s="12">
        <v>28</v>
      </c>
      <c r="AB275" s="12">
        <v>6</v>
      </c>
      <c r="AC275" s="12"/>
      <c r="AD275" s="12"/>
    </row>
    <row r="276" spans="1:30" ht="36" customHeight="1">
      <c r="A276" s="11">
        <v>275</v>
      </c>
      <c r="B276" s="12" t="s">
        <v>909</v>
      </c>
      <c r="C276" s="12" t="s">
        <v>910</v>
      </c>
      <c r="D276" s="13" t="s">
        <v>539</v>
      </c>
      <c r="E276" s="12" t="s">
        <v>209</v>
      </c>
      <c r="F276" s="14">
        <v>3138635</v>
      </c>
      <c r="G276" s="15"/>
      <c r="H276" s="13"/>
      <c r="I276" s="13"/>
      <c r="J276" s="13"/>
      <c r="K276" s="19">
        <v>25</v>
      </c>
      <c r="L276" s="13"/>
      <c r="M276" s="15"/>
      <c r="N276" s="13"/>
      <c r="O276" s="15"/>
      <c r="P276" s="13"/>
      <c r="Q276" s="15"/>
      <c r="R276" s="13"/>
      <c r="S276" s="15"/>
      <c r="T276" s="13"/>
      <c r="U276" s="14"/>
      <c r="V276" s="16">
        <f t="shared" si="8"/>
        <v>509.79138050000006</v>
      </c>
      <c r="W276" s="17">
        <v>509.79138050000006</v>
      </c>
      <c r="X276" s="17">
        <f t="shared" si="9"/>
        <v>509.79138050000006</v>
      </c>
      <c r="Y276" s="18" t="s">
        <v>34</v>
      </c>
      <c r="Z276" s="12">
        <v>8</v>
      </c>
      <c r="AA276" s="12">
        <v>28</v>
      </c>
      <c r="AB276" s="12">
        <v>6</v>
      </c>
      <c r="AC276" s="12"/>
      <c r="AD276" s="12"/>
    </row>
    <row r="277" spans="1:30" ht="36" customHeight="1">
      <c r="A277" s="11">
        <v>276</v>
      </c>
      <c r="B277" s="12" t="s">
        <v>911</v>
      </c>
      <c r="C277" s="12" t="s">
        <v>912</v>
      </c>
      <c r="D277" s="13" t="s">
        <v>539</v>
      </c>
      <c r="E277" s="12" t="s">
        <v>158</v>
      </c>
      <c r="F277" s="14">
        <v>3107400</v>
      </c>
      <c r="G277" s="15"/>
      <c r="H277" s="13"/>
      <c r="I277" s="13"/>
      <c r="J277" s="13"/>
      <c r="K277" s="15"/>
      <c r="L277" s="13"/>
      <c r="M277" s="15"/>
      <c r="N277" s="13"/>
      <c r="O277" s="15"/>
      <c r="P277" s="13"/>
      <c r="Q277" s="19"/>
      <c r="R277" s="13"/>
      <c r="S277" s="19">
        <v>25</v>
      </c>
      <c r="T277" s="13"/>
      <c r="U277" s="14"/>
      <c r="V277" s="16">
        <f t="shared" si="8"/>
        <v>506.72182000000004</v>
      </c>
      <c r="W277" s="17">
        <v>506.72182000000004</v>
      </c>
      <c r="X277" s="17">
        <f t="shared" si="9"/>
        <v>506.72182000000004</v>
      </c>
      <c r="Y277" s="18" t="s">
        <v>34</v>
      </c>
      <c r="Z277" s="12">
        <v>8</v>
      </c>
      <c r="AA277" s="12">
        <v>28</v>
      </c>
      <c r="AB277" s="12">
        <v>6</v>
      </c>
      <c r="AC277" s="12"/>
      <c r="AD277" s="12"/>
    </row>
    <row r="278" spans="1:30" ht="36" customHeight="1">
      <c r="A278" s="11">
        <v>277</v>
      </c>
      <c r="B278" s="12" t="s">
        <v>913</v>
      </c>
      <c r="C278" s="12" t="s">
        <v>914</v>
      </c>
      <c r="D278" s="13" t="s">
        <v>539</v>
      </c>
      <c r="E278" s="12" t="s">
        <v>180</v>
      </c>
      <c r="F278" s="14">
        <v>3076000</v>
      </c>
      <c r="G278" s="15"/>
      <c r="H278" s="13"/>
      <c r="I278" s="13"/>
      <c r="J278" s="13"/>
      <c r="K278" s="19">
        <v>27</v>
      </c>
      <c r="L278" s="13"/>
      <c r="M278" s="15"/>
      <c r="N278" s="13"/>
      <c r="O278" s="15"/>
      <c r="P278" s="13"/>
      <c r="Q278" s="15"/>
      <c r="R278" s="13"/>
      <c r="S278" s="15"/>
      <c r="T278" s="13"/>
      <c r="U278" s="14"/>
      <c r="V278" s="16">
        <f t="shared" si="8"/>
        <v>502.16680000000002</v>
      </c>
      <c r="W278" s="17">
        <v>502.16680000000002</v>
      </c>
      <c r="X278" s="17">
        <f t="shared" si="9"/>
        <v>502.16680000000002</v>
      </c>
      <c r="Y278" s="18" t="s">
        <v>34</v>
      </c>
      <c r="Z278" s="12">
        <v>8</v>
      </c>
      <c r="AA278" s="12">
        <v>28</v>
      </c>
      <c r="AB278" s="12">
        <v>6</v>
      </c>
      <c r="AC278" s="12"/>
      <c r="AD278" s="12"/>
    </row>
    <row r="279" spans="1:30" ht="36" customHeight="1">
      <c r="A279" s="11">
        <v>278</v>
      </c>
      <c r="B279" s="20" t="s">
        <v>915</v>
      </c>
      <c r="C279" s="20" t="s">
        <v>916</v>
      </c>
      <c r="D279" s="13" t="s">
        <v>539</v>
      </c>
      <c r="E279" s="20" t="s">
        <v>209</v>
      </c>
      <c r="F279" s="16">
        <v>3040080</v>
      </c>
      <c r="G279" s="21"/>
      <c r="H279" s="13"/>
      <c r="I279" s="13"/>
      <c r="J279" s="13"/>
      <c r="K279" s="21"/>
      <c r="L279" s="13"/>
      <c r="M279" s="21"/>
      <c r="N279" s="13"/>
      <c r="O279" s="21"/>
      <c r="P279" s="13"/>
      <c r="Q279" s="23"/>
      <c r="R279" s="13"/>
      <c r="S279" s="23">
        <v>31</v>
      </c>
      <c r="T279" s="13"/>
      <c r="U279" s="16"/>
      <c r="V279" s="16">
        <f t="shared" si="8"/>
        <v>502.87434400000006</v>
      </c>
      <c r="W279" s="17">
        <v>502.87434400000006</v>
      </c>
      <c r="X279" s="17">
        <f t="shared" si="9"/>
        <v>502.87434400000006</v>
      </c>
      <c r="Y279" s="25" t="s">
        <v>561</v>
      </c>
      <c r="Z279" s="12">
        <v>8</v>
      </c>
      <c r="AA279" s="12">
        <v>28</v>
      </c>
      <c r="AB279" s="12">
        <v>6</v>
      </c>
      <c r="AC279" s="12"/>
      <c r="AD279" s="12"/>
    </row>
    <row r="280" spans="1:30" ht="36" customHeight="1">
      <c r="A280" s="11">
        <v>279</v>
      </c>
      <c r="B280" s="12" t="s">
        <v>917</v>
      </c>
      <c r="C280" s="12" t="s">
        <v>918</v>
      </c>
      <c r="D280" s="13" t="s">
        <v>539</v>
      </c>
      <c r="E280" s="12" t="s">
        <v>540</v>
      </c>
      <c r="F280" s="14">
        <v>3027500</v>
      </c>
      <c r="G280" s="15"/>
      <c r="H280" s="13"/>
      <c r="I280" s="13"/>
      <c r="J280" s="13"/>
      <c r="K280" s="19">
        <v>35</v>
      </c>
      <c r="L280" s="13"/>
      <c r="M280" s="15"/>
      <c r="N280" s="13"/>
      <c r="O280" s="15"/>
      <c r="P280" s="13"/>
      <c r="Q280" s="15"/>
      <c r="R280" s="13"/>
      <c r="S280" s="15"/>
      <c r="T280" s="13"/>
      <c r="U280" s="14"/>
      <c r="V280" s="16">
        <f t="shared" si="8"/>
        <v>502.84325000000001</v>
      </c>
      <c r="W280" s="17">
        <v>502.84325000000001</v>
      </c>
      <c r="X280" s="17">
        <f t="shared" si="9"/>
        <v>502.84325000000001</v>
      </c>
      <c r="Y280" s="18" t="s">
        <v>34</v>
      </c>
      <c r="Z280" s="12">
        <v>8</v>
      </c>
      <c r="AA280" s="12">
        <v>28</v>
      </c>
      <c r="AB280" s="12">
        <v>6</v>
      </c>
      <c r="AC280" s="12"/>
      <c r="AD280" s="12"/>
    </row>
    <row r="281" spans="1:30" ht="36" customHeight="1">
      <c r="A281" s="11">
        <v>280</v>
      </c>
      <c r="B281" s="12" t="s">
        <v>919</v>
      </c>
      <c r="C281" s="12" t="s">
        <v>920</v>
      </c>
      <c r="D281" s="13" t="s">
        <v>539</v>
      </c>
      <c r="E281" s="12" t="s">
        <v>209</v>
      </c>
      <c r="F281" s="14">
        <v>3006000</v>
      </c>
      <c r="G281" s="15"/>
      <c r="H281" s="13"/>
      <c r="I281" s="13"/>
      <c r="J281" s="13"/>
      <c r="K281" s="19">
        <v>12</v>
      </c>
      <c r="L281" s="13"/>
      <c r="M281" s="19"/>
      <c r="N281" s="13"/>
      <c r="O281" s="19"/>
      <c r="P281" s="13"/>
      <c r="Q281" s="19"/>
      <c r="R281" s="13"/>
      <c r="S281" s="19">
        <v>28</v>
      </c>
      <c r="T281" s="13"/>
      <c r="U281" s="14"/>
      <c r="V281" s="16">
        <f t="shared" si="8"/>
        <v>506.58580000000001</v>
      </c>
      <c r="W281" s="17">
        <v>506.58580000000001</v>
      </c>
      <c r="X281" s="17">
        <f t="shared" si="9"/>
        <v>506.58580000000001</v>
      </c>
      <c r="Y281" s="18" t="s">
        <v>34</v>
      </c>
      <c r="Z281" s="12">
        <v>8</v>
      </c>
      <c r="AA281" s="12">
        <v>28</v>
      </c>
      <c r="AB281" s="12">
        <v>6</v>
      </c>
      <c r="AC281" s="12"/>
      <c r="AD281" s="12"/>
    </row>
    <row r="282" spans="1:30" ht="36" customHeight="1">
      <c r="A282" s="11">
        <v>281</v>
      </c>
      <c r="B282" s="12" t="s">
        <v>921</v>
      </c>
      <c r="C282" s="12" t="s">
        <v>922</v>
      </c>
      <c r="D282" s="13" t="s">
        <v>539</v>
      </c>
      <c r="E282" s="12" t="s">
        <v>61</v>
      </c>
      <c r="F282" s="14">
        <v>3004800</v>
      </c>
      <c r="G282" s="15"/>
      <c r="H282" s="13"/>
      <c r="I282" s="13"/>
      <c r="J282" s="13"/>
      <c r="K282" s="19">
        <v>15</v>
      </c>
      <c r="L282" s="13"/>
      <c r="M282" s="19"/>
      <c r="N282" s="13"/>
      <c r="O282" s="19">
        <v>35</v>
      </c>
      <c r="P282" s="13"/>
      <c r="Q282" s="15"/>
      <c r="R282" s="13"/>
      <c r="S282" s="15"/>
      <c r="T282" s="13"/>
      <c r="U282" s="14"/>
      <c r="V282" s="16">
        <f t="shared" si="8"/>
        <v>515.69064000000003</v>
      </c>
      <c r="W282" s="17">
        <v>515.69064000000003</v>
      </c>
      <c r="X282" s="17">
        <f t="shared" si="9"/>
        <v>515.69064000000003</v>
      </c>
      <c r="Y282" s="18" t="s">
        <v>34</v>
      </c>
      <c r="Z282" s="12">
        <v>8</v>
      </c>
      <c r="AA282" s="12">
        <v>28</v>
      </c>
      <c r="AB282" s="12">
        <v>6</v>
      </c>
      <c r="AC282" s="12"/>
      <c r="AD282" s="12"/>
    </row>
    <row r="283" spans="1:30" ht="36" customHeight="1">
      <c r="A283" s="11">
        <v>282</v>
      </c>
      <c r="B283" s="20" t="s">
        <v>923</v>
      </c>
      <c r="C283" s="20" t="s">
        <v>924</v>
      </c>
      <c r="D283" s="13" t="s">
        <v>32</v>
      </c>
      <c r="E283" s="20" t="s">
        <v>925</v>
      </c>
      <c r="F283" s="16">
        <v>2879400</v>
      </c>
      <c r="G283" s="23">
        <v>1051</v>
      </c>
      <c r="H283" s="13"/>
      <c r="I283" s="13"/>
      <c r="J283" s="13"/>
      <c r="K283" s="21">
        <v>16.100000000000001</v>
      </c>
      <c r="L283" s="13"/>
      <c r="M283" s="21"/>
      <c r="N283" s="13"/>
      <c r="O283" s="21"/>
      <c r="P283" s="13"/>
      <c r="Q283" s="21"/>
      <c r="R283" s="13"/>
      <c r="S283" s="21"/>
      <c r="T283" s="13"/>
      <c r="U283" s="16"/>
      <c r="V283" s="16">
        <f t="shared" si="8"/>
        <v>1196.4134199999999</v>
      </c>
      <c r="W283" s="17">
        <v>1196.4134199999999</v>
      </c>
      <c r="X283" s="17">
        <f t="shared" si="9"/>
        <v>1196.4134199999999</v>
      </c>
      <c r="Y283" s="11" t="s">
        <v>34</v>
      </c>
      <c r="Z283" s="12">
        <v>8</v>
      </c>
      <c r="AA283" s="12">
        <v>28</v>
      </c>
      <c r="AB283" s="12">
        <v>5</v>
      </c>
      <c r="AC283" s="12"/>
      <c r="AD283" s="12"/>
    </row>
    <row r="284" spans="1:30" ht="36" customHeight="1">
      <c r="A284" s="11">
        <v>283</v>
      </c>
      <c r="B284" s="20" t="s">
        <v>926</v>
      </c>
      <c r="C284" s="20" t="s">
        <v>927</v>
      </c>
      <c r="D284" s="13" t="s">
        <v>539</v>
      </c>
      <c r="E284" s="20" t="s">
        <v>180</v>
      </c>
      <c r="F284" s="16">
        <v>2831600</v>
      </c>
      <c r="G284" s="21"/>
      <c r="H284" s="13"/>
      <c r="I284" s="13"/>
      <c r="J284" s="13"/>
      <c r="K284" s="23">
        <v>22</v>
      </c>
      <c r="L284" s="13"/>
      <c r="M284" s="23"/>
      <c r="N284" s="13"/>
      <c r="O284" s="23">
        <v>32</v>
      </c>
      <c r="P284" s="13"/>
      <c r="Q284" s="23"/>
      <c r="R284" s="13"/>
      <c r="S284" s="23">
        <v>12</v>
      </c>
      <c r="T284" s="13"/>
      <c r="U284" s="16"/>
      <c r="V284" s="16">
        <f t="shared" si="8"/>
        <v>506.03588000000002</v>
      </c>
      <c r="W284" s="17">
        <v>506.03588000000002</v>
      </c>
      <c r="X284" s="17">
        <f t="shared" si="9"/>
        <v>506.03588000000002</v>
      </c>
      <c r="Y284" s="25" t="s">
        <v>561</v>
      </c>
      <c r="Z284" s="12">
        <v>8</v>
      </c>
      <c r="AA284" s="12">
        <v>28</v>
      </c>
      <c r="AB284" s="12">
        <v>6</v>
      </c>
      <c r="AC284" s="12"/>
      <c r="AD284" s="12"/>
    </row>
    <row r="285" spans="1:30" ht="36" hidden="1" customHeight="1">
      <c r="A285" s="11">
        <v>284</v>
      </c>
      <c r="B285" s="12" t="s">
        <v>928</v>
      </c>
      <c r="C285" s="12" t="s">
        <v>929</v>
      </c>
      <c r="D285" s="13" t="s">
        <v>32</v>
      </c>
      <c r="E285" s="12" t="s">
        <v>930</v>
      </c>
      <c r="F285" s="31">
        <v>3024200</v>
      </c>
      <c r="G285" s="24">
        <v>2050</v>
      </c>
      <c r="H285" s="13"/>
      <c r="I285" s="13"/>
      <c r="J285" s="13"/>
      <c r="K285" s="15"/>
      <c r="L285" s="13"/>
      <c r="M285" s="15"/>
      <c r="N285" s="13"/>
      <c r="O285" s="15"/>
      <c r="P285" s="13"/>
      <c r="Q285" s="15"/>
      <c r="R285" s="13"/>
      <c r="S285" s="15"/>
      <c r="T285" s="13"/>
      <c r="U285" s="14"/>
      <c r="V285" s="16">
        <f t="shared" si="8"/>
        <v>1901.6340600000001</v>
      </c>
      <c r="W285" s="17">
        <v>1865</v>
      </c>
      <c r="X285" s="17">
        <f t="shared" si="9"/>
        <v>1901.6340600000001</v>
      </c>
      <c r="Y285" s="11" t="s">
        <v>51</v>
      </c>
      <c r="Z285" s="12">
        <v>8</v>
      </c>
      <c r="AA285" s="12">
        <v>28</v>
      </c>
      <c r="AB285" s="12">
        <v>5</v>
      </c>
      <c r="AC285" s="12" t="s">
        <v>931</v>
      </c>
      <c r="AD285" s="12">
        <v>113</v>
      </c>
    </row>
    <row r="286" spans="1:30" ht="36" hidden="1" customHeight="1">
      <c r="A286" s="11">
        <v>285</v>
      </c>
      <c r="B286" s="20" t="s">
        <v>932</v>
      </c>
      <c r="C286" s="20" t="s">
        <v>933</v>
      </c>
      <c r="D286" s="13" t="s">
        <v>32</v>
      </c>
      <c r="E286" s="20" t="s">
        <v>934</v>
      </c>
      <c r="F286" s="16">
        <v>2395320</v>
      </c>
      <c r="G286" s="23">
        <v>7000</v>
      </c>
      <c r="H286" s="13"/>
      <c r="I286" s="13"/>
      <c r="J286" s="13"/>
      <c r="K286" s="23">
        <v>49</v>
      </c>
      <c r="L286" s="13"/>
      <c r="M286" s="21"/>
      <c r="N286" s="13"/>
      <c r="O286" s="21"/>
      <c r="P286" s="13"/>
      <c r="Q286" s="21"/>
      <c r="R286" s="13"/>
      <c r="S286" s="21"/>
      <c r="T286" s="13"/>
      <c r="U286" s="16"/>
      <c r="V286" s="16">
        <f t="shared" si="8"/>
        <v>5319.5778759999994</v>
      </c>
      <c r="W286" s="17">
        <v>5319.5778759999994</v>
      </c>
      <c r="X286" s="17">
        <f t="shared" si="9"/>
        <v>5319.5778759999994</v>
      </c>
      <c r="Y286" s="11" t="s">
        <v>34</v>
      </c>
      <c r="Z286" s="12">
        <v>8</v>
      </c>
      <c r="AA286" s="12">
        <v>28</v>
      </c>
      <c r="AB286" s="12">
        <v>5</v>
      </c>
      <c r="AC286" s="12" t="s">
        <v>498</v>
      </c>
      <c r="AD286" s="12">
        <v>117</v>
      </c>
    </row>
    <row r="287" spans="1:30" ht="36" customHeight="1">
      <c r="A287" s="11">
        <v>286</v>
      </c>
      <c r="B287" s="20" t="s">
        <v>935</v>
      </c>
      <c r="C287" s="20" t="s">
        <v>936</v>
      </c>
      <c r="D287" s="13" t="s">
        <v>32</v>
      </c>
      <c r="E287" s="20" t="s">
        <v>937</v>
      </c>
      <c r="F287" s="16">
        <v>2075200</v>
      </c>
      <c r="G287" s="23">
        <v>5120</v>
      </c>
      <c r="H287" s="13"/>
      <c r="I287" s="13"/>
      <c r="J287" s="13"/>
      <c r="K287" s="21">
        <v>44.7</v>
      </c>
      <c r="L287" s="13"/>
      <c r="M287" s="21"/>
      <c r="N287" s="13"/>
      <c r="O287" s="21"/>
      <c r="P287" s="13"/>
      <c r="Q287" s="21"/>
      <c r="R287" s="13"/>
      <c r="S287" s="21"/>
      <c r="T287" s="13"/>
      <c r="U287" s="16"/>
      <c r="V287" s="16">
        <f t="shared" si="8"/>
        <v>3949.79736</v>
      </c>
      <c r="W287" s="17">
        <v>3949.79736</v>
      </c>
      <c r="X287" s="17">
        <f t="shared" si="9"/>
        <v>3949.79736</v>
      </c>
      <c r="Y287" s="11" t="s">
        <v>34</v>
      </c>
      <c r="Z287" s="12">
        <v>8</v>
      </c>
      <c r="AA287" s="12">
        <v>28</v>
      </c>
      <c r="AB287" s="12">
        <v>5</v>
      </c>
      <c r="AC287" s="12"/>
      <c r="AD287" s="12"/>
    </row>
    <row r="288" spans="1:30" ht="36" customHeight="1">
      <c r="A288" s="11">
        <v>287</v>
      </c>
      <c r="B288" s="20" t="s">
        <v>938</v>
      </c>
      <c r="C288" s="20" t="s">
        <v>939</v>
      </c>
      <c r="D288" s="13" t="s">
        <v>32</v>
      </c>
      <c r="E288" s="20" t="s">
        <v>940</v>
      </c>
      <c r="F288" s="16">
        <v>1307840</v>
      </c>
      <c r="G288" s="22">
        <v>7690</v>
      </c>
      <c r="H288" s="13"/>
      <c r="I288" s="13"/>
      <c r="J288" s="13"/>
      <c r="K288" s="21">
        <v>21.8</v>
      </c>
      <c r="L288" s="13"/>
      <c r="M288" s="21"/>
      <c r="N288" s="13"/>
      <c r="O288" s="21"/>
      <c r="P288" s="13"/>
      <c r="Q288" s="21"/>
      <c r="R288" s="13"/>
      <c r="S288" s="21"/>
      <c r="T288" s="13"/>
      <c r="U288" s="16"/>
      <c r="V288" s="16">
        <f t="shared" si="8"/>
        <v>5607.0357119999999</v>
      </c>
      <c r="W288" s="17">
        <v>5607.0357119999999</v>
      </c>
      <c r="X288" s="17">
        <f t="shared" si="9"/>
        <v>5607.0357119999999</v>
      </c>
      <c r="Y288" s="11" t="s">
        <v>34</v>
      </c>
      <c r="Z288" s="12">
        <v>8</v>
      </c>
      <c r="AA288" s="12">
        <v>28</v>
      </c>
      <c r="AB288" s="12">
        <v>5</v>
      </c>
      <c r="AC288" s="12"/>
      <c r="AD288" s="12"/>
    </row>
    <row r="289" spans="1:30" ht="36" hidden="1" customHeight="1">
      <c r="A289" s="11">
        <v>288</v>
      </c>
      <c r="B289" s="20" t="s">
        <v>941</v>
      </c>
      <c r="C289" s="20" t="s">
        <v>942</v>
      </c>
      <c r="D289" s="13" t="s">
        <v>32</v>
      </c>
      <c r="E289" s="20" t="s">
        <v>943</v>
      </c>
      <c r="F289" s="16">
        <v>1250715</v>
      </c>
      <c r="G289" s="22">
        <v>1700</v>
      </c>
      <c r="H289" s="13"/>
      <c r="I289" s="13"/>
      <c r="J289" s="13"/>
      <c r="K289" s="21"/>
      <c r="L289" s="13"/>
      <c r="M289" s="21"/>
      <c r="N289" s="13"/>
      <c r="O289" s="21"/>
      <c r="P289" s="13"/>
      <c r="Q289" s="21"/>
      <c r="R289" s="13"/>
      <c r="S289" s="21"/>
      <c r="T289" s="13"/>
      <c r="U289" s="16"/>
      <c r="V289" s="16">
        <f t="shared" si="8"/>
        <v>1382.9853244999999</v>
      </c>
      <c r="W289" s="17">
        <v>1382.9853244999999</v>
      </c>
      <c r="X289" s="17">
        <f t="shared" si="9"/>
        <v>1382.9853244999999</v>
      </c>
      <c r="Y289" s="11" t="s">
        <v>34</v>
      </c>
      <c r="Z289" s="12">
        <v>8</v>
      </c>
      <c r="AA289" s="12">
        <v>28</v>
      </c>
      <c r="AB289" s="12">
        <v>5</v>
      </c>
      <c r="AC289" s="12" t="s">
        <v>944</v>
      </c>
      <c r="AD289" s="12">
        <v>52</v>
      </c>
    </row>
    <row r="290" spans="1:30" ht="36" hidden="1" customHeight="1">
      <c r="A290" s="32">
        <v>1</v>
      </c>
      <c r="B290" s="33" t="s">
        <v>945</v>
      </c>
      <c r="C290" s="34" t="s">
        <v>946</v>
      </c>
      <c r="D290" s="35" t="s">
        <v>947</v>
      </c>
      <c r="E290" s="34" t="s">
        <v>948</v>
      </c>
      <c r="F290" s="36">
        <v>26877184</v>
      </c>
      <c r="G290" s="37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6">
        <f t="shared" si="8"/>
        <v>4147.1494911999998</v>
      </c>
      <c r="W290" s="36">
        <v>4147</v>
      </c>
      <c r="X290" s="36">
        <f t="shared" ref="X290:X336" si="10">IF(Y290="EVN", V290,W290)</f>
        <v>4147</v>
      </c>
      <c r="Y290" s="11" t="s">
        <v>34</v>
      </c>
      <c r="Z290" s="13">
        <v>9</v>
      </c>
      <c r="AA290" s="13">
        <v>66</v>
      </c>
      <c r="AB290" s="13">
        <v>5</v>
      </c>
      <c r="AC290" s="38" t="s">
        <v>949</v>
      </c>
      <c r="AD290" s="38">
        <v>236</v>
      </c>
    </row>
    <row r="291" spans="1:30" ht="36" hidden="1" customHeight="1">
      <c r="A291" s="32">
        <v>2</v>
      </c>
      <c r="B291" s="33" t="s">
        <v>950</v>
      </c>
      <c r="C291" s="34" t="s">
        <v>951</v>
      </c>
      <c r="D291" s="35" t="s">
        <v>947</v>
      </c>
      <c r="E291" s="34" t="s">
        <v>948</v>
      </c>
      <c r="F291" s="36">
        <v>28451768</v>
      </c>
      <c r="G291" s="37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6">
        <f t="shared" si="8"/>
        <v>4390.1078023999999</v>
      </c>
      <c r="W291" s="36">
        <v>4390</v>
      </c>
      <c r="X291" s="36">
        <f t="shared" si="10"/>
        <v>4390</v>
      </c>
      <c r="Y291" s="11" t="s">
        <v>34</v>
      </c>
      <c r="Z291" s="13">
        <v>9</v>
      </c>
      <c r="AA291" s="13">
        <v>66</v>
      </c>
      <c r="AB291" s="13">
        <v>5</v>
      </c>
      <c r="AC291" s="38" t="s">
        <v>952</v>
      </c>
      <c r="AD291" s="38">
        <v>233</v>
      </c>
    </row>
    <row r="292" spans="1:30" ht="36" hidden="1" customHeight="1">
      <c r="A292" s="32">
        <v>3</v>
      </c>
      <c r="B292" s="33" t="s">
        <v>953</v>
      </c>
      <c r="C292" s="34" t="s">
        <v>954</v>
      </c>
      <c r="D292" s="35" t="s">
        <v>947</v>
      </c>
      <c r="E292" s="34" t="s">
        <v>948</v>
      </c>
      <c r="F292" s="36">
        <v>16305116</v>
      </c>
      <c r="G292" s="37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6">
        <f t="shared" si="8"/>
        <v>2515.8793988000002</v>
      </c>
      <c r="W292" s="36">
        <v>2516</v>
      </c>
      <c r="X292" s="36">
        <f t="shared" si="10"/>
        <v>2516</v>
      </c>
      <c r="Y292" s="11" t="s">
        <v>34</v>
      </c>
      <c r="Z292" s="13">
        <v>9</v>
      </c>
      <c r="AA292" s="13">
        <v>66</v>
      </c>
      <c r="AB292" s="13">
        <v>5</v>
      </c>
      <c r="AC292" s="38" t="s">
        <v>955</v>
      </c>
      <c r="AD292" s="38">
        <v>243</v>
      </c>
    </row>
    <row r="293" spans="1:30" ht="36" hidden="1" customHeight="1">
      <c r="A293" s="32">
        <v>4</v>
      </c>
      <c r="B293" s="33" t="s">
        <v>956</v>
      </c>
      <c r="C293" s="34" t="s">
        <v>957</v>
      </c>
      <c r="D293" s="35" t="s">
        <v>947</v>
      </c>
      <c r="E293" s="34" t="s">
        <v>948</v>
      </c>
      <c r="F293" s="36">
        <v>39869603</v>
      </c>
      <c r="G293" s="37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6">
        <f t="shared" si="8"/>
        <v>6151.8797429000006</v>
      </c>
      <c r="W293" s="36">
        <v>2987</v>
      </c>
      <c r="X293" s="36">
        <f t="shared" si="10"/>
        <v>2987</v>
      </c>
      <c r="Y293" s="11" t="s">
        <v>34</v>
      </c>
      <c r="Z293" s="13">
        <v>9</v>
      </c>
      <c r="AA293" s="13">
        <v>66</v>
      </c>
      <c r="AB293" s="13">
        <v>5</v>
      </c>
      <c r="AC293" s="38" t="s">
        <v>958</v>
      </c>
      <c r="AD293" s="38">
        <v>232</v>
      </c>
    </row>
    <row r="294" spans="1:30" ht="36" hidden="1" customHeight="1">
      <c r="A294" s="32">
        <v>5</v>
      </c>
      <c r="B294" s="33" t="s">
        <v>959</v>
      </c>
      <c r="C294" s="34" t="s">
        <v>960</v>
      </c>
      <c r="D294" s="35" t="s">
        <v>947</v>
      </c>
      <c r="E294" s="34" t="s">
        <v>948</v>
      </c>
      <c r="F294" s="36">
        <v>42114471</v>
      </c>
      <c r="G294" s="37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6">
        <f t="shared" si="8"/>
        <v>6498.2628753000008</v>
      </c>
      <c r="W294" s="36">
        <v>4156</v>
      </c>
      <c r="X294" s="36">
        <f t="shared" si="10"/>
        <v>6498.2628753000008</v>
      </c>
      <c r="Y294" s="11" t="s">
        <v>51</v>
      </c>
      <c r="Z294" s="13">
        <v>9</v>
      </c>
      <c r="AA294" s="13">
        <v>66</v>
      </c>
      <c r="AB294" s="13">
        <v>5</v>
      </c>
      <c r="AC294" s="38" t="s">
        <v>961</v>
      </c>
      <c r="AD294" s="38">
        <v>227</v>
      </c>
    </row>
    <row r="295" spans="1:30" ht="36" hidden="1" customHeight="1">
      <c r="A295" s="32">
        <v>6</v>
      </c>
      <c r="B295" s="39" t="s">
        <v>962</v>
      </c>
      <c r="C295" s="40" t="s">
        <v>963</v>
      </c>
      <c r="D295" s="35" t="s">
        <v>947</v>
      </c>
      <c r="E295" s="34" t="s">
        <v>948</v>
      </c>
      <c r="F295" s="36">
        <v>41520607</v>
      </c>
      <c r="G295" s="37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6">
        <f t="shared" si="8"/>
        <v>6406.6296601000004</v>
      </c>
      <c r="W295" s="36">
        <v>6407</v>
      </c>
      <c r="X295" s="36">
        <f t="shared" si="10"/>
        <v>6406.6296601000004</v>
      </c>
      <c r="Y295" s="11" t="s">
        <v>51</v>
      </c>
      <c r="Z295" s="13">
        <v>9</v>
      </c>
      <c r="AA295" s="13">
        <v>66</v>
      </c>
      <c r="AB295" s="13">
        <v>5</v>
      </c>
      <c r="AC295" s="38" t="s">
        <v>964</v>
      </c>
      <c r="AD295" s="38">
        <v>239</v>
      </c>
    </row>
    <row r="296" spans="1:30" ht="36" hidden="1" customHeight="1">
      <c r="A296" s="32">
        <v>7</v>
      </c>
      <c r="B296" s="33" t="s">
        <v>965</v>
      </c>
      <c r="C296" s="34" t="s">
        <v>966</v>
      </c>
      <c r="D296" s="35" t="s">
        <v>947</v>
      </c>
      <c r="E296" s="34" t="s">
        <v>948</v>
      </c>
      <c r="F296" s="36">
        <v>13585264</v>
      </c>
      <c r="G296" s="37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6">
        <f t="shared" si="8"/>
        <v>2096.2062352000003</v>
      </c>
      <c r="W296" s="36">
        <v>2096</v>
      </c>
      <c r="X296" s="36">
        <f t="shared" si="10"/>
        <v>2096</v>
      </c>
      <c r="Y296" s="11" t="s">
        <v>34</v>
      </c>
      <c r="Z296" s="13">
        <v>9</v>
      </c>
      <c r="AA296" s="13">
        <v>66</v>
      </c>
      <c r="AB296" s="13">
        <v>5</v>
      </c>
      <c r="AC296" s="38" t="s">
        <v>967</v>
      </c>
      <c r="AD296" s="38">
        <v>240</v>
      </c>
    </row>
    <row r="297" spans="1:30" ht="36" customHeight="1">
      <c r="A297" s="32">
        <v>8</v>
      </c>
      <c r="B297" s="41" t="s">
        <v>968</v>
      </c>
      <c r="C297" s="42" t="s">
        <v>969</v>
      </c>
      <c r="D297" s="35" t="s">
        <v>947</v>
      </c>
      <c r="E297" s="42" t="s">
        <v>948</v>
      </c>
      <c r="F297" s="43">
        <v>20514140</v>
      </c>
      <c r="G297" s="44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16">
        <f t="shared" si="8"/>
        <v>3165.3318020000002</v>
      </c>
      <c r="W297" s="43">
        <v>3165</v>
      </c>
      <c r="X297" s="36">
        <f t="shared" si="10"/>
        <v>3165</v>
      </c>
      <c r="Y297" s="11" t="s">
        <v>34</v>
      </c>
      <c r="Z297" s="13">
        <v>9</v>
      </c>
      <c r="AA297" s="13">
        <v>66</v>
      </c>
      <c r="AB297" s="13">
        <v>5</v>
      </c>
      <c r="AC297" s="13"/>
      <c r="AD297" s="13"/>
    </row>
    <row r="298" spans="1:30" ht="36" customHeight="1">
      <c r="A298" s="32">
        <v>9</v>
      </c>
      <c r="B298" s="41" t="s">
        <v>970</v>
      </c>
      <c r="C298" s="42" t="s">
        <v>960</v>
      </c>
      <c r="D298" s="35" t="s">
        <v>947</v>
      </c>
      <c r="E298" s="42" t="s">
        <v>948</v>
      </c>
      <c r="F298" s="43">
        <v>15179304</v>
      </c>
      <c r="G298" s="44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16">
        <f t="shared" si="8"/>
        <v>2342.1666072000003</v>
      </c>
      <c r="W298" s="43">
        <v>2342</v>
      </c>
      <c r="X298" s="36">
        <f t="shared" si="10"/>
        <v>2342</v>
      </c>
      <c r="Y298" s="11" t="s">
        <v>34</v>
      </c>
      <c r="Z298" s="13">
        <v>9</v>
      </c>
      <c r="AA298" s="13">
        <v>66</v>
      </c>
      <c r="AB298" s="13">
        <v>5</v>
      </c>
      <c r="AC298" s="13"/>
      <c r="AD298" s="13"/>
    </row>
    <row r="299" spans="1:30" ht="36" hidden="1" customHeight="1">
      <c r="A299" s="32">
        <v>10</v>
      </c>
      <c r="B299" s="33" t="s">
        <v>971</v>
      </c>
      <c r="C299" s="34" t="s">
        <v>972</v>
      </c>
      <c r="D299" s="35" t="s">
        <v>947</v>
      </c>
      <c r="E299" s="34" t="s">
        <v>948</v>
      </c>
      <c r="F299" s="36">
        <v>103114702</v>
      </c>
      <c r="G299" s="37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6">
        <f t="shared" si="8"/>
        <v>15910.598518600002</v>
      </c>
      <c r="W299" s="36">
        <v>15911</v>
      </c>
      <c r="X299" s="36">
        <f t="shared" si="10"/>
        <v>15911</v>
      </c>
      <c r="Y299" s="11" t="s">
        <v>34</v>
      </c>
      <c r="Z299" s="13">
        <v>9</v>
      </c>
      <c r="AA299" s="13">
        <v>66</v>
      </c>
      <c r="AB299" s="13">
        <v>5</v>
      </c>
      <c r="AC299" s="38" t="s">
        <v>973</v>
      </c>
      <c r="AD299" s="38">
        <v>225</v>
      </c>
    </row>
    <row r="300" spans="1:30" ht="36" hidden="1" customHeight="1">
      <c r="A300" s="32">
        <v>11</v>
      </c>
      <c r="B300" s="33" t="s">
        <v>974</v>
      </c>
      <c r="C300" s="34" t="s">
        <v>975</v>
      </c>
      <c r="D300" s="35" t="s">
        <v>947</v>
      </c>
      <c r="E300" s="34" t="s">
        <v>948</v>
      </c>
      <c r="F300" s="36">
        <v>17508540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6">
        <f t="shared" si="8"/>
        <v>2701.5677220000002</v>
      </c>
      <c r="W300" s="36">
        <v>2702</v>
      </c>
      <c r="X300" s="36">
        <f t="shared" si="10"/>
        <v>2702</v>
      </c>
      <c r="Y300" s="11" t="s">
        <v>34</v>
      </c>
      <c r="Z300" s="13">
        <v>9</v>
      </c>
      <c r="AA300" s="13">
        <v>66</v>
      </c>
      <c r="AB300" s="13">
        <v>5</v>
      </c>
      <c r="AC300" s="38" t="s">
        <v>976</v>
      </c>
      <c r="AD300" s="38">
        <v>238</v>
      </c>
    </row>
    <row r="301" spans="1:30" ht="36" hidden="1" customHeight="1">
      <c r="A301" s="32">
        <v>12</v>
      </c>
      <c r="B301" s="33" t="s">
        <v>977</v>
      </c>
      <c r="C301" s="34" t="s">
        <v>978</v>
      </c>
      <c r="D301" s="35" t="s">
        <v>947</v>
      </c>
      <c r="E301" s="34" t="s">
        <v>948</v>
      </c>
      <c r="F301" s="36">
        <v>22344862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6">
        <f t="shared" si="8"/>
        <v>3447.8122066000001</v>
      </c>
      <c r="W301" s="36">
        <v>3448</v>
      </c>
      <c r="X301" s="36">
        <f t="shared" si="10"/>
        <v>3448</v>
      </c>
      <c r="Y301" s="11" t="s">
        <v>34</v>
      </c>
      <c r="Z301" s="13">
        <v>9</v>
      </c>
      <c r="AA301" s="13">
        <v>66</v>
      </c>
      <c r="AB301" s="13">
        <v>5</v>
      </c>
      <c r="AC301" s="38" t="s">
        <v>979</v>
      </c>
      <c r="AD301" s="38">
        <v>237</v>
      </c>
    </row>
    <row r="302" spans="1:30" ht="36" hidden="1" customHeight="1">
      <c r="A302" s="32">
        <v>13</v>
      </c>
      <c r="B302" s="33" t="s">
        <v>980</v>
      </c>
      <c r="C302" s="34" t="s">
        <v>981</v>
      </c>
      <c r="D302" s="35" t="s">
        <v>947</v>
      </c>
      <c r="E302" s="34" t="s">
        <v>948</v>
      </c>
      <c r="F302" s="36">
        <v>14623040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6">
        <f t="shared" si="8"/>
        <v>2256.3350720000003</v>
      </c>
      <c r="W302" s="36">
        <v>2256</v>
      </c>
      <c r="X302" s="36">
        <f t="shared" si="10"/>
        <v>2256</v>
      </c>
      <c r="Y302" s="11" t="s">
        <v>34</v>
      </c>
      <c r="Z302" s="13">
        <v>9</v>
      </c>
      <c r="AA302" s="13">
        <v>66</v>
      </c>
      <c r="AB302" s="13">
        <v>5</v>
      </c>
      <c r="AC302" s="38" t="s">
        <v>982</v>
      </c>
      <c r="AD302" s="38">
        <v>242</v>
      </c>
    </row>
    <row r="303" spans="1:30" ht="36" hidden="1" customHeight="1">
      <c r="A303" s="32">
        <v>14</v>
      </c>
      <c r="B303" s="33" t="s">
        <v>983</v>
      </c>
      <c r="C303" s="34" t="s">
        <v>984</v>
      </c>
      <c r="D303" s="35" t="s">
        <v>947</v>
      </c>
      <c r="E303" s="34" t="s">
        <v>948</v>
      </c>
      <c r="F303" s="36">
        <v>26397944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6">
        <f t="shared" si="8"/>
        <v>4073.2027592000004</v>
      </c>
      <c r="W303" s="36">
        <v>4073</v>
      </c>
      <c r="X303" s="36">
        <f t="shared" si="10"/>
        <v>4073</v>
      </c>
      <c r="Y303" s="11" t="s">
        <v>34</v>
      </c>
      <c r="Z303" s="13">
        <v>9</v>
      </c>
      <c r="AA303" s="13">
        <v>66</v>
      </c>
      <c r="AB303" s="13">
        <v>5</v>
      </c>
      <c r="AC303" s="38" t="s">
        <v>985</v>
      </c>
      <c r="AD303" s="38">
        <v>231</v>
      </c>
    </row>
    <row r="304" spans="1:30" ht="36" customHeight="1">
      <c r="A304" s="32">
        <v>15</v>
      </c>
      <c r="B304" s="33" t="s">
        <v>986</v>
      </c>
      <c r="C304" s="34" t="s">
        <v>987</v>
      </c>
      <c r="D304" s="35" t="s">
        <v>947</v>
      </c>
      <c r="E304" s="34" t="s">
        <v>948</v>
      </c>
      <c r="F304" s="36">
        <v>6689365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6">
        <f t="shared" si="8"/>
        <v>1032.1690195000001</v>
      </c>
      <c r="W304" s="36">
        <v>1031</v>
      </c>
      <c r="X304" s="36">
        <f t="shared" si="10"/>
        <v>1032.1690195000001</v>
      </c>
      <c r="Y304" s="11" t="s">
        <v>51</v>
      </c>
      <c r="Z304" s="13">
        <v>9</v>
      </c>
      <c r="AA304" s="13">
        <v>66</v>
      </c>
      <c r="AB304" s="13">
        <v>5</v>
      </c>
      <c r="AC304" s="13"/>
      <c r="AD304" s="13"/>
    </row>
    <row r="305" spans="1:30" ht="36" hidden="1" customHeight="1">
      <c r="A305" s="32">
        <v>16</v>
      </c>
      <c r="B305" s="33" t="s">
        <v>988</v>
      </c>
      <c r="C305" s="34" t="s">
        <v>989</v>
      </c>
      <c r="D305" s="35" t="s">
        <v>947</v>
      </c>
      <c r="E305" s="34" t="s">
        <v>948</v>
      </c>
      <c r="F305" s="36">
        <v>66776431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6">
        <f t="shared" si="8"/>
        <v>10303.6033033</v>
      </c>
      <c r="W305" s="36">
        <v>8431</v>
      </c>
      <c r="X305" s="36">
        <f t="shared" si="10"/>
        <v>10303.6033033</v>
      </c>
      <c r="Y305" s="11" t="s">
        <v>51</v>
      </c>
      <c r="Z305" s="13">
        <v>9</v>
      </c>
      <c r="AA305" s="13">
        <v>66</v>
      </c>
      <c r="AB305" s="13">
        <v>5</v>
      </c>
      <c r="AC305" s="38" t="s">
        <v>990</v>
      </c>
      <c r="AD305" s="38">
        <v>229</v>
      </c>
    </row>
    <row r="306" spans="1:30" ht="36" customHeight="1">
      <c r="A306" s="32">
        <v>17</v>
      </c>
      <c r="B306" s="33" t="s">
        <v>991</v>
      </c>
      <c r="C306" s="34" t="s">
        <v>992</v>
      </c>
      <c r="D306" s="35" t="s">
        <v>947</v>
      </c>
      <c r="E306" s="34" t="s">
        <v>948</v>
      </c>
      <c r="F306" s="36">
        <v>27315631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6">
        <f t="shared" si="8"/>
        <v>4214.8018633000002</v>
      </c>
      <c r="W306" s="36">
        <v>4215</v>
      </c>
      <c r="X306" s="36">
        <f t="shared" si="10"/>
        <v>4215</v>
      </c>
      <c r="Y306" s="11" t="s">
        <v>34</v>
      </c>
      <c r="Z306" s="13">
        <v>9</v>
      </c>
      <c r="AA306" s="13">
        <v>66</v>
      </c>
      <c r="AB306" s="13">
        <v>5</v>
      </c>
      <c r="AC306" s="13"/>
      <c r="AD306" s="13"/>
    </row>
    <row r="307" spans="1:30" ht="36" customHeight="1">
      <c r="A307" s="32">
        <v>18</v>
      </c>
      <c r="B307" s="41" t="s">
        <v>988</v>
      </c>
      <c r="C307" s="42" t="s">
        <v>993</v>
      </c>
      <c r="D307" s="35" t="s">
        <v>947</v>
      </c>
      <c r="E307" s="42" t="s">
        <v>948</v>
      </c>
      <c r="F307" s="43">
        <v>12136971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16">
        <f t="shared" si="8"/>
        <v>1872.7346253000001</v>
      </c>
      <c r="W307" s="43">
        <v>1873</v>
      </c>
      <c r="X307" s="36">
        <f t="shared" si="10"/>
        <v>1873</v>
      </c>
      <c r="Y307" s="11" t="s">
        <v>34</v>
      </c>
      <c r="Z307" s="13">
        <v>9</v>
      </c>
      <c r="AA307" s="13">
        <v>66</v>
      </c>
      <c r="AB307" s="13">
        <v>5</v>
      </c>
      <c r="AC307" s="13"/>
      <c r="AD307" s="13"/>
    </row>
    <row r="308" spans="1:30" ht="36" customHeight="1">
      <c r="A308" s="32">
        <v>19</v>
      </c>
      <c r="B308" s="33" t="s">
        <v>994</v>
      </c>
      <c r="C308" s="34" t="s">
        <v>995</v>
      </c>
      <c r="D308" s="35" t="s">
        <v>947</v>
      </c>
      <c r="E308" s="34" t="s">
        <v>948</v>
      </c>
      <c r="F308" s="36">
        <v>12748802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6">
        <f t="shared" si="8"/>
        <v>1967.1401486000002</v>
      </c>
      <c r="W308" s="36">
        <v>1945</v>
      </c>
      <c r="X308" s="36">
        <f t="shared" si="10"/>
        <v>1967.1401486000002</v>
      </c>
      <c r="Y308" s="11" t="s">
        <v>51</v>
      </c>
      <c r="Z308" s="13">
        <v>9</v>
      </c>
      <c r="AA308" s="13">
        <v>66</v>
      </c>
      <c r="AB308" s="13">
        <v>5</v>
      </c>
      <c r="AC308" s="13"/>
      <c r="AD308" s="13"/>
    </row>
    <row r="309" spans="1:30" ht="36" customHeight="1">
      <c r="A309" s="32">
        <v>20</v>
      </c>
      <c r="B309" s="33" t="s">
        <v>996</v>
      </c>
      <c r="C309" s="34" t="s">
        <v>997</v>
      </c>
      <c r="D309" s="35" t="s">
        <v>402</v>
      </c>
      <c r="E309" s="34" t="s">
        <v>998</v>
      </c>
      <c r="F309" s="36">
        <v>3740730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6">
        <f t="shared" si="8"/>
        <v>577.19463900000005</v>
      </c>
      <c r="W309" s="36">
        <v>5770</v>
      </c>
      <c r="X309" s="36">
        <f t="shared" si="10"/>
        <v>5770</v>
      </c>
      <c r="Y309" s="34" t="s">
        <v>34</v>
      </c>
      <c r="Z309" s="13">
        <v>9</v>
      </c>
      <c r="AA309" s="13">
        <v>66</v>
      </c>
      <c r="AB309" s="13">
        <v>6</v>
      </c>
      <c r="AC309" s="13"/>
      <c r="AD309" s="13"/>
    </row>
    <row r="310" spans="1:30" ht="36" hidden="1" customHeight="1">
      <c r="A310" s="32">
        <v>21</v>
      </c>
      <c r="B310" s="33" t="s">
        <v>999</v>
      </c>
      <c r="C310" s="34" t="s">
        <v>1000</v>
      </c>
      <c r="D310" s="35" t="s">
        <v>947</v>
      </c>
      <c r="E310" s="34" t="s">
        <v>948</v>
      </c>
      <c r="F310" s="36">
        <v>41394047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6">
        <f t="shared" si="8"/>
        <v>6387.1014521000006</v>
      </c>
      <c r="W310" s="36">
        <v>5715</v>
      </c>
      <c r="X310" s="36">
        <f t="shared" si="10"/>
        <v>6387.1014521000006</v>
      </c>
      <c r="Y310" s="11" t="s">
        <v>51</v>
      </c>
      <c r="Z310" s="13">
        <v>9</v>
      </c>
      <c r="AA310" s="13">
        <v>66</v>
      </c>
      <c r="AB310" s="13">
        <v>5</v>
      </c>
      <c r="AC310" s="38" t="s">
        <v>1001</v>
      </c>
      <c r="AD310" s="38">
        <v>241</v>
      </c>
    </row>
    <row r="311" spans="1:30" ht="36" customHeight="1">
      <c r="A311" s="32">
        <v>22</v>
      </c>
      <c r="B311" s="33" t="s">
        <v>1002</v>
      </c>
      <c r="C311" s="34" t="s">
        <v>992</v>
      </c>
      <c r="D311" s="35" t="s">
        <v>947</v>
      </c>
      <c r="E311" s="34" t="s">
        <v>948</v>
      </c>
      <c r="F311" s="36">
        <v>8692079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6">
        <f t="shared" si="8"/>
        <v>1341.1877897000002</v>
      </c>
      <c r="W311" s="36">
        <v>1341</v>
      </c>
      <c r="X311" s="36">
        <f t="shared" si="10"/>
        <v>1341</v>
      </c>
      <c r="Y311" s="11" t="s">
        <v>34</v>
      </c>
      <c r="Z311" s="13">
        <v>9</v>
      </c>
      <c r="AA311" s="13">
        <v>66</v>
      </c>
      <c r="AB311" s="13">
        <v>5</v>
      </c>
      <c r="AC311" s="13"/>
      <c r="AD311" s="13"/>
    </row>
    <row r="312" spans="1:30" ht="36" hidden="1" customHeight="1">
      <c r="A312" s="32">
        <v>23</v>
      </c>
      <c r="B312" s="33" t="s">
        <v>1003</v>
      </c>
      <c r="C312" s="34" t="s">
        <v>1004</v>
      </c>
      <c r="D312" s="35" t="s">
        <v>947</v>
      </c>
      <c r="E312" s="34" t="s">
        <v>948</v>
      </c>
      <c r="F312" s="36">
        <v>47352413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6">
        <f t="shared" si="8"/>
        <v>7306.4773259000003</v>
      </c>
      <c r="W312" s="36">
        <v>4989</v>
      </c>
      <c r="X312" s="36">
        <f t="shared" si="10"/>
        <v>7306.4773259000003</v>
      </c>
      <c r="Y312" s="11" t="s">
        <v>51</v>
      </c>
      <c r="Z312" s="13">
        <v>9</v>
      </c>
      <c r="AA312" s="13">
        <v>66</v>
      </c>
      <c r="AB312" s="13">
        <v>5</v>
      </c>
      <c r="AC312" s="38" t="s">
        <v>1005</v>
      </c>
      <c r="AD312" s="38">
        <v>228</v>
      </c>
    </row>
    <row r="313" spans="1:30" ht="36" hidden="1" customHeight="1">
      <c r="A313" s="32">
        <v>24</v>
      </c>
      <c r="B313" s="33" t="s">
        <v>1006</v>
      </c>
      <c r="C313" s="34" t="s">
        <v>1007</v>
      </c>
      <c r="D313" s="35" t="s">
        <v>947</v>
      </c>
      <c r="E313" s="34" t="s">
        <v>948</v>
      </c>
      <c r="F313" s="36">
        <v>31973324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6">
        <f t="shared" si="8"/>
        <v>4933.4838932000002</v>
      </c>
      <c r="W313" s="36">
        <v>4933</v>
      </c>
      <c r="X313" s="36">
        <f t="shared" si="10"/>
        <v>4933</v>
      </c>
      <c r="Y313" s="11" t="s">
        <v>34</v>
      </c>
      <c r="Z313" s="13">
        <v>9</v>
      </c>
      <c r="AA313" s="13">
        <v>66</v>
      </c>
      <c r="AB313" s="13">
        <v>5</v>
      </c>
      <c r="AC313" s="38" t="s">
        <v>1008</v>
      </c>
      <c r="AD313" s="38">
        <v>230</v>
      </c>
    </row>
    <row r="314" spans="1:30" ht="36" customHeight="1">
      <c r="A314" s="32">
        <v>25</v>
      </c>
      <c r="B314" s="33" t="s">
        <v>1009</v>
      </c>
      <c r="C314" s="34" t="s">
        <v>1010</v>
      </c>
      <c r="D314" s="35" t="s">
        <v>947</v>
      </c>
      <c r="E314" s="34" t="s">
        <v>948</v>
      </c>
      <c r="F314" s="36">
        <v>27603320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6">
        <f t="shared" si="8"/>
        <v>4259.1922760000007</v>
      </c>
      <c r="W314" s="36">
        <v>4133</v>
      </c>
      <c r="X314" s="36">
        <f t="shared" si="10"/>
        <v>4259.1922760000007</v>
      </c>
      <c r="Y314" s="11" t="s">
        <v>51</v>
      </c>
      <c r="Z314" s="13">
        <v>9</v>
      </c>
      <c r="AA314" s="13">
        <v>66</v>
      </c>
      <c r="AB314" s="13">
        <v>5</v>
      </c>
      <c r="AC314" s="13"/>
      <c r="AD314" s="13"/>
    </row>
    <row r="315" spans="1:30" ht="36" hidden="1" customHeight="1">
      <c r="A315" s="32">
        <v>26</v>
      </c>
      <c r="B315" s="33" t="s">
        <v>1011</v>
      </c>
      <c r="C315" s="34" t="s">
        <v>1012</v>
      </c>
      <c r="D315" s="35" t="s">
        <v>947</v>
      </c>
      <c r="E315" s="34" t="s">
        <v>948</v>
      </c>
      <c r="F315" s="36">
        <v>8619788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6">
        <f t="shared" si="8"/>
        <v>1330.0332884000002</v>
      </c>
      <c r="W315" s="36">
        <v>1330</v>
      </c>
      <c r="X315" s="36">
        <f t="shared" si="10"/>
        <v>1330</v>
      </c>
      <c r="Y315" s="11" t="s">
        <v>34</v>
      </c>
      <c r="Z315" s="13">
        <v>9</v>
      </c>
      <c r="AA315" s="13">
        <v>66</v>
      </c>
      <c r="AB315" s="13">
        <v>5</v>
      </c>
      <c r="AC315" s="38" t="s">
        <v>1013</v>
      </c>
      <c r="AD315" s="38">
        <v>247</v>
      </c>
    </row>
    <row r="316" spans="1:30" ht="36" hidden="1" customHeight="1">
      <c r="A316" s="32">
        <v>27</v>
      </c>
      <c r="B316" s="33" t="s">
        <v>1014</v>
      </c>
      <c r="C316" s="34" t="s">
        <v>1015</v>
      </c>
      <c r="D316" s="35" t="s">
        <v>947</v>
      </c>
      <c r="E316" s="34" t="s">
        <v>948</v>
      </c>
      <c r="F316" s="36">
        <v>9487077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6">
        <f t="shared" si="8"/>
        <v>1463.8559811</v>
      </c>
      <c r="W316" s="36">
        <v>1464</v>
      </c>
      <c r="X316" s="36">
        <f t="shared" si="10"/>
        <v>1464</v>
      </c>
      <c r="Y316" s="11" t="s">
        <v>34</v>
      </c>
      <c r="Z316" s="13">
        <v>9</v>
      </c>
      <c r="AA316" s="13">
        <v>66</v>
      </c>
      <c r="AB316" s="13">
        <v>5</v>
      </c>
      <c r="AC316" s="38" t="s">
        <v>1016</v>
      </c>
      <c r="AD316" s="38">
        <v>246</v>
      </c>
    </row>
    <row r="317" spans="1:30" ht="36" hidden="1" customHeight="1">
      <c r="A317" s="32">
        <v>28</v>
      </c>
      <c r="B317" s="33" t="s">
        <v>1017</v>
      </c>
      <c r="C317" s="34" t="s">
        <v>1018</v>
      </c>
      <c r="D317" s="35" t="s">
        <v>947</v>
      </c>
      <c r="E317" s="34" t="s">
        <v>948</v>
      </c>
      <c r="F317" s="36">
        <v>12433833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6">
        <f t="shared" si="8"/>
        <v>1918.5404319000002</v>
      </c>
      <c r="W317" s="36">
        <v>1919</v>
      </c>
      <c r="X317" s="36">
        <f t="shared" si="10"/>
        <v>1919</v>
      </c>
      <c r="Y317" s="11" t="s">
        <v>34</v>
      </c>
      <c r="Z317" s="13">
        <v>9</v>
      </c>
      <c r="AA317" s="13">
        <v>66</v>
      </c>
      <c r="AB317" s="13">
        <v>5</v>
      </c>
      <c r="AC317" s="38" t="s">
        <v>1019</v>
      </c>
      <c r="AD317" s="38">
        <v>245</v>
      </c>
    </row>
    <row r="318" spans="1:30" ht="36" hidden="1" customHeight="1">
      <c r="A318" s="32">
        <v>29</v>
      </c>
      <c r="B318" s="33" t="s">
        <v>1020</v>
      </c>
      <c r="C318" s="34" t="s">
        <v>1021</v>
      </c>
      <c r="D318" s="35" t="s">
        <v>947</v>
      </c>
      <c r="E318" s="34" t="s">
        <v>948</v>
      </c>
      <c r="F318" s="36">
        <v>65368723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6">
        <f t="shared" si="8"/>
        <v>10086.3939589</v>
      </c>
      <c r="W318" s="36">
        <v>10086</v>
      </c>
      <c r="X318" s="36">
        <f t="shared" si="10"/>
        <v>10086</v>
      </c>
      <c r="Y318" s="11" t="s">
        <v>34</v>
      </c>
      <c r="Z318" s="13">
        <v>9</v>
      </c>
      <c r="AA318" s="13">
        <v>66</v>
      </c>
      <c r="AB318" s="13">
        <v>5</v>
      </c>
      <c r="AC318" s="38" t="s">
        <v>1022</v>
      </c>
      <c r="AD318" s="38">
        <v>226</v>
      </c>
    </row>
    <row r="319" spans="1:30" ht="36" hidden="1" customHeight="1">
      <c r="A319" s="32">
        <v>30</v>
      </c>
      <c r="B319" s="33" t="s">
        <v>1023</v>
      </c>
      <c r="C319" s="34" t="s">
        <v>1024</v>
      </c>
      <c r="D319" s="35" t="s">
        <v>947</v>
      </c>
      <c r="E319" s="34" t="s">
        <v>948</v>
      </c>
      <c r="F319" s="36">
        <v>23849846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6">
        <f t="shared" si="8"/>
        <v>3680.0312378000003</v>
      </c>
      <c r="W319" s="36">
        <v>3680</v>
      </c>
      <c r="X319" s="36">
        <f t="shared" si="10"/>
        <v>3680</v>
      </c>
      <c r="Y319" s="11" t="s">
        <v>34</v>
      </c>
      <c r="Z319" s="13">
        <v>9</v>
      </c>
      <c r="AA319" s="13">
        <v>66</v>
      </c>
      <c r="AB319" s="13">
        <v>5</v>
      </c>
      <c r="AC319" s="38" t="s">
        <v>1025</v>
      </c>
      <c r="AD319" s="38">
        <v>244</v>
      </c>
    </row>
    <row r="320" spans="1:30" ht="36" customHeight="1">
      <c r="A320" s="32">
        <v>31</v>
      </c>
      <c r="B320" s="33" t="s">
        <v>1026</v>
      </c>
      <c r="C320" s="34" t="s">
        <v>1027</v>
      </c>
      <c r="D320" s="35" t="s">
        <v>947</v>
      </c>
      <c r="E320" s="34" t="s">
        <v>948</v>
      </c>
      <c r="F320" s="36">
        <v>9039440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6">
        <f t="shared" si="8"/>
        <v>1394.7855920000002</v>
      </c>
      <c r="W320" s="36">
        <v>1395</v>
      </c>
      <c r="X320" s="36">
        <f t="shared" si="10"/>
        <v>1395</v>
      </c>
      <c r="Y320" s="11" t="s">
        <v>34</v>
      </c>
      <c r="Z320" s="13">
        <v>9</v>
      </c>
      <c r="AA320" s="13">
        <v>66</v>
      </c>
      <c r="AB320" s="13">
        <v>5</v>
      </c>
      <c r="AC320" s="13"/>
      <c r="AD320" s="13"/>
    </row>
    <row r="321" spans="1:30" ht="36" hidden="1" customHeight="1">
      <c r="A321" s="32">
        <v>32</v>
      </c>
      <c r="B321" s="33" t="s">
        <v>1028</v>
      </c>
      <c r="C321" s="34" t="s">
        <v>1029</v>
      </c>
      <c r="D321" s="35" t="s">
        <v>947</v>
      </c>
      <c r="E321" s="34" t="s">
        <v>948</v>
      </c>
      <c r="F321" s="36">
        <v>24603411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6">
        <f t="shared" si="8"/>
        <v>3796.3063173</v>
      </c>
      <c r="W321" s="36">
        <v>3796</v>
      </c>
      <c r="X321" s="36">
        <f t="shared" si="10"/>
        <v>3796</v>
      </c>
      <c r="Y321" s="11" t="s">
        <v>34</v>
      </c>
      <c r="Z321" s="13">
        <v>9</v>
      </c>
      <c r="AA321" s="13">
        <v>66</v>
      </c>
      <c r="AB321" s="13">
        <v>5</v>
      </c>
      <c r="AC321" s="38" t="s">
        <v>1030</v>
      </c>
      <c r="AD321" s="38">
        <v>235</v>
      </c>
    </row>
    <row r="322" spans="1:30" ht="36" hidden="1" customHeight="1">
      <c r="A322" s="32">
        <v>33</v>
      </c>
      <c r="B322" s="33" t="s">
        <v>1031</v>
      </c>
      <c r="C322" s="34" t="s">
        <v>1032</v>
      </c>
      <c r="D322" s="35" t="s">
        <v>947</v>
      </c>
      <c r="E322" s="34" t="s">
        <v>948</v>
      </c>
      <c r="F322" s="36">
        <v>26595996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6">
        <f t="shared" ref="V322:V384" si="11">0.0001543*F322+0.7*G322+ 0.7*H322+0.6*I322+0.5*J322+1.02*K322+0.00088*L322+0.99*M322+0.00094*N322+1.05*O322+0.00083*P322+1.09*Q322+0.0009*R322+1.09*S322+1*T322+0*U322</f>
        <v>4103.7621828000001</v>
      </c>
      <c r="W322" s="36">
        <v>4104</v>
      </c>
      <c r="X322" s="36">
        <f t="shared" si="10"/>
        <v>4104</v>
      </c>
      <c r="Y322" s="11" t="s">
        <v>34</v>
      </c>
      <c r="Z322" s="13">
        <v>9</v>
      </c>
      <c r="AA322" s="13">
        <v>66</v>
      </c>
      <c r="AB322" s="13">
        <v>5</v>
      </c>
      <c r="AC322" s="38" t="s">
        <v>1033</v>
      </c>
      <c r="AD322" s="38">
        <v>234</v>
      </c>
    </row>
    <row r="323" spans="1:30" ht="36" customHeight="1">
      <c r="A323" s="32">
        <v>34</v>
      </c>
      <c r="B323" s="41" t="s">
        <v>1034</v>
      </c>
      <c r="C323" s="42" t="s">
        <v>1035</v>
      </c>
      <c r="D323" s="35" t="s">
        <v>947</v>
      </c>
      <c r="E323" s="42" t="s">
        <v>1036</v>
      </c>
      <c r="F323" s="43">
        <v>15167690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6">
        <f t="shared" si="11"/>
        <v>2340.3745670000003</v>
      </c>
      <c r="W323" s="45">
        <v>2340</v>
      </c>
      <c r="X323" s="36">
        <f t="shared" si="10"/>
        <v>2340</v>
      </c>
      <c r="Y323" s="11" t="s">
        <v>34</v>
      </c>
      <c r="Z323" s="13">
        <v>9</v>
      </c>
      <c r="AA323" s="13">
        <v>66</v>
      </c>
      <c r="AB323" s="13">
        <v>5</v>
      </c>
      <c r="AC323" s="26"/>
      <c r="AD323" s="26"/>
    </row>
    <row r="324" spans="1:30" ht="36" customHeight="1">
      <c r="A324" s="32">
        <v>35</v>
      </c>
      <c r="B324" s="41" t="s">
        <v>1037</v>
      </c>
      <c r="C324" s="42" t="s">
        <v>1038</v>
      </c>
      <c r="D324" s="35" t="s">
        <v>947</v>
      </c>
      <c r="E324" s="42" t="s">
        <v>1036</v>
      </c>
      <c r="F324" s="43">
        <v>13517390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6">
        <f t="shared" si="11"/>
        <v>2085.7332770000003</v>
      </c>
      <c r="W324" s="45">
        <v>2086</v>
      </c>
      <c r="X324" s="36">
        <f t="shared" si="10"/>
        <v>2086</v>
      </c>
      <c r="Y324" s="11" t="s">
        <v>34</v>
      </c>
      <c r="Z324" s="13">
        <v>9</v>
      </c>
      <c r="AA324" s="13">
        <v>66</v>
      </c>
      <c r="AB324" s="13">
        <v>5</v>
      </c>
      <c r="AC324" s="26"/>
      <c r="AD324" s="26"/>
    </row>
    <row r="325" spans="1:30" ht="36" customHeight="1">
      <c r="A325" s="32">
        <v>36</v>
      </c>
      <c r="B325" s="41" t="s">
        <v>1039</v>
      </c>
      <c r="C325" s="42" t="s">
        <v>1040</v>
      </c>
      <c r="D325" s="35" t="s">
        <v>947</v>
      </c>
      <c r="E325" s="42" t="s">
        <v>1036</v>
      </c>
      <c r="F325" s="43">
        <v>10828917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6">
        <f t="shared" si="11"/>
        <v>1670.9018931000001</v>
      </c>
      <c r="W325" s="45">
        <v>1671</v>
      </c>
      <c r="X325" s="36">
        <f t="shared" si="10"/>
        <v>1671</v>
      </c>
      <c r="Y325" s="11" t="s">
        <v>34</v>
      </c>
      <c r="Z325" s="13">
        <v>9</v>
      </c>
      <c r="AA325" s="13">
        <v>66</v>
      </c>
      <c r="AB325" s="13">
        <v>5</v>
      </c>
      <c r="AC325" s="26"/>
      <c r="AD325" s="26"/>
    </row>
    <row r="326" spans="1:30" ht="36" customHeight="1">
      <c r="A326" s="32">
        <v>37</v>
      </c>
      <c r="B326" s="41" t="s">
        <v>1041</v>
      </c>
      <c r="C326" s="42" t="s">
        <v>1042</v>
      </c>
      <c r="D326" s="35" t="s">
        <v>947</v>
      </c>
      <c r="E326" s="42" t="s">
        <v>1036</v>
      </c>
      <c r="F326" s="43">
        <v>8402933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6">
        <f t="shared" si="11"/>
        <v>1296.5725619</v>
      </c>
      <c r="W326" s="45">
        <v>1297</v>
      </c>
      <c r="X326" s="36">
        <f t="shared" si="10"/>
        <v>1297</v>
      </c>
      <c r="Y326" s="11" t="s">
        <v>34</v>
      </c>
      <c r="Z326" s="13">
        <v>9</v>
      </c>
      <c r="AA326" s="13">
        <v>66</v>
      </c>
      <c r="AB326" s="13">
        <v>5</v>
      </c>
      <c r="AC326" s="26"/>
      <c r="AD326" s="26"/>
    </row>
    <row r="327" spans="1:30" ht="36" customHeight="1">
      <c r="A327" s="32">
        <v>38</v>
      </c>
      <c r="B327" s="41" t="s">
        <v>1043</v>
      </c>
      <c r="C327" s="42" t="s">
        <v>1044</v>
      </c>
      <c r="D327" s="35" t="s">
        <v>947</v>
      </c>
      <c r="E327" s="42" t="s">
        <v>1036</v>
      </c>
      <c r="F327" s="43">
        <v>9120480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6">
        <f t="shared" si="11"/>
        <v>1407.290064</v>
      </c>
      <c r="W327" s="45">
        <v>1407</v>
      </c>
      <c r="X327" s="36">
        <f t="shared" si="10"/>
        <v>1407</v>
      </c>
      <c r="Y327" s="11" t="s">
        <v>34</v>
      </c>
      <c r="Z327" s="13">
        <v>9</v>
      </c>
      <c r="AA327" s="13">
        <v>66</v>
      </c>
      <c r="AB327" s="13">
        <v>5</v>
      </c>
      <c r="AC327" s="26"/>
      <c r="AD327" s="26"/>
    </row>
    <row r="328" spans="1:30" ht="36" customHeight="1">
      <c r="A328" s="32">
        <v>39</v>
      </c>
      <c r="B328" s="41" t="s">
        <v>1045</v>
      </c>
      <c r="C328" s="42" t="s">
        <v>1046</v>
      </c>
      <c r="D328" s="35" t="s">
        <v>947</v>
      </c>
      <c r="E328" s="42" t="s">
        <v>1036</v>
      </c>
      <c r="F328" s="43">
        <v>11475107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6">
        <f t="shared" si="11"/>
        <v>1770.6090101000002</v>
      </c>
      <c r="W328" s="45">
        <v>1771</v>
      </c>
      <c r="X328" s="36">
        <f t="shared" si="10"/>
        <v>1771</v>
      </c>
      <c r="Y328" s="11" t="s">
        <v>34</v>
      </c>
      <c r="Z328" s="13">
        <v>9</v>
      </c>
      <c r="AA328" s="13">
        <v>66</v>
      </c>
      <c r="AB328" s="13">
        <v>5</v>
      </c>
      <c r="AC328" s="26"/>
      <c r="AD328" s="26"/>
    </row>
    <row r="329" spans="1:30" ht="36" customHeight="1">
      <c r="A329" s="32">
        <v>40</v>
      </c>
      <c r="B329" s="41" t="s">
        <v>1047</v>
      </c>
      <c r="C329" s="42" t="s">
        <v>1048</v>
      </c>
      <c r="D329" s="35" t="s">
        <v>947</v>
      </c>
      <c r="E329" s="42" t="s">
        <v>1036</v>
      </c>
      <c r="F329" s="43">
        <v>45722109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6">
        <f t="shared" si="11"/>
        <v>7054.9214187000007</v>
      </c>
      <c r="W329" s="45">
        <v>7055</v>
      </c>
      <c r="X329" s="36">
        <f t="shared" si="10"/>
        <v>7055</v>
      </c>
      <c r="Y329" s="11" t="s">
        <v>34</v>
      </c>
      <c r="Z329" s="13">
        <v>9</v>
      </c>
      <c r="AA329" s="13">
        <v>66</v>
      </c>
      <c r="AB329" s="13">
        <v>5</v>
      </c>
      <c r="AC329" s="26"/>
      <c r="AD329" s="26"/>
    </row>
    <row r="330" spans="1:30" ht="36" customHeight="1">
      <c r="A330" s="32">
        <v>41</v>
      </c>
      <c r="B330" s="41" t="s">
        <v>1049</v>
      </c>
      <c r="C330" s="42" t="s">
        <v>1050</v>
      </c>
      <c r="D330" s="35" t="s">
        <v>947</v>
      </c>
      <c r="E330" s="42" t="s">
        <v>1036</v>
      </c>
      <c r="F330" s="43">
        <v>6645521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6">
        <f t="shared" si="11"/>
        <v>1025.4038903000001</v>
      </c>
      <c r="W330" s="45">
        <v>1025</v>
      </c>
      <c r="X330" s="36">
        <f t="shared" si="10"/>
        <v>1025</v>
      </c>
      <c r="Y330" s="11" t="s">
        <v>34</v>
      </c>
      <c r="Z330" s="13">
        <v>9</v>
      </c>
      <c r="AA330" s="13">
        <v>66</v>
      </c>
      <c r="AB330" s="13">
        <v>5</v>
      </c>
      <c r="AC330" s="26"/>
      <c r="AD330" s="26"/>
    </row>
    <row r="331" spans="1:30" ht="36" customHeight="1">
      <c r="A331" s="32">
        <v>42</v>
      </c>
      <c r="B331" s="41" t="s">
        <v>1051</v>
      </c>
      <c r="C331" s="42" t="s">
        <v>1052</v>
      </c>
      <c r="D331" s="35" t="s">
        <v>947</v>
      </c>
      <c r="E331" s="42" t="s">
        <v>1036</v>
      </c>
      <c r="F331" s="43">
        <v>6736438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6">
        <f t="shared" si="11"/>
        <v>1039.4323834000002</v>
      </c>
      <c r="W331" s="45">
        <v>1039</v>
      </c>
      <c r="X331" s="36">
        <f t="shared" si="10"/>
        <v>1039</v>
      </c>
      <c r="Y331" s="11" t="s">
        <v>34</v>
      </c>
      <c r="Z331" s="13">
        <v>9</v>
      </c>
      <c r="AA331" s="13">
        <v>66</v>
      </c>
      <c r="AB331" s="13">
        <v>5</v>
      </c>
      <c r="AC331" s="26"/>
      <c r="AD331" s="26"/>
    </row>
    <row r="332" spans="1:30" ht="36" hidden="1" customHeight="1">
      <c r="A332" s="32">
        <v>43</v>
      </c>
      <c r="B332" s="41" t="s">
        <v>1053</v>
      </c>
      <c r="C332" s="42" t="s">
        <v>1054</v>
      </c>
      <c r="D332" s="35" t="s">
        <v>947</v>
      </c>
      <c r="E332" s="42" t="s">
        <v>1036</v>
      </c>
      <c r="F332" s="43">
        <v>8374000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6">
        <f t="shared" si="11"/>
        <v>1292.1082000000001</v>
      </c>
      <c r="W332" s="45">
        <v>1292</v>
      </c>
      <c r="X332" s="36">
        <f t="shared" si="10"/>
        <v>1292</v>
      </c>
      <c r="Y332" s="11" t="s">
        <v>34</v>
      </c>
      <c r="Z332" s="13">
        <v>9</v>
      </c>
      <c r="AA332" s="13">
        <v>66</v>
      </c>
      <c r="AB332" s="13">
        <v>5</v>
      </c>
      <c r="AC332" s="38" t="s">
        <v>1055</v>
      </c>
      <c r="AD332" s="38">
        <v>248</v>
      </c>
    </row>
    <row r="333" spans="1:30" ht="36" customHeight="1">
      <c r="A333" s="32">
        <v>44</v>
      </c>
      <c r="B333" s="41" t="s">
        <v>1056</v>
      </c>
      <c r="C333" s="42" t="s">
        <v>1057</v>
      </c>
      <c r="D333" s="35" t="s">
        <v>947</v>
      </c>
      <c r="E333" s="42" t="s">
        <v>1036</v>
      </c>
      <c r="F333" s="43">
        <v>23158000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6">
        <f t="shared" si="11"/>
        <v>3573.2794000000004</v>
      </c>
      <c r="W333" s="45">
        <v>3573</v>
      </c>
      <c r="X333" s="36">
        <f t="shared" si="10"/>
        <v>3573</v>
      </c>
      <c r="Y333" s="11" t="s">
        <v>34</v>
      </c>
      <c r="Z333" s="13">
        <v>9</v>
      </c>
      <c r="AA333" s="13">
        <v>66</v>
      </c>
      <c r="AB333" s="13">
        <v>5</v>
      </c>
      <c r="AC333" s="26"/>
      <c r="AD333" s="26"/>
    </row>
    <row r="334" spans="1:30" ht="36" customHeight="1">
      <c r="A334" s="32">
        <v>45</v>
      </c>
      <c r="B334" s="41" t="s">
        <v>1058</v>
      </c>
      <c r="C334" s="42" t="s">
        <v>1059</v>
      </c>
      <c r="D334" s="35" t="s">
        <v>947</v>
      </c>
      <c r="E334" s="42" t="s">
        <v>1036</v>
      </c>
      <c r="F334" s="43">
        <v>15490000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6">
        <f t="shared" si="11"/>
        <v>2390.107</v>
      </c>
      <c r="W334" s="45">
        <v>2390</v>
      </c>
      <c r="X334" s="36">
        <f t="shared" si="10"/>
        <v>2390</v>
      </c>
      <c r="Y334" s="11" t="s">
        <v>34</v>
      </c>
      <c r="Z334" s="13">
        <v>9</v>
      </c>
      <c r="AA334" s="13">
        <v>66</v>
      </c>
      <c r="AB334" s="13">
        <v>5</v>
      </c>
      <c r="AC334" s="26"/>
      <c r="AD334" s="26"/>
    </row>
    <row r="335" spans="1:30" ht="36" customHeight="1">
      <c r="A335" s="32">
        <v>46</v>
      </c>
      <c r="B335" s="41" t="s">
        <v>1060</v>
      </c>
      <c r="C335" s="42" t="s">
        <v>1061</v>
      </c>
      <c r="D335" s="35" t="s">
        <v>947</v>
      </c>
      <c r="E335" s="42" t="s">
        <v>1036</v>
      </c>
      <c r="F335" s="43">
        <v>13437000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6">
        <f t="shared" si="11"/>
        <v>2073.3290999999999</v>
      </c>
      <c r="W335" s="45">
        <v>2073</v>
      </c>
      <c r="X335" s="36">
        <f t="shared" si="10"/>
        <v>2073</v>
      </c>
      <c r="Y335" s="11" t="s">
        <v>34</v>
      </c>
      <c r="Z335" s="13">
        <v>9</v>
      </c>
      <c r="AA335" s="13">
        <v>66</v>
      </c>
      <c r="AB335" s="13">
        <v>5</v>
      </c>
      <c r="AC335" s="13"/>
      <c r="AD335" s="13"/>
    </row>
    <row r="336" spans="1:30" ht="36" customHeight="1">
      <c r="A336" s="32">
        <v>47</v>
      </c>
      <c r="B336" s="41" t="s">
        <v>1062</v>
      </c>
      <c r="C336" s="42" t="s">
        <v>1063</v>
      </c>
      <c r="D336" s="35" t="s">
        <v>947</v>
      </c>
      <c r="E336" s="42" t="s">
        <v>1036</v>
      </c>
      <c r="F336" s="43">
        <v>8037620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6">
        <f t="shared" si="11"/>
        <v>1240.2047660000001</v>
      </c>
      <c r="W336" s="45">
        <v>1240</v>
      </c>
      <c r="X336" s="36">
        <f t="shared" si="10"/>
        <v>1240</v>
      </c>
      <c r="Y336" s="11" t="s">
        <v>34</v>
      </c>
      <c r="Z336" s="13">
        <v>9</v>
      </c>
      <c r="AA336" s="13">
        <v>66</v>
      </c>
      <c r="AB336" s="13">
        <v>5</v>
      </c>
      <c r="AC336" s="13"/>
      <c r="AD336" s="13"/>
    </row>
    <row r="337" spans="1:30" ht="36" customHeight="1">
      <c r="A337" s="32">
        <v>1</v>
      </c>
      <c r="B337" s="46" t="s">
        <v>1064</v>
      </c>
      <c r="C337" s="47" t="s">
        <v>1065</v>
      </c>
      <c r="D337" s="48" t="s">
        <v>32</v>
      </c>
      <c r="E337" s="47" t="s">
        <v>1066</v>
      </c>
      <c r="F337" s="49"/>
      <c r="G337" s="37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6">
        <f t="shared" si="11"/>
        <v>0</v>
      </c>
      <c r="W337" s="30">
        <v>1195</v>
      </c>
      <c r="X337" s="30">
        <v>1195</v>
      </c>
      <c r="Y337" s="48" t="s">
        <v>34</v>
      </c>
      <c r="Z337" s="13">
        <v>10</v>
      </c>
      <c r="AA337" s="13">
        <v>10</v>
      </c>
      <c r="AB337" s="13">
        <v>5</v>
      </c>
      <c r="AC337" s="13"/>
      <c r="AD337" s="13"/>
    </row>
    <row r="338" spans="1:30" ht="36" hidden="1" customHeight="1">
      <c r="A338" s="32">
        <v>2</v>
      </c>
      <c r="B338" s="46" t="s">
        <v>1067</v>
      </c>
      <c r="C338" s="47" t="s">
        <v>1068</v>
      </c>
      <c r="D338" s="48" t="s">
        <v>32</v>
      </c>
      <c r="E338" s="47" t="s">
        <v>1069</v>
      </c>
      <c r="F338" s="49"/>
      <c r="G338" s="37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6">
        <f t="shared" si="11"/>
        <v>0</v>
      </c>
      <c r="W338" s="30">
        <v>6285</v>
      </c>
      <c r="X338" s="30">
        <v>6285</v>
      </c>
      <c r="Y338" s="48" t="s">
        <v>34</v>
      </c>
      <c r="Z338" s="13">
        <v>10</v>
      </c>
      <c r="AA338" s="13">
        <v>10</v>
      </c>
      <c r="AB338" s="13">
        <v>5</v>
      </c>
      <c r="AC338" s="13" t="s">
        <v>1070</v>
      </c>
      <c r="AD338" s="13">
        <v>2043</v>
      </c>
    </row>
    <row r="339" spans="1:30" ht="36" hidden="1" customHeight="1">
      <c r="A339" s="32">
        <v>3</v>
      </c>
      <c r="B339" s="46" t="s">
        <v>1071</v>
      </c>
      <c r="C339" s="47" t="s">
        <v>1072</v>
      </c>
      <c r="D339" s="48" t="s">
        <v>32</v>
      </c>
      <c r="E339" s="47" t="s">
        <v>1073</v>
      </c>
      <c r="F339" s="49"/>
      <c r="G339" s="37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6">
        <f t="shared" si="11"/>
        <v>0</v>
      </c>
      <c r="W339" s="30">
        <v>1875</v>
      </c>
      <c r="X339" s="30">
        <v>1875</v>
      </c>
      <c r="Y339" s="48" t="s">
        <v>34</v>
      </c>
      <c r="Z339" s="13">
        <v>10</v>
      </c>
      <c r="AA339" s="13">
        <v>10</v>
      </c>
      <c r="AB339" s="13">
        <v>5</v>
      </c>
      <c r="AC339" s="13" t="s">
        <v>1074</v>
      </c>
      <c r="AD339" s="13">
        <v>2441</v>
      </c>
    </row>
    <row r="340" spans="1:30" ht="36" hidden="1" customHeight="1">
      <c r="A340" s="32">
        <v>4</v>
      </c>
      <c r="B340" s="46" t="s">
        <v>1075</v>
      </c>
      <c r="C340" s="47" t="s">
        <v>1076</v>
      </c>
      <c r="D340" s="48" t="s">
        <v>32</v>
      </c>
      <c r="E340" s="47" t="s">
        <v>86</v>
      </c>
      <c r="F340" s="49"/>
      <c r="G340" s="37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6">
        <f t="shared" si="11"/>
        <v>0</v>
      </c>
      <c r="W340" s="30">
        <v>1804</v>
      </c>
      <c r="X340" s="30">
        <v>1804</v>
      </c>
      <c r="Y340" s="48" t="s">
        <v>34</v>
      </c>
      <c r="Z340" s="13">
        <v>10</v>
      </c>
      <c r="AA340" s="13">
        <v>10</v>
      </c>
      <c r="AB340" s="13">
        <v>5</v>
      </c>
      <c r="AC340" s="13" t="s">
        <v>1077</v>
      </c>
      <c r="AD340" s="13">
        <v>2442</v>
      </c>
    </row>
    <row r="341" spans="1:30" ht="36" hidden="1" customHeight="1">
      <c r="A341" s="32">
        <v>5</v>
      </c>
      <c r="B341" s="46" t="s">
        <v>1078</v>
      </c>
      <c r="C341" s="47" t="s">
        <v>1079</v>
      </c>
      <c r="D341" s="48" t="s">
        <v>32</v>
      </c>
      <c r="E341" s="47" t="s">
        <v>86</v>
      </c>
      <c r="F341" s="16">
        <v>11624416</v>
      </c>
      <c r="G341" s="37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6">
        <f t="shared" si="11"/>
        <v>1793.6473888</v>
      </c>
      <c r="W341" s="30">
        <v>1715</v>
      </c>
      <c r="X341" s="30">
        <v>1715</v>
      </c>
      <c r="Y341" s="11" t="s">
        <v>51</v>
      </c>
      <c r="Z341" s="13">
        <v>10</v>
      </c>
      <c r="AA341" s="13">
        <v>10</v>
      </c>
      <c r="AB341" s="13">
        <v>5</v>
      </c>
      <c r="AC341" s="13" t="s">
        <v>1080</v>
      </c>
      <c r="AD341" s="13">
        <v>2443</v>
      </c>
    </row>
    <row r="342" spans="1:30" ht="36" hidden="1" customHeight="1">
      <c r="A342" s="32">
        <v>6</v>
      </c>
      <c r="B342" s="46" t="s">
        <v>1081</v>
      </c>
      <c r="C342" s="47" t="s">
        <v>1082</v>
      </c>
      <c r="D342" s="48" t="s">
        <v>32</v>
      </c>
      <c r="E342" s="47" t="s">
        <v>1083</v>
      </c>
      <c r="F342" s="49"/>
      <c r="G342" s="37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6">
        <f t="shared" si="11"/>
        <v>0</v>
      </c>
      <c r="W342" s="30">
        <v>1909</v>
      </c>
      <c r="X342" s="30">
        <v>1909</v>
      </c>
      <c r="Y342" s="48" t="s">
        <v>34</v>
      </c>
      <c r="Z342" s="13">
        <v>10</v>
      </c>
      <c r="AA342" s="13">
        <v>10</v>
      </c>
      <c r="AB342" s="13">
        <v>5</v>
      </c>
      <c r="AC342" s="13" t="s">
        <v>1084</v>
      </c>
      <c r="AD342" s="13">
        <v>2444</v>
      </c>
    </row>
    <row r="343" spans="1:30" ht="36" hidden="1" customHeight="1">
      <c r="A343" s="32">
        <v>7</v>
      </c>
      <c r="B343" s="46" t="s">
        <v>1085</v>
      </c>
      <c r="C343" s="47" t="s">
        <v>1086</v>
      </c>
      <c r="D343" s="48" t="s">
        <v>32</v>
      </c>
      <c r="E343" s="47" t="s">
        <v>86</v>
      </c>
      <c r="F343" s="49"/>
      <c r="G343" s="37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6">
        <f t="shared" si="11"/>
        <v>0</v>
      </c>
      <c r="W343" s="30">
        <v>2868</v>
      </c>
      <c r="X343" s="30">
        <v>2868</v>
      </c>
      <c r="Y343" s="48" t="s">
        <v>34</v>
      </c>
      <c r="Z343" s="13">
        <v>10</v>
      </c>
      <c r="AA343" s="13">
        <v>10</v>
      </c>
      <c r="AB343" s="13">
        <v>5</v>
      </c>
      <c r="AC343" s="13" t="s">
        <v>1087</v>
      </c>
      <c r="AD343" s="13">
        <v>2445</v>
      </c>
    </row>
    <row r="344" spans="1:30" ht="36" hidden="1" customHeight="1">
      <c r="A344" s="32">
        <v>8</v>
      </c>
      <c r="B344" s="46" t="s">
        <v>1088</v>
      </c>
      <c r="C344" s="47" t="s">
        <v>1089</v>
      </c>
      <c r="D344" s="48" t="s">
        <v>32</v>
      </c>
      <c r="E344" s="47" t="s">
        <v>1090</v>
      </c>
      <c r="F344" s="16">
        <v>16621920</v>
      </c>
      <c r="G344" s="37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6">
        <f t="shared" si="11"/>
        <v>2564.762256</v>
      </c>
      <c r="W344" s="30">
        <v>2473</v>
      </c>
      <c r="X344" s="30">
        <v>2473</v>
      </c>
      <c r="Y344" s="11" t="s">
        <v>51</v>
      </c>
      <c r="Z344" s="13">
        <v>10</v>
      </c>
      <c r="AA344" s="13">
        <v>10</v>
      </c>
      <c r="AB344" s="13">
        <v>5</v>
      </c>
      <c r="AC344" s="13" t="s">
        <v>1091</v>
      </c>
      <c r="AD344" s="13">
        <v>2446</v>
      </c>
    </row>
    <row r="345" spans="1:30" ht="36" hidden="1" customHeight="1">
      <c r="A345" s="32">
        <v>9</v>
      </c>
      <c r="B345" s="46" t="s">
        <v>1092</v>
      </c>
      <c r="C345" s="47" t="s">
        <v>1093</v>
      </c>
      <c r="D345" s="48" t="s">
        <v>32</v>
      </c>
      <c r="E345" s="47" t="s">
        <v>1094</v>
      </c>
      <c r="F345" s="49"/>
      <c r="G345" s="37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6">
        <f t="shared" si="11"/>
        <v>0</v>
      </c>
      <c r="W345" s="30">
        <v>2474</v>
      </c>
      <c r="X345" s="30">
        <v>2474</v>
      </c>
      <c r="Y345" s="48" t="s">
        <v>34</v>
      </c>
      <c r="Z345" s="13">
        <v>10</v>
      </c>
      <c r="AA345" s="13">
        <v>10</v>
      </c>
      <c r="AB345" s="13">
        <v>5</v>
      </c>
      <c r="AC345" s="13" t="s">
        <v>1095</v>
      </c>
      <c r="AD345" s="13">
        <v>2447</v>
      </c>
    </row>
    <row r="346" spans="1:30" ht="36" hidden="1" customHeight="1">
      <c r="A346" s="32">
        <v>10</v>
      </c>
      <c r="B346" s="46" t="s">
        <v>1096</v>
      </c>
      <c r="C346" s="47" t="s">
        <v>1097</v>
      </c>
      <c r="D346" s="48" t="s">
        <v>32</v>
      </c>
      <c r="E346" s="47" t="s">
        <v>1098</v>
      </c>
      <c r="F346" s="50">
        <v>35640150</v>
      </c>
      <c r="G346" s="37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6">
        <f t="shared" si="11"/>
        <v>5499.2751450000005</v>
      </c>
      <c r="W346" s="30">
        <v>5499.2751449999996</v>
      </c>
      <c r="X346" s="30">
        <v>5499.2751449999996</v>
      </c>
      <c r="Y346" s="11" t="s">
        <v>51</v>
      </c>
      <c r="Z346" s="13">
        <v>10</v>
      </c>
      <c r="AA346" s="13">
        <v>10</v>
      </c>
      <c r="AB346" s="13">
        <v>5</v>
      </c>
      <c r="AC346" s="13" t="s">
        <v>1099</v>
      </c>
      <c r="AD346" s="13">
        <v>2448</v>
      </c>
    </row>
    <row r="347" spans="1:30" ht="36" hidden="1" customHeight="1">
      <c r="A347" s="32">
        <v>11</v>
      </c>
      <c r="B347" s="46" t="s">
        <v>1100</v>
      </c>
      <c r="C347" s="47" t="s">
        <v>1101</v>
      </c>
      <c r="D347" s="48" t="s">
        <v>32</v>
      </c>
      <c r="E347" s="47" t="s">
        <v>1090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6">
        <f t="shared" si="11"/>
        <v>0</v>
      </c>
      <c r="W347" s="30">
        <v>3291</v>
      </c>
      <c r="X347" s="30">
        <v>3291</v>
      </c>
      <c r="Y347" s="48" t="s">
        <v>34</v>
      </c>
      <c r="Z347" s="13">
        <v>10</v>
      </c>
      <c r="AA347" s="13">
        <v>10</v>
      </c>
      <c r="AB347" s="13">
        <v>5</v>
      </c>
      <c r="AC347" s="13" t="s">
        <v>1102</v>
      </c>
      <c r="AD347" s="13">
        <v>2449</v>
      </c>
    </row>
    <row r="348" spans="1:30" ht="36" hidden="1" customHeight="1">
      <c r="A348" s="32">
        <v>12</v>
      </c>
      <c r="B348" s="46" t="s">
        <v>1103</v>
      </c>
      <c r="C348" s="47" t="s">
        <v>1101</v>
      </c>
      <c r="D348" s="48" t="s">
        <v>32</v>
      </c>
      <c r="E348" s="47" t="s">
        <v>86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6">
        <f t="shared" si="11"/>
        <v>0</v>
      </c>
      <c r="W348" s="30">
        <v>1699</v>
      </c>
      <c r="X348" s="30">
        <v>1699</v>
      </c>
      <c r="Y348" s="48" t="s">
        <v>34</v>
      </c>
      <c r="Z348" s="13">
        <v>10</v>
      </c>
      <c r="AA348" s="13">
        <v>10</v>
      </c>
      <c r="AB348" s="13">
        <v>5</v>
      </c>
      <c r="AC348" s="13" t="s">
        <v>1104</v>
      </c>
      <c r="AD348" s="13">
        <v>2450</v>
      </c>
    </row>
    <row r="349" spans="1:30" ht="36" hidden="1" customHeight="1">
      <c r="A349" s="32">
        <v>13</v>
      </c>
      <c r="B349" s="51" t="s">
        <v>1105</v>
      </c>
      <c r="C349" s="52" t="s">
        <v>1106</v>
      </c>
      <c r="D349" s="48" t="s">
        <v>32</v>
      </c>
      <c r="E349" s="52" t="s">
        <v>33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6">
        <f t="shared" si="11"/>
        <v>0</v>
      </c>
      <c r="W349" s="30">
        <v>2183</v>
      </c>
      <c r="X349" s="30">
        <v>2183</v>
      </c>
      <c r="Y349" s="48" t="s">
        <v>34</v>
      </c>
      <c r="Z349" s="13">
        <v>10</v>
      </c>
      <c r="AA349" s="13">
        <v>10</v>
      </c>
      <c r="AB349" s="13">
        <v>5</v>
      </c>
      <c r="AC349" s="13" t="s">
        <v>1107</v>
      </c>
      <c r="AD349" s="13">
        <v>2451</v>
      </c>
    </row>
    <row r="350" spans="1:30" ht="36" hidden="1" customHeight="1">
      <c r="A350" s="32">
        <v>14</v>
      </c>
      <c r="B350" s="46" t="s">
        <v>1108</v>
      </c>
      <c r="C350" s="47" t="s">
        <v>1106</v>
      </c>
      <c r="D350" s="48" t="s">
        <v>32</v>
      </c>
      <c r="E350" s="47" t="s">
        <v>33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6">
        <f t="shared" si="11"/>
        <v>0</v>
      </c>
      <c r="W350" s="30">
        <v>1214</v>
      </c>
      <c r="X350" s="30">
        <v>1214</v>
      </c>
      <c r="Y350" s="48" t="s">
        <v>34</v>
      </c>
      <c r="Z350" s="13">
        <v>10</v>
      </c>
      <c r="AA350" s="13">
        <v>10</v>
      </c>
      <c r="AB350" s="13">
        <v>5</v>
      </c>
      <c r="AC350" s="13" t="s">
        <v>1109</v>
      </c>
      <c r="AD350" s="13">
        <v>2452</v>
      </c>
    </row>
    <row r="351" spans="1:30" ht="36" hidden="1" customHeight="1">
      <c r="A351" s="32">
        <v>15</v>
      </c>
      <c r="B351" s="53" t="s">
        <v>1110</v>
      </c>
      <c r="C351" s="52" t="s">
        <v>1111</v>
      </c>
      <c r="D351" s="48" t="s">
        <v>32</v>
      </c>
      <c r="E351" s="52" t="s">
        <v>1098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6">
        <f t="shared" si="11"/>
        <v>0</v>
      </c>
      <c r="W351" s="30">
        <v>1154</v>
      </c>
      <c r="X351" s="30">
        <v>1154</v>
      </c>
      <c r="Y351" s="48" t="s">
        <v>34</v>
      </c>
      <c r="Z351" s="13">
        <v>10</v>
      </c>
      <c r="AA351" s="13">
        <v>10</v>
      </c>
      <c r="AB351" s="13">
        <v>5</v>
      </c>
      <c r="AC351" s="13" t="s">
        <v>1112</v>
      </c>
      <c r="AD351" s="13">
        <v>2453</v>
      </c>
    </row>
    <row r="352" spans="1:30" ht="36" hidden="1" customHeight="1">
      <c r="A352" s="32">
        <v>16</v>
      </c>
      <c r="B352" s="53" t="s">
        <v>1113</v>
      </c>
      <c r="C352" s="52" t="s">
        <v>1114</v>
      </c>
      <c r="D352" s="48" t="s">
        <v>32</v>
      </c>
      <c r="E352" s="52" t="s">
        <v>33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6">
        <f t="shared" si="11"/>
        <v>0</v>
      </c>
      <c r="W352" s="30">
        <v>1034</v>
      </c>
      <c r="X352" s="30">
        <v>1034</v>
      </c>
      <c r="Y352" s="48" t="s">
        <v>34</v>
      </c>
      <c r="Z352" s="13">
        <v>10</v>
      </c>
      <c r="AA352" s="13">
        <v>10</v>
      </c>
      <c r="AB352" s="13">
        <v>5</v>
      </c>
      <c r="AC352" s="13" t="s">
        <v>1115</v>
      </c>
      <c r="AD352" s="13">
        <v>2454</v>
      </c>
    </row>
    <row r="353" spans="1:30" ht="36" hidden="1" customHeight="1">
      <c r="A353" s="32">
        <v>17</v>
      </c>
      <c r="B353" s="46" t="s">
        <v>1116</v>
      </c>
      <c r="C353" s="47" t="s">
        <v>1117</v>
      </c>
      <c r="D353" s="48" t="s">
        <v>32</v>
      </c>
      <c r="E353" s="47" t="s">
        <v>1118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6">
        <f t="shared" si="11"/>
        <v>0</v>
      </c>
      <c r="W353" s="30">
        <v>1022</v>
      </c>
      <c r="X353" s="30">
        <v>1022</v>
      </c>
      <c r="Y353" s="48" t="s">
        <v>34</v>
      </c>
      <c r="Z353" s="13">
        <v>10</v>
      </c>
      <c r="AA353" s="13">
        <v>10</v>
      </c>
      <c r="AB353" s="13">
        <v>5</v>
      </c>
      <c r="AC353" s="13" t="s">
        <v>1119</v>
      </c>
      <c r="AD353" s="13">
        <v>2455</v>
      </c>
    </row>
    <row r="354" spans="1:30" ht="36" hidden="1" customHeight="1">
      <c r="A354" s="32">
        <v>18</v>
      </c>
      <c r="B354" s="53" t="s">
        <v>1120</v>
      </c>
      <c r="C354" s="48" t="s">
        <v>1065</v>
      </c>
      <c r="D354" s="48" t="s">
        <v>32</v>
      </c>
      <c r="E354" s="48" t="s">
        <v>1121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6">
        <f t="shared" si="11"/>
        <v>0</v>
      </c>
      <c r="W354" s="30">
        <v>1138</v>
      </c>
      <c r="X354" s="30">
        <v>1138</v>
      </c>
      <c r="Y354" s="48" t="s">
        <v>34</v>
      </c>
      <c r="Z354" s="13">
        <v>10</v>
      </c>
      <c r="AA354" s="13">
        <v>10</v>
      </c>
      <c r="AB354" s="13">
        <v>5</v>
      </c>
      <c r="AC354" s="13" t="s">
        <v>1122</v>
      </c>
      <c r="AD354" s="13">
        <v>250</v>
      </c>
    </row>
    <row r="355" spans="1:30" ht="36" hidden="1" customHeight="1">
      <c r="A355" s="32">
        <v>19</v>
      </c>
      <c r="B355" s="46" t="s">
        <v>1123</v>
      </c>
      <c r="C355" s="48" t="s">
        <v>1065</v>
      </c>
      <c r="D355" s="48" t="s">
        <v>32</v>
      </c>
      <c r="E355" s="48" t="s">
        <v>1124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6">
        <f t="shared" si="11"/>
        <v>0</v>
      </c>
      <c r="W355" s="30">
        <v>1612</v>
      </c>
      <c r="X355" s="30">
        <v>1612</v>
      </c>
      <c r="Y355" s="48" t="s">
        <v>34</v>
      </c>
      <c r="Z355" s="13">
        <v>10</v>
      </c>
      <c r="AA355" s="13">
        <v>10</v>
      </c>
      <c r="AB355" s="13">
        <v>5</v>
      </c>
      <c r="AC355" s="13" t="s">
        <v>1125</v>
      </c>
      <c r="AD355" s="13">
        <v>252</v>
      </c>
    </row>
    <row r="356" spans="1:30" ht="36" hidden="1" customHeight="1">
      <c r="A356" s="32">
        <v>20</v>
      </c>
      <c r="B356" s="53" t="s">
        <v>1126</v>
      </c>
      <c r="C356" s="48" t="s">
        <v>1127</v>
      </c>
      <c r="D356" s="48" t="s">
        <v>32</v>
      </c>
      <c r="E356" s="48" t="s">
        <v>1128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6">
        <f t="shared" si="11"/>
        <v>0</v>
      </c>
      <c r="W356" s="30">
        <v>1078</v>
      </c>
      <c r="X356" s="30">
        <v>1078</v>
      </c>
      <c r="Y356" s="48" t="s">
        <v>34</v>
      </c>
      <c r="Z356" s="13">
        <v>10</v>
      </c>
      <c r="AA356" s="13">
        <v>10</v>
      </c>
      <c r="AB356" s="13">
        <v>5</v>
      </c>
      <c r="AC356" s="13" t="s">
        <v>1129</v>
      </c>
      <c r="AD356" s="13">
        <v>253</v>
      </c>
    </row>
    <row r="357" spans="1:30" ht="36" hidden="1" customHeight="1">
      <c r="A357" s="32">
        <v>21</v>
      </c>
      <c r="B357" s="46" t="s">
        <v>1130</v>
      </c>
      <c r="C357" s="48" t="s">
        <v>1065</v>
      </c>
      <c r="D357" s="48" t="s">
        <v>32</v>
      </c>
      <c r="E357" s="54" t="s">
        <v>1131</v>
      </c>
      <c r="F357" s="16">
        <v>25077406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6">
        <f t="shared" si="11"/>
        <v>3869.4437458000002</v>
      </c>
      <c r="W357" s="30">
        <v>3187</v>
      </c>
      <c r="X357" s="30">
        <v>3187</v>
      </c>
      <c r="Y357" s="11" t="s">
        <v>51</v>
      </c>
      <c r="Z357" s="13">
        <v>10</v>
      </c>
      <c r="AA357" s="13">
        <v>10</v>
      </c>
      <c r="AB357" s="13">
        <v>5</v>
      </c>
      <c r="AC357" s="13" t="s">
        <v>1132</v>
      </c>
      <c r="AD357" s="13">
        <v>254</v>
      </c>
    </row>
    <row r="358" spans="1:30" ht="36" hidden="1" customHeight="1">
      <c r="A358" s="32">
        <v>22</v>
      </c>
      <c r="B358" s="53" t="s">
        <v>1133</v>
      </c>
      <c r="C358" s="48" t="s">
        <v>1127</v>
      </c>
      <c r="D358" s="48" t="s">
        <v>32</v>
      </c>
      <c r="E358" s="48" t="s">
        <v>1128</v>
      </c>
      <c r="F358" s="16">
        <v>25374928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6">
        <f t="shared" si="11"/>
        <v>3915.3513904000001</v>
      </c>
      <c r="W358" s="30">
        <v>3669</v>
      </c>
      <c r="X358" s="30">
        <v>3669</v>
      </c>
      <c r="Y358" s="11" t="s">
        <v>51</v>
      </c>
      <c r="Z358" s="13">
        <v>10</v>
      </c>
      <c r="AA358" s="13">
        <v>10</v>
      </c>
      <c r="AB358" s="13">
        <v>5</v>
      </c>
      <c r="AC358" s="13" t="s">
        <v>1134</v>
      </c>
      <c r="AD358" s="13">
        <v>255</v>
      </c>
    </row>
    <row r="359" spans="1:30" ht="36" hidden="1" customHeight="1">
      <c r="A359" s="32">
        <v>23</v>
      </c>
      <c r="B359" s="53" t="s">
        <v>1135</v>
      </c>
      <c r="C359" s="48" t="s">
        <v>1136</v>
      </c>
      <c r="D359" s="48" t="s">
        <v>32</v>
      </c>
      <c r="E359" s="54" t="s">
        <v>1131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6">
        <f t="shared" si="11"/>
        <v>0</v>
      </c>
      <c r="W359" s="30">
        <v>4203</v>
      </c>
      <c r="X359" s="30">
        <v>4203</v>
      </c>
      <c r="Y359" s="48" t="s">
        <v>34</v>
      </c>
      <c r="Z359" s="13">
        <v>10</v>
      </c>
      <c r="AA359" s="13">
        <v>10</v>
      </c>
      <c r="AB359" s="13">
        <v>5</v>
      </c>
      <c r="AC359" s="13" t="s">
        <v>1137</v>
      </c>
      <c r="AD359" s="13">
        <v>256</v>
      </c>
    </row>
    <row r="360" spans="1:30" ht="36" hidden="1" customHeight="1">
      <c r="A360" s="32">
        <v>24</v>
      </c>
      <c r="B360" s="53" t="s">
        <v>1138</v>
      </c>
      <c r="C360" s="48" t="s">
        <v>1139</v>
      </c>
      <c r="D360" s="48" t="s">
        <v>32</v>
      </c>
      <c r="E360" s="48" t="s">
        <v>1140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6">
        <f t="shared" si="11"/>
        <v>0</v>
      </c>
      <c r="W360" s="30">
        <v>3405</v>
      </c>
      <c r="X360" s="30">
        <v>3405</v>
      </c>
      <c r="Y360" s="48" t="s">
        <v>34</v>
      </c>
      <c r="Z360" s="13">
        <v>10</v>
      </c>
      <c r="AA360" s="13">
        <v>10</v>
      </c>
      <c r="AB360" s="13">
        <v>5</v>
      </c>
      <c r="AC360" s="13" t="s">
        <v>1141</v>
      </c>
      <c r="AD360" s="13">
        <v>257</v>
      </c>
    </row>
    <row r="361" spans="1:30" ht="36" hidden="1" customHeight="1">
      <c r="A361" s="32">
        <v>25</v>
      </c>
      <c r="B361" s="46" t="s">
        <v>1142</v>
      </c>
      <c r="C361" s="48" t="s">
        <v>1143</v>
      </c>
      <c r="D361" s="48" t="s">
        <v>32</v>
      </c>
      <c r="E361" s="48" t="s">
        <v>125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6">
        <f t="shared" si="11"/>
        <v>0</v>
      </c>
      <c r="W361" s="30">
        <v>2340</v>
      </c>
      <c r="X361" s="30">
        <v>2340</v>
      </c>
      <c r="Y361" s="48" t="s">
        <v>34</v>
      </c>
      <c r="Z361" s="13">
        <v>10</v>
      </c>
      <c r="AA361" s="13">
        <v>10</v>
      </c>
      <c r="AB361" s="13">
        <v>5</v>
      </c>
      <c r="AC361" s="13" t="s">
        <v>1144</v>
      </c>
      <c r="AD361" s="13">
        <v>258</v>
      </c>
    </row>
    <row r="362" spans="1:30" ht="36" hidden="1" customHeight="1">
      <c r="A362" s="32">
        <v>26</v>
      </c>
      <c r="B362" s="53" t="s">
        <v>1145</v>
      </c>
      <c r="C362" s="48" t="s">
        <v>1101</v>
      </c>
      <c r="D362" s="48" t="s">
        <v>32</v>
      </c>
      <c r="E362" s="48" t="s">
        <v>1128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6">
        <f t="shared" si="11"/>
        <v>0</v>
      </c>
      <c r="W362" s="30">
        <v>1562</v>
      </c>
      <c r="X362" s="30">
        <v>1562</v>
      </c>
      <c r="Y362" s="48" t="s">
        <v>34</v>
      </c>
      <c r="Z362" s="13">
        <v>10</v>
      </c>
      <c r="AA362" s="13">
        <v>10</v>
      </c>
      <c r="AB362" s="13">
        <v>5</v>
      </c>
      <c r="AC362" s="13" t="s">
        <v>1146</v>
      </c>
      <c r="AD362" s="13">
        <v>259</v>
      </c>
    </row>
    <row r="363" spans="1:30" ht="36" hidden="1" customHeight="1">
      <c r="A363" s="32">
        <v>27</v>
      </c>
      <c r="B363" s="53" t="s">
        <v>1147</v>
      </c>
      <c r="C363" s="48" t="s">
        <v>1101</v>
      </c>
      <c r="D363" s="48" t="s">
        <v>32</v>
      </c>
      <c r="E363" s="48" t="s">
        <v>33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6">
        <f t="shared" si="11"/>
        <v>0</v>
      </c>
      <c r="W363" s="30">
        <v>3280</v>
      </c>
      <c r="X363" s="30">
        <v>3280</v>
      </c>
      <c r="Y363" s="48" t="s">
        <v>34</v>
      </c>
      <c r="Z363" s="13">
        <v>10</v>
      </c>
      <c r="AA363" s="13">
        <v>10</v>
      </c>
      <c r="AB363" s="13">
        <v>5</v>
      </c>
      <c r="AC363" s="13" t="s">
        <v>1148</v>
      </c>
      <c r="AD363" s="13">
        <v>260</v>
      </c>
    </row>
    <row r="364" spans="1:30" ht="36" hidden="1" customHeight="1">
      <c r="A364" s="32">
        <v>28</v>
      </c>
      <c r="B364" s="46" t="s">
        <v>1149</v>
      </c>
      <c r="C364" s="48" t="s">
        <v>1101</v>
      </c>
      <c r="D364" s="48" t="s">
        <v>32</v>
      </c>
      <c r="E364" s="48" t="s">
        <v>33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6">
        <f t="shared" si="11"/>
        <v>0</v>
      </c>
      <c r="W364" s="30">
        <v>2556</v>
      </c>
      <c r="X364" s="30">
        <v>2556</v>
      </c>
      <c r="Y364" s="48" t="s">
        <v>34</v>
      </c>
      <c r="Z364" s="13">
        <v>10</v>
      </c>
      <c r="AA364" s="13">
        <v>10</v>
      </c>
      <c r="AB364" s="13">
        <v>5</v>
      </c>
      <c r="AC364" s="13" t="s">
        <v>1150</v>
      </c>
      <c r="AD364" s="13">
        <v>261</v>
      </c>
    </row>
    <row r="365" spans="1:30" ht="36" hidden="1" customHeight="1">
      <c r="A365" s="32">
        <v>29</v>
      </c>
      <c r="B365" s="53" t="s">
        <v>1151</v>
      </c>
      <c r="C365" s="48" t="s">
        <v>1101</v>
      </c>
      <c r="D365" s="48" t="s">
        <v>32</v>
      </c>
      <c r="E365" s="48" t="s">
        <v>33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6">
        <f t="shared" si="11"/>
        <v>0</v>
      </c>
      <c r="W365" s="30">
        <v>2200</v>
      </c>
      <c r="X365" s="30">
        <v>2200</v>
      </c>
      <c r="Y365" s="48" t="s">
        <v>34</v>
      </c>
      <c r="Z365" s="13">
        <v>10</v>
      </c>
      <c r="AA365" s="13">
        <v>10</v>
      </c>
      <c r="AB365" s="13">
        <v>5</v>
      </c>
      <c r="AC365" s="13" t="s">
        <v>1152</v>
      </c>
      <c r="AD365" s="13">
        <v>262</v>
      </c>
    </row>
    <row r="366" spans="1:30" ht="36" hidden="1" customHeight="1">
      <c r="A366" s="32">
        <v>30</v>
      </c>
      <c r="B366" s="53" t="s">
        <v>1153</v>
      </c>
      <c r="C366" s="48" t="s">
        <v>1154</v>
      </c>
      <c r="D366" s="48" t="s">
        <v>32</v>
      </c>
      <c r="E366" s="48" t="s">
        <v>1155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6">
        <f t="shared" si="11"/>
        <v>0</v>
      </c>
      <c r="W366" s="30">
        <v>3605</v>
      </c>
      <c r="X366" s="30">
        <v>3605</v>
      </c>
      <c r="Y366" s="48" t="s">
        <v>34</v>
      </c>
      <c r="Z366" s="13">
        <v>10</v>
      </c>
      <c r="AA366" s="13">
        <v>10</v>
      </c>
      <c r="AB366" s="13">
        <v>5</v>
      </c>
      <c r="AC366" s="13" t="s">
        <v>1156</v>
      </c>
      <c r="AD366" s="13">
        <v>263</v>
      </c>
    </row>
    <row r="367" spans="1:30" ht="36" hidden="1" customHeight="1">
      <c r="A367" s="32">
        <v>31</v>
      </c>
      <c r="B367" s="53" t="s">
        <v>1157</v>
      </c>
      <c r="C367" s="48" t="s">
        <v>1158</v>
      </c>
      <c r="D367" s="48" t="s">
        <v>32</v>
      </c>
      <c r="E367" s="48" t="s">
        <v>1159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6">
        <f t="shared" si="11"/>
        <v>0</v>
      </c>
      <c r="W367" s="30">
        <v>1565</v>
      </c>
      <c r="X367" s="30">
        <v>1565</v>
      </c>
      <c r="Y367" s="48" t="s">
        <v>34</v>
      </c>
      <c r="Z367" s="13">
        <v>10</v>
      </c>
      <c r="AA367" s="13">
        <v>10</v>
      </c>
      <c r="AB367" s="13">
        <v>5</v>
      </c>
      <c r="AC367" s="13" t="s">
        <v>1160</v>
      </c>
      <c r="AD367" s="13">
        <v>264</v>
      </c>
    </row>
    <row r="368" spans="1:30" ht="36" hidden="1" customHeight="1">
      <c r="A368" s="32">
        <v>32</v>
      </c>
      <c r="B368" s="46" t="s">
        <v>1161</v>
      </c>
      <c r="C368" s="48" t="s">
        <v>1101</v>
      </c>
      <c r="D368" s="48" t="s">
        <v>32</v>
      </c>
      <c r="E368" s="48" t="s">
        <v>33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6">
        <f t="shared" si="11"/>
        <v>0</v>
      </c>
      <c r="W368" s="30">
        <v>3013</v>
      </c>
      <c r="X368" s="30">
        <v>3013</v>
      </c>
      <c r="Y368" s="48" t="s">
        <v>34</v>
      </c>
      <c r="Z368" s="13">
        <v>10</v>
      </c>
      <c r="AA368" s="13">
        <v>10</v>
      </c>
      <c r="AB368" s="13">
        <v>5</v>
      </c>
      <c r="AC368" s="13" t="s">
        <v>1162</v>
      </c>
      <c r="AD368" s="13">
        <v>265</v>
      </c>
    </row>
    <row r="369" spans="1:30" ht="36" hidden="1" customHeight="1">
      <c r="A369" s="32">
        <v>33</v>
      </c>
      <c r="B369" s="46" t="s">
        <v>1163</v>
      </c>
      <c r="C369" s="48" t="s">
        <v>1158</v>
      </c>
      <c r="D369" s="48" t="s">
        <v>32</v>
      </c>
      <c r="E369" s="48" t="s">
        <v>1128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6">
        <f t="shared" si="11"/>
        <v>0</v>
      </c>
      <c r="W369" s="30">
        <v>1041</v>
      </c>
      <c r="X369" s="30">
        <v>1041</v>
      </c>
      <c r="Y369" s="48" t="s">
        <v>34</v>
      </c>
      <c r="Z369" s="13">
        <v>10</v>
      </c>
      <c r="AA369" s="13">
        <v>10</v>
      </c>
      <c r="AB369" s="13">
        <v>5</v>
      </c>
      <c r="AC369" s="13" t="s">
        <v>1164</v>
      </c>
      <c r="AD369" s="13">
        <v>266</v>
      </c>
    </row>
    <row r="370" spans="1:30" ht="36" hidden="1" customHeight="1">
      <c r="A370" s="32">
        <v>34</v>
      </c>
      <c r="B370" s="55" t="s">
        <v>1165</v>
      </c>
      <c r="C370" s="56" t="s">
        <v>1158</v>
      </c>
      <c r="D370" s="56" t="s">
        <v>32</v>
      </c>
      <c r="E370" s="56" t="s">
        <v>1166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6">
        <f t="shared" si="11"/>
        <v>0</v>
      </c>
      <c r="W370" s="30">
        <v>1105</v>
      </c>
      <c r="X370" s="30">
        <v>1105</v>
      </c>
      <c r="Y370" s="48" t="s">
        <v>34</v>
      </c>
      <c r="Z370" s="13">
        <v>10</v>
      </c>
      <c r="AA370" s="13">
        <v>10</v>
      </c>
      <c r="AB370" s="13">
        <v>5</v>
      </c>
      <c r="AC370" s="13" t="s">
        <v>1167</v>
      </c>
      <c r="AD370" s="13">
        <v>267</v>
      </c>
    </row>
    <row r="371" spans="1:30" ht="36" hidden="1" customHeight="1">
      <c r="A371" s="32">
        <v>35</v>
      </c>
      <c r="B371" s="53" t="s">
        <v>1168</v>
      </c>
      <c r="C371" s="48" t="s">
        <v>1158</v>
      </c>
      <c r="D371" s="48" t="s">
        <v>32</v>
      </c>
      <c r="E371" s="48" t="s">
        <v>33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6">
        <f t="shared" si="11"/>
        <v>0</v>
      </c>
      <c r="W371" s="30">
        <v>2212</v>
      </c>
      <c r="X371" s="30">
        <v>2212</v>
      </c>
      <c r="Y371" s="48" t="s">
        <v>34</v>
      </c>
      <c r="Z371" s="13">
        <v>10</v>
      </c>
      <c r="AA371" s="13">
        <v>10</v>
      </c>
      <c r="AB371" s="13">
        <v>5</v>
      </c>
      <c r="AC371" s="13" t="s">
        <v>1169</v>
      </c>
      <c r="AD371" s="13">
        <v>268</v>
      </c>
    </row>
    <row r="372" spans="1:30" ht="36" hidden="1" customHeight="1">
      <c r="A372" s="32">
        <v>36</v>
      </c>
      <c r="B372" s="46" t="s">
        <v>1170</v>
      </c>
      <c r="C372" s="48" t="s">
        <v>1171</v>
      </c>
      <c r="D372" s="48" t="s">
        <v>32</v>
      </c>
      <c r="E372" s="48" t="s">
        <v>578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6">
        <f t="shared" si="11"/>
        <v>0</v>
      </c>
      <c r="W372" s="30">
        <v>1706</v>
      </c>
      <c r="X372" s="30">
        <v>1706</v>
      </c>
      <c r="Y372" s="48" t="s">
        <v>34</v>
      </c>
      <c r="Z372" s="13">
        <v>10</v>
      </c>
      <c r="AA372" s="13">
        <v>10</v>
      </c>
      <c r="AB372" s="13">
        <v>5</v>
      </c>
      <c r="AC372" s="13" t="s">
        <v>1172</v>
      </c>
      <c r="AD372" s="13">
        <v>270</v>
      </c>
    </row>
    <row r="373" spans="1:30" ht="36" hidden="1" customHeight="1">
      <c r="A373" s="32">
        <v>37</v>
      </c>
      <c r="B373" s="53" t="s">
        <v>1173</v>
      </c>
      <c r="C373" s="48" t="s">
        <v>1158</v>
      </c>
      <c r="D373" s="48" t="s">
        <v>32</v>
      </c>
      <c r="E373" s="48" t="s">
        <v>33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6">
        <f t="shared" si="11"/>
        <v>0</v>
      </c>
      <c r="W373" s="30">
        <v>1724</v>
      </c>
      <c r="X373" s="30">
        <v>1724</v>
      </c>
      <c r="Y373" s="48" t="s">
        <v>34</v>
      </c>
      <c r="Z373" s="13">
        <v>10</v>
      </c>
      <c r="AA373" s="13">
        <v>10</v>
      </c>
      <c r="AB373" s="13">
        <v>5</v>
      </c>
      <c r="AC373" s="13" t="s">
        <v>1174</v>
      </c>
      <c r="AD373" s="13">
        <v>271</v>
      </c>
    </row>
    <row r="374" spans="1:30" ht="36" hidden="1" customHeight="1">
      <c r="A374" s="32">
        <v>38</v>
      </c>
      <c r="B374" s="53" t="s">
        <v>1175</v>
      </c>
      <c r="C374" s="48" t="s">
        <v>1176</v>
      </c>
      <c r="D374" s="48" t="s">
        <v>32</v>
      </c>
      <c r="E374" s="48" t="s">
        <v>1177</v>
      </c>
      <c r="F374" s="16">
        <v>19052600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6">
        <f t="shared" si="11"/>
        <v>2939.8161800000003</v>
      </c>
      <c r="W374" s="30">
        <v>2928</v>
      </c>
      <c r="X374" s="30">
        <v>2928</v>
      </c>
      <c r="Y374" s="11" t="s">
        <v>51</v>
      </c>
      <c r="Z374" s="13">
        <v>10</v>
      </c>
      <c r="AA374" s="13">
        <v>10</v>
      </c>
      <c r="AB374" s="13">
        <v>5</v>
      </c>
      <c r="AC374" s="13" t="s">
        <v>1178</v>
      </c>
      <c r="AD374" s="13">
        <v>272</v>
      </c>
    </row>
    <row r="375" spans="1:30" ht="36" hidden="1" customHeight="1">
      <c r="A375" s="32">
        <v>39</v>
      </c>
      <c r="B375" s="53" t="s">
        <v>1179</v>
      </c>
      <c r="C375" s="48" t="s">
        <v>1176</v>
      </c>
      <c r="D375" s="48" t="s">
        <v>32</v>
      </c>
      <c r="E375" s="48" t="s">
        <v>1177</v>
      </c>
      <c r="F375" s="16">
        <v>36408624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6">
        <f t="shared" si="11"/>
        <v>5617.8506832000003</v>
      </c>
      <c r="W375" s="30">
        <v>4858</v>
      </c>
      <c r="X375" s="30">
        <v>4858</v>
      </c>
      <c r="Y375" s="11" t="s">
        <v>51</v>
      </c>
      <c r="Z375" s="13">
        <v>10</v>
      </c>
      <c r="AA375" s="13">
        <v>10</v>
      </c>
      <c r="AB375" s="13">
        <v>5</v>
      </c>
      <c r="AC375" s="13" t="s">
        <v>1180</v>
      </c>
      <c r="AD375" s="13">
        <v>273</v>
      </c>
    </row>
    <row r="376" spans="1:30" ht="36" customHeight="1">
      <c r="A376" s="32">
        <v>40</v>
      </c>
      <c r="B376" s="53" t="s">
        <v>1181</v>
      </c>
      <c r="C376" s="48" t="s">
        <v>1114</v>
      </c>
      <c r="D376" s="48" t="s">
        <v>32</v>
      </c>
      <c r="E376" s="48" t="s">
        <v>33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6">
        <f t="shared" si="11"/>
        <v>0</v>
      </c>
      <c r="W376" s="30">
        <v>1189</v>
      </c>
      <c r="X376" s="30">
        <v>1189</v>
      </c>
      <c r="Y376" s="48" t="s">
        <v>34</v>
      </c>
      <c r="Z376" s="13">
        <v>10</v>
      </c>
      <c r="AA376" s="13">
        <v>10</v>
      </c>
      <c r="AB376" s="13">
        <v>5</v>
      </c>
      <c r="AC376" s="13"/>
      <c r="AD376" s="13"/>
    </row>
    <row r="377" spans="1:30" ht="36" hidden="1" customHeight="1">
      <c r="A377" s="32">
        <v>41</v>
      </c>
      <c r="B377" s="46" t="s">
        <v>1182</v>
      </c>
      <c r="C377" s="48" t="s">
        <v>1114</v>
      </c>
      <c r="D377" s="48" t="s">
        <v>32</v>
      </c>
      <c r="E377" s="48" t="s">
        <v>33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6">
        <f t="shared" si="11"/>
        <v>0</v>
      </c>
      <c r="W377" s="30">
        <v>2337</v>
      </c>
      <c r="X377" s="30">
        <v>2337</v>
      </c>
      <c r="Y377" s="48" t="s">
        <v>34</v>
      </c>
      <c r="Z377" s="13">
        <v>10</v>
      </c>
      <c r="AA377" s="13">
        <v>10</v>
      </c>
      <c r="AB377" s="13">
        <v>5</v>
      </c>
      <c r="AC377" s="13" t="s">
        <v>1183</v>
      </c>
      <c r="AD377" s="13">
        <v>276</v>
      </c>
    </row>
    <row r="378" spans="1:30" ht="36" hidden="1" customHeight="1">
      <c r="A378" s="32">
        <v>42</v>
      </c>
      <c r="B378" s="46" t="s">
        <v>1184</v>
      </c>
      <c r="C378" s="48" t="s">
        <v>1114</v>
      </c>
      <c r="D378" s="48" t="s">
        <v>32</v>
      </c>
      <c r="E378" s="48" t="s">
        <v>33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6">
        <f t="shared" si="11"/>
        <v>0</v>
      </c>
      <c r="W378" s="30">
        <v>1282</v>
      </c>
      <c r="X378" s="30">
        <v>1282</v>
      </c>
      <c r="Y378" s="48" t="s">
        <v>34</v>
      </c>
      <c r="Z378" s="13">
        <v>10</v>
      </c>
      <c r="AA378" s="13">
        <v>10</v>
      </c>
      <c r="AB378" s="13">
        <v>5</v>
      </c>
      <c r="AC378" s="13" t="s">
        <v>1185</v>
      </c>
      <c r="AD378" s="13">
        <v>277</v>
      </c>
    </row>
    <row r="379" spans="1:30" ht="36" hidden="1" customHeight="1">
      <c r="A379" s="32">
        <v>43</v>
      </c>
      <c r="B379" s="46" t="s">
        <v>1186</v>
      </c>
      <c r="C379" s="48" t="s">
        <v>1114</v>
      </c>
      <c r="D379" s="48" t="s">
        <v>32</v>
      </c>
      <c r="E379" s="48" t="s">
        <v>33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6">
        <f t="shared" si="11"/>
        <v>0</v>
      </c>
      <c r="W379" s="30">
        <v>1164</v>
      </c>
      <c r="X379" s="30">
        <v>1164</v>
      </c>
      <c r="Y379" s="48" t="s">
        <v>34</v>
      </c>
      <c r="Z379" s="13">
        <v>10</v>
      </c>
      <c r="AA379" s="13">
        <v>10</v>
      </c>
      <c r="AB379" s="13">
        <v>5</v>
      </c>
      <c r="AC379" s="13" t="s">
        <v>1187</v>
      </c>
      <c r="AD379" s="13">
        <v>278</v>
      </c>
    </row>
    <row r="380" spans="1:30" ht="36" hidden="1" customHeight="1">
      <c r="A380" s="32">
        <v>44</v>
      </c>
      <c r="B380" s="46" t="s">
        <v>1188</v>
      </c>
      <c r="C380" s="48" t="s">
        <v>1114</v>
      </c>
      <c r="D380" s="48" t="s">
        <v>32</v>
      </c>
      <c r="E380" s="48" t="s">
        <v>33</v>
      </c>
      <c r="F380" s="16">
        <v>708145785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6">
        <f t="shared" si="11"/>
        <v>109266.8946255</v>
      </c>
      <c r="W380" s="30">
        <v>108623</v>
      </c>
      <c r="X380" s="30">
        <v>108623</v>
      </c>
      <c r="Y380" s="11" t="s">
        <v>51</v>
      </c>
      <c r="Z380" s="13">
        <v>10</v>
      </c>
      <c r="AA380" s="13">
        <v>10</v>
      </c>
      <c r="AB380" s="13">
        <v>5</v>
      </c>
      <c r="AC380" s="13" t="s">
        <v>1189</v>
      </c>
      <c r="AD380" s="13">
        <v>279</v>
      </c>
    </row>
    <row r="381" spans="1:30" ht="36" hidden="1" customHeight="1">
      <c r="A381" s="32">
        <v>45</v>
      </c>
      <c r="B381" s="46" t="s">
        <v>1190</v>
      </c>
      <c r="C381" s="48" t="s">
        <v>1114</v>
      </c>
      <c r="D381" s="48" t="s">
        <v>32</v>
      </c>
      <c r="E381" s="48" t="s">
        <v>33</v>
      </c>
      <c r="F381" s="16">
        <v>14493194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6">
        <f t="shared" si="11"/>
        <v>2236.2998342000001</v>
      </c>
      <c r="W381" s="30">
        <v>2038</v>
      </c>
      <c r="X381" s="30">
        <v>2038</v>
      </c>
      <c r="Y381" s="11" t="s">
        <v>51</v>
      </c>
      <c r="Z381" s="13">
        <v>10</v>
      </c>
      <c r="AA381" s="13">
        <v>10</v>
      </c>
      <c r="AB381" s="13">
        <v>5</v>
      </c>
      <c r="AC381" s="13" t="s">
        <v>1191</v>
      </c>
      <c r="AD381" s="13">
        <v>280</v>
      </c>
    </row>
    <row r="382" spans="1:30" ht="36" hidden="1" customHeight="1">
      <c r="A382" s="32">
        <v>46</v>
      </c>
      <c r="B382" s="46" t="s">
        <v>1192</v>
      </c>
      <c r="C382" s="48" t="s">
        <v>1193</v>
      </c>
      <c r="D382" s="48" t="s">
        <v>32</v>
      </c>
      <c r="E382" s="48" t="s">
        <v>33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6">
        <f t="shared" si="11"/>
        <v>0</v>
      </c>
      <c r="W382" s="30">
        <v>2695</v>
      </c>
      <c r="X382" s="30">
        <v>2695</v>
      </c>
      <c r="Y382" s="48" t="s">
        <v>34</v>
      </c>
      <c r="Z382" s="13">
        <v>10</v>
      </c>
      <c r="AA382" s="13">
        <v>10</v>
      </c>
      <c r="AB382" s="13">
        <v>5</v>
      </c>
      <c r="AC382" s="13" t="s">
        <v>1194</v>
      </c>
      <c r="AD382" s="13">
        <v>281</v>
      </c>
    </row>
    <row r="383" spans="1:30" ht="36" hidden="1" customHeight="1">
      <c r="A383" s="32">
        <v>47</v>
      </c>
      <c r="B383" s="46" t="s">
        <v>1195</v>
      </c>
      <c r="C383" s="48" t="s">
        <v>1196</v>
      </c>
      <c r="D383" s="48" t="s">
        <v>32</v>
      </c>
      <c r="E383" s="54" t="s">
        <v>1131</v>
      </c>
      <c r="F383" s="16">
        <v>9170247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6">
        <f t="shared" si="11"/>
        <v>1414.9691121000001</v>
      </c>
      <c r="W383" s="30">
        <v>1329</v>
      </c>
      <c r="X383" s="30">
        <v>1329</v>
      </c>
      <c r="Y383" s="11" t="s">
        <v>51</v>
      </c>
      <c r="Z383" s="13">
        <v>10</v>
      </c>
      <c r="AA383" s="13">
        <v>10</v>
      </c>
      <c r="AB383" s="13">
        <v>5</v>
      </c>
      <c r="AC383" s="13" t="s">
        <v>1197</v>
      </c>
      <c r="AD383" s="13">
        <v>282</v>
      </c>
    </row>
    <row r="384" spans="1:30" ht="36" hidden="1" customHeight="1">
      <c r="A384" s="32">
        <v>48</v>
      </c>
      <c r="B384" s="46" t="s">
        <v>1198</v>
      </c>
      <c r="C384" s="48" t="s">
        <v>1196</v>
      </c>
      <c r="D384" s="48" t="s">
        <v>32</v>
      </c>
      <c r="E384" s="48" t="s">
        <v>33</v>
      </c>
      <c r="F384" s="16">
        <v>43440224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6">
        <f t="shared" si="11"/>
        <v>6702.8265632000002</v>
      </c>
      <c r="W384" s="30">
        <v>4678</v>
      </c>
      <c r="X384" s="30">
        <v>4678</v>
      </c>
      <c r="Y384" s="11" t="s">
        <v>51</v>
      </c>
      <c r="Z384" s="13">
        <v>10</v>
      </c>
      <c r="AA384" s="13">
        <v>10</v>
      </c>
      <c r="AB384" s="13">
        <v>5</v>
      </c>
      <c r="AC384" s="13" t="s">
        <v>1199</v>
      </c>
      <c r="AD384" s="13">
        <v>283</v>
      </c>
    </row>
    <row r="385" spans="1:30" ht="36" hidden="1" customHeight="1">
      <c r="A385" s="32">
        <v>49</v>
      </c>
      <c r="B385" s="53" t="s">
        <v>1200</v>
      </c>
      <c r="C385" s="48" t="s">
        <v>1196</v>
      </c>
      <c r="D385" s="48" t="s">
        <v>32</v>
      </c>
      <c r="E385" s="48" t="s">
        <v>440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6">
        <f t="shared" ref="V385:V447" si="12">0.0001543*F385+0.7*G385+ 0.7*H385+0.6*I385+0.5*J385+1.02*K385+0.00088*L385+0.99*M385+0.00094*N385+1.05*O385+0.00083*P385+1.09*Q385+0.0009*R385+1.09*S385+1*T385+0*U385</f>
        <v>0</v>
      </c>
      <c r="W385" s="30">
        <v>4313</v>
      </c>
      <c r="X385" s="30">
        <v>4313</v>
      </c>
      <c r="Y385" s="48" t="s">
        <v>34</v>
      </c>
      <c r="Z385" s="13">
        <v>10</v>
      </c>
      <c r="AA385" s="13">
        <v>10</v>
      </c>
      <c r="AB385" s="13">
        <v>5</v>
      </c>
      <c r="AC385" s="13" t="s">
        <v>1201</v>
      </c>
      <c r="AD385" s="13">
        <v>284</v>
      </c>
    </row>
    <row r="386" spans="1:30" ht="36" hidden="1" customHeight="1">
      <c r="A386" s="32">
        <v>50</v>
      </c>
      <c r="B386" s="53" t="s">
        <v>1202</v>
      </c>
      <c r="C386" s="48" t="s">
        <v>1203</v>
      </c>
      <c r="D386" s="48" t="s">
        <v>32</v>
      </c>
      <c r="E386" s="48" t="s">
        <v>109</v>
      </c>
      <c r="F386" s="16">
        <v>67156650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6">
        <f t="shared" si="12"/>
        <v>10362.271095</v>
      </c>
      <c r="W386" s="30">
        <v>9685</v>
      </c>
      <c r="X386" s="30">
        <v>9685</v>
      </c>
      <c r="Y386" s="11" t="s">
        <v>51</v>
      </c>
      <c r="Z386" s="13">
        <v>10</v>
      </c>
      <c r="AA386" s="13">
        <v>10</v>
      </c>
      <c r="AB386" s="13">
        <v>5</v>
      </c>
      <c r="AC386" s="13" t="s">
        <v>1204</v>
      </c>
      <c r="AD386" s="13">
        <v>286</v>
      </c>
    </row>
    <row r="387" spans="1:30" ht="36" hidden="1" customHeight="1">
      <c r="A387" s="32">
        <v>51</v>
      </c>
      <c r="B387" s="53" t="s">
        <v>1205</v>
      </c>
      <c r="C387" s="48" t="s">
        <v>1203</v>
      </c>
      <c r="D387" s="48" t="s">
        <v>32</v>
      </c>
      <c r="E387" s="48" t="s">
        <v>1206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16">
        <f t="shared" si="12"/>
        <v>0</v>
      </c>
      <c r="W387" s="28">
        <v>25640</v>
      </c>
      <c r="X387" s="28">
        <v>25640</v>
      </c>
      <c r="Y387" s="48" t="s">
        <v>34</v>
      </c>
      <c r="Z387" s="13">
        <v>10</v>
      </c>
      <c r="AA387" s="13">
        <v>10</v>
      </c>
      <c r="AB387" s="13">
        <v>5</v>
      </c>
      <c r="AC387" s="13" t="s">
        <v>1207</v>
      </c>
      <c r="AD387" s="13">
        <v>287</v>
      </c>
    </row>
    <row r="388" spans="1:30" ht="36" hidden="1" customHeight="1">
      <c r="A388" s="32">
        <v>52</v>
      </c>
      <c r="B388" s="53" t="s">
        <v>1208</v>
      </c>
      <c r="C388" s="48" t="s">
        <v>1209</v>
      </c>
      <c r="D388" s="48" t="s">
        <v>32</v>
      </c>
      <c r="E388" s="48" t="s">
        <v>33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6">
        <f t="shared" si="12"/>
        <v>0</v>
      </c>
      <c r="W388" s="30">
        <v>2496</v>
      </c>
      <c r="X388" s="30">
        <v>2496</v>
      </c>
      <c r="Y388" s="48" t="s">
        <v>34</v>
      </c>
      <c r="Z388" s="13">
        <v>10</v>
      </c>
      <c r="AA388" s="13">
        <v>10</v>
      </c>
      <c r="AB388" s="13">
        <v>5</v>
      </c>
      <c r="AC388" s="13" t="s">
        <v>1210</v>
      </c>
      <c r="AD388" s="13">
        <v>288</v>
      </c>
    </row>
    <row r="389" spans="1:30" ht="36" hidden="1" customHeight="1">
      <c r="A389" s="32">
        <v>53</v>
      </c>
      <c r="B389" s="53" t="s">
        <v>1211</v>
      </c>
      <c r="C389" s="48" t="s">
        <v>1212</v>
      </c>
      <c r="D389" s="48" t="s">
        <v>32</v>
      </c>
      <c r="E389" s="48" t="s">
        <v>1213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6">
        <f t="shared" si="12"/>
        <v>0</v>
      </c>
      <c r="W389" s="30">
        <v>2594</v>
      </c>
      <c r="X389" s="30">
        <v>2594</v>
      </c>
      <c r="Y389" s="48" t="s">
        <v>34</v>
      </c>
      <c r="Z389" s="13">
        <v>10</v>
      </c>
      <c r="AA389" s="13">
        <v>10</v>
      </c>
      <c r="AB389" s="13">
        <v>5</v>
      </c>
      <c r="AC389" s="13" t="s">
        <v>1214</v>
      </c>
      <c r="AD389" s="13">
        <v>289</v>
      </c>
    </row>
    <row r="390" spans="1:30" ht="36" hidden="1" customHeight="1">
      <c r="A390" s="32">
        <v>54</v>
      </c>
      <c r="B390" s="53" t="s">
        <v>1215</v>
      </c>
      <c r="C390" s="48" t="s">
        <v>1065</v>
      </c>
      <c r="D390" s="48" t="s">
        <v>32</v>
      </c>
      <c r="E390" s="48" t="s">
        <v>338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6">
        <f t="shared" si="12"/>
        <v>0</v>
      </c>
      <c r="W390" s="30">
        <v>14483</v>
      </c>
      <c r="X390" s="30">
        <v>14483</v>
      </c>
      <c r="Y390" s="48" t="s">
        <v>34</v>
      </c>
      <c r="Z390" s="13">
        <v>10</v>
      </c>
      <c r="AA390" s="13">
        <v>10</v>
      </c>
      <c r="AB390" s="13">
        <v>5</v>
      </c>
      <c r="AC390" s="13" t="s">
        <v>1216</v>
      </c>
      <c r="AD390" s="13">
        <v>290</v>
      </c>
    </row>
    <row r="391" spans="1:30" ht="36" hidden="1" customHeight="1">
      <c r="A391" s="32">
        <v>55</v>
      </c>
      <c r="B391" s="46" t="s">
        <v>1217</v>
      </c>
      <c r="C391" s="48" t="s">
        <v>1209</v>
      </c>
      <c r="D391" s="48" t="s">
        <v>32</v>
      </c>
      <c r="E391" s="48" t="s">
        <v>33</v>
      </c>
      <c r="F391" s="16">
        <v>58121656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6">
        <f t="shared" si="12"/>
        <v>8968.1715208000005</v>
      </c>
      <c r="W391" s="30">
        <v>5340</v>
      </c>
      <c r="X391" s="30">
        <v>5340</v>
      </c>
      <c r="Y391" s="11" t="s">
        <v>51</v>
      </c>
      <c r="Z391" s="13">
        <v>10</v>
      </c>
      <c r="AA391" s="13">
        <v>10</v>
      </c>
      <c r="AB391" s="13">
        <v>5</v>
      </c>
      <c r="AC391" s="13" t="s">
        <v>1218</v>
      </c>
      <c r="AD391" s="13">
        <v>291</v>
      </c>
    </row>
    <row r="392" spans="1:30" ht="36" hidden="1" customHeight="1">
      <c r="A392" s="32">
        <v>56</v>
      </c>
      <c r="B392" s="53" t="s">
        <v>1219</v>
      </c>
      <c r="C392" s="48" t="s">
        <v>1209</v>
      </c>
      <c r="D392" s="48" t="s">
        <v>32</v>
      </c>
      <c r="E392" s="48" t="s">
        <v>486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6">
        <f t="shared" si="12"/>
        <v>0</v>
      </c>
      <c r="W392" s="30">
        <v>1187</v>
      </c>
      <c r="X392" s="30">
        <v>1187</v>
      </c>
      <c r="Y392" s="48" t="s">
        <v>34</v>
      </c>
      <c r="Z392" s="13">
        <v>10</v>
      </c>
      <c r="AA392" s="13">
        <v>10</v>
      </c>
      <c r="AB392" s="13">
        <v>5</v>
      </c>
      <c r="AC392" s="13" t="s">
        <v>1220</v>
      </c>
      <c r="AD392" s="13">
        <v>292</v>
      </c>
    </row>
    <row r="393" spans="1:30" ht="36" hidden="1" customHeight="1">
      <c r="A393" s="32">
        <v>57</v>
      </c>
      <c r="B393" s="53" t="s">
        <v>1221</v>
      </c>
      <c r="C393" s="48" t="s">
        <v>1209</v>
      </c>
      <c r="D393" s="48" t="s">
        <v>32</v>
      </c>
      <c r="E393" s="48" t="s">
        <v>486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6">
        <f t="shared" si="12"/>
        <v>0</v>
      </c>
      <c r="W393" s="30">
        <v>2810</v>
      </c>
      <c r="X393" s="30">
        <v>2810</v>
      </c>
      <c r="Y393" s="48" t="s">
        <v>34</v>
      </c>
      <c r="Z393" s="13">
        <v>10</v>
      </c>
      <c r="AA393" s="13">
        <v>10</v>
      </c>
      <c r="AB393" s="13">
        <v>5</v>
      </c>
      <c r="AC393" s="13" t="s">
        <v>1222</v>
      </c>
      <c r="AD393" s="13">
        <v>293</v>
      </c>
    </row>
    <row r="394" spans="1:30" ht="36" hidden="1" customHeight="1">
      <c r="A394" s="32">
        <v>58</v>
      </c>
      <c r="B394" s="53" t="s">
        <v>1223</v>
      </c>
      <c r="C394" s="48" t="s">
        <v>1224</v>
      </c>
      <c r="D394" s="48" t="s">
        <v>32</v>
      </c>
      <c r="E394" s="48" t="s">
        <v>1225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6">
        <f t="shared" si="12"/>
        <v>0</v>
      </c>
      <c r="W394" s="30">
        <v>2994</v>
      </c>
      <c r="X394" s="30">
        <v>2994</v>
      </c>
      <c r="Y394" s="48" t="s">
        <v>34</v>
      </c>
      <c r="Z394" s="13">
        <v>10</v>
      </c>
      <c r="AA394" s="13">
        <v>10</v>
      </c>
      <c r="AB394" s="13">
        <v>5</v>
      </c>
      <c r="AC394" s="13" t="s">
        <v>1226</v>
      </c>
      <c r="AD394" s="13">
        <v>294</v>
      </c>
    </row>
    <row r="395" spans="1:30" ht="36" hidden="1" customHeight="1">
      <c r="A395" s="32">
        <v>59</v>
      </c>
      <c r="B395" s="46" t="s">
        <v>1227</v>
      </c>
      <c r="C395" s="48" t="s">
        <v>1209</v>
      </c>
      <c r="D395" s="48" t="s">
        <v>32</v>
      </c>
      <c r="E395" s="48" t="s">
        <v>486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6">
        <f t="shared" si="12"/>
        <v>0</v>
      </c>
      <c r="W395" s="30">
        <v>4274</v>
      </c>
      <c r="X395" s="30">
        <v>4274</v>
      </c>
      <c r="Y395" s="48" t="s">
        <v>34</v>
      </c>
      <c r="Z395" s="13">
        <v>10</v>
      </c>
      <c r="AA395" s="13">
        <v>10</v>
      </c>
      <c r="AB395" s="13">
        <v>5</v>
      </c>
      <c r="AC395" s="13" t="s">
        <v>1228</v>
      </c>
      <c r="AD395" s="13">
        <v>295</v>
      </c>
    </row>
    <row r="396" spans="1:30" ht="36" hidden="1" customHeight="1">
      <c r="A396" s="32">
        <v>60</v>
      </c>
      <c r="B396" s="53" t="s">
        <v>1229</v>
      </c>
      <c r="C396" s="48" t="s">
        <v>1230</v>
      </c>
      <c r="D396" s="48" t="s">
        <v>32</v>
      </c>
      <c r="E396" s="48" t="s">
        <v>338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6">
        <f t="shared" si="12"/>
        <v>0</v>
      </c>
      <c r="W396" s="30">
        <v>64850</v>
      </c>
      <c r="X396" s="30">
        <v>64850</v>
      </c>
      <c r="Y396" s="48" t="s">
        <v>34</v>
      </c>
      <c r="Z396" s="13">
        <v>10</v>
      </c>
      <c r="AA396" s="13">
        <v>10</v>
      </c>
      <c r="AB396" s="13">
        <v>5</v>
      </c>
      <c r="AC396" s="13" t="s">
        <v>1231</v>
      </c>
      <c r="AD396" s="13">
        <v>297</v>
      </c>
    </row>
    <row r="397" spans="1:30" ht="36" hidden="1" customHeight="1">
      <c r="A397" s="32">
        <v>61</v>
      </c>
      <c r="B397" s="53" t="s">
        <v>1232</v>
      </c>
      <c r="C397" s="48" t="s">
        <v>1233</v>
      </c>
      <c r="D397" s="48" t="s">
        <v>32</v>
      </c>
      <c r="E397" s="48" t="s">
        <v>338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6">
        <f t="shared" si="12"/>
        <v>0</v>
      </c>
      <c r="W397" s="30">
        <v>20494</v>
      </c>
      <c r="X397" s="30">
        <v>20494</v>
      </c>
      <c r="Y397" s="48" t="s">
        <v>34</v>
      </c>
      <c r="Z397" s="13">
        <v>10</v>
      </c>
      <c r="AA397" s="13">
        <v>10</v>
      </c>
      <c r="AB397" s="13">
        <v>5</v>
      </c>
      <c r="AC397" s="13" t="s">
        <v>1234</v>
      </c>
      <c r="AD397" s="13">
        <v>299</v>
      </c>
    </row>
    <row r="398" spans="1:30" ht="36" hidden="1" customHeight="1">
      <c r="A398" s="32">
        <v>62</v>
      </c>
      <c r="B398" s="53" t="s">
        <v>1235</v>
      </c>
      <c r="C398" s="48" t="s">
        <v>1236</v>
      </c>
      <c r="D398" s="48" t="s">
        <v>32</v>
      </c>
      <c r="E398" s="54" t="s">
        <v>1237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6">
        <f t="shared" si="12"/>
        <v>0</v>
      </c>
      <c r="W398" s="30">
        <v>3738</v>
      </c>
      <c r="X398" s="30">
        <v>3738</v>
      </c>
      <c r="Y398" s="48" t="s">
        <v>34</v>
      </c>
      <c r="Z398" s="13">
        <v>10</v>
      </c>
      <c r="AA398" s="13">
        <v>10</v>
      </c>
      <c r="AB398" s="13">
        <v>5</v>
      </c>
      <c r="AC398" s="13" t="s">
        <v>1238</v>
      </c>
      <c r="AD398" s="13">
        <v>300</v>
      </c>
    </row>
    <row r="399" spans="1:30" ht="36" hidden="1" customHeight="1">
      <c r="A399" s="32">
        <v>63</v>
      </c>
      <c r="B399" s="53" t="s">
        <v>1239</v>
      </c>
      <c r="C399" s="48" t="s">
        <v>1065</v>
      </c>
      <c r="D399" s="48" t="s">
        <v>32</v>
      </c>
      <c r="E399" s="48" t="s">
        <v>1240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6">
        <f t="shared" si="12"/>
        <v>0</v>
      </c>
      <c r="W399" s="30">
        <v>2845</v>
      </c>
      <c r="X399" s="30">
        <v>2845</v>
      </c>
      <c r="Y399" s="48" t="s">
        <v>34</v>
      </c>
      <c r="Z399" s="13">
        <v>10</v>
      </c>
      <c r="AA399" s="13">
        <v>10</v>
      </c>
      <c r="AB399" s="13">
        <v>5</v>
      </c>
      <c r="AC399" s="13" t="s">
        <v>1241</v>
      </c>
      <c r="AD399" s="13">
        <v>301</v>
      </c>
    </row>
    <row r="400" spans="1:30" ht="36" hidden="1" customHeight="1">
      <c r="A400" s="32">
        <v>64</v>
      </c>
      <c r="B400" s="46" t="s">
        <v>1242</v>
      </c>
      <c r="C400" s="48" t="s">
        <v>1243</v>
      </c>
      <c r="D400" s="48" t="s">
        <v>1244</v>
      </c>
      <c r="E400" s="48" t="s">
        <v>1245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6">
        <f t="shared" si="12"/>
        <v>0</v>
      </c>
      <c r="W400" s="30">
        <v>2569</v>
      </c>
      <c r="X400" s="30">
        <v>2569</v>
      </c>
      <c r="Y400" s="48" t="s">
        <v>1246</v>
      </c>
      <c r="Z400" s="13">
        <v>10</v>
      </c>
      <c r="AA400" s="13">
        <v>10</v>
      </c>
      <c r="AB400" s="13">
        <v>3</v>
      </c>
      <c r="AC400" s="13" t="s">
        <v>1247</v>
      </c>
      <c r="AD400" s="13">
        <v>302</v>
      </c>
    </row>
    <row r="401" spans="1:30" ht="36" hidden="1" customHeight="1">
      <c r="A401" s="32">
        <v>65</v>
      </c>
      <c r="B401" s="46" t="s">
        <v>1248</v>
      </c>
      <c r="C401" s="48" t="s">
        <v>1249</v>
      </c>
      <c r="D401" s="48" t="s">
        <v>1244</v>
      </c>
      <c r="E401" s="48" t="s">
        <v>1245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6">
        <f t="shared" si="12"/>
        <v>0</v>
      </c>
      <c r="W401" s="30">
        <v>1425</v>
      </c>
      <c r="X401" s="30">
        <v>1425</v>
      </c>
      <c r="Y401" s="48" t="s">
        <v>1246</v>
      </c>
      <c r="Z401" s="13">
        <v>10</v>
      </c>
      <c r="AA401" s="13">
        <v>10</v>
      </c>
      <c r="AB401" s="13">
        <v>3</v>
      </c>
      <c r="AC401" s="13" t="s">
        <v>1250</v>
      </c>
      <c r="AD401" s="13">
        <v>303</v>
      </c>
    </row>
    <row r="402" spans="1:30" ht="36" hidden="1" customHeight="1">
      <c r="A402" s="32">
        <v>66</v>
      </c>
      <c r="B402" s="53" t="s">
        <v>1251</v>
      </c>
      <c r="C402" s="48" t="s">
        <v>1114</v>
      </c>
      <c r="D402" s="48" t="s">
        <v>32</v>
      </c>
      <c r="E402" s="48" t="s">
        <v>1252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6">
        <f t="shared" si="12"/>
        <v>0</v>
      </c>
      <c r="W402" s="30">
        <v>7483</v>
      </c>
      <c r="X402" s="30">
        <v>7483</v>
      </c>
      <c r="Y402" s="48" t="s">
        <v>34</v>
      </c>
      <c r="Z402" s="13">
        <v>10</v>
      </c>
      <c r="AA402" s="13">
        <v>10</v>
      </c>
      <c r="AB402" s="13">
        <v>5</v>
      </c>
      <c r="AC402" s="13" t="s">
        <v>1253</v>
      </c>
      <c r="AD402" s="13">
        <v>304</v>
      </c>
    </row>
    <row r="403" spans="1:30" ht="36" hidden="1" customHeight="1">
      <c r="A403" s="32">
        <v>67</v>
      </c>
      <c r="B403" s="46" t="s">
        <v>1254</v>
      </c>
      <c r="C403" s="48" t="s">
        <v>1065</v>
      </c>
      <c r="D403" s="48" t="s">
        <v>32</v>
      </c>
      <c r="E403" s="48" t="s">
        <v>1255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6">
        <f t="shared" si="12"/>
        <v>0</v>
      </c>
      <c r="W403" s="30">
        <v>2818</v>
      </c>
      <c r="X403" s="30">
        <v>2818</v>
      </c>
      <c r="Y403" s="48" t="s">
        <v>34</v>
      </c>
      <c r="Z403" s="13">
        <v>10</v>
      </c>
      <c r="AA403" s="13">
        <v>10</v>
      </c>
      <c r="AB403" s="13">
        <v>5</v>
      </c>
      <c r="AC403" s="13" t="s">
        <v>1256</v>
      </c>
      <c r="AD403" s="13">
        <v>306</v>
      </c>
    </row>
    <row r="404" spans="1:30" ht="36" hidden="1" customHeight="1">
      <c r="A404" s="32">
        <v>68</v>
      </c>
      <c r="B404" s="46" t="s">
        <v>1257</v>
      </c>
      <c r="C404" s="48" t="s">
        <v>1101</v>
      </c>
      <c r="D404" s="48" t="s">
        <v>32</v>
      </c>
      <c r="E404" s="48" t="s">
        <v>486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6">
        <f t="shared" si="12"/>
        <v>0</v>
      </c>
      <c r="W404" s="30">
        <v>2994</v>
      </c>
      <c r="X404" s="30">
        <v>2994</v>
      </c>
      <c r="Y404" s="48" t="s">
        <v>34</v>
      </c>
      <c r="Z404" s="13">
        <v>10</v>
      </c>
      <c r="AA404" s="13">
        <v>10</v>
      </c>
      <c r="AB404" s="13">
        <v>5</v>
      </c>
      <c r="AC404" s="13" t="s">
        <v>1258</v>
      </c>
      <c r="AD404" s="13">
        <v>307</v>
      </c>
    </row>
    <row r="405" spans="1:30" ht="36" hidden="1" customHeight="1">
      <c r="A405" s="32">
        <v>69</v>
      </c>
      <c r="B405" s="53" t="s">
        <v>1259</v>
      </c>
      <c r="C405" s="48" t="s">
        <v>1260</v>
      </c>
      <c r="D405" s="48" t="s">
        <v>32</v>
      </c>
      <c r="E405" s="48" t="s">
        <v>1252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6">
        <f t="shared" si="12"/>
        <v>0</v>
      </c>
      <c r="W405" s="30">
        <v>4642</v>
      </c>
      <c r="X405" s="30">
        <v>4642</v>
      </c>
      <c r="Y405" s="48" t="s">
        <v>34</v>
      </c>
      <c r="Z405" s="13">
        <v>10</v>
      </c>
      <c r="AA405" s="13">
        <v>10</v>
      </c>
      <c r="AB405" s="13">
        <v>5</v>
      </c>
      <c r="AC405" s="13" t="s">
        <v>1261</v>
      </c>
      <c r="AD405" s="13">
        <v>308</v>
      </c>
    </row>
    <row r="406" spans="1:30" ht="36" hidden="1" customHeight="1">
      <c r="A406" s="32">
        <v>70</v>
      </c>
      <c r="B406" s="46" t="s">
        <v>1262</v>
      </c>
      <c r="C406" s="48" t="s">
        <v>1263</v>
      </c>
      <c r="D406" s="48" t="s">
        <v>539</v>
      </c>
      <c r="E406" s="48" t="s">
        <v>1264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6">
        <f t="shared" si="12"/>
        <v>0</v>
      </c>
      <c r="W406" s="30">
        <v>46175</v>
      </c>
      <c r="X406" s="30">
        <v>46175</v>
      </c>
      <c r="Y406" s="48" t="s">
        <v>1246</v>
      </c>
      <c r="Z406" s="13">
        <v>10</v>
      </c>
      <c r="AA406" s="13">
        <v>10</v>
      </c>
      <c r="AB406" s="13">
        <v>6</v>
      </c>
      <c r="AC406" s="13" t="s">
        <v>1265</v>
      </c>
      <c r="AD406" s="13">
        <v>309</v>
      </c>
    </row>
    <row r="407" spans="1:30" ht="36" hidden="1" customHeight="1">
      <c r="A407" s="32">
        <v>71</v>
      </c>
      <c r="B407" s="46" t="s">
        <v>1266</v>
      </c>
      <c r="C407" s="48" t="s">
        <v>1065</v>
      </c>
      <c r="D407" s="48" t="s">
        <v>32</v>
      </c>
      <c r="E407" s="54" t="s">
        <v>33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6">
        <f t="shared" si="12"/>
        <v>0</v>
      </c>
      <c r="W407" s="30">
        <v>3587</v>
      </c>
      <c r="X407" s="30">
        <v>3587</v>
      </c>
      <c r="Y407" s="48" t="s">
        <v>34</v>
      </c>
      <c r="Z407" s="13">
        <v>10</v>
      </c>
      <c r="AA407" s="13">
        <v>10</v>
      </c>
      <c r="AB407" s="13">
        <v>5</v>
      </c>
      <c r="AC407" s="13" t="s">
        <v>1267</v>
      </c>
      <c r="AD407" s="13">
        <v>310</v>
      </c>
    </row>
    <row r="408" spans="1:30" ht="36" hidden="1" customHeight="1">
      <c r="A408" s="32">
        <v>72</v>
      </c>
      <c r="B408" s="46" t="s">
        <v>1268</v>
      </c>
      <c r="C408" s="48" t="s">
        <v>1114</v>
      </c>
      <c r="D408" s="48" t="s">
        <v>32</v>
      </c>
      <c r="E408" s="54" t="s">
        <v>1269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6">
        <f t="shared" si="12"/>
        <v>0</v>
      </c>
      <c r="W408" s="30">
        <v>2551</v>
      </c>
      <c r="X408" s="30">
        <v>2551</v>
      </c>
      <c r="Y408" s="48" t="s">
        <v>34</v>
      </c>
      <c r="Z408" s="13">
        <v>10</v>
      </c>
      <c r="AA408" s="13">
        <v>10</v>
      </c>
      <c r="AB408" s="13">
        <v>5</v>
      </c>
      <c r="AC408" s="13" t="s">
        <v>1270</v>
      </c>
      <c r="AD408" s="13">
        <v>311</v>
      </c>
    </row>
    <row r="409" spans="1:30" ht="36" hidden="1" customHeight="1">
      <c r="A409" s="32">
        <v>73</v>
      </c>
      <c r="B409" s="53" t="s">
        <v>1271</v>
      </c>
      <c r="C409" s="48" t="s">
        <v>1196</v>
      </c>
      <c r="D409" s="48" t="s">
        <v>32</v>
      </c>
      <c r="E409" s="54" t="s">
        <v>198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6">
        <f t="shared" si="12"/>
        <v>0</v>
      </c>
      <c r="W409" s="30">
        <v>4715</v>
      </c>
      <c r="X409" s="30">
        <v>4715</v>
      </c>
      <c r="Y409" s="48" t="s">
        <v>34</v>
      </c>
      <c r="Z409" s="13">
        <v>10</v>
      </c>
      <c r="AA409" s="13">
        <v>10</v>
      </c>
      <c r="AB409" s="13">
        <v>5</v>
      </c>
      <c r="AC409" s="13" t="s">
        <v>1272</v>
      </c>
      <c r="AD409" s="13">
        <v>312</v>
      </c>
    </row>
    <row r="410" spans="1:30" ht="36" hidden="1" customHeight="1">
      <c r="A410" s="32">
        <v>74</v>
      </c>
      <c r="B410" s="53" t="s">
        <v>1273</v>
      </c>
      <c r="C410" s="48" t="s">
        <v>1114</v>
      </c>
      <c r="D410" s="48" t="s">
        <v>32</v>
      </c>
      <c r="E410" s="54" t="s">
        <v>33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6">
        <f t="shared" si="12"/>
        <v>0</v>
      </c>
      <c r="W410" s="30">
        <v>102705</v>
      </c>
      <c r="X410" s="30">
        <v>102705</v>
      </c>
      <c r="Y410" s="48" t="s">
        <v>34</v>
      </c>
      <c r="Z410" s="13">
        <v>10</v>
      </c>
      <c r="AA410" s="13">
        <v>10</v>
      </c>
      <c r="AB410" s="13">
        <v>5</v>
      </c>
      <c r="AC410" s="13" t="s">
        <v>1274</v>
      </c>
      <c r="AD410" s="13">
        <v>313</v>
      </c>
    </row>
    <row r="411" spans="1:30" ht="36" hidden="1" customHeight="1">
      <c r="A411" s="32">
        <v>75</v>
      </c>
      <c r="B411" s="53" t="s">
        <v>1275</v>
      </c>
      <c r="C411" s="48" t="s">
        <v>1276</v>
      </c>
      <c r="D411" s="48" t="s">
        <v>32</v>
      </c>
      <c r="E411" s="54" t="s">
        <v>1277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6">
        <f t="shared" si="12"/>
        <v>0</v>
      </c>
      <c r="W411" s="30">
        <v>2101</v>
      </c>
      <c r="X411" s="30">
        <v>2101</v>
      </c>
      <c r="Y411" s="48" t="s">
        <v>34</v>
      </c>
      <c r="Z411" s="13">
        <v>10</v>
      </c>
      <c r="AA411" s="13">
        <v>10</v>
      </c>
      <c r="AB411" s="13">
        <v>5</v>
      </c>
      <c r="AC411" s="13" t="s">
        <v>1278</v>
      </c>
      <c r="AD411" s="13">
        <v>314</v>
      </c>
    </row>
    <row r="412" spans="1:30" ht="36" customHeight="1">
      <c r="A412" s="32">
        <v>76</v>
      </c>
      <c r="B412" s="53" t="s">
        <v>1279</v>
      </c>
      <c r="C412" s="48" t="s">
        <v>1280</v>
      </c>
      <c r="D412" s="48" t="s">
        <v>32</v>
      </c>
      <c r="E412" s="54" t="s">
        <v>1281</v>
      </c>
      <c r="F412" s="30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6">
        <f t="shared" si="12"/>
        <v>0</v>
      </c>
      <c r="W412" s="30">
        <v>2600</v>
      </c>
      <c r="X412" s="30">
        <v>2600</v>
      </c>
      <c r="Y412" s="48" t="s">
        <v>34</v>
      </c>
      <c r="Z412" s="13">
        <v>10</v>
      </c>
      <c r="AA412" s="13">
        <v>10</v>
      </c>
      <c r="AB412" s="13">
        <v>5</v>
      </c>
      <c r="AC412" s="13"/>
      <c r="AD412" s="13"/>
    </row>
    <row r="413" spans="1:30" ht="36" customHeight="1">
      <c r="A413" s="32">
        <v>77</v>
      </c>
      <c r="B413" s="53" t="s">
        <v>1282</v>
      </c>
      <c r="C413" s="48" t="s">
        <v>1072</v>
      </c>
      <c r="D413" s="48" t="s">
        <v>32</v>
      </c>
      <c r="E413" s="54" t="s">
        <v>33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6">
        <f t="shared" si="12"/>
        <v>0</v>
      </c>
      <c r="W413" s="30">
        <v>1275</v>
      </c>
      <c r="X413" s="30">
        <v>1275</v>
      </c>
      <c r="Y413" s="48" t="s">
        <v>34</v>
      </c>
      <c r="Z413" s="13">
        <v>10</v>
      </c>
      <c r="AA413" s="13">
        <v>10</v>
      </c>
      <c r="AB413" s="13">
        <v>5</v>
      </c>
      <c r="AC413" s="13"/>
      <c r="AD413" s="13"/>
    </row>
    <row r="414" spans="1:30" ht="36" hidden="1" customHeight="1">
      <c r="A414" s="32">
        <v>78</v>
      </c>
      <c r="B414" s="53" t="s">
        <v>1283</v>
      </c>
      <c r="C414" s="48" t="s">
        <v>1114</v>
      </c>
      <c r="D414" s="48" t="s">
        <v>32</v>
      </c>
      <c r="E414" s="54" t="s">
        <v>1284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6">
        <f t="shared" si="12"/>
        <v>0</v>
      </c>
      <c r="W414" s="30">
        <v>1610</v>
      </c>
      <c r="X414" s="30">
        <v>1610</v>
      </c>
      <c r="Y414" s="48" t="s">
        <v>34</v>
      </c>
      <c r="Z414" s="13">
        <v>10</v>
      </c>
      <c r="AA414" s="13">
        <v>10</v>
      </c>
      <c r="AB414" s="13">
        <v>5</v>
      </c>
      <c r="AC414" s="13" t="s">
        <v>1285</v>
      </c>
      <c r="AD414" s="13">
        <v>316</v>
      </c>
    </row>
    <row r="415" spans="1:30" ht="36" customHeight="1">
      <c r="A415" s="32">
        <v>79</v>
      </c>
      <c r="B415" s="53" t="s">
        <v>1286</v>
      </c>
      <c r="C415" s="48" t="s">
        <v>1287</v>
      </c>
      <c r="D415" s="48" t="s">
        <v>32</v>
      </c>
      <c r="E415" s="54" t="s">
        <v>1288</v>
      </c>
      <c r="F415" s="16">
        <v>518856762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6">
        <f t="shared" si="12"/>
        <v>80059.598376599999</v>
      </c>
      <c r="W415" s="30">
        <v>80059.598376599999</v>
      </c>
      <c r="X415" s="30">
        <v>80059.598376599999</v>
      </c>
      <c r="Y415" s="11" t="s">
        <v>51</v>
      </c>
      <c r="Z415" s="13">
        <v>10</v>
      </c>
      <c r="AA415" s="13">
        <v>10</v>
      </c>
      <c r="AB415" s="13">
        <v>5</v>
      </c>
      <c r="AC415" s="13"/>
      <c r="AD415" s="13"/>
    </row>
    <row r="416" spans="1:30" ht="36" hidden="1" customHeight="1">
      <c r="A416" s="32">
        <v>80</v>
      </c>
      <c r="B416" s="53" t="s">
        <v>1289</v>
      </c>
      <c r="C416" s="48" t="s">
        <v>1290</v>
      </c>
      <c r="D416" s="48" t="s">
        <v>32</v>
      </c>
      <c r="E416" s="54" t="s">
        <v>1291</v>
      </c>
      <c r="F416" s="16">
        <v>20726024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6">
        <f t="shared" si="12"/>
        <v>3198.0255032</v>
      </c>
      <c r="W416" s="30">
        <v>3198.0255032</v>
      </c>
      <c r="X416" s="30">
        <v>3198.0255032</v>
      </c>
      <c r="Y416" s="11" t="s">
        <v>51</v>
      </c>
      <c r="Z416" s="13">
        <v>10</v>
      </c>
      <c r="AA416" s="13">
        <v>10</v>
      </c>
      <c r="AB416" s="13">
        <v>5</v>
      </c>
      <c r="AC416" s="13" t="s">
        <v>1292</v>
      </c>
      <c r="AD416" s="13">
        <v>2456</v>
      </c>
    </row>
    <row r="417" spans="1:30" ht="36" customHeight="1">
      <c r="A417" s="32">
        <v>81</v>
      </c>
      <c r="B417" s="53" t="s">
        <v>1293</v>
      </c>
      <c r="C417" s="48" t="s">
        <v>1294</v>
      </c>
      <c r="D417" s="48" t="s">
        <v>32</v>
      </c>
      <c r="E417" s="54" t="s">
        <v>1295</v>
      </c>
      <c r="F417" s="16">
        <v>6522388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6">
        <f t="shared" si="12"/>
        <v>1006.4044684</v>
      </c>
      <c r="W417" s="30">
        <v>1006.4044684</v>
      </c>
      <c r="X417" s="30">
        <v>1006.4044684</v>
      </c>
      <c r="Y417" s="11" t="s">
        <v>51</v>
      </c>
      <c r="Z417" s="13">
        <v>10</v>
      </c>
      <c r="AA417" s="13">
        <v>10</v>
      </c>
      <c r="AB417" s="13">
        <v>5</v>
      </c>
      <c r="AC417" s="13"/>
      <c r="AD417" s="13"/>
    </row>
    <row r="418" spans="1:30" ht="36" customHeight="1">
      <c r="A418" s="32">
        <v>82</v>
      </c>
      <c r="B418" s="53" t="s">
        <v>1296</v>
      </c>
      <c r="C418" s="13" t="s">
        <v>1297</v>
      </c>
      <c r="D418" s="48" t="s">
        <v>32</v>
      </c>
      <c r="E418" s="54" t="s">
        <v>1295</v>
      </c>
      <c r="F418" s="16">
        <v>6725637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6">
        <f t="shared" si="12"/>
        <v>1037.7657891000001</v>
      </c>
      <c r="W418" s="30">
        <v>1037.7657891000001</v>
      </c>
      <c r="X418" s="30">
        <v>1037.7657891000001</v>
      </c>
      <c r="Y418" s="11" t="s">
        <v>51</v>
      </c>
      <c r="Z418" s="13">
        <v>10</v>
      </c>
      <c r="AA418" s="13">
        <v>10</v>
      </c>
      <c r="AB418" s="13">
        <v>5</v>
      </c>
      <c r="AC418" s="13"/>
      <c r="AD418" s="13"/>
    </row>
    <row r="419" spans="1:30" ht="36" customHeight="1">
      <c r="A419" s="32">
        <v>83</v>
      </c>
      <c r="B419" s="53" t="s">
        <v>1298</v>
      </c>
      <c r="C419" s="13" t="s">
        <v>1299</v>
      </c>
      <c r="D419" s="48" t="s">
        <v>32</v>
      </c>
      <c r="E419" s="54" t="s">
        <v>1300</v>
      </c>
      <c r="F419" s="50">
        <v>6562882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6">
        <f t="shared" si="12"/>
        <v>1012.6526926</v>
      </c>
      <c r="W419" s="30">
        <v>1012.6526926</v>
      </c>
      <c r="X419" s="30">
        <v>1012.6526926</v>
      </c>
      <c r="Y419" s="11" t="s">
        <v>51</v>
      </c>
      <c r="Z419" s="13">
        <v>10</v>
      </c>
      <c r="AA419" s="13">
        <v>10</v>
      </c>
      <c r="AB419" s="13">
        <v>5</v>
      </c>
      <c r="AC419" s="13"/>
      <c r="AD419" s="13"/>
    </row>
    <row r="420" spans="1:30" ht="36" customHeight="1">
      <c r="A420" s="32">
        <v>84</v>
      </c>
      <c r="B420" s="53" t="s">
        <v>1301</v>
      </c>
      <c r="C420" s="13" t="s">
        <v>1302</v>
      </c>
      <c r="D420" s="48" t="s">
        <v>32</v>
      </c>
      <c r="E420" s="54" t="s">
        <v>1303</v>
      </c>
      <c r="F420" s="50">
        <v>7270645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6">
        <f t="shared" si="12"/>
        <v>1121.8605235</v>
      </c>
      <c r="W420" s="30">
        <v>1121.8605235</v>
      </c>
      <c r="X420" s="30">
        <v>1121.8605235</v>
      </c>
      <c r="Y420" s="11" t="s">
        <v>51</v>
      </c>
      <c r="Z420" s="13">
        <v>10</v>
      </c>
      <c r="AA420" s="13">
        <v>10</v>
      </c>
      <c r="AB420" s="13">
        <v>5</v>
      </c>
      <c r="AC420" s="13"/>
      <c r="AD420" s="13"/>
    </row>
    <row r="421" spans="1:30" ht="36" customHeight="1">
      <c r="A421" s="32">
        <v>85</v>
      </c>
      <c r="B421" s="53" t="s">
        <v>1304</v>
      </c>
      <c r="C421" s="13" t="s">
        <v>1305</v>
      </c>
      <c r="D421" s="48" t="s">
        <v>32</v>
      </c>
      <c r="E421" s="54" t="s">
        <v>1284</v>
      </c>
      <c r="F421" s="50">
        <v>6574076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6">
        <f t="shared" si="12"/>
        <v>1014.3799268</v>
      </c>
      <c r="W421" s="30">
        <v>1014.3799268</v>
      </c>
      <c r="X421" s="30">
        <v>1014.3799268</v>
      </c>
      <c r="Y421" s="11" t="s">
        <v>51</v>
      </c>
      <c r="Z421" s="13">
        <v>10</v>
      </c>
      <c r="AA421" s="13">
        <v>10</v>
      </c>
      <c r="AB421" s="13">
        <v>5</v>
      </c>
      <c r="AC421" s="13"/>
      <c r="AD421" s="13"/>
    </row>
    <row r="422" spans="1:30" ht="36" customHeight="1">
      <c r="A422" s="32">
        <v>86</v>
      </c>
      <c r="B422" s="53" t="s">
        <v>1306</v>
      </c>
      <c r="C422" s="13" t="s">
        <v>1307</v>
      </c>
      <c r="D422" s="48" t="s">
        <v>32</v>
      </c>
      <c r="E422" s="54" t="s">
        <v>1308</v>
      </c>
      <c r="F422" s="50">
        <v>46447116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6">
        <f t="shared" si="12"/>
        <v>7166.7899988000008</v>
      </c>
      <c r="W422" s="30">
        <v>7166.7899988000008</v>
      </c>
      <c r="X422" s="30">
        <v>7166.7899988000008</v>
      </c>
      <c r="Y422" s="11" t="s">
        <v>51</v>
      </c>
      <c r="Z422" s="13">
        <v>10</v>
      </c>
      <c r="AA422" s="13">
        <v>10</v>
      </c>
      <c r="AB422" s="13">
        <v>5</v>
      </c>
      <c r="AC422" s="13"/>
      <c r="AD422" s="13"/>
    </row>
    <row r="423" spans="1:30" ht="36" hidden="1" customHeight="1">
      <c r="A423" s="32">
        <v>1</v>
      </c>
      <c r="B423" s="51" t="s">
        <v>1309</v>
      </c>
      <c r="C423" s="51" t="s">
        <v>1310</v>
      </c>
      <c r="D423" s="52" t="s">
        <v>32</v>
      </c>
      <c r="E423" s="52" t="s">
        <v>1311</v>
      </c>
      <c r="F423" s="22"/>
      <c r="G423" s="16"/>
      <c r="H423" s="16"/>
      <c r="I423" s="16"/>
      <c r="J423" s="16"/>
      <c r="K423" s="22"/>
      <c r="L423" s="22"/>
      <c r="M423" s="22"/>
      <c r="N423" s="22"/>
      <c r="O423" s="22"/>
      <c r="P423" s="22"/>
      <c r="Q423" s="22"/>
      <c r="R423" s="57"/>
      <c r="S423" s="22"/>
      <c r="T423" s="22"/>
      <c r="U423" s="58"/>
      <c r="V423" s="16">
        <f t="shared" si="12"/>
        <v>0</v>
      </c>
      <c r="W423" s="59">
        <v>65519</v>
      </c>
      <c r="X423" s="59">
        <v>65519</v>
      </c>
      <c r="Y423" s="11" t="s">
        <v>34</v>
      </c>
      <c r="Z423" s="60">
        <v>11</v>
      </c>
      <c r="AA423" s="60">
        <v>52</v>
      </c>
      <c r="AB423" s="60">
        <v>5</v>
      </c>
      <c r="AC423" s="61" t="s">
        <v>1312</v>
      </c>
      <c r="AD423" s="61">
        <v>2457</v>
      </c>
    </row>
    <row r="424" spans="1:30" ht="36" hidden="1" customHeight="1">
      <c r="A424" s="32">
        <v>2</v>
      </c>
      <c r="B424" s="51" t="s">
        <v>1313</v>
      </c>
      <c r="C424" s="51" t="s">
        <v>1314</v>
      </c>
      <c r="D424" s="13" t="s">
        <v>55</v>
      </c>
      <c r="E424" s="52" t="s">
        <v>1315</v>
      </c>
      <c r="F424" s="22"/>
      <c r="G424" s="16"/>
      <c r="H424" s="16"/>
      <c r="I424" s="16"/>
      <c r="J424" s="16"/>
      <c r="K424" s="22"/>
      <c r="L424" s="22"/>
      <c r="M424" s="22"/>
      <c r="N424" s="22"/>
      <c r="O424" s="22"/>
      <c r="P424" s="22"/>
      <c r="Q424" s="22"/>
      <c r="R424" s="57"/>
      <c r="S424" s="22"/>
      <c r="T424" s="22"/>
      <c r="U424" s="58"/>
      <c r="V424" s="16">
        <f t="shared" si="12"/>
        <v>0</v>
      </c>
      <c r="W424" s="59">
        <v>4774</v>
      </c>
      <c r="X424" s="59">
        <v>4774</v>
      </c>
      <c r="Y424" s="42" t="s">
        <v>34</v>
      </c>
      <c r="Z424" s="60">
        <v>11</v>
      </c>
      <c r="AA424" s="60">
        <v>52</v>
      </c>
      <c r="AB424" s="60">
        <v>1</v>
      </c>
      <c r="AC424" s="61" t="s">
        <v>1316</v>
      </c>
      <c r="AD424" s="61">
        <v>2458</v>
      </c>
    </row>
    <row r="425" spans="1:30" ht="36" hidden="1" customHeight="1">
      <c r="A425" s="32">
        <v>3</v>
      </c>
      <c r="B425" s="51" t="s">
        <v>1317</v>
      </c>
      <c r="C425" s="51" t="s">
        <v>1318</v>
      </c>
      <c r="D425" s="13" t="s">
        <v>55</v>
      </c>
      <c r="E425" s="52" t="s">
        <v>1315</v>
      </c>
      <c r="F425" s="22"/>
      <c r="G425" s="16"/>
      <c r="H425" s="16"/>
      <c r="I425" s="16"/>
      <c r="J425" s="16"/>
      <c r="K425" s="22"/>
      <c r="L425" s="22"/>
      <c r="M425" s="22"/>
      <c r="N425" s="22"/>
      <c r="O425" s="22"/>
      <c r="P425" s="22"/>
      <c r="Q425" s="22"/>
      <c r="R425" s="57"/>
      <c r="S425" s="22"/>
      <c r="T425" s="22"/>
      <c r="U425" s="58"/>
      <c r="V425" s="16">
        <f t="shared" si="12"/>
        <v>0</v>
      </c>
      <c r="W425" s="59">
        <v>4886</v>
      </c>
      <c r="X425" s="59">
        <v>4886</v>
      </c>
      <c r="Y425" s="42" t="s">
        <v>34</v>
      </c>
      <c r="Z425" s="60">
        <v>11</v>
      </c>
      <c r="AA425" s="60">
        <v>52</v>
      </c>
      <c r="AB425" s="60">
        <v>1</v>
      </c>
      <c r="AC425" s="61" t="s">
        <v>1319</v>
      </c>
      <c r="AD425" s="61">
        <v>2459</v>
      </c>
    </row>
    <row r="426" spans="1:30" ht="36" hidden="1" customHeight="1">
      <c r="A426" s="32">
        <v>4</v>
      </c>
      <c r="B426" s="51" t="s">
        <v>1320</v>
      </c>
      <c r="C426" s="51" t="s">
        <v>1321</v>
      </c>
      <c r="D426" s="52" t="s">
        <v>32</v>
      </c>
      <c r="E426" s="52" t="s">
        <v>1315</v>
      </c>
      <c r="F426" s="26"/>
      <c r="G426" s="26"/>
      <c r="H426" s="26"/>
      <c r="I426" s="26"/>
      <c r="J426" s="26"/>
      <c r="K426" s="26"/>
      <c r="L426" s="42"/>
      <c r="M426" s="26"/>
      <c r="N426" s="26"/>
      <c r="O426" s="26"/>
      <c r="P426" s="26"/>
      <c r="Q426" s="26"/>
      <c r="R426" s="26"/>
      <c r="S426" s="26"/>
      <c r="T426" s="26"/>
      <c r="U426" s="26"/>
      <c r="V426" s="16">
        <f t="shared" si="12"/>
        <v>0</v>
      </c>
      <c r="W426" s="59">
        <v>1525</v>
      </c>
      <c r="X426" s="59">
        <v>1525</v>
      </c>
      <c r="Y426" s="11" t="s">
        <v>34</v>
      </c>
      <c r="Z426" s="60">
        <v>11</v>
      </c>
      <c r="AA426" s="60">
        <v>52</v>
      </c>
      <c r="AB426" s="60">
        <v>5</v>
      </c>
      <c r="AC426" s="61" t="s">
        <v>1322</v>
      </c>
      <c r="AD426" s="61">
        <v>2460</v>
      </c>
    </row>
    <row r="427" spans="1:30" ht="36" hidden="1" customHeight="1">
      <c r="A427" s="32">
        <v>5</v>
      </c>
      <c r="B427" s="51" t="s">
        <v>1323</v>
      </c>
      <c r="C427" s="51" t="s">
        <v>1324</v>
      </c>
      <c r="D427" s="52" t="s">
        <v>32</v>
      </c>
      <c r="E427" s="52" t="s">
        <v>1325</v>
      </c>
      <c r="F427" s="26"/>
      <c r="G427" s="26"/>
      <c r="H427" s="26"/>
      <c r="I427" s="26"/>
      <c r="J427" s="26"/>
      <c r="K427" s="26"/>
      <c r="L427" s="42"/>
      <c r="M427" s="26"/>
      <c r="N427" s="26"/>
      <c r="O427" s="26"/>
      <c r="P427" s="26"/>
      <c r="Q427" s="26"/>
      <c r="R427" s="26"/>
      <c r="S427" s="26"/>
      <c r="T427" s="26"/>
      <c r="U427" s="26"/>
      <c r="V427" s="16">
        <f t="shared" si="12"/>
        <v>0</v>
      </c>
      <c r="W427" s="59">
        <v>1035</v>
      </c>
      <c r="X427" s="59">
        <v>1035</v>
      </c>
      <c r="Y427" s="11" t="s">
        <v>34</v>
      </c>
      <c r="Z427" s="60">
        <v>11</v>
      </c>
      <c r="AA427" s="60">
        <v>52</v>
      </c>
      <c r="AB427" s="60">
        <v>5</v>
      </c>
      <c r="AC427" s="61" t="s">
        <v>1326</v>
      </c>
      <c r="AD427" s="61">
        <v>2461</v>
      </c>
    </row>
    <row r="428" spans="1:30" ht="36" hidden="1" customHeight="1">
      <c r="A428" s="32">
        <v>6</v>
      </c>
      <c r="B428" s="51" t="s">
        <v>1327</v>
      </c>
      <c r="C428" s="51" t="s">
        <v>1328</v>
      </c>
      <c r="D428" s="52" t="s">
        <v>32</v>
      </c>
      <c r="E428" s="52" t="s">
        <v>1329</v>
      </c>
      <c r="F428" s="26"/>
      <c r="G428" s="26"/>
      <c r="H428" s="26"/>
      <c r="I428" s="26"/>
      <c r="J428" s="26"/>
      <c r="K428" s="26"/>
      <c r="L428" s="42"/>
      <c r="M428" s="26"/>
      <c r="N428" s="26"/>
      <c r="O428" s="26"/>
      <c r="P428" s="26"/>
      <c r="Q428" s="26"/>
      <c r="R428" s="26"/>
      <c r="S428" s="26"/>
      <c r="T428" s="26"/>
      <c r="U428" s="26"/>
      <c r="V428" s="16">
        <f t="shared" si="12"/>
        <v>0</v>
      </c>
      <c r="W428" s="59">
        <v>34095</v>
      </c>
      <c r="X428" s="59">
        <v>34095</v>
      </c>
      <c r="Y428" s="11" t="s">
        <v>34</v>
      </c>
      <c r="Z428" s="60">
        <v>11</v>
      </c>
      <c r="AA428" s="60">
        <v>52</v>
      </c>
      <c r="AB428" s="60">
        <v>5</v>
      </c>
      <c r="AC428" s="61" t="s">
        <v>1330</v>
      </c>
      <c r="AD428" s="61">
        <v>2462</v>
      </c>
    </row>
    <row r="429" spans="1:30" ht="36" hidden="1" customHeight="1">
      <c r="A429" s="32">
        <v>7</v>
      </c>
      <c r="B429" s="51" t="s">
        <v>1331</v>
      </c>
      <c r="C429" s="51" t="s">
        <v>1332</v>
      </c>
      <c r="D429" s="52" t="s">
        <v>32</v>
      </c>
      <c r="E429" s="52" t="s">
        <v>1333</v>
      </c>
      <c r="F429" s="26"/>
      <c r="G429" s="26"/>
      <c r="H429" s="26"/>
      <c r="I429" s="26"/>
      <c r="J429" s="26"/>
      <c r="K429" s="26"/>
      <c r="L429" s="42"/>
      <c r="M429" s="26"/>
      <c r="N429" s="26"/>
      <c r="O429" s="26"/>
      <c r="P429" s="26"/>
      <c r="Q429" s="26"/>
      <c r="R429" s="26"/>
      <c r="S429" s="26"/>
      <c r="T429" s="26"/>
      <c r="U429" s="26"/>
      <c r="V429" s="16">
        <f t="shared" si="12"/>
        <v>0</v>
      </c>
      <c r="W429" s="59">
        <v>19467</v>
      </c>
      <c r="X429" s="59">
        <v>19467</v>
      </c>
      <c r="Y429" s="11" t="s">
        <v>34</v>
      </c>
      <c r="Z429" s="60">
        <v>11</v>
      </c>
      <c r="AA429" s="60">
        <v>52</v>
      </c>
      <c r="AB429" s="60">
        <v>5</v>
      </c>
      <c r="AC429" s="61" t="s">
        <v>1334</v>
      </c>
      <c r="AD429" s="61">
        <v>2463</v>
      </c>
    </row>
    <row r="430" spans="1:30" ht="36" hidden="1" customHeight="1">
      <c r="A430" s="32">
        <v>8</v>
      </c>
      <c r="B430" s="51" t="s">
        <v>1335</v>
      </c>
      <c r="C430" s="51" t="s">
        <v>1336</v>
      </c>
      <c r="D430" s="52" t="s">
        <v>32</v>
      </c>
      <c r="E430" s="52" t="s">
        <v>1333</v>
      </c>
      <c r="F430" s="26"/>
      <c r="G430" s="26"/>
      <c r="H430" s="26"/>
      <c r="I430" s="26"/>
      <c r="J430" s="26"/>
      <c r="K430" s="26"/>
      <c r="L430" s="42"/>
      <c r="M430" s="26"/>
      <c r="N430" s="26"/>
      <c r="O430" s="26"/>
      <c r="P430" s="26"/>
      <c r="Q430" s="26"/>
      <c r="R430" s="26"/>
      <c r="S430" s="26"/>
      <c r="T430" s="26"/>
      <c r="U430" s="26"/>
      <c r="V430" s="16">
        <f t="shared" si="12"/>
        <v>0</v>
      </c>
      <c r="W430" s="59">
        <v>8864</v>
      </c>
      <c r="X430" s="59">
        <v>8864</v>
      </c>
      <c r="Y430" s="11" t="s">
        <v>34</v>
      </c>
      <c r="Z430" s="60">
        <v>11</v>
      </c>
      <c r="AA430" s="60">
        <v>52</v>
      </c>
      <c r="AB430" s="60">
        <v>5</v>
      </c>
      <c r="AC430" s="61" t="s">
        <v>1337</v>
      </c>
      <c r="AD430" s="61">
        <v>2464</v>
      </c>
    </row>
    <row r="431" spans="1:30" ht="36" hidden="1" customHeight="1">
      <c r="A431" s="32">
        <v>9</v>
      </c>
      <c r="B431" s="51" t="s">
        <v>1338</v>
      </c>
      <c r="C431" s="51" t="s">
        <v>1339</v>
      </c>
      <c r="D431" s="52" t="s">
        <v>32</v>
      </c>
      <c r="E431" s="52" t="s">
        <v>1333</v>
      </c>
      <c r="F431" s="26"/>
      <c r="G431" s="26"/>
      <c r="H431" s="26"/>
      <c r="I431" s="26"/>
      <c r="J431" s="26"/>
      <c r="K431" s="26"/>
      <c r="L431" s="42"/>
      <c r="M431" s="26"/>
      <c r="N431" s="26"/>
      <c r="O431" s="26"/>
      <c r="P431" s="26"/>
      <c r="Q431" s="26"/>
      <c r="R431" s="26"/>
      <c r="S431" s="26"/>
      <c r="T431" s="26"/>
      <c r="U431" s="26"/>
      <c r="V431" s="16">
        <f t="shared" si="12"/>
        <v>0</v>
      </c>
      <c r="W431" s="62">
        <v>1079</v>
      </c>
      <c r="X431" s="62">
        <v>1079</v>
      </c>
      <c r="Y431" s="11" t="s">
        <v>34</v>
      </c>
      <c r="Z431" s="60">
        <v>11</v>
      </c>
      <c r="AA431" s="60">
        <v>52</v>
      </c>
      <c r="AB431" s="60">
        <v>5</v>
      </c>
      <c r="AC431" s="61" t="s">
        <v>1340</v>
      </c>
      <c r="AD431" s="61">
        <v>2465</v>
      </c>
    </row>
    <row r="432" spans="1:30" ht="36" hidden="1" customHeight="1">
      <c r="A432" s="32">
        <v>10</v>
      </c>
      <c r="B432" s="51" t="s">
        <v>1341</v>
      </c>
      <c r="C432" s="51" t="s">
        <v>1342</v>
      </c>
      <c r="D432" s="52" t="s">
        <v>539</v>
      </c>
      <c r="E432" s="52" t="s">
        <v>147</v>
      </c>
      <c r="F432" s="26"/>
      <c r="G432" s="26"/>
      <c r="H432" s="26"/>
      <c r="I432" s="26"/>
      <c r="J432" s="26"/>
      <c r="K432" s="26"/>
      <c r="L432" s="42"/>
      <c r="M432" s="26"/>
      <c r="N432" s="26"/>
      <c r="O432" s="26"/>
      <c r="P432" s="26"/>
      <c r="Q432" s="26"/>
      <c r="R432" s="26"/>
      <c r="S432" s="26"/>
      <c r="T432" s="26"/>
      <c r="U432" s="26"/>
      <c r="V432" s="16">
        <f t="shared" si="12"/>
        <v>0</v>
      </c>
      <c r="W432" s="62">
        <v>1243</v>
      </c>
      <c r="X432" s="62">
        <v>1243</v>
      </c>
      <c r="Y432" s="42" t="s">
        <v>34</v>
      </c>
      <c r="Z432" s="60">
        <v>11</v>
      </c>
      <c r="AA432" s="60">
        <v>52</v>
      </c>
      <c r="AB432" s="60">
        <v>6</v>
      </c>
      <c r="AC432" s="61" t="s">
        <v>1343</v>
      </c>
      <c r="AD432" s="61">
        <v>2466</v>
      </c>
    </row>
    <row r="433" spans="1:30" ht="36" hidden="1" customHeight="1">
      <c r="A433" s="32">
        <v>11</v>
      </c>
      <c r="B433" s="51" t="s">
        <v>1344</v>
      </c>
      <c r="C433" s="51" t="s">
        <v>1345</v>
      </c>
      <c r="D433" s="52" t="s">
        <v>32</v>
      </c>
      <c r="E433" s="52" t="s">
        <v>1284</v>
      </c>
      <c r="F433" s="26"/>
      <c r="G433" s="26"/>
      <c r="H433" s="26"/>
      <c r="I433" s="26"/>
      <c r="J433" s="26"/>
      <c r="K433" s="26"/>
      <c r="L433" s="42"/>
      <c r="M433" s="26"/>
      <c r="N433" s="26"/>
      <c r="O433" s="26"/>
      <c r="P433" s="26"/>
      <c r="Q433" s="26"/>
      <c r="R433" s="26"/>
      <c r="S433" s="26"/>
      <c r="T433" s="26"/>
      <c r="U433" s="26"/>
      <c r="V433" s="16">
        <f t="shared" si="12"/>
        <v>0</v>
      </c>
      <c r="W433" s="62">
        <v>1340</v>
      </c>
      <c r="X433" s="62">
        <v>1340</v>
      </c>
      <c r="Y433" s="11" t="s">
        <v>34</v>
      </c>
      <c r="Z433" s="60">
        <v>11</v>
      </c>
      <c r="AA433" s="60">
        <v>52</v>
      </c>
      <c r="AB433" s="60">
        <v>5</v>
      </c>
      <c r="AC433" s="61" t="s">
        <v>1346</v>
      </c>
      <c r="AD433" s="61">
        <v>2467</v>
      </c>
    </row>
    <row r="434" spans="1:30" ht="36" hidden="1" customHeight="1">
      <c r="A434" s="32">
        <v>12</v>
      </c>
      <c r="B434" s="51" t="s">
        <v>1347</v>
      </c>
      <c r="C434" s="51" t="s">
        <v>1348</v>
      </c>
      <c r="D434" s="22" t="s">
        <v>32</v>
      </c>
      <c r="E434" s="22" t="s">
        <v>1349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16">
        <f t="shared" si="12"/>
        <v>0</v>
      </c>
      <c r="W434" s="62">
        <v>4477</v>
      </c>
      <c r="X434" s="62">
        <v>4477</v>
      </c>
      <c r="Y434" s="11" t="s">
        <v>34</v>
      </c>
      <c r="Z434" s="60">
        <v>11</v>
      </c>
      <c r="AA434" s="60">
        <v>52</v>
      </c>
      <c r="AB434" s="60">
        <v>5</v>
      </c>
      <c r="AC434" s="61" t="s">
        <v>1350</v>
      </c>
      <c r="AD434" s="61">
        <v>317</v>
      </c>
    </row>
    <row r="435" spans="1:30" ht="36" hidden="1" customHeight="1">
      <c r="A435" s="32">
        <v>13</v>
      </c>
      <c r="B435" s="51" t="s">
        <v>1351</v>
      </c>
      <c r="C435" s="51" t="s">
        <v>1352</v>
      </c>
      <c r="D435" s="22" t="s">
        <v>32</v>
      </c>
      <c r="E435" s="22" t="s">
        <v>1353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16">
        <f t="shared" si="12"/>
        <v>0</v>
      </c>
      <c r="W435" s="62">
        <v>37794</v>
      </c>
      <c r="X435" s="62">
        <v>37794</v>
      </c>
      <c r="Y435" s="11" t="s">
        <v>34</v>
      </c>
      <c r="Z435" s="60">
        <v>11</v>
      </c>
      <c r="AA435" s="60">
        <v>52</v>
      </c>
      <c r="AB435" s="60">
        <v>5</v>
      </c>
      <c r="AC435" s="61" t="s">
        <v>1354</v>
      </c>
      <c r="AD435" s="61">
        <v>318</v>
      </c>
    </row>
    <row r="436" spans="1:30" ht="36" hidden="1" customHeight="1">
      <c r="A436" s="32">
        <v>14</v>
      </c>
      <c r="B436" s="51" t="s">
        <v>1355</v>
      </c>
      <c r="C436" s="51" t="s">
        <v>1356</v>
      </c>
      <c r="D436" s="22" t="s">
        <v>32</v>
      </c>
      <c r="E436" s="22" t="s">
        <v>1353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16">
        <f t="shared" si="12"/>
        <v>0</v>
      </c>
      <c r="W436" s="62">
        <v>11257</v>
      </c>
      <c r="X436" s="62">
        <v>11257</v>
      </c>
      <c r="Y436" s="11" t="s">
        <v>34</v>
      </c>
      <c r="Z436" s="60">
        <v>11</v>
      </c>
      <c r="AA436" s="60">
        <v>52</v>
      </c>
      <c r="AB436" s="60">
        <v>5</v>
      </c>
      <c r="AC436" s="61" t="s">
        <v>1357</v>
      </c>
      <c r="AD436" s="61">
        <v>319</v>
      </c>
    </row>
    <row r="437" spans="1:30" ht="36" hidden="1" customHeight="1">
      <c r="A437" s="32">
        <v>15</v>
      </c>
      <c r="B437" s="51" t="s">
        <v>1358</v>
      </c>
      <c r="C437" s="51" t="s">
        <v>1359</v>
      </c>
      <c r="D437" s="22" t="s">
        <v>32</v>
      </c>
      <c r="E437" s="22" t="s">
        <v>1353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16">
        <f t="shared" si="12"/>
        <v>0</v>
      </c>
      <c r="W437" s="62">
        <v>43666</v>
      </c>
      <c r="X437" s="62">
        <v>43666</v>
      </c>
      <c r="Y437" s="11" t="s">
        <v>34</v>
      </c>
      <c r="Z437" s="60">
        <v>11</v>
      </c>
      <c r="AA437" s="60">
        <v>52</v>
      </c>
      <c r="AB437" s="60">
        <v>5</v>
      </c>
      <c r="AC437" s="61" t="s">
        <v>1360</v>
      </c>
      <c r="AD437" s="61">
        <v>320</v>
      </c>
    </row>
    <row r="438" spans="1:30" ht="36" hidden="1" customHeight="1">
      <c r="A438" s="32">
        <v>16</v>
      </c>
      <c r="B438" s="51" t="s">
        <v>1361</v>
      </c>
      <c r="C438" s="51" t="s">
        <v>1362</v>
      </c>
      <c r="D438" s="22" t="s">
        <v>32</v>
      </c>
      <c r="E438" s="22" t="s">
        <v>1353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16">
        <f t="shared" si="12"/>
        <v>0</v>
      </c>
      <c r="W438" s="62">
        <v>26528</v>
      </c>
      <c r="X438" s="62">
        <v>26528</v>
      </c>
      <c r="Y438" s="11" t="s">
        <v>34</v>
      </c>
      <c r="Z438" s="60">
        <v>11</v>
      </c>
      <c r="AA438" s="60">
        <v>52</v>
      </c>
      <c r="AB438" s="60">
        <v>5</v>
      </c>
      <c r="AC438" s="61" t="s">
        <v>1363</v>
      </c>
      <c r="AD438" s="61">
        <v>321</v>
      </c>
    </row>
    <row r="439" spans="1:30" ht="36" hidden="1" customHeight="1">
      <c r="A439" s="32">
        <v>17</v>
      </c>
      <c r="B439" s="51" t="s">
        <v>1364</v>
      </c>
      <c r="C439" s="51" t="s">
        <v>1365</v>
      </c>
      <c r="D439" s="22" t="s">
        <v>32</v>
      </c>
      <c r="E439" s="22" t="s">
        <v>1353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16">
        <f t="shared" si="12"/>
        <v>0</v>
      </c>
      <c r="W439" s="62">
        <v>7934</v>
      </c>
      <c r="X439" s="62">
        <v>7934</v>
      </c>
      <c r="Y439" s="11" t="s">
        <v>34</v>
      </c>
      <c r="Z439" s="60">
        <v>11</v>
      </c>
      <c r="AA439" s="60">
        <v>52</v>
      </c>
      <c r="AB439" s="60">
        <v>5</v>
      </c>
      <c r="AC439" s="61" t="s">
        <v>1366</v>
      </c>
      <c r="AD439" s="61">
        <v>322</v>
      </c>
    </row>
    <row r="440" spans="1:30" ht="36" hidden="1" customHeight="1">
      <c r="A440" s="32">
        <v>18</v>
      </c>
      <c r="B440" s="51" t="s">
        <v>1367</v>
      </c>
      <c r="C440" s="51" t="s">
        <v>1368</v>
      </c>
      <c r="D440" s="22" t="s">
        <v>32</v>
      </c>
      <c r="E440" s="22" t="s">
        <v>1353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16">
        <f t="shared" si="12"/>
        <v>0</v>
      </c>
      <c r="W440" s="62">
        <v>10147</v>
      </c>
      <c r="X440" s="62">
        <v>10147</v>
      </c>
      <c r="Y440" s="11" t="s">
        <v>34</v>
      </c>
      <c r="Z440" s="60">
        <v>11</v>
      </c>
      <c r="AA440" s="60">
        <v>52</v>
      </c>
      <c r="AB440" s="60">
        <v>5</v>
      </c>
      <c r="AC440" s="61" t="s">
        <v>1369</v>
      </c>
      <c r="AD440" s="61">
        <v>323</v>
      </c>
    </row>
    <row r="441" spans="1:30" ht="36" hidden="1" customHeight="1">
      <c r="A441" s="32">
        <v>19</v>
      </c>
      <c r="B441" s="51" t="s">
        <v>1370</v>
      </c>
      <c r="C441" s="51" t="s">
        <v>1371</v>
      </c>
      <c r="D441" s="22" t="s">
        <v>32</v>
      </c>
      <c r="E441" s="22" t="s">
        <v>1353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16">
        <f t="shared" si="12"/>
        <v>0</v>
      </c>
      <c r="W441" s="62">
        <v>7098</v>
      </c>
      <c r="X441" s="62">
        <v>7098</v>
      </c>
      <c r="Y441" s="11" t="s">
        <v>34</v>
      </c>
      <c r="Z441" s="60">
        <v>11</v>
      </c>
      <c r="AA441" s="60">
        <v>52</v>
      </c>
      <c r="AB441" s="60">
        <v>5</v>
      </c>
      <c r="AC441" s="61" t="s">
        <v>1372</v>
      </c>
      <c r="AD441" s="61">
        <v>324</v>
      </c>
    </row>
    <row r="442" spans="1:30" ht="36" hidden="1" customHeight="1">
      <c r="A442" s="32">
        <v>20</v>
      </c>
      <c r="B442" s="51" t="s">
        <v>1373</v>
      </c>
      <c r="C442" s="51" t="s">
        <v>1374</v>
      </c>
      <c r="D442" s="22" t="s">
        <v>32</v>
      </c>
      <c r="E442" s="22" t="s">
        <v>1353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16">
        <f t="shared" si="12"/>
        <v>0</v>
      </c>
      <c r="W442" s="62">
        <v>12032</v>
      </c>
      <c r="X442" s="62">
        <v>12032</v>
      </c>
      <c r="Y442" s="11" t="s">
        <v>34</v>
      </c>
      <c r="Z442" s="60">
        <v>11</v>
      </c>
      <c r="AA442" s="60">
        <v>52</v>
      </c>
      <c r="AB442" s="60">
        <v>5</v>
      </c>
      <c r="AC442" s="61" t="s">
        <v>1375</v>
      </c>
      <c r="AD442" s="61">
        <v>325</v>
      </c>
    </row>
    <row r="443" spans="1:30" ht="36" hidden="1" customHeight="1">
      <c r="A443" s="32">
        <v>21</v>
      </c>
      <c r="B443" s="51" t="s">
        <v>1376</v>
      </c>
      <c r="C443" s="51" t="s">
        <v>1377</v>
      </c>
      <c r="D443" s="22" t="s">
        <v>32</v>
      </c>
      <c r="E443" s="22" t="s">
        <v>1353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16">
        <f t="shared" si="12"/>
        <v>0</v>
      </c>
      <c r="W443" s="62">
        <v>8085</v>
      </c>
      <c r="X443" s="62">
        <v>8085</v>
      </c>
      <c r="Y443" s="11" t="s">
        <v>34</v>
      </c>
      <c r="Z443" s="60">
        <v>11</v>
      </c>
      <c r="AA443" s="60">
        <v>52</v>
      </c>
      <c r="AB443" s="60">
        <v>5</v>
      </c>
      <c r="AC443" s="61" t="s">
        <v>1378</v>
      </c>
      <c r="AD443" s="61">
        <v>326</v>
      </c>
    </row>
    <row r="444" spans="1:30" ht="36" hidden="1" customHeight="1">
      <c r="A444" s="32">
        <v>22</v>
      </c>
      <c r="B444" s="51" t="s">
        <v>1379</v>
      </c>
      <c r="C444" s="51" t="s">
        <v>1380</v>
      </c>
      <c r="D444" s="22" t="s">
        <v>32</v>
      </c>
      <c r="E444" s="22" t="s">
        <v>1353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16">
        <f t="shared" si="12"/>
        <v>0</v>
      </c>
      <c r="W444" s="62">
        <v>7515</v>
      </c>
      <c r="X444" s="62">
        <v>7515</v>
      </c>
      <c r="Y444" s="11" t="s">
        <v>34</v>
      </c>
      <c r="Z444" s="60">
        <v>11</v>
      </c>
      <c r="AA444" s="60">
        <v>52</v>
      </c>
      <c r="AB444" s="60">
        <v>5</v>
      </c>
      <c r="AC444" s="61" t="s">
        <v>1381</v>
      </c>
      <c r="AD444" s="61">
        <v>327</v>
      </c>
    </row>
    <row r="445" spans="1:30" ht="36" hidden="1" customHeight="1">
      <c r="A445" s="32">
        <v>23</v>
      </c>
      <c r="B445" s="51" t="s">
        <v>1382</v>
      </c>
      <c r="C445" s="51" t="s">
        <v>1383</v>
      </c>
      <c r="D445" s="22" t="s">
        <v>32</v>
      </c>
      <c r="E445" s="22" t="s">
        <v>1353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16">
        <f t="shared" si="12"/>
        <v>0</v>
      </c>
      <c r="W445" s="62">
        <v>10043</v>
      </c>
      <c r="X445" s="62">
        <v>10043</v>
      </c>
      <c r="Y445" s="11" t="s">
        <v>34</v>
      </c>
      <c r="Z445" s="60">
        <v>11</v>
      </c>
      <c r="AA445" s="60">
        <v>52</v>
      </c>
      <c r="AB445" s="60">
        <v>5</v>
      </c>
      <c r="AC445" s="61" t="s">
        <v>1384</v>
      </c>
      <c r="AD445" s="61">
        <v>328</v>
      </c>
    </row>
    <row r="446" spans="1:30" ht="36" hidden="1" customHeight="1">
      <c r="A446" s="32">
        <v>24</v>
      </c>
      <c r="B446" s="51" t="s">
        <v>1385</v>
      </c>
      <c r="C446" s="51" t="s">
        <v>1380</v>
      </c>
      <c r="D446" s="22" t="s">
        <v>32</v>
      </c>
      <c r="E446" s="22" t="s">
        <v>1353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16">
        <f t="shared" si="12"/>
        <v>0</v>
      </c>
      <c r="W446" s="62">
        <v>6535.1307789000002</v>
      </c>
      <c r="X446" s="62">
        <v>6535.1307789000002</v>
      </c>
      <c r="Y446" s="11" t="s">
        <v>34</v>
      </c>
      <c r="Z446" s="60">
        <v>11</v>
      </c>
      <c r="AA446" s="60">
        <v>52</v>
      </c>
      <c r="AB446" s="60">
        <v>5</v>
      </c>
      <c r="AC446" s="61" t="s">
        <v>1386</v>
      </c>
      <c r="AD446" s="61">
        <v>329</v>
      </c>
    </row>
    <row r="447" spans="1:30" ht="36" hidden="1" customHeight="1">
      <c r="A447" s="32">
        <v>25</v>
      </c>
      <c r="B447" s="51" t="s">
        <v>1387</v>
      </c>
      <c r="C447" s="51" t="s">
        <v>1388</v>
      </c>
      <c r="D447" s="22" t="s">
        <v>32</v>
      </c>
      <c r="E447" s="22" t="s">
        <v>1353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16">
        <f t="shared" si="12"/>
        <v>0</v>
      </c>
      <c r="W447" s="62">
        <v>7914</v>
      </c>
      <c r="X447" s="62">
        <v>7914</v>
      </c>
      <c r="Y447" s="11" t="s">
        <v>34</v>
      </c>
      <c r="Z447" s="60">
        <v>11</v>
      </c>
      <c r="AA447" s="60">
        <v>52</v>
      </c>
      <c r="AB447" s="60">
        <v>5</v>
      </c>
      <c r="AC447" s="61" t="s">
        <v>1389</v>
      </c>
      <c r="AD447" s="61">
        <v>330</v>
      </c>
    </row>
    <row r="448" spans="1:30" ht="36" hidden="1" customHeight="1">
      <c r="A448" s="32">
        <v>26</v>
      </c>
      <c r="B448" s="51" t="s">
        <v>1390</v>
      </c>
      <c r="C448" s="51" t="s">
        <v>1391</v>
      </c>
      <c r="D448" s="22" t="s">
        <v>32</v>
      </c>
      <c r="E448" s="22" t="s">
        <v>1353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16">
        <f t="shared" ref="V448:V511" si="13">0.0001543*F448+0.7*G448+ 0.7*H448+0.6*I448+0.5*J448+1.02*K448+0.00088*L448+0.99*M448+0.00094*N448+1.05*O448+0.00083*P448+1.09*Q448+0.0009*R448+1.09*S448+1*T448+0*U448</f>
        <v>0</v>
      </c>
      <c r="W448" s="62">
        <v>14612</v>
      </c>
      <c r="X448" s="62">
        <v>14612</v>
      </c>
      <c r="Y448" s="11" t="s">
        <v>34</v>
      </c>
      <c r="Z448" s="60">
        <v>11</v>
      </c>
      <c r="AA448" s="60">
        <v>52</v>
      </c>
      <c r="AB448" s="60">
        <v>5</v>
      </c>
      <c r="AC448" s="61" t="s">
        <v>1392</v>
      </c>
      <c r="AD448" s="61">
        <v>331</v>
      </c>
    </row>
    <row r="449" spans="1:30" ht="36" hidden="1" customHeight="1">
      <c r="A449" s="32">
        <v>27</v>
      </c>
      <c r="B449" s="51" t="s">
        <v>1393</v>
      </c>
      <c r="C449" s="51" t="s">
        <v>1394</v>
      </c>
      <c r="D449" s="22" t="s">
        <v>32</v>
      </c>
      <c r="E449" s="22" t="s">
        <v>1353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16">
        <f t="shared" si="13"/>
        <v>0</v>
      </c>
      <c r="W449" s="62">
        <v>8834</v>
      </c>
      <c r="X449" s="62">
        <v>8834</v>
      </c>
      <c r="Y449" s="11" t="s">
        <v>34</v>
      </c>
      <c r="Z449" s="60">
        <v>11</v>
      </c>
      <c r="AA449" s="60">
        <v>52</v>
      </c>
      <c r="AB449" s="60">
        <v>5</v>
      </c>
      <c r="AC449" s="61" t="s">
        <v>1395</v>
      </c>
      <c r="AD449" s="61">
        <v>332</v>
      </c>
    </row>
    <row r="450" spans="1:30" ht="36" hidden="1" customHeight="1">
      <c r="A450" s="32">
        <v>28</v>
      </c>
      <c r="B450" s="51" t="s">
        <v>1396</v>
      </c>
      <c r="C450" s="51" t="s">
        <v>1362</v>
      </c>
      <c r="D450" s="22" t="s">
        <v>32</v>
      </c>
      <c r="E450" s="22" t="s">
        <v>1353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16">
        <f t="shared" si="13"/>
        <v>0</v>
      </c>
      <c r="W450" s="62">
        <v>7608</v>
      </c>
      <c r="X450" s="62">
        <v>7608</v>
      </c>
      <c r="Y450" s="11" t="s">
        <v>34</v>
      </c>
      <c r="Z450" s="60">
        <v>11</v>
      </c>
      <c r="AA450" s="60">
        <v>52</v>
      </c>
      <c r="AB450" s="60">
        <v>5</v>
      </c>
      <c r="AC450" s="61" t="s">
        <v>1397</v>
      </c>
      <c r="AD450" s="61">
        <v>333</v>
      </c>
    </row>
    <row r="451" spans="1:30" ht="36" hidden="1" customHeight="1">
      <c r="A451" s="32">
        <v>29</v>
      </c>
      <c r="B451" s="51" t="s">
        <v>1398</v>
      </c>
      <c r="C451" s="51" t="s">
        <v>1399</v>
      </c>
      <c r="D451" s="22" t="s">
        <v>32</v>
      </c>
      <c r="E451" s="22" t="s">
        <v>1353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16">
        <f t="shared" si="13"/>
        <v>0</v>
      </c>
      <c r="W451" s="62">
        <v>9856</v>
      </c>
      <c r="X451" s="62">
        <v>9856</v>
      </c>
      <c r="Y451" s="11" t="s">
        <v>34</v>
      </c>
      <c r="Z451" s="60">
        <v>11</v>
      </c>
      <c r="AA451" s="60">
        <v>52</v>
      </c>
      <c r="AB451" s="60">
        <v>5</v>
      </c>
      <c r="AC451" s="61" t="s">
        <v>1400</v>
      </c>
      <c r="AD451" s="61">
        <v>334</v>
      </c>
    </row>
    <row r="452" spans="1:30" ht="36" hidden="1" customHeight="1">
      <c r="A452" s="32">
        <v>30</v>
      </c>
      <c r="B452" s="51" t="s">
        <v>1401</v>
      </c>
      <c r="C452" s="51" t="s">
        <v>1402</v>
      </c>
      <c r="D452" s="22" t="s">
        <v>32</v>
      </c>
      <c r="E452" s="22" t="s">
        <v>1353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16">
        <f t="shared" si="13"/>
        <v>0</v>
      </c>
      <c r="W452" s="62">
        <v>10918</v>
      </c>
      <c r="X452" s="62">
        <v>10918</v>
      </c>
      <c r="Y452" s="11" t="s">
        <v>34</v>
      </c>
      <c r="Z452" s="60">
        <v>11</v>
      </c>
      <c r="AA452" s="60">
        <v>52</v>
      </c>
      <c r="AB452" s="60">
        <v>5</v>
      </c>
      <c r="AC452" s="61" t="s">
        <v>1403</v>
      </c>
      <c r="AD452" s="61">
        <v>335</v>
      </c>
    </row>
    <row r="453" spans="1:30" ht="36" hidden="1" customHeight="1">
      <c r="A453" s="32">
        <v>31</v>
      </c>
      <c r="B453" s="51" t="s">
        <v>1404</v>
      </c>
      <c r="C453" s="51" t="s">
        <v>1405</v>
      </c>
      <c r="D453" s="22" t="s">
        <v>32</v>
      </c>
      <c r="E453" s="22" t="s">
        <v>1353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16">
        <f t="shared" si="13"/>
        <v>0</v>
      </c>
      <c r="W453" s="62">
        <v>5943</v>
      </c>
      <c r="X453" s="62">
        <v>5943</v>
      </c>
      <c r="Y453" s="11" t="s">
        <v>34</v>
      </c>
      <c r="Z453" s="60">
        <v>11</v>
      </c>
      <c r="AA453" s="60">
        <v>52</v>
      </c>
      <c r="AB453" s="60">
        <v>5</v>
      </c>
      <c r="AC453" s="61" t="s">
        <v>1406</v>
      </c>
      <c r="AD453" s="61">
        <v>336</v>
      </c>
    </row>
    <row r="454" spans="1:30" ht="36" hidden="1" customHeight="1">
      <c r="A454" s="32">
        <v>32</v>
      </c>
      <c r="B454" s="51" t="s">
        <v>1407</v>
      </c>
      <c r="C454" s="51" t="s">
        <v>1365</v>
      </c>
      <c r="D454" s="22" t="s">
        <v>32</v>
      </c>
      <c r="E454" s="22" t="s">
        <v>522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16">
        <f t="shared" si="13"/>
        <v>0</v>
      </c>
      <c r="W454" s="62">
        <v>207449</v>
      </c>
      <c r="X454" s="62">
        <v>207449</v>
      </c>
      <c r="Y454" s="11" t="s">
        <v>34</v>
      </c>
      <c r="Z454" s="60">
        <v>11</v>
      </c>
      <c r="AA454" s="60">
        <v>52</v>
      </c>
      <c r="AB454" s="60">
        <v>5</v>
      </c>
      <c r="AC454" s="61" t="s">
        <v>1408</v>
      </c>
      <c r="AD454" s="61">
        <v>337</v>
      </c>
    </row>
    <row r="455" spans="1:30" ht="36" hidden="1" customHeight="1">
      <c r="A455" s="32">
        <v>33</v>
      </c>
      <c r="B455" s="51" t="s">
        <v>1409</v>
      </c>
      <c r="C455" s="51" t="s">
        <v>1410</v>
      </c>
      <c r="D455" s="22" t="s">
        <v>32</v>
      </c>
      <c r="E455" s="22" t="s">
        <v>522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16">
        <f t="shared" si="13"/>
        <v>0</v>
      </c>
      <c r="W455" s="62">
        <v>108068</v>
      </c>
      <c r="X455" s="62">
        <v>108068</v>
      </c>
      <c r="Y455" s="11" t="s">
        <v>34</v>
      </c>
      <c r="Z455" s="60">
        <v>11</v>
      </c>
      <c r="AA455" s="60">
        <v>52</v>
      </c>
      <c r="AB455" s="60">
        <v>5</v>
      </c>
      <c r="AC455" s="61" t="s">
        <v>1411</v>
      </c>
      <c r="AD455" s="61">
        <v>338</v>
      </c>
    </row>
    <row r="456" spans="1:30" ht="36" hidden="1" customHeight="1">
      <c r="A456" s="32">
        <v>34</v>
      </c>
      <c r="B456" s="51" t="s">
        <v>1412</v>
      </c>
      <c r="C456" s="51" t="s">
        <v>1413</v>
      </c>
      <c r="D456" s="22" t="s">
        <v>32</v>
      </c>
      <c r="E456" s="22" t="s">
        <v>522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16">
        <f t="shared" si="13"/>
        <v>0</v>
      </c>
      <c r="W456" s="62">
        <v>127768</v>
      </c>
      <c r="X456" s="62">
        <v>127768</v>
      </c>
      <c r="Y456" s="11" t="s">
        <v>34</v>
      </c>
      <c r="Z456" s="60">
        <v>11</v>
      </c>
      <c r="AA456" s="60">
        <v>52</v>
      </c>
      <c r="AB456" s="60">
        <v>5</v>
      </c>
      <c r="AC456" s="61" t="s">
        <v>1414</v>
      </c>
      <c r="AD456" s="61">
        <v>339</v>
      </c>
    </row>
    <row r="457" spans="1:30" ht="36" hidden="1" customHeight="1">
      <c r="A457" s="32">
        <v>35</v>
      </c>
      <c r="B457" s="51" t="s">
        <v>1415</v>
      </c>
      <c r="C457" s="51" t="s">
        <v>1413</v>
      </c>
      <c r="D457" s="22" t="s">
        <v>32</v>
      </c>
      <c r="E457" s="22" t="s">
        <v>522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16">
        <f t="shared" si="13"/>
        <v>0</v>
      </c>
      <c r="W457" s="62">
        <v>241761</v>
      </c>
      <c r="X457" s="62">
        <v>241761</v>
      </c>
      <c r="Y457" s="11" t="s">
        <v>34</v>
      </c>
      <c r="Z457" s="60">
        <v>11</v>
      </c>
      <c r="AA457" s="60">
        <v>52</v>
      </c>
      <c r="AB457" s="60">
        <v>5</v>
      </c>
      <c r="AC457" s="61" t="s">
        <v>1416</v>
      </c>
      <c r="AD457" s="61">
        <v>340</v>
      </c>
    </row>
    <row r="458" spans="1:30" ht="36" hidden="1" customHeight="1">
      <c r="A458" s="32">
        <v>36</v>
      </c>
      <c r="B458" s="51" t="s">
        <v>1417</v>
      </c>
      <c r="C458" s="51" t="s">
        <v>1418</v>
      </c>
      <c r="D458" s="22" t="s">
        <v>32</v>
      </c>
      <c r="E458" s="22" t="s">
        <v>338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16">
        <f t="shared" si="13"/>
        <v>0</v>
      </c>
      <c r="W458" s="62">
        <v>2280</v>
      </c>
      <c r="X458" s="62">
        <v>2280</v>
      </c>
      <c r="Y458" s="11" t="s">
        <v>34</v>
      </c>
      <c r="Z458" s="60">
        <v>11</v>
      </c>
      <c r="AA458" s="60">
        <v>52</v>
      </c>
      <c r="AB458" s="60">
        <v>5</v>
      </c>
      <c r="AC458" s="61" t="s">
        <v>1419</v>
      </c>
      <c r="AD458" s="61">
        <v>341</v>
      </c>
    </row>
    <row r="459" spans="1:30" ht="36" hidden="1" customHeight="1">
      <c r="A459" s="32">
        <v>37</v>
      </c>
      <c r="B459" s="51" t="s">
        <v>1420</v>
      </c>
      <c r="C459" s="51" t="s">
        <v>1418</v>
      </c>
      <c r="D459" s="22" t="s">
        <v>32</v>
      </c>
      <c r="E459" s="22" t="s">
        <v>338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16">
        <f t="shared" si="13"/>
        <v>0</v>
      </c>
      <c r="W459" s="62">
        <v>23947.547860000002</v>
      </c>
      <c r="X459" s="62">
        <v>23947.547860000002</v>
      </c>
      <c r="Y459" s="11" t="s">
        <v>34</v>
      </c>
      <c r="Z459" s="60">
        <v>11</v>
      </c>
      <c r="AA459" s="60">
        <v>52</v>
      </c>
      <c r="AB459" s="60">
        <v>5</v>
      </c>
      <c r="AC459" s="61" t="s">
        <v>1421</v>
      </c>
      <c r="AD459" s="61">
        <v>342</v>
      </c>
    </row>
    <row r="460" spans="1:30" ht="36" hidden="1" customHeight="1">
      <c r="A460" s="32">
        <v>38</v>
      </c>
      <c r="B460" s="51" t="s">
        <v>1422</v>
      </c>
      <c r="C460" s="51" t="s">
        <v>1410</v>
      </c>
      <c r="D460" s="22" t="s">
        <v>32</v>
      </c>
      <c r="E460" s="22" t="s">
        <v>1423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16">
        <f t="shared" si="13"/>
        <v>0</v>
      </c>
      <c r="W460" s="62">
        <v>10319</v>
      </c>
      <c r="X460" s="62">
        <v>10319</v>
      </c>
      <c r="Y460" s="11" t="s">
        <v>34</v>
      </c>
      <c r="Z460" s="60">
        <v>11</v>
      </c>
      <c r="AA460" s="60">
        <v>52</v>
      </c>
      <c r="AB460" s="60">
        <v>5</v>
      </c>
      <c r="AC460" s="61" t="s">
        <v>1424</v>
      </c>
      <c r="AD460" s="61">
        <v>343</v>
      </c>
    </row>
    <row r="461" spans="1:30" ht="36" hidden="1" customHeight="1">
      <c r="A461" s="32">
        <v>39</v>
      </c>
      <c r="B461" s="51" t="s">
        <v>1425</v>
      </c>
      <c r="C461" s="51" t="s">
        <v>1410</v>
      </c>
      <c r="D461" s="22" t="s">
        <v>32</v>
      </c>
      <c r="E461" s="22" t="s">
        <v>1426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16">
        <f t="shared" si="13"/>
        <v>0</v>
      </c>
      <c r="W461" s="62">
        <v>3177</v>
      </c>
      <c r="X461" s="62">
        <v>3177</v>
      </c>
      <c r="Y461" s="11" t="s">
        <v>34</v>
      </c>
      <c r="Z461" s="60">
        <v>11</v>
      </c>
      <c r="AA461" s="60">
        <v>52</v>
      </c>
      <c r="AB461" s="60">
        <v>5</v>
      </c>
      <c r="AC461" s="61" t="s">
        <v>1427</v>
      </c>
      <c r="AD461" s="61">
        <v>344</v>
      </c>
    </row>
    <row r="462" spans="1:30" ht="36" hidden="1" customHeight="1">
      <c r="A462" s="32">
        <v>40</v>
      </c>
      <c r="B462" s="51" t="s">
        <v>1428</v>
      </c>
      <c r="C462" s="51" t="s">
        <v>1410</v>
      </c>
      <c r="D462" s="22" t="s">
        <v>32</v>
      </c>
      <c r="E462" s="22" t="s">
        <v>125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16">
        <f t="shared" si="13"/>
        <v>0</v>
      </c>
      <c r="W462" s="62">
        <v>3243</v>
      </c>
      <c r="X462" s="62">
        <v>3243</v>
      </c>
      <c r="Y462" s="11" t="s">
        <v>34</v>
      </c>
      <c r="Z462" s="60">
        <v>11</v>
      </c>
      <c r="AA462" s="60">
        <v>52</v>
      </c>
      <c r="AB462" s="60">
        <v>5</v>
      </c>
      <c r="AC462" s="61" t="s">
        <v>1429</v>
      </c>
      <c r="AD462" s="61">
        <v>345</v>
      </c>
    </row>
    <row r="463" spans="1:30" ht="36" hidden="1" customHeight="1">
      <c r="A463" s="32">
        <v>41</v>
      </c>
      <c r="B463" s="51" t="s">
        <v>1430</v>
      </c>
      <c r="C463" s="51" t="s">
        <v>1410</v>
      </c>
      <c r="D463" s="22" t="s">
        <v>32</v>
      </c>
      <c r="E463" s="22" t="s">
        <v>1431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16">
        <f t="shared" si="13"/>
        <v>0</v>
      </c>
      <c r="W463" s="62">
        <v>1550</v>
      </c>
      <c r="X463" s="62">
        <v>1550</v>
      </c>
      <c r="Y463" s="11" t="s">
        <v>34</v>
      </c>
      <c r="Z463" s="60">
        <v>11</v>
      </c>
      <c r="AA463" s="60">
        <v>52</v>
      </c>
      <c r="AB463" s="60">
        <v>5</v>
      </c>
      <c r="AC463" s="61" t="s">
        <v>1432</v>
      </c>
      <c r="AD463" s="61">
        <v>346</v>
      </c>
    </row>
    <row r="464" spans="1:30" ht="36" hidden="1" customHeight="1">
      <c r="A464" s="32">
        <v>42</v>
      </c>
      <c r="B464" s="51" t="s">
        <v>1433</v>
      </c>
      <c r="C464" s="51" t="s">
        <v>1434</v>
      </c>
      <c r="D464" s="22" t="s">
        <v>32</v>
      </c>
      <c r="E464" s="22" t="s">
        <v>338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16">
        <f t="shared" si="13"/>
        <v>0</v>
      </c>
      <c r="W464" s="62">
        <v>28432</v>
      </c>
      <c r="X464" s="62">
        <v>28432</v>
      </c>
      <c r="Y464" s="11" t="s">
        <v>34</v>
      </c>
      <c r="Z464" s="60">
        <v>11</v>
      </c>
      <c r="AA464" s="60">
        <v>52</v>
      </c>
      <c r="AB464" s="60">
        <v>5</v>
      </c>
      <c r="AC464" s="61" t="s">
        <v>1435</v>
      </c>
      <c r="AD464" s="61">
        <v>347</v>
      </c>
    </row>
    <row r="465" spans="1:30" ht="36" hidden="1" customHeight="1">
      <c r="A465" s="32">
        <v>43</v>
      </c>
      <c r="B465" s="51" t="s">
        <v>1436</v>
      </c>
      <c r="C465" s="51" t="s">
        <v>1413</v>
      </c>
      <c r="D465" s="22" t="s">
        <v>32</v>
      </c>
      <c r="E465" s="22" t="s">
        <v>338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16">
        <f t="shared" si="13"/>
        <v>0</v>
      </c>
      <c r="W465" s="62">
        <v>1954</v>
      </c>
      <c r="X465" s="62">
        <v>1954</v>
      </c>
      <c r="Y465" s="11" t="s">
        <v>34</v>
      </c>
      <c r="Z465" s="60">
        <v>11</v>
      </c>
      <c r="AA465" s="60">
        <v>52</v>
      </c>
      <c r="AB465" s="60">
        <v>5</v>
      </c>
      <c r="AC465" s="61" t="s">
        <v>1437</v>
      </c>
      <c r="AD465" s="61">
        <v>348</v>
      </c>
    </row>
    <row r="466" spans="1:30" ht="36" hidden="1" customHeight="1">
      <c r="A466" s="32">
        <v>44</v>
      </c>
      <c r="B466" s="51" t="s">
        <v>1438</v>
      </c>
      <c r="C466" s="51" t="s">
        <v>1439</v>
      </c>
      <c r="D466" s="22" t="s">
        <v>32</v>
      </c>
      <c r="E466" s="22" t="s">
        <v>338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16">
        <f t="shared" si="13"/>
        <v>0</v>
      </c>
      <c r="W466" s="62">
        <v>2014</v>
      </c>
      <c r="X466" s="62">
        <v>2014</v>
      </c>
      <c r="Y466" s="11" t="s">
        <v>34</v>
      </c>
      <c r="Z466" s="60">
        <v>11</v>
      </c>
      <c r="AA466" s="60">
        <v>52</v>
      </c>
      <c r="AB466" s="60">
        <v>5</v>
      </c>
      <c r="AC466" s="61" t="s">
        <v>1440</v>
      </c>
      <c r="AD466" s="61">
        <v>349</v>
      </c>
    </row>
    <row r="467" spans="1:30" ht="36" hidden="1" customHeight="1">
      <c r="A467" s="32">
        <v>45</v>
      </c>
      <c r="B467" s="51" t="s">
        <v>1441</v>
      </c>
      <c r="C467" s="51" t="s">
        <v>1442</v>
      </c>
      <c r="D467" s="22" t="s">
        <v>32</v>
      </c>
      <c r="E467" s="22" t="s">
        <v>338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16">
        <f t="shared" si="13"/>
        <v>0</v>
      </c>
      <c r="W467" s="62">
        <v>4959</v>
      </c>
      <c r="X467" s="62">
        <v>4959</v>
      </c>
      <c r="Y467" s="11" t="s">
        <v>34</v>
      </c>
      <c r="Z467" s="60">
        <v>11</v>
      </c>
      <c r="AA467" s="60">
        <v>52</v>
      </c>
      <c r="AB467" s="60">
        <v>5</v>
      </c>
      <c r="AC467" s="61" t="s">
        <v>1443</v>
      </c>
      <c r="AD467" s="61">
        <v>350</v>
      </c>
    </row>
    <row r="468" spans="1:30" ht="36" hidden="1" customHeight="1">
      <c r="A468" s="32">
        <v>46</v>
      </c>
      <c r="B468" s="51" t="s">
        <v>1444</v>
      </c>
      <c r="C468" s="51" t="s">
        <v>1445</v>
      </c>
      <c r="D468" s="22" t="s">
        <v>32</v>
      </c>
      <c r="E468" s="22" t="s">
        <v>338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16">
        <f t="shared" si="13"/>
        <v>0</v>
      </c>
      <c r="W468" s="62">
        <v>8803</v>
      </c>
      <c r="X468" s="62">
        <v>8803</v>
      </c>
      <c r="Y468" s="11" t="s">
        <v>34</v>
      </c>
      <c r="Z468" s="60">
        <v>11</v>
      </c>
      <c r="AA468" s="60">
        <v>52</v>
      </c>
      <c r="AB468" s="60">
        <v>5</v>
      </c>
      <c r="AC468" s="61" t="s">
        <v>1446</v>
      </c>
      <c r="AD468" s="61">
        <v>351</v>
      </c>
    </row>
    <row r="469" spans="1:30" ht="36" hidden="1" customHeight="1">
      <c r="A469" s="32">
        <v>47</v>
      </c>
      <c r="B469" s="51" t="s">
        <v>1447</v>
      </c>
      <c r="C469" s="51" t="s">
        <v>1448</v>
      </c>
      <c r="D469" s="22" t="s">
        <v>32</v>
      </c>
      <c r="E469" s="22" t="s">
        <v>338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16">
        <f t="shared" si="13"/>
        <v>0</v>
      </c>
      <c r="W469" s="62">
        <v>1822.7421539000002</v>
      </c>
      <c r="X469" s="62">
        <v>1822.7421539000002</v>
      </c>
      <c r="Y469" s="11" t="s">
        <v>34</v>
      </c>
      <c r="Z469" s="60">
        <v>11</v>
      </c>
      <c r="AA469" s="60">
        <v>52</v>
      </c>
      <c r="AB469" s="60">
        <v>5</v>
      </c>
      <c r="AC469" s="61" t="s">
        <v>1449</v>
      </c>
      <c r="AD469" s="61">
        <v>352</v>
      </c>
    </row>
    <row r="470" spans="1:30" ht="36" hidden="1" customHeight="1">
      <c r="A470" s="32">
        <v>48</v>
      </c>
      <c r="B470" s="51" t="s">
        <v>1450</v>
      </c>
      <c r="C470" s="51" t="s">
        <v>1448</v>
      </c>
      <c r="D470" s="22" t="s">
        <v>32</v>
      </c>
      <c r="E470" s="22" t="s">
        <v>338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16">
        <f t="shared" si="13"/>
        <v>0</v>
      </c>
      <c r="W470" s="62">
        <v>2056</v>
      </c>
      <c r="X470" s="62">
        <v>2056</v>
      </c>
      <c r="Y470" s="11" t="s">
        <v>34</v>
      </c>
      <c r="Z470" s="60">
        <v>11</v>
      </c>
      <c r="AA470" s="60">
        <v>52</v>
      </c>
      <c r="AB470" s="60">
        <v>5</v>
      </c>
      <c r="AC470" s="61" t="s">
        <v>1451</v>
      </c>
      <c r="AD470" s="61">
        <v>353</v>
      </c>
    </row>
    <row r="471" spans="1:30" ht="36" hidden="1" customHeight="1">
      <c r="A471" s="32">
        <v>49</v>
      </c>
      <c r="B471" s="51" t="s">
        <v>1452</v>
      </c>
      <c r="C471" s="51" t="s">
        <v>1453</v>
      </c>
      <c r="D471" s="22" t="s">
        <v>32</v>
      </c>
      <c r="E471" s="22" t="s">
        <v>338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16">
        <f t="shared" si="13"/>
        <v>0</v>
      </c>
      <c r="W471" s="62">
        <v>4289</v>
      </c>
      <c r="X471" s="62">
        <v>4289</v>
      </c>
      <c r="Y471" s="11" t="s">
        <v>34</v>
      </c>
      <c r="Z471" s="60">
        <v>11</v>
      </c>
      <c r="AA471" s="60">
        <v>52</v>
      </c>
      <c r="AB471" s="60">
        <v>5</v>
      </c>
      <c r="AC471" s="61" t="s">
        <v>1454</v>
      </c>
      <c r="AD471" s="61">
        <v>354</v>
      </c>
    </row>
    <row r="472" spans="1:30" ht="36" hidden="1" customHeight="1">
      <c r="A472" s="32">
        <v>50</v>
      </c>
      <c r="B472" s="51" t="s">
        <v>1455</v>
      </c>
      <c r="C472" s="51" t="s">
        <v>1456</v>
      </c>
      <c r="D472" s="22" t="s">
        <v>32</v>
      </c>
      <c r="E472" s="22" t="s">
        <v>338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16">
        <f t="shared" si="13"/>
        <v>0</v>
      </c>
      <c r="W472" s="62">
        <v>1457</v>
      </c>
      <c r="X472" s="62">
        <v>1457</v>
      </c>
      <c r="Y472" s="11" t="s">
        <v>34</v>
      </c>
      <c r="Z472" s="60">
        <v>11</v>
      </c>
      <c r="AA472" s="60">
        <v>52</v>
      </c>
      <c r="AB472" s="60">
        <v>5</v>
      </c>
      <c r="AC472" s="61" t="s">
        <v>1457</v>
      </c>
      <c r="AD472" s="61">
        <v>355</v>
      </c>
    </row>
    <row r="473" spans="1:30" ht="36" hidden="1" customHeight="1">
      <c r="A473" s="32">
        <v>51</v>
      </c>
      <c r="B473" s="51" t="s">
        <v>1458</v>
      </c>
      <c r="C473" s="51" t="s">
        <v>1459</v>
      </c>
      <c r="D473" s="22" t="s">
        <v>32</v>
      </c>
      <c r="E473" s="22" t="s">
        <v>1460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16">
        <f t="shared" si="13"/>
        <v>0</v>
      </c>
      <c r="W473" s="62">
        <v>2090</v>
      </c>
      <c r="X473" s="62">
        <v>2090</v>
      </c>
      <c r="Y473" s="11" t="s">
        <v>34</v>
      </c>
      <c r="Z473" s="60">
        <v>11</v>
      </c>
      <c r="AA473" s="60">
        <v>52</v>
      </c>
      <c r="AB473" s="60">
        <v>5</v>
      </c>
      <c r="AC473" s="61" t="s">
        <v>1461</v>
      </c>
      <c r="AD473" s="61">
        <v>356</v>
      </c>
    </row>
    <row r="474" spans="1:30" ht="36" hidden="1" customHeight="1">
      <c r="A474" s="32">
        <v>52</v>
      </c>
      <c r="B474" s="51" t="s">
        <v>1462</v>
      </c>
      <c r="C474" s="51" t="s">
        <v>1410</v>
      </c>
      <c r="D474" s="22" t="s">
        <v>32</v>
      </c>
      <c r="E474" s="52" t="s">
        <v>1463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16">
        <f t="shared" si="13"/>
        <v>0</v>
      </c>
      <c r="W474" s="62">
        <v>1358</v>
      </c>
      <c r="X474" s="62">
        <v>1358</v>
      </c>
      <c r="Y474" s="11" t="s">
        <v>34</v>
      </c>
      <c r="Z474" s="60">
        <v>11</v>
      </c>
      <c r="AA474" s="60">
        <v>52</v>
      </c>
      <c r="AB474" s="60">
        <v>5</v>
      </c>
      <c r="AC474" s="61" t="s">
        <v>1464</v>
      </c>
      <c r="AD474" s="61">
        <v>357</v>
      </c>
    </row>
    <row r="475" spans="1:30" ht="36" hidden="1" customHeight="1">
      <c r="A475" s="32">
        <v>53</v>
      </c>
      <c r="B475" s="51" t="s">
        <v>1465</v>
      </c>
      <c r="C475" s="51" t="s">
        <v>1466</v>
      </c>
      <c r="D475" s="22" t="s">
        <v>32</v>
      </c>
      <c r="E475" s="22" t="s">
        <v>1467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16">
        <f t="shared" si="13"/>
        <v>0</v>
      </c>
      <c r="W475" s="62">
        <v>1536</v>
      </c>
      <c r="X475" s="62">
        <v>1536</v>
      </c>
      <c r="Y475" s="11" t="s">
        <v>34</v>
      </c>
      <c r="Z475" s="60">
        <v>11</v>
      </c>
      <c r="AA475" s="60">
        <v>52</v>
      </c>
      <c r="AB475" s="60">
        <v>5</v>
      </c>
      <c r="AC475" s="61" t="s">
        <v>1468</v>
      </c>
      <c r="AD475" s="61">
        <v>358</v>
      </c>
    </row>
    <row r="476" spans="1:30" ht="36" hidden="1" customHeight="1">
      <c r="A476" s="32">
        <v>54</v>
      </c>
      <c r="B476" s="51" t="s">
        <v>1469</v>
      </c>
      <c r="C476" s="51" t="s">
        <v>1470</v>
      </c>
      <c r="D476" s="22" t="s">
        <v>32</v>
      </c>
      <c r="E476" s="22" t="s">
        <v>42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16">
        <f t="shared" si="13"/>
        <v>0</v>
      </c>
      <c r="W476" s="62">
        <v>1638</v>
      </c>
      <c r="X476" s="62">
        <v>1638</v>
      </c>
      <c r="Y476" s="11" t="s">
        <v>34</v>
      </c>
      <c r="Z476" s="60">
        <v>11</v>
      </c>
      <c r="AA476" s="60">
        <v>52</v>
      </c>
      <c r="AB476" s="60">
        <v>5</v>
      </c>
      <c r="AC476" s="61" t="s">
        <v>1471</v>
      </c>
      <c r="AD476" s="61">
        <v>359</v>
      </c>
    </row>
    <row r="477" spans="1:30" ht="36" hidden="1" customHeight="1">
      <c r="A477" s="32">
        <v>55</v>
      </c>
      <c r="B477" s="51" t="s">
        <v>1472</v>
      </c>
      <c r="C477" s="51" t="s">
        <v>1473</v>
      </c>
      <c r="D477" s="22" t="s">
        <v>32</v>
      </c>
      <c r="E477" s="22" t="s">
        <v>338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16">
        <f t="shared" si="13"/>
        <v>0</v>
      </c>
      <c r="W477" s="62">
        <v>3007.8761336000002</v>
      </c>
      <c r="X477" s="62">
        <v>3007.8761336000002</v>
      </c>
      <c r="Y477" s="11" t="s">
        <v>34</v>
      </c>
      <c r="Z477" s="60">
        <v>11</v>
      </c>
      <c r="AA477" s="60">
        <v>52</v>
      </c>
      <c r="AB477" s="60">
        <v>5</v>
      </c>
      <c r="AC477" s="61" t="s">
        <v>1474</v>
      </c>
      <c r="AD477" s="61">
        <v>361</v>
      </c>
    </row>
    <row r="478" spans="1:30" ht="36" hidden="1" customHeight="1">
      <c r="A478" s="32">
        <v>56</v>
      </c>
      <c r="B478" s="51" t="s">
        <v>1475</v>
      </c>
      <c r="C478" s="51" t="s">
        <v>1476</v>
      </c>
      <c r="D478" s="22" t="s">
        <v>32</v>
      </c>
      <c r="E478" s="22" t="s">
        <v>338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16">
        <f t="shared" si="13"/>
        <v>0</v>
      </c>
      <c r="W478" s="62">
        <v>1002</v>
      </c>
      <c r="X478" s="62">
        <v>1002</v>
      </c>
      <c r="Y478" s="11" t="s">
        <v>34</v>
      </c>
      <c r="Z478" s="60">
        <v>11</v>
      </c>
      <c r="AA478" s="60">
        <v>52</v>
      </c>
      <c r="AB478" s="60">
        <v>5</v>
      </c>
      <c r="AC478" s="61" t="s">
        <v>1477</v>
      </c>
      <c r="AD478" s="61">
        <v>362</v>
      </c>
    </row>
    <row r="479" spans="1:30" ht="36" hidden="1" customHeight="1">
      <c r="A479" s="32">
        <v>57</v>
      </c>
      <c r="B479" s="51" t="s">
        <v>1478</v>
      </c>
      <c r="C479" s="51" t="s">
        <v>1479</v>
      </c>
      <c r="D479" s="22" t="s">
        <v>32</v>
      </c>
      <c r="E479" s="22" t="s">
        <v>125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16">
        <f t="shared" si="13"/>
        <v>0</v>
      </c>
      <c r="W479" s="62">
        <v>48204</v>
      </c>
      <c r="X479" s="62">
        <v>48204</v>
      </c>
      <c r="Y479" s="11" t="s">
        <v>34</v>
      </c>
      <c r="Z479" s="60">
        <v>11</v>
      </c>
      <c r="AA479" s="60">
        <v>52</v>
      </c>
      <c r="AB479" s="60">
        <v>5</v>
      </c>
      <c r="AC479" s="61" t="s">
        <v>1480</v>
      </c>
      <c r="AD479" s="61">
        <v>363</v>
      </c>
    </row>
    <row r="480" spans="1:30" ht="36" hidden="1" customHeight="1">
      <c r="A480" s="32">
        <v>58</v>
      </c>
      <c r="B480" s="51" t="s">
        <v>1481</v>
      </c>
      <c r="C480" s="51" t="s">
        <v>1456</v>
      </c>
      <c r="D480" s="22" t="s">
        <v>32</v>
      </c>
      <c r="E480" s="22" t="s">
        <v>338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16">
        <f t="shared" si="13"/>
        <v>0</v>
      </c>
      <c r="W480" s="62">
        <v>2204</v>
      </c>
      <c r="X480" s="62">
        <v>2204</v>
      </c>
      <c r="Y480" s="11" t="s">
        <v>34</v>
      </c>
      <c r="Z480" s="60">
        <v>11</v>
      </c>
      <c r="AA480" s="60">
        <v>52</v>
      </c>
      <c r="AB480" s="60">
        <v>5</v>
      </c>
      <c r="AC480" s="61" t="s">
        <v>1482</v>
      </c>
      <c r="AD480" s="61">
        <v>364</v>
      </c>
    </row>
    <row r="481" spans="1:30" ht="36" hidden="1" customHeight="1">
      <c r="A481" s="32">
        <v>59</v>
      </c>
      <c r="B481" s="51" t="s">
        <v>1483</v>
      </c>
      <c r="C481" s="51" t="s">
        <v>1484</v>
      </c>
      <c r="D481" s="22" t="s">
        <v>32</v>
      </c>
      <c r="E481" s="22" t="s">
        <v>338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16">
        <f t="shared" si="13"/>
        <v>0</v>
      </c>
      <c r="W481" s="62">
        <v>3168</v>
      </c>
      <c r="X481" s="62">
        <v>3168</v>
      </c>
      <c r="Y481" s="11" t="s">
        <v>34</v>
      </c>
      <c r="Z481" s="60">
        <v>11</v>
      </c>
      <c r="AA481" s="60">
        <v>52</v>
      </c>
      <c r="AB481" s="60">
        <v>5</v>
      </c>
      <c r="AC481" s="61" t="s">
        <v>1485</v>
      </c>
      <c r="AD481" s="61">
        <v>365</v>
      </c>
    </row>
    <row r="482" spans="1:30" ht="36" hidden="1" customHeight="1">
      <c r="A482" s="32">
        <v>60</v>
      </c>
      <c r="B482" s="51" t="s">
        <v>1486</v>
      </c>
      <c r="C482" s="51" t="s">
        <v>1487</v>
      </c>
      <c r="D482" s="13" t="s">
        <v>55</v>
      </c>
      <c r="E482" s="52" t="s">
        <v>1488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16">
        <f t="shared" si="13"/>
        <v>0</v>
      </c>
      <c r="W482" s="62">
        <v>8800</v>
      </c>
      <c r="X482" s="62">
        <v>8800</v>
      </c>
      <c r="Y482" s="42" t="s">
        <v>34</v>
      </c>
      <c r="Z482" s="60">
        <v>11</v>
      </c>
      <c r="AA482" s="60">
        <v>52</v>
      </c>
      <c r="AB482" s="60">
        <v>1</v>
      </c>
      <c r="AC482" s="61" t="s">
        <v>1489</v>
      </c>
      <c r="AD482" s="61">
        <v>366</v>
      </c>
    </row>
    <row r="483" spans="1:30" ht="36" hidden="1" customHeight="1">
      <c r="A483" s="32">
        <v>61</v>
      </c>
      <c r="B483" s="51" t="s">
        <v>1490</v>
      </c>
      <c r="C483" s="51" t="s">
        <v>1348</v>
      </c>
      <c r="D483" s="22" t="s">
        <v>32</v>
      </c>
      <c r="E483" s="22" t="s">
        <v>338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16">
        <f t="shared" si="13"/>
        <v>0</v>
      </c>
      <c r="W483" s="62">
        <v>6160</v>
      </c>
      <c r="X483" s="62">
        <v>6160</v>
      </c>
      <c r="Y483" s="11" t="s">
        <v>34</v>
      </c>
      <c r="Z483" s="60">
        <v>11</v>
      </c>
      <c r="AA483" s="60">
        <v>52</v>
      </c>
      <c r="AB483" s="60">
        <v>5</v>
      </c>
      <c r="AC483" s="61" t="s">
        <v>1491</v>
      </c>
      <c r="AD483" s="61">
        <v>367</v>
      </c>
    </row>
    <row r="484" spans="1:30" ht="36" hidden="1" customHeight="1">
      <c r="A484" s="32">
        <v>62</v>
      </c>
      <c r="B484" s="51" t="s">
        <v>1492</v>
      </c>
      <c r="C484" s="51" t="s">
        <v>1352</v>
      </c>
      <c r="D484" s="22" t="s">
        <v>32</v>
      </c>
      <c r="E484" s="22" t="s">
        <v>109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16">
        <f t="shared" si="13"/>
        <v>0</v>
      </c>
      <c r="W484" s="62">
        <v>8239</v>
      </c>
      <c r="X484" s="62">
        <v>8239</v>
      </c>
      <c r="Y484" s="11" t="s">
        <v>34</v>
      </c>
      <c r="Z484" s="60">
        <v>11</v>
      </c>
      <c r="AA484" s="60">
        <v>52</v>
      </c>
      <c r="AB484" s="60">
        <v>5</v>
      </c>
      <c r="AC484" s="61" t="s">
        <v>1493</v>
      </c>
      <c r="AD484" s="61">
        <v>368</v>
      </c>
    </row>
    <row r="485" spans="1:30" ht="36" hidden="1" customHeight="1">
      <c r="A485" s="32">
        <v>63</v>
      </c>
      <c r="B485" s="51" t="s">
        <v>1494</v>
      </c>
      <c r="C485" s="51" t="s">
        <v>1388</v>
      </c>
      <c r="D485" s="22" t="s">
        <v>32</v>
      </c>
      <c r="E485" s="22" t="s">
        <v>109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16">
        <f t="shared" si="13"/>
        <v>0</v>
      </c>
      <c r="W485" s="62">
        <v>1208.1300154</v>
      </c>
      <c r="X485" s="62">
        <v>1208.1300154</v>
      </c>
      <c r="Y485" s="11" t="s">
        <v>34</v>
      </c>
      <c r="Z485" s="60">
        <v>11</v>
      </c>
      <c r="AA485" s="60">
        <v>52</v>
      </c>
      <c r="AB485" s="60">
        <v>5</v>
      </c>
      <c r="AC485" s="61" t="s">
        <v>1495</v>
      </c>
      <c r="AD485" s="61">
        <v>369</v>
      </c>
    </row>
    <row r="486" spans="1:30" ht="36" hidden="1" customHeight="1">
      <c r="A486" s="32">
        <v>64</v>
      </c>
      <c r="B486" s="51" t="s">
        <v>1496</v>
      </c>
      <c r="C486" s="51" t="s">
        <v>1348</v>
      </c>
      <c r="D486" s="22" t="s">
        <v>32</v>
      </c>
      <c r="E486" s="22" t="s">
        <v>338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16">
        <f t="shared" si="13"/>
        <v>0</v>
      </c>
      <c r="W486" s="62">
        <v>5744</v>
      </c>
      <c r="X486" s="62">
        <v>5744</v>
      </c>
      <c r="Y486" s="11" t="s">
        <v>34</v>
      </c>
      <c r="Z486" s="60">
        <v>11</v>
      </c>
      <c r="AA486" s="60">
        <v>52</v>
      </c>
      <c r="AB486" s="60">
        <v>5</v>
      </c>
      <c r="AC486" s="61" t="s">
        <v>1497</v>
      </c>
      <c r="AD486" s="61">
        <v>370</v>
      </c>
    </row>
    <row r="487" spans="1:30" ht="36" hidden="1" customHeight="1">
      <c r="A487" s="32">
        <v>65</v>
      </c>
      <c r="B487" s="51" t="s">
        <v>1498</v>
      </c>
      <c r="C487" s="51" t="s">
        <v>1359</v>
      </c>
      <c r="D487" s="22" t="s">
        <v>32</v>
      </c>
      <c r="E487" s="22" t="s">
        <v>1353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16">
        <f t="shared" si="13"/>
        <v>0</v>
      </c>
      <c r="W487" s="62">
        <v>22638</v>
      </c>
      <c r="X487" s="62">
        <v>22638</v>
      </c>
      <c r="Y487" s="11" t="s">
        <v>34</v>
      </c>
      <c r="Z487" s="60">
        <v>11</v>
      </c>
      <c r="AA487" s="60">
        <v>52</v>
      </c>
      <c r="AB487" s="60">
        <v>5</v>
      </c>
      <c r="AC487" s="61" t="s">
        <v>1499</v>
      </c>
      <c r="AD487" s="61">
        <v>371</v>
      </c>
    </row>
    <row r="488" spans="1:30" ht="36" hidden="1" customHeight="1">
      <c r="A488" s="32">
        <v>66</v>
      </c>
      <c r="B488" s="51" t="s">
        <v>1500</v>
      </c>
      <c r="C488" s="51" t="s">
        <v>1501</v>
      </c>
      <c r="D488" s="13" t="s">
        <v>55</v>
      </c>
      <c r="E488" s="52" t="s">
        <v>1488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16">
        <f t="shared" si="13"/>
        <v>0</v>
      </c>
      <c r="W488" s="62">
        <v>47404</v>
      </c>
      <c r="X488" s="62">
        <v>47404</v>
      </c>
      <c r="Y488" s="42" t="s">
        <v>34</v>
      </c>
      <c r="Z488" s="60">
        <v>11</v>
      </c>
      <c r="AA488" s="60">
        <v>52</v>
      </c>
      <c r="AB488" s="60">
        <v>1</v>
      </c>
      <c r="AC488" s="61" t="s">
        <v>1502</v>
      </c>
      <c r="AD488" s="61">
        <v>373</v>
      </c>
    </row>
    <row r="489" spans="1:30" ht="36" hidden="1" customHeight="1">
      <c r="A489" s="32">
        <v>67</v>
      </c>
      <c r="B489" s="51" t="s">
        <v>1503</v>
      </c>
      <c r="C489" s="51" t="s">
        <v>1501</v>
      </c>
      <c r="D489" s="22" t="s">
        <v>32</v>
      </c>
      <c r="E489" s="22" t="s">
        <v>338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16">
        <f t="shared" si="13"/>
        <v>0</v>
      </c>
      <c r="W489" s="62">
        <v>1189</v>
      </c>
      <c r="X489" s="62">
        <v>1189</v>
      </c>
      <c r="Y489" s="11" t="s">
        <v>34</v>
      </c>
      <c r="Z489" s="60">
        <v>11</v>
      </c>
      <c r="AA489" s="60">
        <v>52</v>
      </c>
      <c r="AB489" s="60">
        <v>5</v>
      </c>
      <c r="AC489" s="61" t="s">
        <v>1504</v>
      </c>
      <c r="AD489" s="61">
        <v>374</v>
      </c>
    </row>
    <row r="490" spans="1:30" ht="36" hidden="1" customHeight="1">
      <c r="A490" s="32">
        <v>68</v>
      </c>
      <c r="B490" s="51" t="s">
        <v>1505</v>
      </c>
      <c r="C490" s="51" t="s">
        <v>1484</v>
      </c>
      <c r="D490" s="22" t="s">
        <v>32</v>
      </c>
      <c r="E490" s="22" t="s">
        <v>338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16">
        <f t="shared" si="13"/>
        <v>0</v>
      </c>
      <c r="W490" s="62">
        <v>1130</v>
      </c>
      <c r="X490" s="62">
        <v>1130</v>
      </c>
      <c r="Y490" s="11" t="s">
        <v>34</v>
      </c>
      <c r="Z490" s="60">
        <v>11</v>
      </c>
      <c r="AA490" s="60">
        <v>52</v>
      </c>
      <c r="AB490" s="60">
        <v>5</v>
      </c>
      <c r="AC490" s="61" t="s">
        <v>1506</v>
      </c>
      <c r="AD490" s="61">
        <v>375</v>
      </c>
    </row>
    <row r="491" spans="1:30" ht="36" hidden="1" customHeight="1">
      <c r="A491" s="32">
        <v>69</v>
      </c>
      <c r="B491" s="51" t="s">
        <v>1507</v>
      </c>
      <c r="C491" s="51" t="s">
        <v>1508</v>
      </c>
      <c r="D491" s="22" t="s">
        <v>32</v>
      </c>
      <c r="E491" s="22" t="s">
        <v>338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16">
        <f t="shared" si="13"/>
        <v>0</v>
      </c>
      <c r="W491" s="62">
        <v>5412</v>
      </c>
      <c r="X491" s="62">
        <v>5412</v>
      </c>
      <c r="Y491" s="11" t="s">
        <v>34</v>
      </c>
      <c r="Z491" s="60">
        <v>11</v>
      </c>
      <c r="AA491" s="60">
        <v>52</v>
      </c>
      <c r="AB491" s="60">
        <v>5</v>
      </c>
      <c r="AC491" s="61" t="s">
        <v>1509</v>
      </c>
      <c r="AD491" s="61">
        <v>376</v>
      </c>
    </row>
    <row r="492" spans="1:30" ht="36" hidden="1" customHeight="1">
      <c r="A492" s="32">
        <v>70</v>
      </c>
      <c r="B492" s="51" t="s">
        <v>1510</v>
      </c>
      <c r="C492" s="51" t="s">
        <v>1511</v>
      </c>
      <c r="D492" s="22" t="s">
        <v>32</v>
      </c>
      <c r="E492" s="22" t="s">
        <v>1512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16">
        <f t="shared" si="13"/>
        <v>0</v>
      </c>
      <c r="W492" s="62">
        <v>1142</v>
      </c>
      <c r="X492" s="62">
        <v>1142</v>
      </c>
      <c r="Y492" s="11" t="s">
        <v>34</v>
      </c>
      <c r="Z492" s="60">
        <v>11</v>
      </c>
      <c r="AA492" s="60">
        <v>52</v>
      </c>
      <c r="AB492" s="60">
        <v>5</v>
      </c>
      <c r="AC492" s="61" t="s">
        <v>1513</v>
      </c>
      <c r="AD492" s="61">
        <v>377</v>
      </c>
    </row>
    <row r="493" spans="1:30" ht="36" hidden="1" customHeight="1">
      <c r="A493" s="32">
        <v>71</v>
      </c>
      <c r="B493" s="51" t="s">
        <v>1514</v>
      </c>
      <c r="C493" s="51" t="s">
        <v>1484</v>
      </c>
      <c r="D493" s="22" t="s">
        <v>32</v>
      </c>
      <c r="E493" s="22" t="s">
        <v>1353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16">
        <f t="shared" si="13"/>
        <v>0</v>
      </c>
      <c r="W493" s="62">
        <v>3014</v>
      </c>
      <c r="X493" s="62">
        <v>3014</v>
      </c>
      <c r="Y493" s="11" t="s">
        <v>34</v>
      </c>
      <c r="Z493" s="60">
        <v>11</v>
      </c>
      <c r="AA493" s="60">
        <v>52</v>
      </c>
      <c r="AB493" s="60">
        <v>5</v>
      </c>
      <c r="AC493" s="61" t="s">
        <v>1515</v>
      </c>
      <c r="AD493" s="61">
        <v>378</v>
      </c>
    </row>
    <row r="494" spans="1:30" ht="36" hidden="1" customHeight="1">
      <c r="A494" s="32">
        <v>72</v>
      </c>
      <c r="B494" s="51" t="s">
        <v>1516</v>
      </c>
      <c r="C494" s="51" t="s">
        <v>1402</v>
      </c>
      <c r="D494" s="52" t="s">
        <v>32</v>
      </c>
      <c r="E494" s="52" t="s">
        <v>1353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16">
        <f t="shared" si="13"/>
        <v>0</v>
      </c>
      <c r="W494" s="62">
        <v>1445</v>
      </c>
      <c r="X494" s="62">
        <v>1445</v>
      </c>
      <c r="Y494" s="11" t="s">
        <v>34</v>
      </c>
      <c r="Z494" s="60">
        <v>11</v>
      </c>
      <c r="AA494" s="60">
        <v>52</v>
      </c>
      <c r="AB494" s="60">
        <v>5</v>
      </c>
      <c r="AC494" s="61" t="s">
        <v>1517</v>
      </c>
      <c r="AD494" s="61">
        <v>379</v>
      </c>
    </row>
    <row r="495" spans="1:30" ht="36" hidden="1" customHeight="1">
      <c r="A495" s="32">
        <v>73</v>
      </c>
      <c r="B495" s="51" t="s">
        <v>1518</v>
      </c>
      <c r="C495" s="51" t="s">
        <v>1365</v>
      </c>
      <c r="D495" s="52" t="s">
        <v>32</v>
      </c>
      <c r="E495" s="52" t="s">
        <v>1353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16">
        <f t="shared" si="13"/>
        <v>0</v>
      </c>
      <c r="W495" s="62">
        <v>2622</v>
      </c>
      <c r="X495" s="62">
        <v>2622</v>
      </c>
      <c r="Y495" s="11" t="s">
        <v>34</v>
      </c>
      <c r="Z495" s="60">
        <v>11</v>
      </c>
      <c r="AA495" s="60">
        <v>52</v>
      </c>
      <c r="AB495" s="60">
        <v>5</v>
      </c>
      <c r="AC495" s="61" t="s">
        <v>1519</v>
      </c>
      <c r="AD495" s="61">
        <v>380</v>
      </c>
    </row>
    <row r="496" spans="1:30" ht="36" hidden="1" customHeight="1">
      <c r="A496" s="32">
        <v>74</v>
      </c>
      <c r="B496" s="51" t="s">
        <v>1520</v>
      </c>
      <c r="C496" s="51" t="s">
        <v>1521</v>
      </c>
      <c r="D496" s="52" t="s">
        <v>32</v>
      </c>
      <c r="E496" s="52" t="s">
        <v>1353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16">
        <f t="shared" si="13"/>
        <v>0</v>
      </c>
      <c r="W496" s="59">
        <v>1594.076</v>
      </c>
      <c r="X496" s="59">
        <v>1594.076</v>
      </c>
      <c r="Y496" s="11" t="s">
        <v>34</v>
      </c>
      <c r="Z496" s="60">
        <v>11</v>
      </c>
      <c r="AA496" s="60">
        <v>52</v>
      </c>
      <c r="AB496" s="60">
        <v>5</v>
      </c>
      <c r="AC496" s="61" t="s">
        <v>1522</v>
      </c>
      <c r="AD496" s="61">
        <v>381</v>
      </c>
    </row>
    <row r="497" spans="1:30" ht="36" hidden="1" customHeight="1">
      <c r="A497" s="32">
        <v>75</v>
      </c>
      <c r="B497" s="51" t="s">
        <v>1523</v>
      </c>
      <c r="C497" s="51" t="s">
        <v>1521</v>
      </c>
      <c r="D497" s="52" t="s">
        <v>32</v>
      </c>
      <c r="E497" s="52" t="s">
        <v>1353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16">
        <f t="shared" si="13"/>
        <v>0</v>
      </c>
      <c r="W497" s="62">
        <v>2169</v>
      </c>
      <c r="X497" s="62">
        <v>2169</v>
      </c>
      <c r="Y497" s="11" t="s">
        <v>34</v>
      </c>
      <c r="Z497" s="60">
        <v>11</v>
      </c>
      <c r="AA497" s="60">
        <v>52</v>
      </c>
      <c r="AB497" s="60">
        <v>5</v>
      </c>
      <c r="AC497" s="61" t="s">
        <v>1524</v>
      </c>
      <c r="AD497" s="61">
        <v>412</v>
      </c>
    </row>
    <row r="498" spans="1:30" ht="36" hidden="1" customHeight="1">
      <c r="A498" s="32">
        <v>76</v>
      </c>
      <c r="B498" s="51" t="s">
        <v>1525</v>
      </c>
      <c r="C498" s="51" t="s">
        <v>1484</v>
      </c>
      <c r="D498" s="52" t="s">
        <v>32</v>
      </c>
      <c r="E498" s="52" t="s">
        <v>1353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16">
        <f t="shared" si="13"/>
        <v>0</v>
      </c>
      <c r="W498" s="59">
        <v>16644</v>
      </c>
      <c r="X498" s="59">
        <v>16644</v>
      </c>
      <c r="Y498" s="11" t="s">
        <v>34</v>
      </c>
      <c r="Z498" s="60">
        <v>11</v>
      </c>
      <c r="AA498" s="60">
        <v>52</v>
      </c>
      <c r="AB498" s="60">
        <v>5</v>
      </c>
      <c r="AC498" s="61" t="s">
        <v>1526</v>
      </c>
      <c r="AD498" s="61">
        <v>382</v>
      </c>
    </row>
    <row r="499" spans="1:30" ht="36" hidden="1" customHeight="1">
      <c r="A499" s="32">
        <v>77</v>
      </c>
      <c r="B499" s="51" t="s">
        <v>1527</v>
      </c>
      <c r="C499" s="51" t="s">
        <v>1528</v>
      </c>
      <c r="D499" s="52" t="s">
        <v>32</v>
      </c>
      <c r="E499" s="52" t="s">
        <v>1353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16">
        <f t="shared" si="13"/>
        <v>0</v>
      </c>
      <c r="W499" s="62">
        <v>3202</v>
      </c>
      <c r="X499" s="62">
        <v>3202</v>
      </c>
      <c r="Y499" s="11" t="s">
        <v>34</v>
      </c>
      <c r="Z499" s="60">
        <v>11</v>
      </c>
      <c r="AA499" s="60">
        <v>52</v>
      </c>
      <c r="AB499" s="60">
        <v>5</v>
      </c>
      <c r="AC499" s="61" t="s">
        <v>1529</v>
      </c>
      <c r="AD499" s="61">
        <v>383</v>
      </c>
    </row>
    <row r="500" spans="1:30" ht="36" hidden="1" customHeight="1">
      <c r="A500" s="32">
        <v>78</v>
      </c>
      <c r="B500" s="51" t="s">
        <v>1530</v>
      </c>
      <c r="C500" s="51" t="s">
        <v>1531</v>
      </c>
      <c r="D500" s="22" t="s">
        <v>32</v>
      </c>
      <c r="E500" s="22" t="s">
        <v>1353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16">
        <f t="shared" si="13"/>
        <v>0</v>
      </c>
      <c r="W500" s="59">
        <v>1835</v>
      </c>
      <c r="X500" s="59">
        <v>1835</v>
      </c>
      <c r="Y500" s="11" t="s">
        <v>34</v>
      </c>
      <c r="Z500" s="60">
        <v>11</v>
      </c>
      <c r="AA500" s="60">
        <v>52</v>
      </c>
      <c r="AB500" s="60">
        <v>5</v>
      </c>
      <c r="AC500" s="61" t="s">
        <v>1532</v>
      </c>
      <c r="AD500" s="61">
        <v>385</v>
      </c>
    </row>
    <row r="501" spans="1:30" ht="36" hidden="1" customHeight="1">
      <c r="A501" s="32">
        <v>79</v>
      </c>
      <c r="B501" s="51" t="s">
        <v>1533</v>
      </c>
      <c r="C501" s="51" t="s">
        <v>1511</v>
      </c>
      <c r="D501" s="52" t="s">
        <v>32</v>
      </c>
      <c r="E501" s="52" t="s">
        <v>1534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16">
        <f t="shared" si="13"/>
        <v>0</v>
      </c>
      <c r="W501" s="62">
        <v>1431</v>
      </c>
      <c r="X501" s="62">
        <v>1431</v>
      </c>
      <c r="Y501" s="11" t="s">
        <v>34</v>
      </c>
      <c r="Z501" s="60">
        <v>11</v>
      </c>
      <c r="AA501" s="60">
        <v>52</v>
      </c>
      <c r="AB501" s="60">
        <v>5</v>
      </c>
      <c r="AC501" s="61" t="s">
        <v>1535</v>
      </c>
      <c r="AD501" s="61">
        <v>386</v>
      </c>
    </row>
    <row r="502" spans="1:30" ht="36" hidden="1" customHeight="1">
      <c r="A502" s="32">
        <v>80</v>
      </c>
      <c r="B502" s="51" t="s">
        <v>1536</v>
      </c>
      <c r="C502" s="51" t="s">
        <v>1537</v>
      </c>
      <c r="D502" s="52" t="s">
        <v>539</v>
      </c>
      <c r="E502" s="52" t="s">
        <v>1538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16">
        <f t="shared" si="13"/>
        <v>0</v>
      </c>
      <c r="W502" s="62">
        <v>597</v>
      </c>
      <c r="X502" s="62">
        <v>597</v>
      </c>
      <c r="Y502" s="42" t="s">
        <v>34</v>
      </c>
      <c r="Z502" s="60">
        <v>11</v>
      </c>
      <c r="AA502" s="60">
        <v>52</v>
      </c>
      <c r="AB502" s="60">
        <v>6</v>
      </c>
      <c r="AC502" s="61" t="s">
        <v>1539</v>
      </c>
      <c r="AD502" s="61">
        <v>387</v>
      </c>
    </row>
    <row r="503" spans="1:30" ht="36" hidden="1" customHeight="1">
      <c r="A503" s="32">
        <v>81</v>
      </c>
      <c r="B503" s="51" t="s">
        <v>1540</v>
      </c>
      <c r="C503" s="51" t="s">
        <v>1541</v>
      </c>
      <c r="D503" s="52" t="s">
        <v>32</v>
      </c>
      <c r="E503" s="52" t="s">
        <v>1542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16">
        <f t="shared" si="13"/>
        <v>0</v>
      </c>
      <c r="W503" s="62">
        <v>2009</v>
      </c>
      <c r="X503" s="62">
        <v>2009</v>
      </c>
      <c r="Y503" s="11" t="s">
        <v>34</v>
      </c>
      <c r="Z503" s="60">
        <v>11</v>
      </c>
      <c r="AA503" s="60">
        <v>52</v>
      </c>
      <c r="AB503" s="60">
        <v>5</v>
      </c>
      <c r="AC503" s="61" t="s">
        <v>1543</v>
      </c>
      <c r="AD503" s="61">
        <v>388</v>
      </c>
    </row>
    <row r="504" spans="1:30" ht="36" hidden="1" customHeight="1">
      <c r="A504" s="32">
        <v>82</v>
      </c>
      <c r="B504" s="51" t="s">
        <v>1544</v>
      </c>
      <c r="C504" s="51" t="s">
        <v>1545</v>
      </c>
      <c r="D504" s="13" t="s">
        <v>55</v>
      </c>
      <c r="E504" s="52" t="s">
        <v>1546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16">
        <f t="shared" si="13"/>
        <v>0</v>
      </c>
      <c r="W504" s="62">
        <v>5608.6071934000001</v>
      </c>
      <c r="X504" s="62">
        <v>5608.6071934000001</v>
      </c>
      <c r="Y504" s="42" t="s">
        <v>34</v>
      </c>
      <c r="Z504" s="60">
        <v>11</v>
      </c>
      <c r="AA504" s="60">
        <v>52</v>
      </c>
      <c r="AB504" s="60">
        <v>1</v>
      </c>
      <c r="AC504" s="61" t="s">
        <v>1547</v>
      </c>
      <c r="AD504" s="61">
        <v>389</v>
      </c>
    </row>
    <row r="505" spans="1:30" ht="36" hidden="1" customHeight="1">
      <c r="A505" s="32">
        <v>83</v>
      </c>
      <c r="B505" s="51" t="s">
        <v>1548</v>
      </c>
      <c r="C505" s="51" t="s">
        <v>1399</v>
      </c>
      <c r="D505" s="13" t="s">
        <v>55</v>
      </c>
      <c r="E505" s="52" t="s">
        <v>1546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16">
        <f t="shared" si="13"/>
        <v>0</v>
      </c>
      <c r="W505" s="62">
        <v>5521.6185472999996</v>
      </c>
      <c r="X505" s="62">
        <v>5521.6185472999996</v>
      </c>
      <c r="Y505" s="42" t="s">
        <v>34</v>
      </c>
      <c r="Z505" s="60">
        <v>11</v>
      </c>
      <c r="AA505" s="60">
        <v>52</v>
      </c>
      <c r="AB505" s="60">
        <v>1</v>
      </c>
      <c r="AC505" s="61" t="s">
        <v>1549</v>
      </c>
      <c r="AD505" s="61">
        <v>390</v>
      </c>
    </row>
    <row r="506" spans="1:30" ht="36" hidden="1" customHeight="1">
      <c r="A506" s="32">
        <v>84</v>
      </c>
      <c r="B506" s="51" t="s">
        <v>1550</v>
      </c>
      <c r="C506" s="51" t="s">
        <v>1310</v>
      </c>
      <c r="D506" s="13" t="s">
        <v>55</v>
      </c>
      <c r="E506" s="52" t="s">
        <v>1546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16">
        <f t="shared" si="13"/>
        <v>0</v>
      </c>
      <c r="W506" s="62">
        <v>1636.6633695</v>
      </c>
      <c r="X506" s="62">
        <v>1636.6633695</v>
      </c>
      <c r="Y506" s="42" t="s">
        <v>34</v>
      </c>
      <c r="Z506" s="60">
        <v>11</v>
      </c>
      <c r="AA506" s="60">
        <v>52</v>
      </c>
      <c r="AB506" s="60">
        <v>1</v>
      </c>
      <c r="AC506" s="61" t="s">
        <v>1551</v>
      </c>
      <c r="AD506" s="61">
        <v>391</v>
      </c>
    </row>
    <row r="507" spans="1:30" ht="36" hidden="1" customHeight="1">
      <c r="A507" s="32">
        <v>85</v>
      </c>
      <c r="B507" s="51" t="s">
        <v>1552</v>
      </c>
      <c r="C507" s="51" t="s">
        <v>1553</v>
      </c>
      <c r="D507" s="13" t="s">
        <v>55</v>
      </c>
      <c r="E507" s="52" t="s">
        <v>1554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16">
        <f t="shared" si="13"/>
        <v>0</v>
      </c>
      <c r="W507" s="62">
        <v>3105.4321082000001</v>
      </c>
      <c r="X507" s="62">
        <v>3105.4321082000001</v>
      </c>
      <c r="Y507" s="42" t="s">
        <v>34</v>
      </c>
      <c r="Z507" s="60">
        <v>11</v>
      </c>
      <c r="AA507" s="60">
        <v>52</v>
      </c>
      <c r="AB507" s="60">
        <v>1</v>
      </c>
      <c r="AC507" s="61" t="s">
        <v>1555</v>
      </c>
      <c r="AD507" s="61">
        <v>392</v>
      </c>
    </row>
    <row r="508" spans="1:30" ht="36" hidden="1" customHeight="1">
      <c r="A508" s="32">
        <v>86</v>
      </c>
      <c r="B508" s="51" t="s">
        <v>1556</v>
      </c>
      <c r="C508" s="51" t="s">
        <v>1377</v>
      </c>
      <c r="D508" s="13" t="s">
        <v>55</v>
      </c>
      <c r="E508" s="52" t="s">
        <v>1554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16">
        <f t="shared" si="13"/>
        <v>0</v>
      </c>
      <c r="W508" s="62">
        <v>2889.91</v>
      </c>
      <c r="X508" s="62">
        <v>2889.91</v>
      </c>
      <c r="Y508" s="42" t="s">
        <v>34</v>
      </c>
      <c r="Z508" s="60">
        <v>11</v>
      </c>
      <c r="AA508" s="60">
        <v>52</v>
      </c>
      <c r="AB508" s="60">
        <v>1</v>
      </c>
      <c r="AC508" s="61" t="s">
        <v>1557</v>
      </c>
      <c r="AD508" s="61">
        <v>393</v>
      </c>
    </row>
    <row r="509" spans="1:30" ht="36" hidden="1" customHeight="1">
      <c r="A509" s="32">
        <v>87</v>
      </c>
      <c r="B509" s="51" t="s">
        <v>1558</v>
      </c>
      <c r="C509" s="51" t="s">
        <v>1310</v>
      </c>
      <c r="D509" s="13" t="s">
        <v>55</v>
      </c>
      <c r="E509" s="52" t="s">
        <v>1559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16">
        <f t="shared" si="13"/>
        <v>0</v>
      </c>
      <c r="W509" s="62">
        <v>4257</v>
      </c>
      <c r="X509" s="62">
        <v>4257</v>
      </c>
      <c r="Y509" s="42" t="s">
        <v>34</v>
      </c>
      <c r="Z509" s="60">
        <v>11</v>
      </c>
      <c r="AA509" s="60">
        <v>52</v>
      </c>
      <c r="AB509" s="60">
        <v>1</v>
      </c>
      <c r="AC509" s="61" t="s">
        <v>1560</v>
      </c>
      <c r="AD509" s="61">
        <v>394</v>
      </c>
    </row>
    <row r="510" spans="1:30" ht="36" hidden="1" customHeight="1">
      <c r="A510" s="32">
        <v>88</v>
      </c>
      <c r="B510" s="51" t="s">
        <v>1561</v>
      </c>
      <c r="C510" s="51" t="s">
        <v>1562</v>
      </c>
      <c r="D510" s="13" t="s">
        <v>55</v>
      </c>
      <c r="E510" s="52" t="s">
        <v>1563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16">
        <f t="shared" si="13"/>
        <v>0</v>
      </c>
      <c r="W510" s="62">
        <v>1687</v>
      </c>
      <c r="X510" s="62">
        <v>1687</v>
      </c>
      <c r="Y510" s="42" t="s">
        <v>34</v>
      </c>
      <c r="Z510" s="60">
        <v>11</v>
      </c>
      <c r="AA510" s="60">
        <v>52</v>
      </c>
      <c r="AB510" s="60">
        <v>1</v>
      </c>
      <c r="AC510" s="61" t="s">
        <v>1564</v>
      </c>
      <c r="AD510" s="61">
        <v>395</v>
      </c>
    </row>
    <row r="511" spans="1:30" ht="36" hidden="1" customHeight="1">
      <c r="A511" s="32">
        <v>89</v>
      </c>
      <c r="B511" s="51" t="s">
        <v>1565</v>
      </c>
      <c r="C511" s="51" t="s">
        <v>1566</v>
      </c>
      <c r="D511" s="13" t="s">
        <v>55</v>
      </c>
      <c r="E511" s="52" t="s">
        <v>1563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16">
        <f t="shared" si="13"/>
        <v>0</v>
      </c>
      <c r="W511" s="62">
        <v>2295</v>
      </c>
      <c r="X511" s="62">
        <v>2295</v>
      </c>
      <c r="Y511" s="42" t="s">
        <v>34</v>
      </c>
      <c r="Z511" s="60">
        <v>11</v>
      </c>
      <c r="AA511" s="60">
        <v>52</v>
      </c>
      <c r="AB511" s="60">
        <v>1</v>
      </c>
      <c r="AC511" s="61" t="s">
        <v>1567</v>
      </c>
      <c r="AD511" s="61">
        <v>396</v>
      </c>
    </row>
    <row r="512" spans="1:30" ht="36" hidden="1" customHeight="1">
      <c r="A512" s="32">
        <v>90</v>
      </c>
      <c r="B512" s="51" t="s">
        <v>1568</v>
      </c>
      <c r="C512" s="51" t="s">
        <v>1459</v>
      </c>
      <c r="D512" s="13" t="s">
        <v>55</v>
      </c>
      <c r="E512" s="52" t="s">
        <v>1563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16">
        <f t="shared" ref="V512:V574" si="14">0.0001543*F512+0.7*G512+ 0.7*H512+0.6*I512+0.5*J512+1.02*K512+0.00088*L512+0.99*M512+0.00094*N512+1.05*O512+0.00083*P512+1.09*Q512+0.0009*R512+1.09*S512+1*T512+0*U512</f>
        <v>0</v>
      </c>
      <c r="W512" s="62">
        <v>4659</v>
      </c>
      <c r="X512" s="62">
        <v>4659</v>
      </c>
      <c r="Y512" s="42" t="s">
        <v>34</v>
      </c>
      <c r="Z512" s="60">
        <v>11</v>
      </c>
      <c r="AA512" s="60">
        <v>52</v>
      </c>
      <c r="AB512" s="60">
        <v>1</v>
      </c>
      <c r="AC512" s="61" t="s">
        <v>1569</v>
      </c>
      <c r="AD512" s="61">
        <v>397</v>
      </c>
    </row>
    <row r="513" spans="1:30" ht="36" hidden="1" customHeight="1">
      <c r="A513" s="32">
        <v>91</v>
      </c>
      <c r="B513" s="51" t="s">
        <v>1570</v>
      </c>
      <c r="C513" s="51" t="s">
        <v>1459</v>
      </c>
      <c r="D513" s="13" t="s">
        <v>55</v>
      </c>
      <c r="E513" s="52" t="s">
        <v>1554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16">
        <f t="shared" si="14"/>
        <v>0</v>
      </c>
      <c r="W513" s="62">
        <v>2067</v>
      </c>
      <c r="X513" s="62">
        <v>2067</v>
      </c>
      <c r="Y513" s="42" t="s">
        <v>34</v>
      </c>
      <c r="Z513" s="60">
        <v>11</v>
      </c>
      <c r="AA513" s="60">
        <v>52</v>
      </c>
      <c r="AB513" s="60">
        <v>1</v>
      </c>
      <c r="AC513" s="61" t="s">
        <v>1571</v>
      </c>
      <c r="AD513" s="61">
        <v>398</v>
      </c>
    </row>
    <row r="514" spans="1:30" ht="36" hidden="1" customHeight="1">
      <c r="A514" s="32">
        <v>92</v>
      </c>
      <c r="B514" s="51" t="s">
        <v>1572</v>
      </c>
      <c r="C514" s="51" t="s">
        <v>1573</v>
      </c>
      <c r="D514" s="52" t="s">
        <v>539</v>
      </c>
      <c r="E514" s="52" t="s">
        <v>1574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16">
        <f t="shared" si="14"/>
        <v>0</v>
      </c>
      <c r="W514" s="62">
        <v>535</v>
      </c>
      <c r="X514" s="62">
        <v>535</v>
      </c>
      <c r="Y514" s="42" t="s">
        <v>34</v>
      </c>
      <c r="Z514" s="60">
        <v>11</v>
      </c>
      <c r="AA514" s="60">
        <v>52</v>
      </c>
      <c r="AB514" s="60">
        <v>6</v>
      </c>
      <c r="AC514" s="61" t="s">
        <v>1575</v>
      </c>
      <c r="AD514" s="61">
        <v>399</v>
      </c>
    </row>
    <row r="515" spans="1:30" ht="36" hidden="1" customHeight="1">
      <c r="A515" s="32">
        <v>93</v>
      </c>
      <c r="B515" s="51" t="s">
        <v>1576</v>
      </c>
      <c r="C515" s="51" t="s">
        <v>1577</v>
      </c>
      <c r="D515" s="52" t="s">
        <v>539</v>
      </c>
      <c r="E515" s="52" t="s">
        <v>147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16">
        <f t="shared" si="14"/>
        <v>0</v>
      </c>
      <c r="W515" s="62">
        <v>520</v>
      </c>
      <c r="X515" s="62">
        <v>520</v>
      </c>
      <c r="Y515" s="42" t="s">
        <v>34</v>
      </c>
      <c r="Z515" s="60">
        <v>11</v>
      </c>
      <c r="AA515" s="60">
        <v>52</v>
      </c>
      <c r="AB515" s="60">
        <v>6</v>
      </c>
      <c r="AC515" s="61" t="s">
        <v>1578</v>
      </c>
      <c r="AD515" s="61">
        <v>400</v>
      </c>
    </row>
    <row r="516" spans="1:30" ht="36" hidden="1" customHeight="1">
      <c r="A516" s="32">
        <v>94</v>
      </c>
      <c r="B516" s="51" t="s">
        <v>1579</v>
      </c>
      <c r="C516" s="51" t="s">
        <v>1459</v>
      </c>
      <c r="D516" s="52" t="s">
        <v>539</v>
      </c>
      <c r="E516" s="52" t="s">
        <v>147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16">
        <f t="shared" si="14"/>
        <v>0</v>
      </c>
      <c r="W516" s="62">
        <v>1310</v>
      </c>
      <c r="X516" s="62">
        <v>1310</v>
      </c>
      <c r="Y516" s="42" t="s">
        <v>34</v>
      </c>
      <c r="Z516" s="60">
        <v>11</v>
      </c>
      <c r="AA516" s="60">
        <v>52</v>
      </c>
      <c r="AB516" s="60">
        <v>6</v>
      </c>
      <c r="AC516" s="61" t="s">
        <v>1580</v>
      </c>
      <c r="AD516" s="61">
        <v>401</v>
      </c>
    </row>
    <row r="517" spans="1:30" ht="36" hidden="1" customHeight="1">
      <c r="A517" s="32">
        <v>95</v>
      </c>
      <c r="B517" s="51" t="s">
        <v>1581</v>
      </c>
      <c r="C517" s="51" t="s">
        <v>1508</v>
      </c>
      <c r="D517" s="52" t="s">
        <v>539</v>
      </c>
      <c r="E517" s="52" t="s">
        <v>147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16">
        <f t="shared" si="14"/>
        <v>0</v>
      </c>
      <c r="W517" s="62">
        <v>1110</v>
      </c>
      <c r="X517" s="62">
        <v>1110</v>
      </c>
      <c r="Y517" s="42" t="s">
        <v>34</v>
      </c>
      <c r="Z517" s="60">
        <v>11</v>
      </c>
      <c r="AA517" s="60">
        <v>52</v>
      </c>
      <c r="AB517" s="60">
        <v>6</v>
      </c>
      <c r="AC517" s="61" t="s">
        <v>1582</v>
      </c>
      <c r="AD517" s="61">
        <v>402</v>
      </c>
    </row>
    <row r="518" spans="1:30" ht="36" hidden="1" customHeight="1">
      <c r="A518" s="32">
        <v>96</v>
      </c>
      <c r="B518" s="51" t="s">
        <v>1583</v>
      </c>
      <c r="C518" s="51" t="s">
        <v>1399</v>
      </c>
      <c r="D518" s="52" t="s">
        <v>32</v>
      </c>
      <c r="E518" s="52" t="s">
        <v>1353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16">
        <f t="shared" si="14"/>
        <v>0</v>
      </c>
      <c r="W518" s="62">
        <v>11595.162480000001</v>
      </c>
      <c r="X518" s="62">
        <v>11595.162480000001</v>
      </c>
      <c r="Y518" s="11" t="s">
        <v>34</v>
      </c>
      <c r="Z518" s="60">
        <v>11</v>
      </c>
      <c r="AA518" s="60">
        <v>52</v>
      </c>
      <c r="AB518" s="60">
        <v>5</v>
      </c>
      <c r="AC518" s="61" t="s">
        <v>1584</v>
      </c>
      <c r="AD518" s="61">
        <v>403</v>
      </c>
    </row>
    <row r="519" spans="1:30" ht="36" hidden="1" customHeight="1">
      <c r="A519" s="32">
        <v>97</v>
      </c>
      <c r="B519" s="51" t="s">
        <v>1585</v>
      </c>
      <c r="C519" s="51" t="s">
        <v>1586</v>
      </c>
      <c r="D519" s="52" t="s">
        <v>539</v>
      </c>
      <c r="E519" s="52" t="s">
        <v>61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16">
        <f t="shared" si="14"/>
        <v>0</v>
      </c>
      <c r="W519" s="62">
        <v>847</v>
      </c>
      <c r="X519" s="62">
        <v>847</v>
      </c>
      <c r="Y519" s="42" t="s">
        <v>34</v>
      </c>
      <c r="Z519" s="60">
        <v>11</v>
      </c>
      <c r="AA519" s="60">
        <v>52</v>
      </c>
      <c r="AB519" s="60">
        <v>6</v>
      </c>
      <c r="AC519" s="61" t="s">
        <v>1587</v>
      </c>
      <c r="AD519" s="61">
        <v>404</v>
      </c>
    </row>
    <row r="520" spans="1:30" ht="36" hidden="1" customHeight="1">
      <c r="A520" s="32">
        <v>98</v>
      </c>
      <c r="B520" s="51" t="s">
        <v>1588</v>
      </c>
      <c r="C520" s="51" t="s">
        <v>1473</v>
      </c>
      <c r="D520" s="52" t="s">
        <v>32</v>
      </c>
      <c r="E520" s="52" t="s">
        <v>338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16">
        <f t="shared" si="14"/>
        <v>0</v>
      </c>
      <c r="W520" s="59">
        <v>4118</v>
      </c>
      <c r="X520" s="59">
        <v>4118</v>
      </c>
      <c r="Y520" s="11" t="s">
        <v>34</v>
      </c>
      <c r="Z520" s="60">
        <v>11</v>
      </c>
      <c r="AA520" s="60">
        <v>52</v>
      </c>
      <c r="AB520" s="60">
        <v>5</v>
      </c>
      <c r="AC520" s="61" t="s">
        <v>1589</v>
      </c>
      <c r="AD520" s="61">
        <v>405</v>
      </c>
    </row>
    <row r="521" spans="1:30" ht="36" hidden="1" customHeight="1">
      <c r="A521" s="32">
        <v>99</v>
      </c>
      <c r="B521" s="51" t="s">
        <v>1590</v>
      </c>
      <c r="C521" s="51" t="s">
        <v>1388</v>
      </c>
      <c r="D521" s="22" t="s">
        <v>32</v>
      </c>
      <c r="E521" s="22" t="s">
        <v>1591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16">
        <f t="shared" si="14"/>
        <v>0</v>
      </c>
      <c r="W521" s="62">
        <v>779126</v>
      </c>
      <c r="X521" s="62">
        <v>779126</v>
      </c>
      <c r="Y521" s="11" t="s">
        <v>34</v>
      </c>
      <c r="Z521" s="60">
        <v>11</v>
      </c>
      <c r="AA521" s="60">
        <v>52</v>
      </c>
      <c r="AB521" s="60">
        <v>5</v>
      </c>
      <c r="AC521" s="61" t="s">
        <v>1592</v>
      </c>
      <c r="AD521" s="61">
        <v>406</v>
      </c>
    </row>
    <row r="522" spans="1:30" ht="36" hidden="1" customHeight="1">
      <c r="A522" s="32">
        <v>100</v>
      </c>
      <c r="B522" s="51" t="s">
        <v>1593</v>
      </c>
      <c r="C522" s="51" t="s">
        <v>1594</v>
      </c>
      <c r="D522" s="22" t="s">
        <v>32</v>
      </c>
      <c r="E522" s="22" t="s">
        <v>1591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16">
        <f t="shared" si="14"/>
        <v>0</v>
      </c>
      <c r="W522" s="62">
        <v>2018081</v>
      </c>
      <c r="X522" s="62">
        <v>2018081</v>
      </c>
      <c r="Y522" s="11" t="s">
        <v>34</v>
      </c>
      <c r="Z522" s="60">
        <v>11</v>
      </c>
      <c r="AA522" s="60">
        <v>52</v>
      </c>
      <c r="AB522" s="60">
        <v>5</v>
      </c>
      <c r="AC522" s="61" t="s">
        <v>1595</v>
      </c>
      <c r="AD522" s="61">
        <v>407</v>
      </c>
    </row>
    <row r="523" spans="1:30" ht="36" hidden="1" customHeight="1">
      <c r="A523" s="32">
        <v>101</v>
      </c>
      <c r="B523" s="51" t="s">
        <v>1596</v>
      </c>
      <c r="C523" s="51" t="s">
        <v>1380</v>
      </c>
      <c r="D523" s="52" t="s">
        <v>32</v>
      </c>
      <c r="E523" s="52" t="s">
        <v>1591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16">
        <f t="shared" si="14"/>
        <v>0</v>
      </c>
      <c r="W523" s="59">
        <v>1661887</v>
      </c>
      <c r="X523" s="59">
        <v>1661887</v>
      </c>
      <c r="Y523" s="11" t="s">
        <v>34</v>
      </c>
      <c r="Z523" s="60">
        <v>11</v>
      </c>
      <c r="AA523" s="60">
        <v>52</v>
      </c>
      <c r="AB523" s="60">
        <v>5</v>
      </c>
      <c r="AC523" s="61" t="s">
        <v>1597</v>
      </c>
      <c r="AD523" s="61">
        <v>408</v>
      </c>
    </row>
    <row r="524" spans="1:30" ht="36" hidden="1" customHeight="1">
      <c r="A524" s="32">
        <v>102</v>
      </c>
      <c r="B524" s="51" t="s">
        <v>1598</v>
      </c>
      <c r="C524" s="51" t="s">
        <v>1528</v>
      </c>
      <c r="D524" s="22" t="s">
        <v>32</v>
      </c>
      <c r="E524" s="22" t="s">
        <v>1591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16">
        <f t="shared" si="14"/>
        <v>0</v>
      </c>
      <c r="W524" s="59">
        <v>1336453</v>
      </c>
      <c r="X524" s="59">
        <v>1336453</v>
      </c>
      <c r="Y524" s="11" t="s">
        <v>34</v>
      </c>
      <c r="Z524" s="60">
        <v>11</v>
      </c>
      <c r="AA524" s="60">
        <v>52</v>
      </c>
      <c r="AB524" s="60">
        <v>5</v>
      </c>
      <c r="AC524" s="61" t="s">
        <v>1599</v>
      </c>
      <c r="AD524" s="61">
        <v>409</v>
      </c>
    </row>
    <row r="525" spans="1:30" ht="36" hidden="1" customHeight="1">
      <c r="A525" s="32">
        <v>103</v>
      </c>
      <c r="B525" s="51" t="s">
        <v>1600</v>
      </c>
      <c r="C525" s="51" t="s">
        <v>1601</v>
      </c>
      <c r="D525" s="22" t="s">
        <v>32</v>
      </c>
      <c r="E525" s="22" t="s">
        <v>1591</v>
      </c>
      <c r="F525" s="26"/>
      <c r="G525" s="26"/>
      <c r="H525" s="63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16">
        <f t="shared" si="14"/>
        <v>0</v>
      </c>
      <c r="W525" s="59">
        <v>682844.62126000004</v>
      </c>
      <c r="X525" s="59">
        <v>682844.62126000004</v>
      </c>
      <c r="Y525" s="11" t="s">
        <v>34</v>
      </c>
      <c r="Z525" s="60">
        <v>11</v>
      </c>
      <c r="AA525" s="60">
        <v>52</v>
      </c>
      <c r="AB525" s="60">
        <v>5</v>
      </c>
      <c r="AC525" s="61" t="s">
        <v>1602</v>
      </c>
      <c r="AD525" s="61">
        <v>410</v>
      </c>
    </row>
    <row r="526" spans="1:30" ht="36" hidden="1" customHeight="1">
      <c r="A526" s="32">
        <v>104</v>
      </c>
      <c r="B526" s="51" t="s">
        <v>1603</v>
      </c>
      <c r="C526" s="51" t="s">
        <v>1380</v>
      </c>
      <c r="D526" s="52" t="s">
        <v>32</v>
      </c>
      <c r="E526" s="52" t="s">
        <v>1591</v>
      </c>
      <c r="F526" s="26"/>
      <c r="G526" s="26"/>
      <c r="H526" s="63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16">
        <f t="shared" si="14"/>
        <v>0</v>
      </c>
      <c r="W526" s="59">
        <v>1500000</v>
      </c>
      <c r="X526" s="59">
        <v>1500000</v>
      </c>
      <c r="Y526" s="11" t="s">
        <v>34</v>
      </c>
      <c r="Z526" s="60">
        <v>11</v>
      </c>
      <c r="AA526" s="60">
        <v>52</v>
      </c>
      <c r="AB526" s="60">
        <v>5</v>
      </c>
      <c r="AC526" s="61" t="s">
        <v>1604</v>
      </c>
      <c r="AD526" s="61">
        <v>411</v>
      </c>
    </row>
    <row r="527" spans="1:30" ht="36" hidden="1" customHeight="1">
      <c r="A527" s="32">
        <v>105</v>
      </c>
      <c r="B527" s="51" t="s">
        <v>1605</v>
      </c>
      <c r="C527" s="51" t="s">
        <v>1606</v>
      </c>
      <c r="D527" s="52" t="s">
        <v>32</v>
      </c>
      <c r="E527" s="52" t="s">
        <v>1353</v>
      </c>
      <c r="F527" s="26"/>
      <c r="G527" s="26"/>
      <c r="H527" s="63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16">
        <f t="shared" si="14"/>
        <v>0</v>
      </c>
      <c r="W527" s="59">
        <v>15789</v>
      </c>
      <c r="X527" s="59">
        <v>15789</v>
      </c>
      <c r="Y527" s="11" t="s">
        <v>34</v>
      </c>
      <c r="Z527" s="60">
        <v>11</v>
      </c>
      <c r="AA527" s="60">
        <v>52</v>
      </c>
      <c r="AB527" s="60">
        <v>5</v>
      </c>
      <c r="AC527" s="61" t="s">
        <v>1607</v>
      </c>
      <c r="AD527" s="61">
        <v>413</v>
      </c>
    </row>
    <row r="528" spans="1:30" ht="36" hidden="1" customHeight="1">
      <c r="A528" s="32">
        <v>106</v>
      </c>
      <c r="B528" s="51" t="s">
        <v>1608</v>
      </c>
      <c r="C528" s="51" t="s">
        <v>1405</v>
      </c>
      <c r="D528" s="52" t="s">
        <v>539</v>
      </c>
      <c r="E528" s="52" t="s">
        <v>61</v>
      </c>
      <c r="F528" s="26"/>
      <c r="G528" s="26"/>
      <c r="H528" s="63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16">
        <f t="shared" si="14"/>
        <v>0</v>
      </c>
      <c r="W528" s="43">
        <v>871</v>
      </c>
      <c r="X528" s="43">
        <v>871</v>
      </c>
      <c r="Y528" s="42" t="s">
        <v>34</v>
      </c>
      <c r="Z528" s="60">
        <v>11</v>
      </c>
      <c r="AA528" s="60">
        <v>52</v>
      </c>
      <c r="AB528" s="60">
        <v>6</v>
      </c>
      <c r="AC528" s="61" t="s">
        <v>1609</v>
      </c>
      <c r="AD528" s="61">
        <v>414</v>
      </c>
    </row>
    <row r="529" spans="1:30" ht="36" hidden="1" customHeight="1">
      <c r="A529" s="32">
        <v>107</v>
      </c>
      <c r="B529" s="51" t="s">
        <v>1610</v>
      </c>
      <c r="C529" s="51" t="s">
        <v>1459</v>
      </c>
      <c r="D529" s="52" t="s">
        <v>539</v>
      </c>
      <c r="E529" s="52" t="s">
        <v>147</v>
      </c>
      <c r="F529" s="26"/>
      <c r="G529" s="26"/>
      <c r="H529" s="63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16">
        <f t="shared" si="14"/>
        <v>0</v>
      </c>
      <c r="W529" s="43">
        <v>590</v>
      </c>
      <c r="X529" s="43">
        <v>590</v>
      </c>
      <c r="Y529" s="42" t="s">
        <v>34</v>
      </c>
      <c r="Z529" s="60">
        <v>11</v>
      </c>
      <c r="AA529" s="60">
        <v>52</v>
      </c>
      <c r="AB529" s="60">
        <v>6</v>
      </c>
      <c r="AC529" s="61" t="s">
        <v>1611</v>
      </c>
      <c r="AD529" s="61">
        <v>415</v>
      </c>
    </row>
    <row r="530" spans="1:30" ht="36" hidden="1" customHeight="1">
      <c r="A530" s="32">
        <v>108</v>
      </c>
      <c r="B530" s="51" t="s">
        <v>1612</v>
      </c>
      <c r="C530" s="51" t="s">
        <v>1613</v>
      </c>
      <c r="D530" s="13" t="s">
        <v>55</v>
      </c>
      <c r="E530" s="52" t="s">
        <v>1614</v>
      </c>
      <c r="F530" s="26"/>
      <c r="G530" s="26"/>
      <c r="H530" s="63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16">
        <f t="shared" si="14"/>
        <v>0</v>
      </c>
      <c r="W530" s="43">
        <v>538</v>
      </c>
      <c r="X530" s="43">
        <v>538</v>
      </c>
      <c r="Y530" s="42" t="s">
        <v>34</v>
      </c>
      <c r="Z530" s="60">
        <v>11</v>
      </c>
      <c r="AA530" s="60">
        <v>52</v>
      </c>
      <c r="AB530" s="60">
        <v>1</v>
      </c>
      <c r="AC530" s="61" t="s">
        <v>1615</v>
      </c>
      <c r="AD530" s="61">
        <v>2468</v>
      </c>
    </row>
    <row r="531" spans="1:30" ht="36" hidden="1" customHeight="1">
      <c r="A531" s="32">
        <v>109</v>
      </c>
      <c r="B531" s="26" t="s">
        <v>1616</v>
      </c>
      <c r="C531" s="26" t="s">
        <v>1617</v>
      </c>
      <c r="D531" s="26" t="s">
        <v>539</v>
      </c>
      <c r="E531" s="42" t="s">
        <v>205</v>
      </c>
      <c r="F531" s="26"/>
      <c r="G531" s="26"/>
      <c r="H531" s="63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16">
        <f t="shared" si="14"/>
        <v>0</v>
      </c>
      <c r="W531" s="43">
        <v>640</v>
      </c>
      <c r="X531" s="43">
        <v>640</v>
      </c>
      <c r="Y531" s="42" t="s">
        <v>34</v>
      </c>
      <c r="Z531" s="60">
        <v>11</v>
      </c>
      <c r="AA531" s="60">
        <v>52</v>
      </c>
      <c r="AB531" s="60">
        <v>6</v>
      </c>
      <c r="AC531" s="61" t="s">
        <v>1618</v>
      </c>
      <c r="AD531" s="61">
        <v>2469</v>
      </c>
    </row>
    <row r="532" spans="1:30" ht="36" hidden="1" customHeight="1">
      <c r="A532" s="32">
        <v>110</v>
      </c>
      <c r="B532" s="26" t="s">
        <v>1619</v>
      </c>
      <c r="C532" s="26" t="s">
        <v>1620</v>
      </c>
      <c r="D532" s="26" t="s">
        <v>238</v>
      </c>
      <c r="E532" s="42" t="s">
        <v>1621</v>
      </c>
      <c r="F532" s="26"/>
      <c r="G532" s="26"/>
      <c r="H532" s="63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16">
        <f t="shared" si="14"/>
        <v>0</v>
      </c>
      <c r="W532" s="43">
        <v>704</v>
      </c>
      <c r="X532" s="43">
        <v>704</v>
      </c>
      <c r="Y532" s="42" t="s">
        <v>34</v>
      </c>
      <c r="Z532" s="60">
        <v>11</v>
      </c>
      <c r="AA532" s="60">
        <v>52</v>
      </c>
      <c r="AB532" s="60">
        <v>6</v>
      </c>
      <c r="AC532" s="61" t="s">
        <v>1622</v>
      </c>
      <c r="AD532" s="61">
        <v>2470</v>
      </c>
    </row>
    <row r="533" spans="1:30" ht="36" hidden="1" customHeight="1">
      <c r="A533" s="32">
        <v>111</v>
      </c>
      <c r="B533" s="26" t="s">
        <v>1623</v>
      </c>
      <c r="C533" s="26" t="s">
        <v>1624</v>
      </c>
      <c r="D533" s="26" t="s">
        <v>539</v>
      </c>
      <c r="E533" s="42" t="s">
        <v>1625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16">
        <f t="shared" si="14"/>
        <v>0</v>
      </c>
      <c r="W533" s="43">
        <v>837</v>
      </c>
      <c r="X533" s="43">
        <v>837</v>
      </c>
      <c r="Y533" s="42" t="s">
        <v>34</v>
      </c>
      <c r="Z533" s="60">
        <v>11</v>
      </c>
      <c r="AA533" s="60">
        <v>52</v>
      </c>
      <c r="AB533" s="60">
        <v>6</v>
      </c>
      <c r="AC533" s="61" t="s">
        <v>1626</v>
      </c>
      <c r="AD533" s="61">
        <v>2472</v>
      </c>
    </row>
    <row r="534" spans="1:30" ht="36" hidden="1" customHeight="1">
      <c r="A534" s="32">
        <v>112</v>
      </c>
      <c r="B534" s="26" t="s">
        <v>1627</v>
      </c>
      <c r="C534" s="26" t="s">
        <v>1628</v>
      </c>
      <c r="D534" s="26" t="s">
        <v>539</v>
      </c>
      <c r="E534" s="42" t="s">
        <v>1625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16">
        <f t="shared" si="14"/>
        <v>0</v>
      </c>
      <c r="W534" s="43">
        <v>896</v>
      </c>
      <c r="X534" s="43">
        <v>896</v>
      </c>
      <c r="Y534" s="42" t="s">
        <v>34</v>
      </c>
      <c r="Z534" s="60">
        <v>11</v>
      </c>
      <c r="AA534" s="60">
        <v>52</v>
      </c>
      <c r="AB534" s="60">
        <v>6</v>
      </c>
      <c r="AC534" s="61" t="s">
        <v>1629</v>
      </c>
      <c r="AD534" s="61">
        <v>2473</v>
      </c>
    </row>
    <row r="535" spans="1:30" ht="36" hidden="1" customHeight="1">
      <c r="A535" s="32">
        <v>113</v>
      </c>
      <c r="B535" s="26" t="s">
        <v>1630</v>
      </c>
      <c r="C535" s="26" t="s">
        <v>1631</v>
      </c>
      <c r="D535" s="26" t="s">
        <v>539</v>
      </c>
      <c r="E535" s="42" t="s">
        <v>205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16">
        <f t="shared" si="14"/>
        <v>0</v>
      </c>
      <c r="W535" s="43">
        <v>587</v>
      </c>
      <c r="X535" s="43">
        <v>587</v>
      </c>
      <c r="Y535" s="42" t="s">
        <v>34</v>
      </c>
      <c r="Z535" s="60">
        <v>11</v>
      </c>
      <c r="AA535" s="60">
        <v>52</v>
      </c>
      <c r="AB535" s="60">
        <v>6</v>
      </c>
      <c r="AC535" s="61" t="s">
        <v>1632</v>
      </c>
      <c r="AD535" s="61">
        <v>2474</v>
      </c>
    </row>
    <row r="536" spans="1:30" ht="36" hidden="1" customHeight="1">
      <c r="A536" s="32">
        <v>1</v>
      </c>
      <c r="B536" s="19" t="s">
        <v>1633</v>
      </c>
      <c r="C536" s="19" t="s">
        <v>1634</v>
      </c>
      <c r="D536" s="19" t="s">
        <v>32</v>
      </c>
      <c r="E536" s="19" t="s">
        <v>1635</v>
      </c>
      <c r="F536" s="64">
        <v>15657720</v>
      </c>
      <c r="G536" s="64"/>
      <c r="H536" s="13"/>
      <c r="I536" s="13"/>
      <c r="J536" s="13"/>
      <c r="K536" s="65"/>
      <c r="L536" s="13"/>
      <c r="M536" s="65"/>
      <c r="N536" s="13"/>
      <c r="O536" s="64"/>
      <c r="P536" s="13"/>
      <c r="Q536" s="13"/>
      <c r="R536" s="13"/>
      <c r="S536" s="13"/>
      <c r="T536" s="13"/>
      <c r="U536" s="13"/>
      <c r="V536" s="16">
        <f t="shared" si="14"/>
        <v>2415.9861960000003</v>
      </c>
      <c r="W536" s="66">
        <v>2415.9861960000003</v>
      </c>
      <c r="X536" s="66">
        <f t="shared" ref="X536:X595" si="15">IF(Y536="EVN",V536,W536)</f>
        <v>2415.9861960000003</v>
      </c>
      <c r="Y536" s="11" t="s">
        <v>34</v>
      </c>
      <c r="Z536" s="67">
        <v>12</v>
      </c>
      <c r="AA536" s="67">
        <v>30</v>
      </c>
      <c r="AB536" s="67">
        <v>5</v>
      </c>
      <c r="AC536" s="68" t="s">
        <v>1636</v>
      </c>
      <c r="AD536" s="68">
        <v>446</v>
      </c>
    </row>
    <row r="537" spans="1:30" ht="36" hidden="1" customHeight="1">
      <c r="A537" s="32">
        <v>2</v>
      </c>
      <c r="B537" s="19" t="s">
        <v>1637</v>
      </c>
      <c r="C537" s="19" t="s">
        <v>1634</v>
      </c>
      <c r="D537" s="19" t="s">
        <v>32</v>
      </c>
      <c r="E537" s="19" t="s">
        <v>1635</v>
      </c>
      <c r="F537" s="64">
        <v>19553340</v>
      </c>
      <c r="G537" s="64"/>
      <c r="H537" s="13"/>
      <c r="I537" s="13"/>
      <c r="J537" s="13"/>
      <c r="K537" s="65"/>
      <c r="L537" s="13"/>
      <c r="M537" s="65"/>
      <c r="N537" s="13"/>
      <c r="O537" s="64"/>
      <c r="P537" s="13"/>
      <c r="Q537" s="13"/>
      <c r="R537" s="13"/>
      <c r="S537" s="13"/>
      <c r="T537" s="13"/>
      <c r="U537" s="13"/>
      <c r="V537" s="16">
        <f t="shared" si="14"/>
        <v>3017.0803620000002</v>
      </c>
      <c r="W537" s="66">
        <v>3017.0803620000002</v>
      </c>
      <c r="X537" s="66">
        <f t="shared" si="15"/>
        <v>3017.0803620000002</v>
      </c>
      <c r="Y537" s="11" t="s">
        <v>34</v>
      </c>
      <c r="Z537" s="67">
        <v>12</v>
      </c>
      <c r="AA537" s="67">
        <v>30</v>
      </c>
      <c r="AB537" s="67">
        <v>5</v>
      </c>
      <c r="AC537" s="68" t="s">
        <v>1638</v>
      </c>
      <c r="AD537" s="68">
        <v>448</v>
      </c>
    </row>
    <row r="538" spans="1:30" ht="36" hidden="1" customHeight="1">
      <c r="A538" s="32">
        <v>3</v>
      </c>
      <c r="B538" s="19" t="s">
        <v>1639</v>
      </c>
      <c r="C538" s="19" t="s">
        <v>1634</v>
      </c>
      <c r="D538" s="19" t="s">
        <v>32</v>
      </c>
      <c r="E538" s="19" t="s">
        <v>1635</v>
      </c>
      <c r="F538" s="64">
        <v>11565669</v>
      </c>
      <c r="G538" s="64"/>
      <c r="H538" s="13"/>
      <c r="I538" s="13"/>
      <c r="J538" s="13"/>
      <c r="K538" s="65">
        <v>289</v>
      </c>
      <c r="L538" s="13"/>
      <c r="M538" s="65"/>
      <c r="N538" s="13"/>
      <c r="O538" s="64">
        <v>69.56</v>
      </c>
      <c r="P538" s="13"/>
      <c r="Q538" s="13"/>
      <c r="R538" s="13"/>
      <c r="S538" s="13"/>
      <c r="T538" s="13"/>
      <c r="U538" s="13"/>
      <c r="V538" s="16">
        <f t="shared" si="14"/>
        <v>2152.4007267000002</v>
      </c>
      <c r="W538" s="66">
        <v>2152.2242667</v>
      </c>
      <c r="X538" s="66">
        <f t="shared" si="15"/>
        <v>2152.2242667</v>
      </c>
      <c r="Y538" s="11" t="s">
        <v>34</v>
      </c>
      <c r="Z538" s="67">
        <v>12</v>
      </c>
      <c r="AA538" s="67">
        <v>30</v>
      </c>
      <c r="AB538" s="67">
        <v>5</v>
      </c>
      <c r="AC538" s="68" t="s">
        <v>1640</v>
      </c>
      <c r="AD538" s="68">
        <v>447</v>
      </c>
    </row>
    <row r="539" spans="1:30" ht="36" customHeight="1">
      <c r="A539" s="32">
        <v>4</v>
      </c>
      <c r="B539" s="19" t="s">
        <v>1641</v>
      </c>
      <c r="C539" s="19" t="s">
        <v>1634</v>
      </c>
      <c r="D539" s="19" t="s">
        <v>32</v>
      </c>
      <c r="E539" s="19" t="s">
        <v>1642</v>
      </c>
      <c r="F539" s="64">
        <v>11503898</v>
      </c>
      <c r="G539" s="69"/>
      <c r="H539" s="13"/>
      <c r="I539" s="13"/>
      <c r="J539" s="13"/>
      <c r="K539" s="65"/>
      <c r="L539" s="13"/>
      <c r="M539" s="65"/>
      <c r="N539" s="13"/>
      <c r="O539" s="69"/>
      <c r="P539" s="13"/>
      <c r="Q539" s="13"/>
      <c r="R539" s="13"/>
      <c r="S539" s="13"/>
      <c r="T539" s="13"/>
      <c r="U539" s="13"/>
      <c r="V539" s="16">
        <f t="shared" si="14"/>
        <v>1775.0514614000001</v>
      </c>
      <c r="W539" s="66">
        <v>1079</v>
      </c>
      <c r="X539" s="66">
        <f t="shared" si="15"/>
        <v>1775.0514614000001</v>
      </c>
      <c r="Y539" s="11" t="s">
        <v>51</v>
      </c>
      <c r="Z539" s="67">
        <v>12</v>
      </c>
      <c r="AA539" s="67">
        <v>30</v>
      </c>
      <c r="AB539" s="67">
        <v>5</v>
      </c>
      <c r="AC539" s="67"/>
      <c r="AD539" s="67"/>
    </row>
    <row r="540" spans="1:30" ht="36" hidden="1" customHeight="1">
      <c r="A540" s="32">
        <v>5</v>
      </c>
      <c r="B540" s="19" t="s">
        <v>1643</v>
      </c>
      <c r="C540" s="19" t="s">
        <v>1644</v>
      </c>
      <c r="D540" s="19" t="s">
        <v>32</v>
      </c>
      <c r="E540" s="19" t="s">
        <v>1645</v>
      </c>
      <c r="F540" s="64">
        <v>24613561</v>
      </c>
      <c r="G540" s="64"/>
      <c r="H540" s="13"/>
      <c r="I540" s="13"/>
      <c r="J540" s="13"/>
      <c r="K540" s="65"/>
      <c r="L540" s="13"/>
      <c r="M540" s="65"/>
      <c r="N540" s="13"/>
      <c r="O540" s="64"/>
      <c r="P540" s="13"/>
      <c r="Q540" s="13"/>
      <c r="R540" s="13"/>
      <c r="S540" s="13"/>
      <c r="T540" s="13"/>
      <c r="U540" s="13"/>
      <c r="V540" s="16">
        <f t="shared" si="14"/>
        <v>3797.8724623000003</v>
      </c>
      <c r="W540" s="66">
        <v>3797.8724623000003</v>
      </c>
      <c r="X540" s="66">
        <f t="shared" si="15"/>
        <v>3797.8724623000003</v>
      </c>
      <c r="Y540" s="11" t="s">
        <v>34</v>
      </c>
      <c r="Z540" s="67">
        <v>12</v>
      </c>
      <c r="AA540" s="67">
        <v>30</v>
      </c>
      <c r="AB540" s="67">
        <v>5</v>
      </c>
      <c r="AC540" s="68" t="s">
        <v>1646</v>
      </c>
      <c r="AD540" s="68">
        <v>449</v>
      </c>
    </row>
    <row r="541" spans="1:30" ht="36" customHeight="1">
      <c r="A541" s="32">
        <v>6</v>
      </c>
      <c r="B541" s="19" t="s">
        <v>1647</v>
      </c>
      <c r="C541" s="19" t="s">
        <v>1644</v>
      </c>
      <c r="D541" s="19" t="s">
        <v>32</v>
      </c>
      <c r="E541" s="19" t="s">
        <v>1635</v>
      </c>
      <c r="F541" s="64">
        <v>20802320</v>
      </c>
      <c r="G541" s="65"/>
      <c r="H541" s="13"/>
      <c r="I541" s="13"/>
      <c r="J541" s="13"/>
      <c r="K541" s="65"/>
      <c r="L541" s="13"/>
      <c r="M541" s="65"/>
      <c r="N541" s="13"/>
      <c r="O541" s="65"/>
      <c r="P541" s="13"/>
      <c r="Q541" s="13"/>
      <c r="R541" s="13"/>
      <c r="S541" s="13"/>
      <c r="T541" s="13"/>
      <c r="U541" s="13"/>
      <c r="V541" s="16">
        <f t="shared" si="14"/>
        <v>3209.7979760000003</v>
      </c>
      <c r="W541" s="66">
        <v>3209.7979760000003</v>
      </c>
      <c r="X541" s="66">
        <f t="shared" si="15"/>
        <v>3209.7979760000003</v>
      </c>
      <c r="Y541" s="11" t="s">
        <v>34</v>
      </c>
      <c r="Z541" s="67">
        <v>12</v>
      </c>
      <c r="AA541" s="67">
        <v>30</v>
      </c>
      <c r="AB541" s="67">
        <v>5</v>
      </c>
      <c r="AC541" s="67"/>
      <c r="AD541" s="67"/>
    </row>
    <row r="542" spans="1:30" ht="36" customHeight="1">
      <c r="A542" s="32">
        <v>7</v>
      </c>
      <c r="B542" s="19" t="s">
        <v>1648</v>
      </c>
      <c r="C542" s="19" t="s">
        <v>1649</v>
      </c>
      <c r="D542" s="19" t="s">
        <v>32</v>
      </c>
      <c r="E542" s="19" t="s">
        <v>1650</v>
      </c>
      <c r="F542" s="64">
        <v>59972221</v>
      </c>
      <c r="G542" s="65"/>
      <c r="H542" s="13"/>
      <c r="I542" s="13"/>
      <c r="J542" s="13"/>
      <c r="K542" s="65"/>
      <c r="L542" s="13"/>
      <c r="M542" s="65"/>
      <c r="N542" s="13"/>
      <c r="O542" s="65"/>
      <c r="P542" s="13"/>
      <c r="Q542" s="13"/>
      <c r="R542" s="13"/>
      <c r="S542" s="13"/>
      <c r="T542" s="13"/>
      <c r="U542" s="13"/>
      <c r="V542" s="16">
        <f t="shared" si="14"/>
        <v>9253.7137003000007</v>
      </c>
      <c r="W542" s="66">
        <v>5660</v>
      </c>
      <c r="X542" s="66">
        <f t="shared" si="15"/>
        <v>9253.7137003000007</v>
      </c>
      <c r="Y542" s="11" t="s">
        <v>51</v>
      </c>
      <c r="Z542" s="67">
        <v>12</v>
      </c>
      <c r="AA542" s="67">
        <v>30</v>
      </c>
      <c r="AB542" s="67">
        <v>5</v>
      </c>
      <c r="AC542" s="67"/>
      <c r="AD542" s="67"/>
    </row>
    <row r="543" spans="1:30" ht="36" hidden="1" customHeight="1">
      <c r="A543" s="32">
        <v>8</v>
      </c>
      <c r="B543" s="19" t="s">
        <v>1651</v>
      </c>
      <c r="C543" s="19" t="s">
        <v>1644</v>
      </c>
      <c r="D543" s="19" t="s">
        <v>32</v>
      </c>
      <c r="E543" s="19" t="s">
        <v>33</v>
      </c>
      <c r="F543" s="64">
        <v>9153080</v>
      </c>
      <c r="G543" s="65"/>
      <c r="H543" s="13"/>
      <c r="I543" s="13"/>
      <c r="J543" s="13"/>
      <c r="K543" s="65"/>
      <c r="L543" s="13"/>
      <c r="M543" s="65"/>
      <c r="N543" s="13"/>
      <c r="O543" s="65"/>
      <c r="P543" s="13"/>
      <c r="Q543" s="13"/>
      <c r="R543" s="13"/>
      <c r="S543" s="13"/>
      <c r="T543" s="13"/>
      <c r="U543" s="13"/>
      <c r="V543" s="16">
        <f t="shared" si="14"/>
        <v>1412.320244</v>
      </c>
      <c r="W543" s="66">
        <v>1412.320244</v>
      </c>
      <c r="X543" s="66">
        <f t="shared" si="15"/>
        <v>1412.320244</v>
      </c>
      <c r="Y543" s="11" t="s">
        <v>34</v>
      </c>
      <c r="Z543" s="67">
        <v>12</v>
      </c>
      <c r="AA543" s="67">
        <v>30</v>
      </c>
      <c r="AB543" s="67">
        <v>5</v>
      </c>
      <c r="AC543" s="68" t="s">
        <v>1652</v>
      </c>
      <c r="AD543" s="68">
        <v>456</v>
      </c>
    </row>
    <row r="544" spans="1:30" ht="36" customHeight="1">
      <c r="A544" s="32">
        <v>9</v>
      </c>
      <c r="B544" s="19" t="s">
        <v>1653</v>
      </c>
      <c r="C544" s="19" t="s">
        <v>1654</v>
      </c>
      <c r="D544" s="19" t="s">
        <v>402</v>
      </c>
      <c r="E544" s="19" t="s">
        <v>1655</v>
      </c>
      <c r="F544" s="64">
        <v>3439424</v>
      </c>
      <c r="G544" s="65"/>
      <c r="H544" s="13"/>
      <c r="I544" s="13"/>
      <c r="J544" s="13"/>
      <c r="K544" s="65"/>
      <c r="L544" s="13"/>
      <c r="M544" s="65"/>
      <c r="N544" s="13"/>
      <c r="O544" s="65"/>
      <c r="P544" s="13"/>
      <c r="Q544" s="13"/>
      <c r="R544" s="13"/>
      <c r="S544" s="13"/>
      <c r="T544" s="13"/>
      <c r="U544" s="13"/>
      <c r="V544" s="16">
        <f t="shared" si="14"/>
        <v>530.70312320000005</v>
      </c>
      <c r="W544" s="66">
        <v>530.70312320000005</v>
      </c>
      <c r="X544" s="66">
        <f t="shared" si="15"/>
        <v>530.70312320000005</v>
      </c>
      <c r="Y544" s="69" t="s">
        <v>34</v>
      </c>
      <c r="Z544" s="67">
        <v>12</v>
      </c>
      <c r="AA544" s="67">
        <v>30</v>
      </c>
      <c r="AB544" s="67">
        <v>6</v>
      </c>
      <c r="AC544" s="67"/>
      <c r="AD544" s="67"/>
    </row>
    <row r="545" spans="1:30" ht="36" hidden="1" customHeight="1">
      <c r="A545" s="32">
        <v>10</v>
      </c>
      <c r="B545" s="19" t="s">
        <v>1656</v>
      </c>
      <c r="C545" s="19" t="s">
        <v>1657</v>
      </c>
      <c r="D545" s="19" t="s">
        <v>32</v>
      </c>
      <c r="E545" s="19" t="s">
        <v>652</v>
      </c>
      <c r="F545" s="64">
        <v>7656234</v>
      </c>
      <c r="G545" s="65"/>
      <c r="H545" s="13"/>
      <c r="I545" s="13"/>
      <c r="J545" s="13"/>
      <c r="K545" s="65"/>
      <c r="L545" s="13"/>
      <c r="M545" s="65"/>
      <c r="N545" s="13"/>
      <c r="O545" s="65"/>
      <c r="P545" s="13"/>
      <c r="Q545" s="13"/>
      <c r="R545" s="13"/>
      <c r="S545" s="13"/>
      <c r="T545" s="13"/>
      <c r="U545" s="13"/>
      <c r="V545" s="16">
        <f t="shared" si="14"/>
        <v>1181.3569062000001</v>
      </c>
      <c r="W545" s="66">
        <v>1181.3569062000001</v>
      </c>
      <c r="X545" s="66">
        <f t="shared" si="15"/>
        <v>1181.3569062000001</v>
      </c>
      <c r="Y545" s="11" t="s">
        <v>34</v>
      </c>
      <c r="Z545" s="67">
        <v>12</v>
      </c>
      <c r="AA545" s="67">
        <v>30</v>
      </c>
      <c r="AB545" s="67">
        <v>5</v>
      </c>
      <c r="AC545" s="68" t="s">
        <v>1658</v>
      </c>
      <c r="AD545" s="68">
        <v>459</v>
      </c>
    </row>
    <row r="546" spans="1:30" ht="36" customHeight="1">
      <c r="A546" s="32">
        <v>11</v>
      </c>
      <c r="B546" s="19" t="s">
        <v>1659</v>
      </c>
      <c r="C546" s="19" t="s">
        <v>1660</v>
      </c>
      <c r="D546" s="19" t="s">
        <v>32</v>
      </c>
      <c r="E546" s="19" t="s">
        <v>1308</v>
      </c>
      <c r="F546" s="64">
        <v>7642440</v>
      </c>
      <c r="G546" s="65"/>
      <c r="H546" s="13"/>
      <c r="I546" s="13"/>
      <c r="J546" s="13"/>
      <c r="K546" s="65"/>
      <c r="L546" s="13"/>
      <c r="M546" s="65"/>
      <c r="N546" s="13"/>
      <c r="O546" s="65"/>
      <c r="P546" s="13"/>
      <c r="Q546" s="13"/>
      <c r="R546" s="13"/>
      <c r="S546" s="13"/>
      <c r="T546" s="13"/>
      <c r="U546" s="13"/>
      <c r="V546" s="16">
        <f t="shared" si="14"/>
        <v>1179.2284920000002</v>
      </c>
      <c r="W546" s="66">
        <v>1179.2284920000002</v>
      </c>
      <c r="X546" s="66">
        <f t="shared" si="15"/>
        <v>1179.2284920000002</v>
      </c>
      <c r="Y546" s="11" t="s">
        <v>34</v>
      </c>
      <c r="Z546" s="67">
        <v>12</v>
      </c>
      <c r="AA546" s="67">
        <v>30</v>
      </c>
      <c r="AB546" s="67">
        <v>5</v>
      </c>
      <c r="AC546" s="67"/>
      <c r="AD546" s="67"/>
    </row>
    <row r="547" spans="1:30" ht="36" customHeight="1">
      <c r="A547" s="32">
        <v>12</v>
      </c>
      <c r="B547" s="19" t="s">
        <v>1661</v>
      </c>
      <c r="C547" s="19" t="str">
        <f>'[1]Danh sách TĐ'!$C$66</f>
        <v>Km4,đường Nguyễn Lương Bằng, TP Hải Dương</v>
      </c>
      <c r="D547" s="19" t="s">
        <v>32</v>
      </c>
      <c r="E547" s="19" t="s">
        <v>1662</v>
      </c>
      <c r="F547" s="64">
        <v>7484716</v>
      </c>
      <c r="G547" s="65"/>
      <c r="H547" s="13"/>
      <c r="I547" s="13"/>
      <c r="J547" s="13"/>
      <c r="K547" s="65"/>
      <c r="L547" s="13"/>
      <c r="M547" s="65"/>
      <c r="N547" s="13"/>
      <c r="O547" s="65"/>
      <c r="P547" s="13"/>
      <c r="Q547" s="13"/>
      <c r="R547" s="13"/>
      <c r="S547" s="13"/>
      <c r="T547" s="13"/>
      <c r="U547" s="13"/>
      <c r="V547" s="16">
        <f t="shared" si="14"/>
        <v>1154.8916788000001</v>
      </c>
      <c r="W547" s="66">
        <v>1154.8916788000001</v>
      </c>
      <c r="X547" s="66">
        <f t="shared" si="15"/>
        <v>1154.8916788000001</v>
      </c>
      <c r="Y547" s="11" t="s">
        <v>34</v>
      </c>
      <c r="Z547" s="67">
        <v>12</v>
      </c>
      <c r="AA547" s="67">
        <v>30</v>
      </c>
      <c r="AB547" s="67">
        <v>5</v>
      </c>
      <c r="AC547" s="67"/>
      <c r="AD547" s="67"/>
    </row>
    <row r="548" spans="1:30" ht="36" hidden="1" customHeight="1">
      <c r="A548" s="32">
        <v>13</v>
      </c>
      <c r="B548" s="19" t="s">
        <v>1663</v>
      </c>
      <c r="C548" s="19" t="s">
        <v>1664</v>
      </c>
      <c r="D548" s="19" t="s">
        <v>32</v>
      </c>
      <c r="E548" s="19" t="s">
        <v>1665</v>
      </c>
      <c r="F548" s="64">
        <v>6604356</v>
      </c>
      <c r="G548" s="65"/>
      <c r="H548" s="13"/>
      <c r="I548" s="13"/>
      <c r="J548" s="13"/>
      <c r="K548" s="65">
        <f>38330/1000</f>
        <v>38.33</v>
      </c>
      <c r="L548" s="13"/>
      <c r="M548" s="65"/>
      <c r="N548" s="13"/>
      <c r="O548" s="65">
        <v>9.9079999999999995</v>
      </c>
      <c r="P548" s="13"/>
      <c r="Q548" s="13"/>
      <c r="R548" s="13"/>
      <c r="S548" s="13"/>
      <c r="T548" s="13"/>
      <c r="U548" s="13"/>
      <c r="V548" s="16">
        <f t="shared" si="14"/>
        <v>1068.5521308</v>
      </c>
      <c r="W548" s="66">
        <v>1068.5521308</v>
      </c>
      <c r="X548" s="66">
        <f t="shared" si="15"/>
        <v>1068.5521308</v>
      </c>
      <c r="Y548" s="11" t="s">
        <v>34</v>
      </c>
      <c r="Z548" s="67">
        <v>12</v>
      </c>
      <c r="AA548" s="67">
        <v>30</v>
      </c>
      <c r="AB548" s="67">
        <v>5</v>
      </c>
      <c r="AC548" s="68" t="s">
        <v>1666</v>
      </c>
      <c r="AD548" s="68">
        <v>462</v>
      </c>
    </row>
    <row r="549" spans="1:30" ht="36" customHeight="1">
      <c r="A549" s="32">
        <v>14</v>
      </c>
      <c r="B549" s="19" t="s">
        <v>1667</v>
      </c>
      <c r="C549" s="19" t="s">
        <v>1668</v>
      </c>
      <c r="D549" s="19" t="s">
        <v>32</v>
      </c>
      <c r="E549" s="19" t="s">
        <v>1591</v>
      </c>
      <c r="F549" s="64"/>
      <c r="G549" s="64">
        <v>2656000</v>
      </c>
      <c r="H549" s="13"/>
      <c r="I549" s="13"/>
      <c r="J549" s="13"/>
      <c r="K549" s="65"/>
      <c r="L549" s="13"/>
      <c r="M549" s="64">
        <v>7416</v>
      </c>
      <c r="N549" s="13"/>
      <c r="O549" s="65"/>
      <c r="P549" s="13"/>
      <c r="Q549" s="13"/>
      <c r="R549" s="13"/>
      <c r="S549" s="13"/>
      <c r="T549" s="13"/>
      <c r="U549" s="13"/>
      <c r="V549" s="16">
        <f t="shared" si="14"/>
        <v>1866541.8399999999</v>
      </c>
      <c r="W549" s="66">
        <v>1866541.8399999999</v>
      </c>
      <c r="X549" s="66">
        <f t="shared" si="15"/>
        <v>1866541.8399999999</v>
      </c>
      <c r="Y549" s="11" t="s">
        <v>34</v>
      </c>
      <c r="Z549" s="67">
        <v>12</v>
      </c>
      <c r="AA549" s="67">
        <v>30</v>
      </c>
      <c r="AB549" s="70">
        <v>5</v>
      </c>
      <c r="AC549" s="70"/>
      <c r="AD549" s="70"/>
    </row>
    <row r="550" spans="1:30" ht="36" customHeight="1">
      <c r="A550" s="32">
        <v>15</v>
      </c>
      <c r="B550" s="19" t="s">
        <v>1669</v>
      </c>
      <c r="C550" s="19" t="s">
        <v>1670</v>
      </c>
      <c r="D550" s="19" t="s">
        <v>32</v>
      </c>
      <c r="E550" s="19" t="s">
        <v>1671</v>
      </c>
      <c r="F550" s="64">
        <v>10413032</v>
      </c>
      <c r="G550" s="69"/>
      <c r="H550" s="13"/>
      <c r="I550" s="13"/>
      <c r="J550" s="13"/>
      <c r="K550" s="65"/>
      <c r="L550" s="13"/>
      <c r="M550" s="65"/>
      <c r="N550" s="13"/>
      <c r="O550" s="65"/>
      <c r="P550" s="13"/>
      <c r="Q550" s="13"/>
      <c r="R550" s="13"/>
      <c r="S550" s="13"/>
      <c r="T550" s="13"/>
      <c r="U550" s="13"/>
      <c r="V550" s="16">
        <f t="shared" si="14"/>
        <v>1606.7308376000001</v>
      </c>
      <c r="W550" s="66">
        <v>1606.7308376000001</v>
      </c>
      <c r="X550" s="66">
        <f t="shared" si="15"/>
        <v>1606.7308376000001</v>
      </c>
      <c r="Y550" s="11" t="s">
        <v>34</v>
      </c>
      <c r="Z550" s="67">
        <v>12</v>
      </c>
      <c r="AA550" s="67">
        <v>30</v>
      </c>
      <c r="AB550" s="67">
        <v>5</v>
      </c>
      <c r="AC550" s="67"/>
      <c r="AD550" s="67"/>
    </row>
    <row r="551" spans="1:30" ht="36" customHeight="1">
      <c r="A551" s="32">
        <v>16</v>
      </c>
      <c r="B551" s="19" t="s">
        <v>1672</v>
      </c>
      <c r="C551" s="19" t="s">
        <v>1673</v>
      </c>
      <c r="D551" s="19" t="s">
        <v>32</v>
      </c>
      <c r="E551" s="19" t="s">
        <v>1674</v>
      </c>
      <c r="F551" s="64">
        <v>17067720</v>
      </c>
      <c r="G551" s="69"/>
      <c r="H551" s="13"/>
      <c r="I551" s="13"/>
      <c r="J551" s="13"/>
      <c r="K551" s="65"/>
      <c r="L551" s="13"/>
      <c r="M551" s="65"/>
      <c r="N551" s="13"/>
      <c r="O551" s="65"/>
      <c r="P551" s="13"/>
      <c r="Q551" s="13"/>
      <c r="R551" s="13"/>
      <c r="S551" s="13"/>
      <c r="T551" s="13"/>
      <c r="U551" s="13"/>
      <c r="V551" s="16">
        <f t="shared" si="14"/>
        <v>2633.5491960000004</v>
      </c>
      <c r="W551" s="66">
        <v>2633.5491960000004</v>
      </c>
      <c r="X551" s="66">
        <f t="shared" si="15"/>
        <v>2633.5491960000004</v>
      </c>
      <c r="Y551" s="11" t="s">
        <v>34</v>
      </c>
      <c r="Z551" s="67">
        <v>12</v>
      </c>
      <c r="AA551" s="67">
        <v>30</v>
      </c>
      <c r="AB551" s="67">
        <v>5</v>
      </c>
      <c r="AC551" s="67"/>
      <c r="AD551" s="67"/>
    </row>
    <row r="552" spans="1:30" ht="36" hidden="1" customHeight="1">
      <c r="A552" s="32">
        <v>17</v>
      </c>
      <c r="B552" s="19" t="s">
        <v>1675</v>
      </c>
      <c r="C552" s="19" t="s">
        <v>1676</v>
      </c>
      <c r="D552" s="19" t="s">
        <v>32</v>
      </c>
      <c r="E552" s="19" t="s">
        <v>1677</v>
      </c>
      <c r="F552" s="64">
        <v>25866751</v>
      </c>
      <c r="G552" s="65"/>
      <c r="H552" s="13"/>
      <c r="I552" s="13"/>
      <c r="J552" s="13"/>
      <c r="K552" s="65"/>
      <c r="L552" s="13"/>
      <c r="M552" s="65"/>
      <c r="N552" s="13"/>
      <c r="O552" s="65"/>
      <c r="P552" s="13"/>
      <c r="Q552" s="13"/>
      <c r="R552" s="13"/>
      <c r="S552" s="13"/>
      <c r="T552" s="13"/>
      <c r="U552" s="13"/>
      <c r="V552" s="16">
        <f t="shared" si="14"/>
        <v>3991.2396793000003</v>
      </c>
      <c r="W552" s="66">
        <v>3991.2396793000003</v>
      </c>
      <c r="X552" s="66">
        <f t="shared" si="15"/>
        <v>3991.2396793000003</v>
      </c>
      <c r="Y552" s="11" t="s">
        <v>34</v>
      </c>
      <c r="Z552" s="67">
        <v>12</v>
      </c>
      <c r="AA552" s="67">
        <v>30</v>
      </c>
      <c r="AB552" s="67">
        <v>5</v>
      </c>
      <c r="AC552" s="68" t="s">
        <v>1678</v>
      </c>
      <c r="AD552" s="68">
        <v>432</v>
      </c>
    </row>
    <row r="553" spans="1:30" ht="36" hidden="1" customHeight="1">
      <c r="A553" s="32">
        <v>18</v>
      </c>
      <c r="B553" s="19" t="s">
        <v>1679</v>
      </c>
      <c r="C553" s="19" t="s">
        <v>1680</v>
      </c>
      <c r="D553" s="19" t="s">
        <v>32</v>
      </c>
      <c r="E553" s="19" t="s">
        <v>652</v>
      </c>
      <c r="F553" s="64">
        <v>18254261</v>
      </c>
      <c r="G553" s="65"/>
      <c r="H553" s="13"/>
      <c r="I553" s="13"/>
      <c r="J553" s="13"/>
      <c r="K553" s="65"/>
      <c r="L553" s="13"/>
      <c r="M553" s="65"/>
      <c r="N553" s="13"/>
      <c r="O553" s="65"/>
      <c r="P553" s="13"/>
      <c r="Q553" s="13"/>
      <c r="R553" s="13"/>
      <c r="S553" s="13"/>
      <c r="T553" s="13"/>
      <c r="U553" s="13"/>
      <c r="V553" s="16">
        <f t="shared" si="14"/>
        <v>2816.6324723000002</v>
      </c>
      <c r="W553" s="66">
        <v>2816.6324723000002</v>
      </c>
      <c r="X553" s="66">
        <f t="shared" si="15"/>
        <v>2816.6324723000002</v>
      </c>
      <c r="Y553" s="11" t="s">
        <v>34</v>
      </c>
      <c r="Z553" s="67">
        <v>12</v>
      </c>
      <c r="AA553" s="67">
        <v>30</v>
      </c>
      <c r="AB553" s="67">
        <v>5</v>
      </c>
      <c r="AC553" s="68" t="s">
        <v>1681</v>
      </c>
      <c r="AD553" s="68">
        <v>461</v>
      </c>
    </row>
    <row r="554" spans="1:30" ht="36" hidden="1" customHeight="1">
      <c r="A554" s="32">
        <v>19</v>
      </c>
      <c r="B554" s="19" t="s">
        <v>1682</v>
      </c>
      <c r="C554" s="19" t="s">
        <v>1683</v>
      </c>
      <c r="D554" s="19" t="s">
        <v>32</v>
      </c>
      <c r="E554" s="19" t="s">
        <v>1684</v>
      </c>
      <c r="F554" s="64">
        <v>18138636</v>
      </c>
      <c r="G554" s="64"/>
      <c r="H554" s="13"/>
      <c r="I554" s="13"/>
      <c r="J554" s="13"/>
      <c r="K554" s="65">
        <f>211000*0.847/1000</f>
        <v>178.71700000000001</v>
      </c>
      <c r="L554" s="13"/>
      <c r="M554" s="65"/>
      <c r="N554" s="13"/>
      <c r="O554" s="65"/>
      <c r="P554" s="13"/>
      <c r="Q554" s="13"/>
      <c r="R554" s="13"/>
      <c r="S554" s="13"/>
      <c r="T554" s="13"/>
      <c r="U554" s="13"/>
      <c r="V554" s="16">
        <f t="shared" si="14"/>
        <v>2981.0828748000004</v>
      </c>
      <c r="W554" s="66">
        <v>2233</v>
      </c>
      <c r="X554" s="66">
        <f t="shared" si="15"/>
        <v>2981.0828748000004</v>
      </c>
      <c r="Y554" s="11" t="s">
        <v>51</v>
      </c>
      <c r="Z554" s="67">
        <v>12</v>
      </c>
      <c r="AA554" s="67">
        <v>30</v>
      </c>
      <c r="AB554" s="67">
        <v>5</v>
      </c>
      <c r="AC554" s="68" t="s">
        <v>1685</v>
      </c>
      <c r="AD554" s="68">
        <v>431</v>
      </c>
    </row>
    <row r="555" spans="1:30" ht="36" hidden="1" customHeight="1">
      <c r="A555" s="32">
        <v>20</v>
      </c>
      <c r="B555" s="19" t="s">
        <v>1686</v>
      </c>
      <c r="C555" s="19" t="s">
        <v>1687</v>
      </c>
      <c r="D555" s="19" t="s">
        <v>32</v>
      </c>
      <c r="E555" s="19" t="s">
        <v>1688</v>
      </c>
      <c r="F555" s="64">
        <v>428309052</v>
      </c>
      <c r="G555" s="64">
        <v>1565</v>
      </c>
      <c r="H555" s="13"/>
      <c r="I555" s="13"/>
      <c r="J555" s="13"/>
      <c r="K555" s="65">
        <f>155981*0.847/1000</f>
        <v>132.11590699999999</v>
      </c>
      <c r="L555" s="13"/>
      <c r="M555" s="65"/>
      <c r="N555" s="13"/>
      <c r="O555" s="65"/>
      <c r="P555" s="13"/>
      <c r="Q555" s="13"/>
      <c r="R555" s="13"/>
      <c r="S555" s="13"/>
      <c r="T555" s="13"/>
      <c r="U555" s="13"/>
      <c r="V555" s="16">
        <f t="shared" si="14"/>
        <v>67318.344948740007</v>
      </c>
      <c r="W555" s="66">
        <v>67318.344948740007</v>
      </c>
      <c r="X555" s="66">
        <f t="shared" si="15"/>
        <v>67318.344948740007</v>
      </c>
      <c r="Y555" s="11" t="s">
        <v>34</v>
      </c>
      <c r="Z555" s="67">
        <v>12</v>
      </c>
      <c r="AA555" s="67">
        <v>30</v>
      </c>
      <c r="AB555" s="67">
        <v>5</v>
      </c>
      <c r="AC555" s="68" t="s">
        <v>1689</v>
      </c>
      <c r="AD555" s="68">
        <v>421</v>
      </c>
    </row>
    <row r="556" spans="1:30" ht="36" hidden="1" customHeight="1">
      <c r="A556" s="32">
        <v>21</v>
      </c>
      <c r="B556" s="19" t="s">
        <v>1690</v>
      </c>
      <c r="C556" s="19" t="s">
        <v>1687</v>
      </c>
      <c r="D556" s="19" t="s">
        <v>32</v>
      </c>
      <c r="E556" s="19" t="s">
        <v>522</v>
      </c>
      <c r="F556" s="64">
        <v>149189700</v>
      </c>
      <c r="G556" s="64">
        <f>134.85</f>
        <v>134.85</v>
      </c>
      <c r="H556" s="13"/>
      <c r="I556" s="13"/>
      <c r="J556" s="13"/>
      <c r="K556" s="65">
        <f>442.72</f>
        <v>442.72</v>
      </c>
      <c r="L556" s="13"/>
      <c r="M556" s="65"/>
      <c r="N556" s="13"/>
      <c r="O556" s="65"/>
      <c r="P556" s="13"/>
      <c r="Q556" s="13"/>
      <c r="R556" s="13"/>
      <c r="S556" s="13"/>
      <c r="T556" s="13"/>
      <c r="U556" s="13"/>
      <c r="V556" s="16">
        <f t="shared" si="14"/>
        <v>23565.940110000003</v>
      </c>
      <c r="W556" s="66">
        <v>23565.940110000003</v>
      </c>
      <c r="X556" s="66">
        <f t="shared" si="15"/>
        <v>23565.940110000003</v>
      </c>
      <c r="Y556" s="11" t="s">
        <v>34</v>
      </c>
      <c r="Z556" s="67">
        <v>12</v>
      </c>
      <c r="AA556" s="67">
        <v>30</v>
      </c>
      <c r="AB556" s="67">
        <v>5</v>
      </c>
      <c r="AC556" s="68" t="s">
        <v>1691</v>
      </c>
      <c r="AD556" s="68">
        <v>425</v>
      </c>
    </row>
    <row r="557" spans="1:30" ht="36" hidden="1" customHeight="1">
      <c r="A557" s="32">
        <v>22</v>
      </c>
      <c r="B557" s="19" t="s">
        <v>1692</v>
      </c>
      <c r="C557" s="19" t="s">
        <v>1693</v>
      </c>
      <c r="D557" s="19" t="s">
        <v>32</v>
      </c>
      <c r="E557" s="19" t="s">
        <v>522</v>
      </c>
      <c r="F557" s="64">
        <v>6576713</v>
      </c>
      <c r="G557" s="65"/>
      <c r="H557" s="13"/>
      <c r="I557" s="13"/>
      <c r="J557" s="13"/>
      <c r="K557" s="65"/>
      <c r="L557" s="13"/>
      <c r="M557" s="65"/>
      <c r="N557" s="13"/>
      <c r="O557" s="65"/>
      <c r="P557" s="13"/>
      <c r="Q557" s="13"/>
      <c r="R557" s="13"/>
      <c r="S557" s="13"/>
      <c r="T557" s="13"/>
      <c r="U557" s="13"/>
      <c r="V557" s="16">
        <f t="shared" si="14"/>
        <v>1014.7868159000001</v>
      </c>
      <c r="W557" s="66">
        <v>1014.7868159000001</v>
      </c>
      <c r="X557" s="66">
        <f t="shared" si="15"/>
        <v>1014.7868159000001</v>
      </c>
      <c r="Y557" s="11" t="s">
        <v>34</v>
      </c>
      <c r="Z557" s="67">
        <v>12</v>
      </c>
      <c r="AA557" s="67">
        <v>30</v>
      </c>
      <c r="AB557" s="67">
        <v>5</v>
      </c>
      <c r="AC557" s="68" t="s">
        <v>1694</v>
      </c>
      <c r="AD557" s="68">
        <v>419</v>
      </c>
    </row>
    <row r="558" spans="1:30" ht="36" hidden="1" customHeight="1">
      <c r="A558" s="32">
        <v>23</v>
      </c>
      <c r="B558" s="19" t="s">
        <v>1695</v>
      </c>
      <c r="C558" s="19" t="s">
        <v>1693</v>
      </c>
      <c r="D558" s="19" t="s">
        <v>32</v>
      </c>
      <c r="E558" s="19" t="s">
        <v>522</v>
      </c>
      <c r="F558" s="64">
        <v>40135095</v>
      </c>
      <c r="G558" s="64"/>
      <c r="H558" s="13"/>
      <c r="I558" s="13"/>
      <c r="J558" s="13"/>
      <c r="K558" s="65">
        <f>133000*0.847/1000</f>
        <v>112.651</v>
      </c>
      <c r="L558" s="13"/>
      <c r="M558" s="65"/>
      <c r="N558" s="13"/>
      <c r="O558" s="65"/>
      <c r="P558" s="13"/>
      <c r="Q558" s="13"/>
      <c r="R558" s="13"/>
      <c r="S558" s="13"/>
      <c r="T558" s="13"/>
      <c r="U558" s="13"/>
      <c r="V558" s="16">
        <f t="shared" si="14"/>
        <v>6307.7491785000002</v>
      </c>
      <c r="W558" s="66">
        <v>5608</v>
      </c>
      <c r="X558" s="66">
        <f t="shared" si="15"/>
        <v>6307.7491785000002</v>
      </c>
      <c r="Y558" s="11" t="s">
        <v>51</v>
      </c>
      <c r="Z558" s="67">
        <v>12</v>
      </c>
      <c r="AA558" s="67">
        <v>30</v>
      </c>
      <c r="AB558" s="67">
        <v>5</v>
      </c>
      <c r="AC558" s="68" t="s">
        <v>1696</v>
      </c>
      <c r="AD558" s="68">
        <v>427</v>
      </c>
    </row>
    <row r="559" spans="1:30" ht="36" hidden="1" customHeight="1">
      <c r="A559" s="32">
        <v>24</v>
      </c>
      <c r="B559" s="19" t="s">
        <v>1697</v>
      </c>
      <c r="C559" s="19" t="s">
        <v>1693</v>
      </c>
      <c r="D559" s="19" t="s">
        <v>32</v>
      </c>
      <c r="E559" s="19" t="s">
        <v>522</v>
      </c>
      <c r="F559" s="64">
        <v>9100903</v>
      </c>
      <c r="G559" s="64"/>
      <c r="H559" s="13"/>
      <c r="I559" s="13"/>
      <c r="J559" s="13"/>
      <c r="K559" s="65"/>
      <c r="L559" s="13"/>
      <c r="M559" s="65"/>
      <c r="N559" s="13"/>
      <c r="O559" s="65"/>
      <c r="P559" s="13"/>
      <c r="Q559" s="13"/>
      <c r="R559" s="13"/>
      <c r="S559" s="13"/>
      <c r="T559" s="13"/>
      <c r="U559" s="13"/>
      <c r="V559" s="16">
        <f t="shared" si="14"/>
        <v>1404.2693329000001</v>
      </c>
      <c r="W559" s="66">
        <v>1404.2693329000001</v>
      </c>
      <c r="X559" s="66">
        <f t="shared" si="15"/>
        <v>1404.2693329000001</v>
      </c>
      <c r="Y559" s="11" t="s">
        <v>34</v>
      </c>
      <c r="Z559" s="67">
        <v>12</v>
      </c>
      <c r="AA559" s="67">
        <v>30</v>
      </c>
      <c r="AB559" s="67">
        <v>5</v>
      </c>
      <c r="AC559" s="68" t="s">
        <v>1698</v>
      </c>
      <c r="AD559" s="68">
        <v>426</v>
      </c>
    </row>
    <row r="560" spans="1:30" ht="36" customHeight="1">
      <c r="A560" s="32">
        <v>25</v>
      </c>
      <c r="B560" s="19" t="s">
        <v>1699</v>
      </c>
      <c r="C560" s="19" t="str">
        <f>'[1]Danh sách TĐ'!$C$36</f>
        <v>Xã Hiệp An, huyện Kinh Môn</v>
      </c>
      <c r="D560" s="19" t="s">
        <v>32</v>
      </c>
      <c r="E560" s="19" t="s">
        <v>1700</v>
      </c>
      <c r="F560" s="64">
        <v>8878597</v>
      </c>
      <c r="G560" s="64"/>
      <c r="H560" s="13"/>
      <c r="I560" s="13"/>
      <c r="J560" s="13"/>
      <c r="K560" s="65"/>
      <c r="L560" s="13"/>
      <c r="M560" s="65"/>
      <c r="N560" s="13"/>
      <c r="O560" s="65"/>
      <c r="P560" s="13"/>
      <c r="Q560" s="13"/>
      <c r="R560" s="13"/>
      <c r="S560" s="13"/>
      <c r="T560" s="13"/>
      <c r="U560" s="13"/>
      <c r="V560" s="16">
        <f t="shared" si="14"/>
        <v>1369.9675171000001</v>
      </c>
      <c r="W560" s="66">
        <v>1369.9675171000001</v>
      </c>
      <c r="X560" s="66">
        <f t="shared" si="15"/>
        <v>1369.9675171000001</v>
      </c>
      <c r="Y560" s="11" t="s">
        <v>34</v>
      </c>
      <c r="Z560" s="67">
        <v>12</v>
      </c>
      <c r="AA560" s="67">
        <v>30</v>
      </c>
      <c r="AB560" s="67">
        <v>5</v>
      </c>
      <c r="AC560" s="67"/>
      <c r="AD560" s="67"/>
    </row>
    <row r="561" spans="1:30" ht="36" hidden="1" customHeight="1">
      <c r="A561" s="32">
        <v>26</v>
      </c>
      <c r="B561" s="19" t="s">
        <v>1701</v>
      </c>
      <c r="C561" s="19" t="s">
        <v>1702</v>
      </c>
      <c r="D561" s="19" t="s">
        <v>32</v>
      </c>
      <c r="E561" s="19" t="s">
        <v>338</v>
      </c>
      <c r="F561" s="64">
        <v>36517110</v>
      </c>
      <c r="G561" s="64"/>
      <c r="H561" s="13"/>
      <c r="I561" s="13"/>
      <c r="J561" s="13"/>
      <c r="K561" s="64">
        <f>208712*0.847/1000</f>
        <v>176.77906399999998</v>
      </c>
      <c r="L561" s="13"/>
      <c r="M561" s="65"/>
      <c r="N561" s="13"/>
      <c r="O561" s="65"/>
      <c r="P561" s="13"/>
      <c r="Q561" s="13"/>
      <c r="R561" s="13"/>
      <c r="S561" s="13"/>
      <c r="T561" s="13"/>
      <c r="U561" s="13"/>
      <c r="V561" s="16">
        <f t="shared" si="14"/>
        <v>5814.9047182800005</v>
      </c>
      <c r="W561" s="66">
        <v>5814.9047182800005</v>
      </c>
      <c r="X561" s="66">
        <f t="shared" si="15"/>
        <v>5814.9047182800005</v>
      </c>
      <c r="Y561" s="11" t="s">
        <v>34</v>
      </c>
      <c r="Z561" s="67">
        <v>12</v>
      </c>
      <c r="AA561" s="67">
        <v>30</v>
      </c>
      <c r="AB561" s="67">
        <v>5</v>
      </c>
      <c r="AC561" s="68" t="s">
        <v>1698</v>
      </c>
      <c r="AD561" s="68">
        <v>426</v>
      </c>
    </row>
    <row r="562" spans="1:30" ht="36" hidden="1" customHeight="1">
      <c r="A562" s="32">
        <v>27</v>
      </c>
      <c r="B562" s="19" t="s">
        <v>1703</v>
      </c>
      <c r="C562" s="19" t="s">
        <v>1704</v>
      </c>
      <c r="D562" s="19" t="s">
        <v>32</v>
      </c>
      <c r="E562" s="19" t="s">
        <v>1688</v>
      </c>
      <c r="F562" s="64">
        <v>96997615</v>
      </c>
      <c r="G562" s="64"/>
      <c r="H562" s="13"/>
      <c r="I562" s="13"/>
      <c r="J562" s="13"/>
      <c r="K562" s="65">
        <f>72152*0.847/1000</f>
        <v>61.112743999999999</v>
      </c>
      <c r="L562" s="13"/>
      <c r="M562" s="65"/>
      <c r="N562" s="13"/>
      <c r="O562" s="65"/>
      <c r="P562" s="13"/>
      <c r="Q562" s="13"/>
      <c r="R562" s="13"/>
      <c r="S562" s="13"/>
      <c r="T562" s="13"/>
      <c r="U562" s="13"/>
      <c r="V562" s="16">
        <f t="shared" si="14"/>
        <v>15029.066993380002</v>
      </c>
      <c r="W562" s="66">
        <v>15029.066993380002</v>
      </c>
      <c r="X562" s="66">
        <f t="shared" si="15"/>
        <v>15029.066993380002</v>
      </c>
      <c r="Y562" s="11" t="s">
        <v>34</v>
      </c>
      <c r="Z562" s="67">
        <v>12</v>
      </c>
      <c r="AA562" s="67">
        <v>30</v>
      </c>
      <c r="AB562" s="67">
        <v>5</v>
      </c>
      <c r="AC562" s="68" t="s">
        <v>1705</v>
      </c>
      <c r="AD562" s="68">
        <v>423</v>
      </c>
    </row>
    <row r="563" spans="1:30" ht="36" hidden="1" customHeight="1">
      <c r="A563" s="32">
        <v>28</v>
      </c>
      <c r="B563" s="19" t="s">
        <v>1706</v>
      </c>
      <c r="C563" s="19" t="s">
        <v>1707</v>
      </c>
      <c r="D563" s="19" t="s">
        <v>32</v>
      </c>
      <c r="E563" s="19" t="s">
        <v>522</v>
      </c>
      <c r="F563" s="64">
        <v>345533667</v>
      </c>
      <c r="G563" s="64">
        <v>439876</v>
      </c>
      <c r="H563" s="13"/>
      <c r="I563" s="13"/>
      <c r="J563" s="13"/>
      <c r="K563" s="64">
        <v>1623</v>
      </c>
      <c r="L563" s="13"/>
      <c r="M563" s="65"/>
      <c r="N563" s="13"/>
      <c r="O563" s="65"/>
      <c r="P563" s="13"/>
      <c r="Q563" s="13"/>
      <c r="R563" s="13"/>
      <c r="S563" s="13"/>
      <c r="T563" s="13"/>
      <c r="U563" s="13"/>
      <c r="V563" s="16">
        <f t="shared" si="14"/>
        <v>362884.50481809996</v>
      </c>
      <c r="W563" s="66">
        <v>362884.50481809996</v>
      </c>
      <c r="X563" s="66">
        <f t="shared" si="15"/>
        <v>362884.50481809996</v>
      </c>
      <c r="Y563" s="11" t="s">
        <v>34</v>
      </c>
      <c r="Z563" s="67">
        <v>12</v>
      </c>
      <c r="AA563" s="67">
        <v>30</v>
      </c>
      <c r="AB563" s="71">
        <v>5</v>
      </c>
      <c r="AC563" s="68" t="s">
        <v>1708</v>
      </c>
      <c r="AD563" s="68">
        <v>420</v>
      </c>
    </row>
    <row r="564" spans="1:30" ht="36" hidden="1" customHeight="1">
      <c r="A564" s="32">
        <v>29</v>
      </c>
      <c r="B564" s="19" t="s">
        <v>1709</v>
      </c>
      <c r="C564" s="19" t="s">
        <v>1710</v>
      </c>
      <c r="D564" s="19" t="s">
        <v>32</v>
      </c>
      <c r="E564" s="19" t="s">
        <v>1711</v>
      </c>
      <c r="F564" s="64">
        <v>21180012</v>
      </c>
      <c r="G564" s="64"/>
      <c r="H564" s="13"/>
      <c r="I564" s="13"/>
      <c r="J564" s="13"/>
      <c r="K564" s="65"/>
      <c r="L564" s="13"/>
      <c r="M564" s="65"/>
      <c r="N564" s="13"/>
      <c r="O564" s="65"/>
      <c r="P564" s="13"/>
      <c r="Q564" s="13"/>
      <c r="R564" s="13"/>
      <c r="S564" s="13"/>
      <c r="T564" s="13"/>
      <c r="U564" s="13"/>
      <c r="V564" s="16">
        <f t="shared" si="14"/>
        <v>3268.0758516000001</v>
      </c>
      <c r="W564" s="66">
        <v>3268.0758516000001</v>
      </c>
      <c r="X564" s="66">
        <f t="shared" si="15"/>
        <v>3268.0758516000001</v>
      </c>
      <c r="Y564" s="11" t="s">
        <v>34</v>
      </c>
      <c r="Z564" s="67">
        <v>12</v>
      </c>
      <c r="AA564" s="67">
        <v>30</v>
      </c>
      <c r="AB564" s="67">
        <v>5</v>
      </c>
      <c r="AC564" s="68" t="s">
        <v>1712</v>
      </c>
      <c r="AD564" s="68">
        <v>424</v>
      </c>
    </row>
    <row r="565" spans="1:30" ht="36" customHeight="1">
      <c r="A565" s="32">
        <v>30</v>
      </c>
      <c r="B565" s="19" t="s">
        <v>1713</v>
      </c>
      <c r="C565" s="19" t="s">
        <v>1714</v>
      </c>
      <c r="D565" s="19" t="s">
        <v>32</v>
      </c>
      <c r="E565" s="19" t="s">
        <v>1715</v>
      </c>
      <c r="F565" s="64">
        <v>8172973</v>
      </c>
      <c r="G565" s="69"/>
      <c r="H565" s="13"/>
      <c r="I565" s="13"/>
      <c r="J565" s="13"/>
      <c r="K565" s="65"/>
      <c r="L565" s="13"/>
      <c r="M565" s="65"/>
      <c r="N565" s="13"/>
      <c r="O565" s="65"/>
      <c r="P565" s="13"/>
      <c r="Q565" s="13"/>
      <c r="R565" s="13"/>
      <c r="S565" s="13"/>
      <c r="T565" s="13"/>
      <c r="U565" s="13"/>
      <c r="V565" s="16">
        <f t="shared" si="14"/>
        <v>1261.0897339000001</v>
      </c>
      <c r="W565" s="66">
        <v>1261.0897339000001</v>
      </c>
      <c r="X565" s="66">
        <f t="shared" si="15"/>
        <v>1261.0897339000001</v>
      </c>
      <c r="Y565" s="11" t="s">
        <v>34</v>
      </c>
      <c r="Z565" s="67">
        <v>12</v>
      </c>
      <c r="AA565" s="67">
        <v>30</v>
      </c>
      <c r="AB565" s="67">
        <v>5</v>
      </c>
      <c r="AC565" s="67"/>
      <c r="AD565" s="67"/>
    </row>
    <row r="566" spans="1:30" ht="36" hidden="1" customHeight="1">
      <c r="A566" s="32">
        <v>31</v>
      </c>
      <c r="B566" s="19" t="s">
        <v>1716</v>
      </c>
      <c r="C566" s="19" t="s">
        <v>1702</v>
      </c>
      <c r="D566" s="19" t="s">
        <v>32</v>
      </c>
      <c r="E566" s="19" t="s">
        <v>1717</v>
      </c>
      <c r="F566" s="64">
        <v>594659367</v>
      </c>
      <c r="G566" s="64"/>
      <c r="H566" s="13"/>
      <c r="I566" s="13"/>
      <c r="J566" s="13"/>
      <c r="K566" s="65"/>
      <c r="L566" s="13"/>
      <c r="M566" s="65"/>
      <c r="N566" s="13"/>
      <c r="O566" s="65"/>
      <c r="P566" s="13"/>
      <c r="Q566" s="13"/>
      <c r="R566" s="13"/>
      <c r="S566" s="13"/>
      <c r="T566" s="13"/>
      <c r="U566" s="13"/>
      <c r="V566" s="16">
        <f t="shared" si="14"/>
        <v>91755.940328100012</v>
      </c>
      <c r="W566" s="66">
        <v>91755.940328100012</v>
      </c>
      <c r="X566" s="66">
        <f t="shared" si="15"/>
        <v>91755.940328100012</v>
      </c>
      <c r="Y566" s="11" t="s">
        <v>34</v>
      </c>
      <c r="Z566" s="67">
        <v>12</v>
      </c>
      <c r="AA566" s="67">
        <v>30</v>
      </c>
      <c r="AB566" s="67">
        <v>5</v>
      </c>
      <c r="AC566" s="68" t="s">
        <v>1718</v>
      </c>
      <c r="AD566" s="68">
        <v>428</v>
      </c>
    </row>
    <row r="567" spans="1:30" ht="36" customHeight="1">
      <c r="A567" s="32">
        <v>32</v>
      </c>
      <c r="B567" s="19" t="s">
        <v>1719</v>
      </c>
      <c r="C567" s="19" t="str">
        <f>'[1]Danh sách TĐ'!$C$48</f>
        <v xml:space="preserve"> KCN Phúc Điền, huyện Cẩm Giàng.</v>
      </c>
      <c r="D567" s="19" t="s">
        <v>32</v>
      </c>
      <c r="E567" s="19" t="s">
        <v>1720</v>
      </c>
      <c r="F567" s="64">
        <v>9080400</v>
      </c>
      <c r="G567" s="64"/>
      <c r="H567" s="13"/>
      <c r="I567" s="13"/>
      <c r="J567" s="13"/>
      <c r="K567" s="65"/>
      <c r="L567" s="13"/>
      <c r="M567" s="65"/>
      <c r="N567" s="13"/>
      <c r="O567" s="65"/>
      <c r="P567" s="13"/>
      <c r="Q567" s="13"/>
      <c r="R567" s="13"/>
      <c r="S567" s="13"/>
      <c r="T567" s="13"/>
      <c r="U567" s="13"/>
      <c r="V567" s="16">
        <f t="shared" si="14"/>
        <v>1401.10572</v>
      </c>
      <c r="W567" s="66">
        <v>1401.10572</v>
      </c>
      <c r="X567" s="66">
        <f t="shared" si="15"/>
        <v>1401.10572</v>
      </c>
      <c r="Y567" s="11" t="s">
        <v>34</v>
      </c>
      <c r="Z567" s="67">
        <v>12</v>
      </c>
      <c r="AA567" s="67">
        <v>30</v>
      </c>
      <c r="AB567" s="67">
        <v>5</v>
      </c>
      <c r="AC567" s="67"/>
      <c r="AD567" s="67"/>
    </row>
    <row r="568" spans="1:30" ht="36" hidden="1" customHeight="1">
      <c r="A568" s="32">
        <v>33</v>
      </c>
      <c r="B568" s="19" t="s">
        <v>1721</v>
      </c>
      <c r="C568" s="19" t="s">
        <v>1722</v>
      </c>
      <c r="D568" s="19" t="s">
        <v>32</v>
      </c>
      <c r="E568" s="19" t="s">
        <v>33</v>
      </c>
      <c r="F568" s="64">
        <v>7448975</v>
      </c>
      <c r="G568" s="65"/>
      <c r="H568" s="13"/>
      <c r="I568" s="13"/>
      <c r="J568" s="13"/>
      <c r="K568" s="65">
        <v>10</v>
      </c>
      <c r="L568" s="13"/>
      <c r="M568" s="65"/>
      <c r="N568" s="13"/>
      <c r="O568" s="65"/>
      <c r="P568" s="13"/>
      <c r="Q568" s="13"/>
      <c r="R568" s="13"/>
      <c r="S568" s="13"/>
      <c r="T568" s="13"/>
      <c r="U568" s="13"/>
      <c r="V568" s="16">
        <f t="shared" si="14"/>
        <v>1159.5768425000001</v>
      </c>
      <c r="W568" s="66">
        <v>1159.5768425000001</v>
      </c>
      <c r="X568" s="66">
        <f t="shared" si="15"/>
        <v>1159.5768425000001</v>
      </c>
      <c r="Y568" s="11" t="s">
        <v>34</v>
      </c>
      <c r="Z568" s="67">
        <v>12</v>
      </c>
      <c r="AA568" s="67">
        <v>30</v>
      </c>
      <c r="AB568" s="67">
        <v>5</v>
      </c>
      <c r="AC568" s="68" t="s">
        <v>1723</v>
      </c>
      <c r="AD568" s="68">
        <v>457</v>
      </c>
    </row>
    <row r="569" spans="1:30" ht="36" customHeight="1">
      <c r="A569" s="32">
        <v>34</v>
      </c>
      <c r="B569" s="19" t="s">
        <v>1724</v>
      </c>
      <c r="C569" s="19" t="str">
        <f>'[1]Danh sách TĐ'!$C$54</f>
        <v>KCN Phúc Điền,huyện Cẩm Giàng</v>
      </c>
      <c r="D569" s="19" t="s">
        <v>32</v>
      </c>
      <c r="E569" s="19" t="s">
        <v>1725</v>
      </c>
      <c r="F569" s="64">
        <v>10584425</v>
      </c>
      <c r="G569" s="65"/>
      <c r="H569" s="13"/>
      <c r="I569" s="13"/>
      <c r="J569" s="13"/>
      <c r="K569" s="65"/>
      <c r="L569" s="13"/>
      <c r="M569" s="65"/>
      <c r="N569" s="13"/>
      <c r="O569" s="65"/>
      <c r="P569" s="13"/>
      <c r="Q569" s="13"/>
      <c r="R569" s="13"/>
      <c r="S569" s="13"/>
      <c r="T569" s="13"/>
      <c r="U569" s="13"/>
      <c r="V569" s="16">
        <f t="shared" si="14"/>
        <v>1633.1767775000001</v>
      </c>
      <c r="W569" s="66">
        <v>1633.1767775000001</v>
      </c>
      <c r="X569" s="66">
        <f t="shared" si="15"/>
        <v>1633.1767775000001</v>
      </c>
      <c r="Y569" s="11" t="s">
        <v>34</v>
      </c>
      <c r="Z569" s="67">
        <v>12</v>
      </c>
      <c r="AA569" s="67">
        <v>30</v>
      </c>
      <c r="AB569" s="67">
        <v>5</v>
      </c>
      <c r="AC569" s="67"/>
      <c r="AD569" s="67"/>
    </row>
    <row r="570" spans="1:30" ht="36" customHeight="1">
      <c r="A570" s="32">
        <v>35</v>
      </c>
      <c r="B570" s="19" t="s">
        <v>1726</v>
      </c>
      <c r="C570" s="19" t="s">
        <v>1722</v>
      </c>
      <c r="D570" s="19" t="s">
        <v>32</v>
      </c>
      <c r="E570" s="19" t="s">
        <v>1431</v>
      </c>
      <c r="F570" s="64">
        <v>12238062</v>
      </c>
      <c r="G570" s="64"/>
      <c r="H570" s="13"/>
      <c r="I570" s="13"/>
      <c r="J570" s="13"/>
      <c r="K570" s="65"/>
      <c r="L570" s="13"/>
      <c r="M570" s="65"/>
      <c r="N570" s="13"/>
      <c r="O570" s="65"/>
      <c r="P570" s="13"/>
      <c r="Q570" s="13"/>
      <c r="R570" s="13"/>
      <c r="S570" s="13"/>
      <c r="T570" s="13"/>
      <c r="U570" s="13"/>
      <c r="V570" s="16">
        <f t="shared" si="14"/>
        <v>1888.3329666000002</v>
      </c>
      <c r="W570" s="66">
        <v>1888.3329666000002</v>
      </c>
      <c r="X570" s="66">
        <f t="shared" si="15"/>
        <v>1888.3329666000002</v>
      </c>
      <c r="Y570" s="11" t="s">
        <v>34</v>
      </c>
      <c r="Z570" s="67">
        <v>12</v>
      </c>
      <c r="AA570" s="67">
        <v>30</v>
      </c>
      <c r="AB570" s="67">
        <v>5</v>
      </c>
      <c r="AC570" s="67"/>
      <c r="AD570" s="67"/>
    </row>
    <row r="571" spans="1:30" ht="36" customHeight="1">
      <c r="A571" s="32">
        <v>36</v>
      </c>
      <c r="B571" s="19" t="s">
        <v>1727</v>
      </c>
      <c r="C571" s="19" t="str">
        <f>'[1]Danh sách TĐ'!$C$77</f>
        <v xml:space="preserve"> KCN Đại An mở rộng, Huyện Cẩm Giàng</v>
      </c>
      <c r="D571" s="19" t="s">
        <v>32</v>
      </c>
      <c r="E571" s="19" t="s">
        <v>1303</v>
      </c>
      <c r="F571" s="64">
        <v>7421015</v>
      </c>
      <c r="G571" s="64"/>
      <c r="H571" s="13"/>
      <c r="I571" s="13"/>
      <c r="J571" s="13"/>
      <c r="K571" s="65"/>
      <c r="L571" s="13"/>
      <c r="M571" s="65"/>
      <c r="N571" s="13"/>
      <c r="O571" s="65"/>
      <c r="P571" s="13"/>
      <c r="Q571" s="13"/>
      <c r="R571" s="13"/>
      <c r="S571" s="13"/>
      <c r="T571" s="13"/>
      <c r="U571" s="13"/>
      <c r="V571" s="16">
        <f t="shared" si="14"/>
        <v>1145.0626145000001</v>
      </c>
      <c r="W571" s="66">
        <v>1145.0626145000001</v>
      </c>
      <c r="X571" s="66">
        <f t="shared" si="15"/>
        <v>1145.0626145000001</v>
      </c>
      <c r="Y571" s="11" t="s">
        <v>34</v>
      </c>
      <c r="Z571" s="67">
        <v>12</v>
      </c>
      <c r="AA571" s="67">
        <v>30</v>
      </c>
      <c r="AB571" s="67">
        <v>5</v>
      </c>
      <c r="AC571" s="67"/>
      <c r="AD571" s="67"/>
    </row>
    <row r="572" spans="1:30" ht="36" customHeight="1">
      <c r="A572" s="32">
        <v>37</v>
      </c>
      <c r="B572" s="19" t="s">
        <v>1728</v>
      </c>
      <c r="C572" s="19" t="str">
        <f>'[1]Danh sách TĐ'!$C$78</f>
        <v>Lô CN7-3, xã Tân Trường, huyện Cẩm Giàng</v>
      </c>
      <c r="D572" s="19" t="s">
        <v>32</v>
      </c>
      <c r="E572" s="19" t="s">
        <v>1729</v>
      </c>
      <c r="F572" s="64">
        <v>8895565</v>
      </c>
      <c r="G572" s="64"/>
      <c r="H572" s="13"/>
      <c r="I572" s="13"/>
      <c r="J572" s="13"/>
      <c r="K572" s="65"/>
      <c r="L572" s="13"/>
      <c r="M572" s="65"/>
      <c r="N572" s="13"/>
      <c r="O572" s="65"/>
      <c r="P572" s="13"/>
      <c r="Q572" s="13"/>
      <c r="R572" s="13"/>
      <c r="S572" s="13"/>
      <c r="T572" s="13"/>
      <c r="U572" s="13"/>
      <c r="V572" s="16">
        <f t="shared" si="14"/>
        <v>1372.5856795000002</v>
      </c>
      <c r="W572" s="66">
        <v>1372.5856795000002</v>
      </c>
      <c r="X572" s="66">
        <f t="shared" si="15"/>
        <v>1372.5856795000002</v>
      </c>
      <c r="Y572" s="11" t="s">
        <v>34</v>
      </c>
      <c r="Z572" s="67">
        <v>12</v>
      </c>
      <c r="AA572" s="67">
        <v>30</v>
      </c>
      <c r="AB572" s="67">
        <v>5</v>
      </c>
      <c r="AC572" s="67"/>
      <c r="AD572" s="67"/>
    </row>
    <row r="573" spans="1:30" ht="36" hidden="1" customHeight="1">
      <c r="A573" s="32">
        <v>38</v>
      </c>
      <c r="B573" s="19" t="s">
        <v>1730</v>
      </c>
      <c r="C573" s="19" t="s">
        <v>1722</v>
      </c>
      <c r="D573" s="19" t="s">
        <v>32</v>
      </c>
      <c r="E573" s="19" t="s">
        <v>1731</v>
      </c>
      <c r="F573" s="64">
        <v>25149643</v>
      </c>
      <c r="G573" s="64"/>
      <c r="H573" s="13"/>
      <c r="I573" s="13"/>
      <c r="J573" s="13"/>
      <c r="K573" s="65">
        <f>71945*0.847/1000</f>
        <v>60.937415000000001</v>
      </c>
      <c r="L573" s="13"/>
      <c r="M573" s="65"/>
      <c r="N573" s="13"/>
      <c r="O573" s="65"/>
      <c r="P573" s="13"/>
      <c r="Q573" s="13"/>
      <c r="R573" s="13"/>
      <c r="S573" s="13"/>
      <c r="T573" s="13"/>
      <c r="U573" s="13"/>
      <c r="V573" s="16">
        <f t="shared" si="14"/>
        <v>3942.7460782000003</v>
      </c>
      <c r="W573" s="66">
        <v>3942.7460782000003</v>
      </c>
      <c r="X573" s="66">
        <f t="shared" si="15"/>
        <v>3942.7460782000003</v>
      </c>
      <c r="Y573" s="11" t="s">
        <v>34</v>
      </c>
      <c r="Z573" s="67">
        <v>12</v>
      </c>
      <c r="AA573" s="67">
        <v>30</v>
      </c>
      <c r="AB573" s="67">
        <v>5</v>
      </c>
      <c r="AC573" s="68" t="s">
        <v>1732</v>
      </c>
      <c r="AD573" s="68">
        <v>435</v>
      </c>
    </row>
    <row r="574" spans="1:30" ht="36" hidden="1" customHeight="1">
      <c r="A574" s="32">
        <v>39</v>
      </c>
      <c r="B574" s="19" t="s">
        <v>1733</v>
      </c>
      <c r="C574" s="19" t="s">
        <v>1734</v>
      </c>
      <c r="D574" s="19" t="s">
        <v>32</v>
      </c>
      <c r="E574" s="19" t="s">
        <v>1735</v>
      </c>
      <c r="F574" s="64">
        <v>6683600</v>
      </c>
      <c r="G574" s="64"/>
      <c r="H574" s="13"/>
      <c r="I574" s="13"/>
      <c r="J574" s="13"/>
      <c r="K574" s="65">
        <v>8.5</v>
      </c>
      <c r="L574" s="13"/>
      <c r="M574" s="65"/>
      <c r="N574" s="13"/>
      <c r="O574" s="65"/>
      <c r="P574" s="13"/>
      <c r="Q574" s="13"/>
      <c r="R574" s="13"/>
      <c r="S574" s="13"/>
      <c r="T574" s="13"/>
      <c r="U574" s="13"/>
      <c r="V574" s="16">
        <f t="shared" si="14"/>
        <v>1039.9494800000002</v>
      </c>
      <c r="W574" s="66">
        <v>1039.9494800000002</v>
      </c>
      <c r="X574" s="66">
        <f t="shared" si="15"/>
        <v>1039.9494800000002</v>
      </c>
      <c r="Y574" s="11" t="s">
        <v>34</v>
      </c>
      <c r="Z574" s="67">
        <v>12</v>
      </c>
      <c r="AA574" s="67">
        <v>30</v>
      </c>
      <c r="AB574" s="67">
        <v>5</v>
      </c>
      <c r="AC574" s="68" t="s">
        <v>1736</v>
      </c>
      <c r="AD574" s="68">
        <v>416</v>
      </c>
    </row>
    <row r="575" spans="1:30" ht="36" customHeight="1">
      <c r="A575" s="32">
        <v>40</v>
      </c>
      <c r="B575" s="19" t="s">
        <v>1737</v>
      </c>
      <c r="C575" s="19" t="s">
        <v>1738</v>
      </c>
      <c r="D575" s="19" t="s">
        <v>32</v>
      </c>
      <c r="E575" s="19" t="s">
        <v>1739</v>
      </c>
      <c r="F575" s="64">
        <v>24064425</v>
      </c>
      <c r="G575" s="64"/>
      <c r="H575" s="13"/>
      <c r="I575" s="13"/>
      <c r="J575" s="13"/>
      <c r="K575" s="65">
        <f>13250*0.847/1000</f>
        <v>11.22275</v>
      </c>
      <c r="L575" s="13"/>
      <c r="M575" s="65">
        <f>7230*0.965/1000</f>
        <v>6.9769499999999995</v>
      </c>
      <c r="N575" s="13"/>
      <c r="O575" s="65"/>
      <c r="P575" s="13"/>
      <c r="Q575" s="13"/>
      <c r="R575" s="13"/>
      <c r="S575" s="13"/>
      <c r="T575" s="13"/>
      <c r="U575" s="13"/>
      <c r="V575" s="16">
        <f t="shared" ref="V575:V637" si="16">0.0001543*F575+0.7*G575+ 0.7*H575+0.6*I575+0.5*J575+1.02*K575+0.00088*L575+0.99*M575+0.00094*N575+1.05*O575+0.00083*P575+1.09*Q575+0.0009*R575+1.09*S575+1*T575+0*U575</f>
        <v>3731.495163</v>
      </c>
      <c r="W575" s="66">
        <v>3731.495163</v>
      </c>
      <c r="X575" s="66">
        <f t="shared" si="15"/>
        <v>3731.495163</v>
      </c>
      <c r="Y575" s="11" t="s">
        <v>34</v>
      </c>
      <c r="Z575" s="67">
        <v>12</v>
      </c>
      <c r="AA575" s="67">
        <v>30</v>
      </c>
      <c r="AB575" s="67">
        <v>5</v>
      </c>
      <c r="AC575" s="67"/>
      <c r="AD575" s="67"/>
    </row>
    <row r="576" spans="1:30" ht="36" hidden="1" customHeight="1">
      <c r="A576" s="32">
        <v>41</v>
      </c>
      <c r="B576" s="19" t="s">
        <v>1740</v>
      </c>
      <c r="C576" s="19" t="s">
        <v>1738</v>
      </c>
      <c r="D576" s="19" t="s">
        <v>32</v>
      </c>
      <c r="E576" s="19" t="s">
        <v>1739</v>
      </c>
      <c r="F576" s="64">
        <v>14441350</v>
      </c>
      <c r="G576" s="65"/>
      <c r="H576" s="13"/>
      <c r="I576" s="13"/>
      <c r="J576" s="13"/>
      <c r="K576" s="65"/>
      <c r="L576" s="13"/>
      <c r="M576" s="65"/>
      <c r="N576" s="13"/>
      <c r="O576" s="65"/>
      <c r="P576" s="13"/>
      <c r="Q576" s="13"/>
      <c r="R576" s="13"/>
      <c r="S576" s="13"/>
      <c r="T576" s="13"/>
      <c r="U576" s="13"/>
      <c r="V576" s="16">
        <f t="shared" si="16"/>
        <v>2228.3003050000002</v>
      </c>
      <c r="W576" s="66">
        <v>2228.3003050000002</v>
      </c>
      <c r="X576" s="66">
        <f t="shared" si="15"/>
        <v>2228.3003050000002</v>
      </c>
      <c r="Y576" s="11" t="s">
        <v>34</v>
      </c>
      <c r="Z576" s="67">
        <v>12</v>
      </c>
      <c r="AA576" s="67">
        <v>30</v>
      </c>
      <c r="AB576" s="67">
        <v>5</v>
      </c>
      <c r="AC576" s="68" t="s">
        <v>1741</v>
      </c>
      <c r="AD576" s="68">
        <v>438</v>
      </c>
    </row>
    <row r="577" spans="1:30" ht="36" customHeight="1">
      <c r="A577" s="32">
        <v>42</v>
      </c>
      <c r="B577" s="19" t="s">
        <v>1742</v>
      </c>
      <c r="C577" s="19" t="s">
        <v>1738</v>
      </c>
      <c r="D577" s="19" t="s">
        <v>32</v>
      </c>
      <c r="E577" s="19" t="s">
        <v>33</v>
      </c>
      <c r="F577" s="64">
        <v>22320606</v>
      </c>
      <c r="G577" s="64"/>
      <c r="H577" s="13"/>
      <c r="I577" s="13"/>
      <c r="J577" s="13"/>
      <c r="K577" s="65"/>
      <c r="L577" s="13"/>
      <c r="M577" s="65"/>
      <c r="N577" s="13"/>
      <c r="O577" s="65"/>
      <c r="P577" s="13"/>
      <c r="Q577" s="13"/>
      <c r="R577" s="13"/>
      <c r="S577" s="13"/>
      <c r="T577" s="13"/>
      <c r="U577" s="13"/>
      <c r="V577" s="16">
        <f t="shared" si="16"/>
        <v>3444.0695058000001</v>
      </c>
      <c r="W577" s="66">
        <v>2498</v>
      </c>
      <c r="X577" s="66">
        <f t="shared" si="15"/>
        <v>3444.0695058000001</v>
      </c>
      <c r="Y577" s="11" t="s">
        <v>51</v>
      </c>
      <c r="Z577" s="67">
        <v>12</v>
      </c>
      <c r="AA577" s="67">
        <v>30</v>
      </c>
      <c r="AB577" s="67">
        <v>5</v>
      </c>
      <c r="AC577" s="67"/>
      <c r="AD577" s="67"/>
    </row>
    <row r="578" spans="1:30" ht="36" hidden="1" customHeight="1">
      <c r="A578" s="32">
        <v>43</v>
      </c>
      <c r="B578" s="19" t="s">
        <v>1743</v>
      </c>
      <c r="C578" s="19" t="s">
        <v>1738</v>
      </c>
      <c r="D578" s="19" t="s">
        <v>32</v>
      </c>
      <c r="E578" s="19" t="s">
        <v>1720</v>
      </c>
      <c r="F578" s="64">
        <v>15346221</v>
      </c>
      <c r="G578" s="64"/>
      <c r="H578" s="13"/>
      <c r="I578" s="13"/>
      <c r="J578" s="13"/>
      <c r="K578" s="65">
        <f>2000*0.847/1000</f>
        <v>1.694</v>
      </c>
      <c r="L578" s="13"/>
      <c r="M578" s="65"/>
      <c r="N578" s="13"/>
      <c r="O578" s="65"/>
      <c r="P578" s="13"/>
      <c r="Q578" s="13"/>
      <c r="R578" s="13"/>
      <c r="S578" s="13"/>
      <c r="T578" s="13"/>
      <c r="U578" s="13"/>
      <c r="V578" s="16">
        <f t="shared" si="16"/>
        <v>2369.6497803000002</v>
      </c>
      <c r="W578" s="66">
        <v>2369.6497803000002</v>
      </c>
      <c r="X578" s="66">
        <f t="shared" si="15"/>
        <v>2369.6497803000002</v>
      </c>
      <c r="Y578" s="11" t="s">
        <v>34</v>
      </c>
      <c r="Z578" s="67">
        <v>12</v>
      </c>
      <c r="AA578" s="67">
        <v>30</v>
      </c>
      <c r="AB578" s="67">
        <v>5</v>
      </c>
      <c r="AC578" s="68" t="s">
        <v>1744</v>
      </c>
      <c r="AD578" s="68">
        <v>440</v>
      </c>
    </row>
    <row r="579" spans="1:30" ht="36" hidden="1" customHeight="1">
      <c r="A579" s="32">
        <v>44</v>
      </c>
      <c r="B579" s="19" t="s">
        <v>1745</v>
      </c>
      <c r="C579" s="19" t="s">
        <v>1738</v>
      </c>
      <c r="D579" s="19" t="s">
        <v>32</v>
      </c>
      <c r="E579" s="19" t="s">
        <v>33</v>
      </c>
      <c r="F579" s="64">
        <v>15701910</v>
      </c>
      <c r="G579" s="64"/>
      <c r="H579" s="13"/>
      <c r="I579" s="13"/>
      <c r="J579" s="13"/>
      <c r="K579" s="65">
        <f>32.336*0.847</f>
        <v>27.388591999999999</v>
      </c>
      <c r="L579" s="13"/>
      <c r="M579" s="65"/>
      <c r="N579" s="13"/>
      <c r="O579" s="65"/>
      <c r="P579" s="13"/>
      <c r="Q579" s="13"/>
      <c r="R579" s="13"/>
      <c r="S579" s="13"/>
      <c r="T579" s="13"/>
      <c r="U579" s="13"/>
      <c r="V579" s="16">
        <f t="shared" si="16"/>
        <v>2450.74107684</v>
      </c>
      <c r="W579" s="66">
        <v>2450.74107684</v>
      </c>
      <c r="X579" s="66">
        <f t="shared" si="15"/>
        <v>2450.74107684</v>
      </c>
      <c r="Y579" s="11" t="s">
        <v>34</v>
      </c>
      <c r="Z579" s="67">
        <v>12</v>
      </c>
      <c r="AA579" s="67">
        <v>30</v>
      </c>
      <c r="AB579" s="67">
        <v>5</v>
      </c>
      <c r="AC579" s="68" t="s">
        <v>1746</v>
      </c>
      <c r="AD579" s="68">
        <v>441</v>
      </c>
    </row>
    <row r="580" spans="1:30" ht="36" customHeight="1">
      <c r="A580" s="32">
        <v>45</v>
      </c>
      <c r="B580" s="19" t="s">
        <v>1747</v>
      </c>
      <c r="C580" s="19" t="s">
        <v>1748</v>
      </c>
      <c r="D580" s="19" t="s">
        <v>32</v>
      </c>
      <c r="E580" s="19" t="s">
        <v>1749</v>
      </c>
      <c r="F580" s="64">
        <v>10645269</v>
      </c>
      <c r="G580" s="69"/>
      <c r="H580" s="13"/>
      <c r="I580" s="13"/>
      <c r="J580" s="13"/>
      <c r="K580" s="65"/>
      <c r="L580" s="13"/>
      <c r="M580" s="65"/>
      <c r="N580" s="13"/>
      <c r="O580" s="65"/>
      <c r="P580" s="13"/>
      <c r="Q580" s="13"/>
      <c r="R580" s="13"/>
      <c r="S580" s="13"/>
      <c r="T580" s="13"/>
      <c r="U580" s="13"/>
      <c r="V580" s="16">
        <f t="shared" si="16"/>
        <v>1642.5650067000001</v>
      </c>
      <c r="W580" s="66">
        <v>1642.5650067000001</v>
      </c>
      <c r="X580" s="66">
        <f t="shared" si="15"/>
        <v>1642.5650067000001</v>
      </c>
      <c r="Y580" s="11" t="s">
        <v>34</v>
      </c>
      <c r="Z580" s="67">
        <v>12</v>
      </c>
      <c r="AA580" s="67">
        <v>30</v>
      </c>
      <c r="AB580" s="67">
        <v>5</v>
      </c>
      <c r="AC580" s="67"/>
      <c r="AD580" s="67"/>
    </row>
    <row r="581" spans="1:30" ht="36" hidden="1" customHeight="1">
      <c r="A581" s="32">
        <v>46</v>
      </c>
      <c r="B581" s="19" t="s">
        <v>1750</v>
      </c>
      <c r="C581" s="19" t="s">
        <v>1751</v>
      </c>
      <c r="D581" s="19" t="s">
        <v>32</v>
      </c>
      <c r="E581" s="19" t="s">
        <v>1720</v>
      </c>
      <c r="F581" s="64">
        <v>16943036</v>
      </c>
      <c r="G581" s="64"/>
      <c r="H581" s="13"/>
      <c r="I581" s="13"/>
      <c r="J581" s="13"/>
      <c r="K581" s="64">
        <v>475</v>
      </c>
      <c r="L581" s="13"/>
      <c r="M581" s="65"/>
      <c r="N581" s="13"/>
      <c r="O581" s="65"/>
      <c r="P581" s="13"/>
      <c r="Q581" s="13"/>
      <c r="R581" s="13"/>
      <c r="S581" s="13"/>
      <c r="T581" s="13"/>
      <c r="U581" s="13"/>
      <c r="V581" s="16">
        <f t="shared" si="16"/>
        <v>3098.8104548000001</v>
      </c>
      <c r="W581" s="66">
        <v>3098.8104548000001</v>
      </c>
      <c r="X581" s="66">
        <f t="shared" si="15"/>
        <v>3098.8104548000001</v>
      </c>
      <c r="Y581" s="11" t="s">
        <v>34</v>
      </c>
      <c r="Z581" s="67">
        <v>12</v>
      </c>
      <c r="AA581" s="67">
        <v>30</v>
      </c>
      <c r="AB581" s="67">
        <v>5</v>
      </c>
      <c r="AC581" s="68" t="s">
        <v>1752</v>
      </c>
      <c r="AD581" s="68">
        <v>442</v>
      </c>
    </row>
    <row r="582" spans="1:30" ht="36" customHeight="1">
      <c r="A582" s="32">
        <v>47</v>
      </c>
      <c r="B582" s="19" t="s">
        <v>1753</v>
      </c>
      <c r="C582" s="19" t="s">
        <v>1754</v>
      </c>
      <c r="D582" s="19" t="s">
        <v>32</v>
      </c>
      <c r="E582" s="19" t="s">
        <v>1720</v>
      </c>
      <c r="F582" s="64">
        <v>15200000</v>
      </c>
      <c r="G582" s="69"/>
      <c r="H582" s="13"/>
      <c r="I582" s="13"/>
      <c r="J582" s="13"/>
      <c r="K582" s="65"/>
      <c r="L582" s="13"/>
      <c r="M582" s="65"/>
      <c r="N582" s="13"/>
      <c r="O582" s="65"/>
      <c r="P582" s="13"/>
      <c r="Q582" s="13"/>
      <c r="R582" s="13"/>
      <c r="S582" s="13"/>
      <c r="T582" s="13"/>
      <c r="U582" s="13"/>
      <c r="V582" s="16">
        <f t="shared" si="16"/>
        <v>2345.36</v>
      </c>
      <c r="W582" s="66">
        <v>2345.36</v>
      </c>
      <c r="X582" s="66">
        <f t="shared" si="15"/>
        <v>2345.36</v>
      </c>
      <c r="Y582" s="11" t="s">
        <v>34</v>
      </c>
      <c r="Z582" s="67">
        <v>12</v>
      </c>
      <c r="AA582" s="67">
        <v>30</v>
      </c>
      <c r="AB582" s="67">
        <v>5</v>
      </c>
      <c r="AC582" s="67"/>
      <c r="AD582" s="67"/>
    </row>
    <row r="583" spans="1:30" ht="36" customHeight="1">
      <c r="A583" s="32">
        <v>48</v>
      </c>
      <c r="B583" s="19" t="s">
        <v>1755</v>
      </c>
      <c r="C583" s="19" t="str">
        <f>'[1]Danh sách TĐ'!$C$76</f>
        <v>KCN Đại An mở rộng, Huyện Cẩm Giàng</v>
      </c>
      <c r="D583" s="19" t="s">
        <v>32</v>
      </c>
      <c r="E583" s="19" t="s">
        <v>33</v>
      </c>
      <c r="F583" s="64">
        <v>29895500</v>
      </c>
      <c r="G583" s="69"/>
      <c r="H583" s="13"/>
      <c r="I583" s="13"/>
      <c r="J583" s="13"/>
      <c r="K583" s="65"/>
      <c r="L583" s="13"/>
      <c r="M583" s="65"/>
      <c r="N583" s="13"/>
      <c r="O583" s="65"/>
      <c r="P583" s="13"/>
      <c r="Q583" s="13"/>
      <c r="R583" s="13"/>
      <c r="S583" s="13"/>
      <c r="T583" s="13"/>
      <c r="U583" s="13"/>
      <c r="V583" s="16">
        <f t="shared" si="16"/>
        <v>4612.87565</v>
      </c>
      <c r="W583" s="66">
        <v>4612.87565</v>
      </c>
      <c r="X583" s="66">
        <f t="shared" si="15"/>
        <v>4612.87565</v>
      </c>
      <c r="Y583" s="11" t="s">
        <v>34</v>
      </c>
      <c r="Z583" s="67">
        <v>12</v>
      </c>
      <c r="AA583" s="67">
        <v>30</v>
      </c>
      <c r="AB583" s="67">
        <v>5</v>
      </c>
      <c r="AC583" s="67"/>
      <c r="AD583" s="67"/>
    </row>
    <row r="584" spans="1:30" ht="36" hidden="1" customHeight="1">
      <c r="A584" s="32">
        <v>49</v>
      </c>
      <c r="B584" s="19" t="s">
        <v>1756</v>
      </c>
      <c r="C584" s="19" t="s">
        <v>1757</v>
      </c>
      <c r="D584" s="19" t="s">
        <v>32</v>
      </c>
      <c r="E584" s="19" t="s">
        <v>1758</v>
      </c>
      <c r="F584" s="64">
        <v>13978404</v>
      </c>
      <c r="G584" s="69"/>
      <c r="H584" s="13"/>
      <c r="I584" s="13"/>
      <c r="J584" s="13"/>
      <c r="K584" s="65"/>
      <c r="L584" s="13"/>
      <c r="M584" s="65"/>
      <c r="N584" s="13"/>
      <c r="O584" s="65"/>
      <c r="P584" s="13"/>
      <c r="Q584" s="13"/>
      <c r="R584" s="13"/>
      <c r="S584" s="13"/>
      <c r="T584" s="13"/>
      <c r="U584" s="13"/>
      <c r="V584" s="16">
        <f t="shared" si="16"/>
        <v>2156.8677372000002</v>
      </c>
      <c r="W584" s="66">
        <v>2156.8677372000002</v>
      </c>
      <c r="X584" s="66">
        <f t="shared" si="15"/>
        <v>2156.8677372000002</v>
      </c>
      <c r="Y584" s="11" t="s">
        <v>34</v>
      </c>
      <c r="Z584" s="67">
        <v>12</v>
      </c>
      <c r="AA584" s="67">
        <v>30</v>
      </c>
      <c r="AB584" s="67">
        <v>5</v>
      </c>
      <c r="AC584" s="68" t="s">
        <v>1759</v>
      </c>
      <c r="AD584" s="68">
        <v>445</v>
      </c>
    </row>
    <row r="585" spans="1:30" ht="36" hidden="1" customHeight="1">
      <c r="A585" s="32">
        <v>50</v>
      </c>
      <c r="B585" s="19" t="s">
        <v>1760</v>
      </c>
      <c r="C585" s="19" t="s">
        <v>1761</v>
      </c>
      <c r="D585" s="19" t="s">
        <v>32</v>
      </c>
      <c r="E585" s="19" t="s">
        <v>1131</v>
      </c>
      <c r="F585" s="64">
        <v>36983000</v>
      </c>
      <c r="G585" s="64"/>
      <c r="H585" s="13"/>
      <c r="I585" s="13"/>
      <c r="J585" s="13"/>
      <c r="K585" s="65"/>
      <c r="L585" s="13"/>
      <c r="M585" s="65"/>
      <c r="N585" s="13"/>
      <c r="O585" s="65"/>
      <c r="P585" s="13"/>
      <c r="Q585" s="13"/>
      <c r="R585" s="13"/>
      <c r="S585" s="13"/>
      <c r="T585" s="13"/>
      <c r="U585" s="13"/>
      <c r="V585" s="16">
        <f t="shared" si="16"/>
        <v>5706.4769000000006</v>
      </c>
      <c r="W585" s="66">
        <v>5706.4769000000006</v>
      </c>
      <c r="X585" s="66">
        <f t="shared" si="15"/>
        <v>5706.4769000000006</v>
      </c>
      <c r="Y585" s="11" t="s">
        <v>34</v>
      </c>
      <c r="Z585" s="67">
        <v>12</v>
      </c>
      <c r="AA585" s="67">
        <v>30</v>
      </c>
      <c r="AB585" s="67">
        <v>5</v>
      </c>
      <c r="AC585" s="68" t="s">
        <v>1762</v>
      </c>
      <c r="AD585" s="68">
        <v>444</v>
      </c>
    </row>
    <row r="586" spans="1:30" ht="36" customHeight="1">
      <c r="A586" s="32">
        <v>51</v>
      </c>
      <c r="B586" s="19" t="s">
        <v>1763</v>
      </c>
      <c r="C586" s="19" t="str">
        <f>'[1]Danh sách TĐ'!$C$9</f>
        <v>Nhà máy gạch Ceramic, thôn Ngọc Lặc, xã Ngọc Sơn, Huyện Tứ Kỳ</v>
      </c>
      <c r="D586" s="19" t="s">
        <v>32</v>
      </c>
      <c r="E586" s="19" t="s">
        <v>652</v>
      </c>
      <c r="F586" s="64">
        <v>6676863</v>
      </c>
      <c r="G586" s="64"/>
      <c r="H586" s="13"/>
      <c r="I586" s="13"/>
      <c r="J586" s="13"/>
      <c r="K586" s="65"/>
      <c r="L586" s="13"/>
      <c r="M586" s="65"/>
      <c r="N586" s="13"/>
      <c r="O586" s="65"/>
      <c r="P586" s="13"/>
      <c r="Q586" s="13"/>
      <c r="R586" s="13"/>
      <c r="S586" s="13"/>
      <c r="T586" s="13"/>
      <c r="U586" s="13"/>
      <c r="V586" s="16">
        <f t="shared" si="16"/>
        <v>1030.2399609000001</v>
      </c>
      <c r="W586" s="66">
        <v>1030.2399609000001</v>
      </c>
      <c r="X586" s="66">
        <f t="shared" si="15"/>
        <v>1030.2399609000001</v>
      </c>
      <c r="Y586" s="11" t="s">
        <v>34</v>
      </c>
      <c r="Z586" s="67">
        <v>12</v>
      </c>
      <c r="AA586" s="67">
        <v>30</v>
      </c>
      <c r="AB586" s="67">
        <v>5</v>
      </c>
      <c r="AC586" s="67"/>
      <c r="AD586" s="67"/>
    </row>
    <row r="587" spans="1:30" ht="36" hidden="1" customHeight="1">
      <c r="A587" s="32">
        <v>52</v>
      </c>
      <c r="B587" s="19" t="s">
        <v>1764</v>
      </c>
      <c r="C587" s="19" t="s">
        <v>1765</v>
      </c>
      <c r="D587" s="19" t="s">
        <v>32</v>
      </c>
      <c r="E587" s="19" t="s">
        <v>1277</v>
      </c>
      <c r="F587" s="64">
        <v>10244360</v>
      </c>
      <c r="G587" s="65"/>
      <c r="H587" s="13"/>
      <c r="I587" s="13"/>
      <c r="J587" s="13"/>
      <c r="K587" s="65"/>
      <c r="L587" s="13"/>
      <c r="M587" s="65"/>
      <c r="N587" s="13"/>
      <c r="O587" s="65"/>
      <c r="P587" s="13"/>
      <c r="Q587" s="13"/>
      <c r="R587" s="13"/>
      <c r="S587" s="13"/>
      <c r="T587" s="13"/>
      <c r="U587" s="13"/>
      <c r="V587" s="16">
        <f t="shared" si="16"/>
        <v>1580.7047480000001</v>
      </c>
      <c r="W587" s="66">
        <v>1580.7047480000001</v>
      </c>
      <c r="X587" s="66">
        <f t="shared" si="15"/>
        <v>1580.7047480000001</v>
      </c>
      <c r="Y587" s="11" t="s">
        <v>34</v>
      </c>
      <c r="Z587" s="67">
        <v>12</v>
      </c>
      <c r="AA587" s="67">
        <v>30</v>
      </c>
      <c r="AB587" s="67">
        <v>5</v>
      </c>
      <c r="AC587" s="68" t="s">
        <v>1766</v>
      </c>
      <c r="AD587" s="68">
        <v>417</v>
      </c>
    </row>
    <row r="588" spans="1:30" ht="36" hidden="1" customHeight="1">
      <c r="A588" s="32">
        <v>53</v>
      </c>
      <c r="B588" s="19" t="s">
        <v>1767</v>
      </c>
      <c r="C588" s="19" t="s">
        <v>1768</v>
      </c>
      <c r="D588" s="19" t="s">
        <v>32</v>
      </c>
      <c r="E588" s="19" t="s">
        <v>1769</v>
      </c>
      <c r="F588" s="64">
        <v>21304500</v>
      </c>
      <c r="G588" s="65"/>
      <c r="H588" s="13"/>
      <c r="I588" s="13"/>
      <c r="J588" s="13"/>
      <c r="K588" s="65"/>
      <c r="L588" s="13"/>
      <c r="M588" s="65"/>
      <c r="N588" s="13"/>
      <c r="O588" s="65"/>
      <c r="P588" s="13"/>
      <c r="Q588" s="13"/>
      <c r="R588" s="13"/>
      <c r="S588" s="13"/>
      <c r="T588" s="13"/>
      <c r="U588" s="13"/>
      <c r="V588" s="16">
        <f t="shared" si="16"/>
        <v>3287.2843500000004</v>
      </c>
      <c r="W588" s="66">
        <v>3287.2843500000004</v>
      </c>
      <c r="X588" s="66">
        <f t="shared" si="15"/>
        <v>3287.2843500000004</v>
      </c>
      <c r="Y588" s="11" t="s">
        <v>34</v>
      </c>
      <c r="Z588" s="67">
        <v>12</v>
      </c>
      <c r="AA588" s="67">
        <v>30</v>
      </c>
      <c r="AB588" s="67">
        <v>5</v>
      </c>
      <c r="AC588" s="68" t="s">
        <v>1770</v>
      </c>
      <c r="AD588" s="68">
        <v>418</v>
      </c>
    </row>
    <row r="589" spans="1:30" ht="36" hidden="1" customHeight="1">
      <c r="A589" s="32">
        <v>54</v>
      </c>
      <c r="B589" s="19" t="s">
        <v>1771</v>
      </c>
      <c r="C589" s="19" t="s">
        <v>1772</v>
      </c>
      <c r="D589" s="19" t="s">
        <v>32</v>
      </c>
      <c r="E589" s="19" t="s">
        <v>1650</v>
      </c>
      <c r="F589" s="64">
        <v>11649470</v>
      </c>
      <c r="G589" s="65"/>
      <c r="H589" s="13"/>
      <c r="I589" s="13"/>
      <c r="J589" s="13"/>
      <c r="K589" s="65"/>
      <c r="L589" s="13"/>
      <c r="M589" s="65"/>
      <c r="N589" s="13"/>
      <c r="O589" s="65"/>
      <c r="P589" s="13"/>
      <c r="Q589" s="13"/>
      <c r="R589" s="13"/>
      <c r="S589" s="13"/>
      <c r="T589" s="13"/>
      <c r="U589" s="13"/>
      <c r="V589" s="16">
        <f t="shared" si="16"/>
        <v>1797.5132210000002</v>
      </c>
      <c r="W589" s="66">
        <v>1797.5132210000002</v>
      </c>
      <c r="X589" s="66">
        <f t="shared" si="15"/>
        <v>1797.5132210000002</v>
      </c>
      <c r="Y589" s="11" t="s">
        <v>34</v>
      </c>
      <c r="Z589" s="67">
        <v>12</v>
      </c>
      <c r="AA589" s="67">
        <v>30</v>
      </c>
      <c r="AB589" s="67">
        <v>5</v>
      </c>
      <c r="AC589" s="68" t="s">
        <v>1773</v>
      </c>
      <c r="AD589" s="68">
        <v>453</v>
      </c>
    </row>
    <row r="590" spans="1:30" ht="36" customHeight="1">
      <c r="A590" s="32">
        <v>55</v>
      </c>
      <c r="B590" s="19" t="s">
        <v>1774</v>
      </c>
      <c r="C590" s="19" t="s">
        <v>1775</v>
      </c>
      <c r="D590" s="19" t="s">
        <v>32</v>
      </c>
      <c r="E590" s="19" t="s">
        <v>1776</v>
      </c>
      <c r="F590" s="64">
        <v>7260000</v>
      </c>
      <c r="G590" s="69"/>
      <c r="H590" s="13"/>
      <c r="I590" s="13"/>
      <c r="J590" s="13"/>
      <c r="K590" s="65"/>
      <c r="L590" s="13"/>
      <c r="M590" s="65"/>
      <c r="N590" s="13"/>
      <c r="O590" s="65"/>
      <c r="P590" s="13"/>
      <c r="Q590" s="13"/>
      <c r="R590" s="13"/>
      <c r="S590" s="13"/>
      <c r="T590" s="13"/>
      <c r="U590" s="13"/>
      <c r="V590" s="16">
        <f t="shared" si="16"/>
        <v>1120.2180000000001</v>
      </c>
      <c r="W590" s="66">
        <v>1120.2180000000001</v>
      </c>
      <c r="X590" s="66">
        <f t="shared" si="15"/>
        <v>1120.2180000000001</v>
      </c>
      <c r="Y590" s="11" t="s">
        <v>34</v>
      </c>
      <c r="Z590" s="67">
        <v>12</v>
      </c>
      <c r="AA590" s="67">
        <v>30</v>
      </c>
      <c r="AB590" s="67">
        <v>5</v>
      </c>
      <c r="AC590" s="67"/>
      <c r="AD590" s="67"/>
    </row>
    <row r="591" spans="1:30" ht="36" hidden="1" customHeight="1">
      <c r="A591" s="32">
        <v>56</v>
      </c>
      <c r="B591" s="19" t="s">
        <v>1777</v>
      </c>
      <c r="C591" s="19" t="s">
        <v>1778</v>
      </c>
      <c r="D591" s="19" t="s">
        <v>32</v>
      </c>
      <c r="E591" s="19" t="s">
        <v>522</v>
      </c>
      <c r="F591" s="64">
        <v>16322590</v>
      </c>
      <c r="G591" s="64"/>
      <c r="H591" s="13"/>
      <c r="I591" s="13"/>
      <c r="J591" s="13"/>
      <c r="K591" s="65"/>
      <c r="L591" s="13"/>
      <c r="M591" s="65"/>
      <c r="N591" s="13"/>
      <c r="O591" s="65"/>
      <c r="P591" s="13"/>
      <c r="Q591" s="13"/>
      <c r="R591" s="13"/>
      <c r="S591" s="13"/>
      <c r="T591" s="13"/>
      <c r="U591" s="13"/>
      <c r="V591" s="16">
        <f t="shared" si="16"/>
        <v>2518.5756370000004</v>
      </c>
      <c r="W591" s="66">
        <v>2518.5756370000004</v>
      </c>
      <c r="X591" s="66">
        <f t="shared" si="15"/>
        <v>2518.5756370000004</v>
      </c>
      <c r="Y591" s="11" t="s">
        <v>34</v>
      </c>
      <c r="Z591" s="67">
        <v>12</v>
      </c>
      <c r="AA591" s="67">
        <v>30</v>
      </c>
      <c r="AB591" s="67">
        <v>5</v>
      </c>
      <c r="AC591" s="68" t="s">
        <v>1779</v>
      </c>
      <c r="AD591" s="68">
        <v>434</v>
      </c>
    </row>
    <row r="592" spans="1:30" ht="36" hidden="1" customHeight="1">
      <c r="A592" s="32">
        <v>57</v>
      </c>
      <c r="B592" s="19" t="s">
        <v>1780</v>
      </c>
      <c r="C592" s="19" t="s">
        <v>1781</v>
      </c>
      <c r="D592" s="19" t="s">
        <v>32</v>
      </c>
      <c r="E592" s="19" t="s">
        <v>289</v>
      </c>
      <c r="F592" s="64">
        <v>29377530</v>
      </c>
      <c r="G592" s="65">
        <v>100</v>
      </c>
      <c r="H592" s="13"/>
      <c r="I592" s="13"/>
      <c r="J592" s="13"/>
      <c r="K592" s="65">
        <f>1000*0.847/1000</f>
        <v>0.84699999999999998</v>
      </c>
      <c r="L592" s="13"/>
      <c r="M592" s="65"/>
      <c r="N592" s="13"/>
      <c r="O592" s="65"/>
      <c r="P592" s="13"/>
      <c r="Q592" s="13"/>
      <c r="R592" s="13"/>
      <c r="S592" s="13"/>
      <c r="T592" s="13"/>
      <c r="U592" s="13"/>
      <c r="V592" s="16">
        <f t="shared" si="16"/>
        <v>4603.8168190000006</v>
      </c>
      <c r="W592" s="66">
        <v>4603.8168190000006</v>
      </c>
      <c r="X592" s="66">
        <f t="shared" si="15"/>
        <v>4603.8168190000006</v>
      </c>
      <c r="Y592" s="11" t="s">
        <v>34</v>
      </c>
      <c r="Z592" s="67">
        <v>12</v>
      </c>
      <c r="AA592" s="67">
        <v>30</v>
      </c>
      <c r="AB592" s="67">
        <v>5</v>
      </c>
      <c r="AC592" s="68" t="s">
        <v>1782</v>
      </c>
      <c r="AD592" s="68">
        <v>450</v>
      </c>
    </row>
    <row r="593" spans="1:30" ht="36" hidden="1" customHeight="1">
      <c r="A593" s="32">
        <v>58</v>
      </c>
      <c r="B593" s="19" t="s">
        <v>1783</v>
      </c>
      <c r="C593" s="19" t="s">
        <v>1781</v>
      </c>
      <c r="D593" s="19" t="s">
        <v>32</v>
      </c>
      <c r="E593" s="19" t="s">
        <v>1739</v>
      </c>
      <c r="F593" s="64">
        <v>9891703</v>
      </c>
      <c r="G593" s="65"/>
      <c r="H593" s="13"/>
      <c r="I593" s="13"/>
      <c r="J593" s="13"/>
      <c r="K593" s="65">
        <f>97182*0.847/1000</f>
        <v>82.313153999999997</v>
      </c>
      <c r="L593" s="13"/>
      <c r="M593" s="65"/>
      <c r="N593" s="13"/>
      <c r="O593" s="65"/>
      <c r="P593" s="13"/>
      <c r="Q593" s="13"/>
      <c r="R593" s="13"/>
      <c r="S593" s="13"/>
      <c r="T593" s="13"/>
      <c r="U593" s="13"/>
      <c r="V593" s="16">
        <f t="shared" si="16"/>
        <v>1610.2491899800002</v>
      </c>
      <c r="W593" s="66">
        <v>1610.2491899800002</v>
      </c>
      <c r="X593" s="66">
        <f t="shared" si="15"/>
        <v>1610.2491899800002</v>
      </c>
      <c r="Y593" s="11" t="s">
        <v>34</v>
      </c>
      <c r="Z593" s="67">
        <v>12</v>
      </c>
      <c r="AA593" s="67">
        <v>30</v>
      </c>
      <c r="AB593" s="67">
        <v>5</v>
      </c>
      <c r="AC593" s="68" t="s">
        <v>1784</v>
      </c>
      <c r="AD593" s="68">
        <v>437</v>
      </c>
    </row>
    <row r="594" spans="1:30" ht="36" hidden="1" customHeight="1">
      <c r="A594" s="32">
        <v>59</v>
      </c>
      <c r="B594" s="19" t="s">
        <v>1785</v>
      </c>
      <c r="C594" s="19" t="str">
        <f>'[1]Danh sách TĐ'!$C$55</f>
        <v xml:space="preserve"> Khu công nghiệp Phúc Điền, huyện Cẩm Giàng</v>
      </c>
      <c r="D594" s="19" t="s">
        <v>32</v>
      </c>
      <c r="E594" s="19" t="s">
        <v>1786</v>
      </c>
      <c r="F594" s="64">
        <v>9117945</v>
      </c>
      <c r="G594" s="69"/>
      <c r="H594" s="13"/>
      <c r="I594" s="13"/>
      <c r="J594" s="13"/>
      <c r="K594" s="65"/>
      <c r="L594" s="13"/>
      <c r="M594" s="65"/>
      <c r="N594" s="13"/>
      <c r="O594" s="65"/>
      <c r="P594" s="13"/>
      <c r="Q594" s="13"/>
      <c r="R594" s="13"/>
      <c r="S594" s="13"/>
      <c r="T594" s="13"/>
      <c r="U594" s="13"/>
      <c r="V594" s="16">
        <f t="shared" si="16"/>
        <v>1406.8989135000002</v>
      </c>
      <c r="W594" s="66">
        <v>1406.8989135000002</v>
      </c>
      <c r="X594" s="66">
        <f t="shared" si="15"/>
        <v>1406.8989135000002</v>
      </c>
      <c r="Y594" s="11" t="s">
        <v>34</v>
      </c>
      <c r="Z594" s="67">
        <v>12</v>
      </c>
      <c r="AA594" s="67">
        <v>30</v>
      </c>
      <c r="AB594" s="67">
        <v>5</v>
      </c>
      <c r="AC594" s="68" t="s">
        <v>1787</v>
      </c>
      <c r="AD594" s="68">
        <v>458</v>
      </c>
    </row>
    <row r="595" spans="1:30" ht="36" customHeight="1">
      <c r="A595" s="32">
        <v>60</v>
      </c>
      <c r="B595" s="19" t="s">
        <v>1788</v>
      </c>
      <c r="C595" s="19" t="str">
        <f>'[1]Danh sách TĐ'!$C$83</f>
        <v>Km 33,Quốc lộ 5A, xã Minh Đức, huyện Mỹ Hào, tỉnh Hưng Yên, VN</v>
      </c>
      <c r="D595" s="19" t="s">
        <v>32</v>
      </c>
      <c r="E595" s="19" t="s">
        <v>1789</v>
      </c>
      <c r="F595" s="64">
        <v>9797687</v>
      </c>
      <c r="G595" s="69"/>
      <c r="H595" s="13"/>
      <c r="I595" s="13"/>
      <c r="J595" s="13"/>
      <c r="K595" s="65"/>
      <c r="L595" s="13"/>
      <c r="M595" s="65"/>
      <c r="N595" s="13"/>
      <c r="O595" s="65"/>
      <c r="P595" s="13"/>
      <c r="Q595" s="13"/>
      <c r="R595" s="13"/>
      <c r="S595" s="13"/>
      <c r="T595" s="13"/>
      <c r="U595" s="13"/>
      <c r="V595" s="16">
        <f t="shared" si="16"/>
        <v>1511.7831041000002</v>
      </c>
      <c r="W595" s="66">
        <v>1511.7831041000002</v>
      </c>
      <c r="X595" s="66">
        <f t="shared" si="15"/>
        <v>1511.7831041000002</v>
      </c>
      <c r="Y595" s="11" t="s">
        <v>34</v>
      </c>
      <c r="Z595" s="67">
        <v>12</v>
      </c>
      <c r="AA595" s="67">
        <v>30</v>
      </c>
      <c r="AB595" s="67">
        <v>5</v>
      </c>
      <c r="AC595" s="72"/>
      <c r="AD595" s="72"/>
    </row>
    <row r="596" spans="1:30" ht="36" hidden="1" customHeight="1">
      <c r="A596" s="32">
        <v>1</v>
      </c>
      <c r="B596" s="53" t="s">
        <v>1790</v>
      </c>
      <c r="C596" s="48" t="s">
        <v>1791</v>
      </c>
      <c r="D596" s="48" t="s">
        <v>32</v>
      </c>
      <c r="E596" s="54" t="s">
        <v>1792</v>
      </c>
      <c r="F596" s="16">
        <v>10998799</v>
      </c>
      <c r="G596" s="73">
        <v>4353000</v>
      </c>
      <c r="H596" s="13"/>
      <c r="I596" s="13"/>
      <c r="J596" s="13"/>
      <c r="K596" s="73">
        <v>51</v>
      </c>
      <c r="L596" s="74"/>
      <c r="M596" s="73"/>
      <c r="N596" s="74"/>
      <c r="O596" s="74"/>
      <c r="P596" s="73"/>
      <c r="Q596" s="73"/>
      <c r="R596" s="74"/>
      <c r="S596" s="73"/>
      <c r="T596" s="74"/>
      <c r="U596" s="74"/>
      <c r="V596" s="16">
        <f t="shared" si="16"/>
        <v>3048849.1346856998</v>
      </c>
      <c r="W596" s="59">
        <v>3048849.1346856998</v>
      </c>
      <c r="X596" s="59">
        <f>IF(Y596="EVN",V596,W596)</f>
        <v>3048849.1346856998</v>
      </c>
      <c r="Y596" s="11" t="s">
        <v>34</v>
      </c>
      <c r="Z596" s="23">
        <v>13</v>
      </c>
      <c r="AA596" s="23">
        <v>31</v>
      </c>
      <c r="AB596" s="23">
        <v>5</v>
      </c>
      <c r="AC596" s="23" t="s">
        <v>1793</v>
      </c>
      <c r="AD596" s="23">
        <v>475</v>
      </c>
    </row>
    <row r="597" spans="1:30" ht="36" customHeight="1">
      <c r="A597" s="32">
        <v>2</v>
      </c>
      <c r="B597" s="53" t="s">
        <v>1794</v>
      </c>
      <c r="C597" s="52" t="s">
        <v>1795</v>
      </c>
      <c r="D597" s="52" t="s">
        <v>539</v>
      </c>
      <c r="E597" s="52" t="s">
        <v>1796</v>
      </c>
      <c r="F597" s="16">
        <v>4504732</v>
      </c>
      <c r="G597" s="25"/>
      <c r="H597" s="13"/>
      <c r="I597" s="13"/>
      <c r="J597" s="13"/>
      <c r="K597" s="25"/>
      <c r="L597" s="74"/>
      <c r="M597" s="25"/>
      <c r="N597" s="74"/>
      <c r="O597" s="74"/>
      <c r="P597" s="25"/>
      <c r="Q597" s="25"/>
      <c r="R597" s="74"/>
      <c r="S597" s="25"/>
      <c r="T597" s="74"/>
      <c r="U597" s="74"/>
      <c r="V597" s="16">
        <f t="shared" si="16"/>
        <v>695.08014760000003</v>
      </c>
      <c r="W597" s="59">
        <v>695.08014760000003</v>
      </c>
      <c r="X597" s="59">
        <f t="shared" ref="X597:X660" si="17">IF(Y597="EVN",V597,W597)</f>
        <v>695.08014760000003</v>
      </c>
      <c r="Y597" s="48" t="s">
        <v>34</v>
      </c>
      <c r="Z597" s="23">
        <v>13</v>
      </c>
      <c r="AA597" s="23">
        <v>31</v>
      </c>
      <c r="AB597" s="23">
        <v>6</v>
      </c>
      <c r="AC597" s="23"/>
      <c r="AD597" s="23"/>
    </row>
    <row r="598" spans="1:30" ht="36" hidden="1" customHeight="1">
      <c r="A598" s="32">
        <v>3</v>
      </c>
      <c r="B598" s="53" t="s">
        <v>1797</v>
      </c>
      <c r="C598" s="52" t="s">
        <v>1798</v>
      </c>
      <c r="D598" s="48" t="s">
        <v>32</v>
      </c>
      <c r="E598" s="52" t="s">
        <v>1591</v>
      </c>
      <c r="F598" s="16">
        <v>20200000</v>
      </c>
      <c r="G598" s="73">
        <v>2880000</v>
      </c>
      <c r="H598" s="13"/>
      <c r="I598" s="13"/>
      <c r="J598" s="13"/>
      <c r="K598" s="25">
        <v>24</v>
      </c>
      <c r="L598" s="74"/>
      <c r="M598" s="73">
        <v>13962</v>
      </c>
      <c r="N598" s="74"/>
      <c r="O598" s="74"/>
      <c r="P598" s="25"/>
      <c r="Q598" s="25"/>
      <c r="R598" s="74"/>
      <c r="S598" s="25"/>
      <c r="T598" s="74"/>
      <c r="U598" s="74">
        <v>9</v>
      </c>
      <c r="V598" s="16">
        <f t="shared" si="16"/>
        <v>2032963.7199999997</v>
      </c>
      <c r="W598" s="59">
        <v>2032974</v>
      </c>
      <c r="X598" s="59">
        <f t="shared" si="17"/>
        <v>2032974</v>
      </c>
      <c r="Y598" s="11" t="s">
        <v>34</v>
      </c>
      <c r="Z598" s="23">
        <v>13</v>
      </c>
      <c r="AA598" s="23">
        <v>31</v>
      </c>
      <c r="AB598" s="23">
        <v>5</v>
      </c>
      <c r="AC598" s="23" t="s">
        <v>1799</v>
      </c>
      <c r="AD598" s="23">
        <v>490</v>
      </c>
    </row>
    <row r="599" spans="1:30" ht="36" hidden="1" customHeight="1">
      <c r="A599" s="32">
        <v>4</v>
      </c>
      <c r="B599" s="53" t="s">
        <v>1800</v>
      </c>
      <c r="C599" s="56" t="s">
        <v>1801</v>
      </c>
      <c r="D599" s="56" t="s">
        <v>32</v>
      </c>
      <c r="E599" s="75" t="s">
        <v>1802</v>
      </c>
      <c r="F599" s="76">
        <v>245471420</v>
      </c>
      <c r="G599" s="73">
        <v>426555</v>
      </c>
      <c r="H599" s="13"/>
      <c r="I599" s="13"/>
      <c r="J599" s="13"/>
      <c r="K599" s="73">
        <v>1294</v>
      </c>
      <c r="L599" s="74"/>
      <c r="M599" s="73">
        <v>1137</v>
      </c>
      <c r="N599" s="74"/>
      <c r="O599" s="74"/>
      <c r="P599" s="73"/>
      <c r="Q599" s="73"/>
      <c r="R599" s="74"/>
      <c r="S599" s="73"/>
      <c r="T599" s="74"/>
      <c r="U599" s="74"/>
      <c r="V599" s="16">
        <f t="shared" si="16"/>
        <v>338910.25010599999</v>
      </c>
      <c r="W599" s="59">
        <v>296027</v>
      </c>
      <c r="X599" s="59">
        <f t="shared" si="17"/>
        <v>338910.25010599999</v>
      </c>
      <c r="Y599" s="11" t="s">
        <v>51</v>
      </c>
      <c r="Z599" s="23">
        <v>13</v>
      </c>
      <c r="AA599" s="23">
        <v>31</v>
      </c>
      <c r="AB599" s="23">
        <v>5</v>
      </c>
      <c r="AC599" s="23" t="s">
        <v>1803</v>
      </c>
      <c r="AD599" s="23">
        <v>466</v>
      </c>
    </row>
    <row r="600" spans="1:30" ht="36" customHeight="1">
      <c r="A600" s="32">
        <v>5</v>
      </c>
      <c r="B600" s="53" t="s">
        <v>1804</v>
      </c>
      <c r="C600" s="48" t="s">
        <v>1805</v>
      </c>
      <c r="D600" s="13" t="s">
        <v>55</v>
      </c>
      <c r="E600" s="52" t="s">
        <v>1806</v>
      </c>
      <c r="F600" s="16">
        <v>17397525</v>
      </c>
      <c r="G600" s="73"/>
      <c r="H600" s="26"/>
      <c r="I600" s="26"/>
      <c r="J600" s="26"/>
      <c r="K600" s="73">
        <v>2181</v>
      </c>
      <c r="L600" s="74"/>
      <c r="M600" s="73">
        <v>93</v>
      </c>
      <c r="N600" s="74"/>
      <c r="O600" s="74"/>
      <c r="P600" s="73"/>
      <c r="Q600" s="73"/>
      <c r="R600" s="74"/>
      <c r="S600" s="73"/>
      <c r="T600" s="74"/>
      <c r="U600" s="74"/>
      <c r="V600" s="16">
        <f t="shared" si="16"/>
        <v>5001.1281074999997</v>
      </c>
      <c r="W600" s="59">
        <v>4696</v>
      </c>
      <c r="X600" s="59">
        <f t="shared" si="17"/>
        <v>4696</v>
      </c>
      <c r="Y600" s="48" t="s">
        <v>34</v>
      </c>
      <c r="Z600" s="23">
        <v>13</v>
      </c>
      <c r="AA600" s="23">
        <v>31</v>
      </c>
      <c r="AB600" s="23">
        <v>1</v>
      </c>
      <c r="AC600" s="23"/>
      <c r="AD600" s="23"/>
    </row>
    <row r="601" spans="1:30" ht="36" hidden="1" customHeight="1">
      <c r="A601" s="32">
        <v>6</v>
      </c>
      <c r="B601" s="55" t="s">
        <v>1807</v>
      </c>
      <c r="C601" s="56" t="s">
        <v>1801</v>
      </c>
      <c r="D601" s="56" t="s">
        <v>32</v>
      </c>
      <c r="E601" s="75" t="s">
        <v>1808</v>
      </c>
      <c r="F601" s="14">
        <v>141063940</v>
      </c>
      <c r="G601" s="73">
        <v>145488</v>
      </c>
      <c r="H601" s="13"/>
      <c r="I601" s="13"/>
      <c r="J601" s="13"/>
      <c r="K601" s="73">
        <v>776</v>
      </c>
      <c r="L601" s="74"/>
      <c r="M601" s="73">
        <v>1193</v>
      </c>
      <c r="N601" s="74"/>
      <c r="O601" s="74"/>
      <c r="P601" s="73"/>
      <c r="Q601" s="73"/>
      <c r="R601" s="74"/>
      <c r="S601" s="73"/>
      <c r="T601" s="74"/>
      <c r="U601" s="74"/>
      <c r="V601" s="16">
        <f t="shared" si="16"/>
        <v>125580.35594200001</v>
      </c>
      <c r="W601" s="59">
        <v>110911</v>
      </c>
      <c r="X601" s="59">
        <f t="shared" si="17"/>
        <v>125580.35594200001</v>
      </c>
      <c r="Y601" s="11" t="s">
        <v>51</v>
      </c>
      <c r="Z601" s="23">
        <v>13</v>
      </c>
      <c r="AA601" s="23">
        <v>31</v>
      </c>
      <c r="AB601" s="23">
        <v>5</v>
      </c>
      <c r="AC601" s="23" t="s">
        <v>1809</v>
      </c>
      <c r="AD601" s="23">
        <v>465</v>
      </c>
    </row>
    <row r="602" spans="1:30" ht="36" customHeight="1">
      <c r="A602" s="32">
        <v>7</v>
      </c>
      <c r="B602" s="53" t="s">
        <v>1810</v>
      </c>
      <c r="C602" s="48" t="s">
        <v>1811</v>
      </c>
      <c r="D602" s="13" t="s">
        <v>55</v>
      </c>
      <c r="E602" s="54" t="s">
        <v>1812</v>
      </c>
      <c r="F602" s="16">
        <v>4100000</v>
      </c>
      <c r="G602" s="73"/>
      <c r="H602" s="26"/>
      <c r="I602" s="26"/>
      <c r="J602" s="26"/>
      <c r="K602" s="73">
        <v>450</v>
      </c>
      <c r="L602" s="74"/>
      <c r="M602" s="73"/>
      <c r="N602" s="74"/>
      <c r="O602" s="74"/>
      <c r="P602" s="73"/>
      <c r="Q602" s="73"/>
      <c r="R602" s="74"/>
      <c r="S602" s="73"/>
      <c r="T602" s="74"/>
      <c r="U602" s="74"/>
      <c r="V602" s="16">
        <f t="shared" si="16"/>
        <v>1091.6300000000001</v>
      </c>
      <c r="W602" s="59">
        <v>1029</v>
      </c>
      <c r="X602" s="59">
        <f t="shared" si="17"/>
        <v>1029</v>
      </c>
      <c r="Y602" s="48" t="s">
        <v>34</v>
      </c>
      <c r="Z602" s="23">
        <v>13</v>
      </c>
      <c r="AA602" s="23">
        <v>31</v>
      </c>
      <c r="AB602" s="23">
        <v>1</v>
      </c>
      <c r="AC602" s="23"/>
      <c r="AD602" s="23"/>
    </row>
    <row r="603" spans="1:30" ht="36" customHeight="1">
      <c r="A603" s="32">
        <v>8</v>
      </c>
      <c r="B603" s="53" t="s">
        <v>1813</v>
      </c>
      <c r="C603" s="48" t="s">
        <v>1814</v>
      </c>
      <c r="D603" s="13" t="s">
        <v>55</v>
      </c>
      <c r="E603" s="54" t="s">
        <v>1806</v>
      </c>
      <c r="F603" s="16">
        <v>4567000</v>
      </c>
      <c r="G603" s="73"/>
      <c r="H603" s="13"/>
      <c r="I603" s="13"/>
      <c r="J603" s="13"/>
      <c r="K603" s="73">
        <v>760</v>
      </c>
      <c r="L603" s="74"/>
      <c r="M603" s="73"/>
      <c r="N603" s="74"/>
      <c r="O603" s="74"/>
      <c r="P603" s="73"/>
      <c r="Q603" s="73"/>
      <c r="R603" s="74"/>
      <c r="S603" s="73"/>
      <c r="T603" s="74"/>
      <c r="U603" s="74"/>
      <c r="V603" s="16">
        <f t="shared" si="16"/>
        <v>1479.8881000000001</v>
      </c>
      <c r="W603" s="59">
        <v>1373</v>
      </c>
      <c r="X603" s="59">
        <f t="shared" si="17"/>
        <v>1373</v>
      </c>
      <c r="Y603" s="48" t="s">
        <v>34</v>
      </c>
      <c r="Z603" s="23">
        <v>13</v>
      </c>
      <c r="AA603" s="23">
        <v>31</v>
      </c>
      <c r="AB603" s="23">
        <v>1</v>
      </c>
      <c r="AC603" s="23"/>
      <c r="AD603" s="23"/>
    </row>
    <row r="604" spans="1:30" ht="36" customHeight="1">
      <c r="A604" s="32">
        <v>9</v>
      </c>
      <c r="B604" s="53" t="s">
        <v>1815</v>
      </c>
      <c r="C604" s="52" t="s">
        <v>1816</v>
      </c>
      <c r="D604" s="48" t="s">
        <v>32</v>
      </c>
      <c r="E604" s="52" t="s">
        <v>1817</v>
      </c>
      <c r="F604" s="16">
        <v>421856957</v>
      </c>
      <c r="G604" s="73"/>
      <c r="H604" s="13"/>
      <c r="I604" s="13"/>
      <c r="J604" s="13"/>
      <c r="K604" s="73"/>
      <c r="L604" s="74"/>
      <c r="M604" s="73"/>
      <c r="N604" s="74"/>
      <c r="O604" s="74"/>
      <c r="P604" s="73"/>
      <c r="Q604" s="73"/>
      <c r="R604" s="74"/>
      <c r="S604" s="73"/>
      <c r="T604" s="74"/>
      <c r="U604" s="74"/>
      <c r="V604" s="16">
        <f t="shared" si="16"/>
        <v>65092.528465100004</v>
      </c>
      <c r="W604" s="59">
        <v>65092.528465100004</v>
      </c>
      <c r="X604" s="59">
        <f t="shared" si="17"/>
        <v>65092.528465100004</v>
      </c>
      <c r="Y604" s="11" t="s">
        <v>51</v>
      </c>
      <c r="Z604" s="23">
        <v>13</v>
      </c>
      <c r="AA604" s="23">
        <v>31</v>
      </c>
      <c r="AB604" s="23">
        <v>5</v>
      </c>
      <c r="AC604" s="23"/>
      <c r="AD604" s="23"/>
    </row>
    <row r="605" spans="1:30" ht="36" customHeight="1">
      <c r="A605" s="32">
        <v>10</v>
      </c>
      <c r="B605" s="55" t="s">
        <v>1818</v>
      </c>
      <c r="C605" s="56" t="s">
        <v>1819</v>
      </c>
      <c r="D605" s="56" t="s">
        <v>32</v>
      </c>
      <c r="E605" s="11" t="s">
        <v>289</v>
      </c>
      <c r="F605" s="14">
        <v>247981062</v>
      </c>
      <c r="G605" s="73">
        <v>19103</v>
      </c>
      <c r="H605" s="13"/>
      <c r="I605" s="13"/>
      <c r="J605" s="13"/>
      <c r="K605" s="73">
        <v>758</v>
      </c>
      <c r="L605" s="74"/>
      <c r="M605" s="73"/>
      <c r="N605" s="74"/>
      <c r="O605" s="74"/>
      <c r="P605" s="73"/>
      <c r="Q605" s="73"/>
      <c r="R605" s="74"/>
      <c r="S605" s="73"/>
      <c r="T605" s="74"/>
      <c r="U605" s="74">
        <v>114</v>
      </c>
      <c r="V605" s="16">
        <f t="shared" si="16"/>
        <v>52408.737866600008</v>
      </c>
      <c r="W605" s="59">
        <v>52414</v>
      </c>
      <c r="X605" s="59">
        <f t="shared" si="17"/>
        <v>52408.737866600008</v>
      </c>
      <c r="Y605" s="11" t="s">
        <v>51</v>
      </c>
      <c r="Z605" s="23">
        <v>13</v>
      </c>
      <c r="AA605" s="23">
        <v>31</v>
      </c>
      <c r="AB605" s="23">
        <v>5</v>
      </c>
      <c r="AC605" s="23"/>
      <c r="AD605" s="23"/>
    </row>
    <row r="606" spans="1:30" ht="36" customHeight="1">
      <c r="A606" s="32">
        <v>11</v>
      </c>
      <c r="B606" s="77" t="s">
        <v>1820</v>
      </c>
      <c r="C606" s="52" t="s">
        <v>1821</v>
      </c>
      <c r="D606" s="48" t="s">
        <v>1822</v>
      </c>
      <c r="E606" s="52" t="s">
        <v>1823</v>
      </c>
      <c r="F606" s="16">
        <v>219455720</v>
      </c>
      <c r="G606" s="73"/>
      <c r="H606" s="13"/>
      <c r="I606" s="13"/>
      <c r="J606" s="13"/>
      <c r="K606" s="73"/>
      <c r="L606" s="74"/>
      <c r="M606" s="73"/>
      <c r="N606" s="74"/>
      <c r="O606" s="74"/>
      <c r="P606" s="73"/>
      <c r="Q606" s="73"/>
      <c r="R606" s="74"/>
      <c r="S606" s="73"/>
      <c r="T606" s="74"/>
      <c r="U606" s="74"/>
      <c r="V606" s="16">
        <f t="shared" si="16"/>
        <v>33862.017596000005</v>
      </c>
      <c r="W606" s="59">
        <v>33862.017596000005</v>
      </c>
      <c r="X606" s="59">
        <f t="shared" si="17"/>
        <v>33862.017596000005</v>
      </c>
      <c r="Y606" s="11" t="s">
        <v>51</v>
      </c>
      <c r="Z606" s="23">
        <v>13</v>
      </c>
      <c r="AA606" s="23">
        <v>31</v>
      </c>
      <c r="AB606" s="23">
        <v>5</v>
      </c>
      <c r="AC606" s="23"/>
      <c r="AD606" s="23"/>
    </row>
    <row r="607" spans="1:30" ht="36" customHeight="1">
      <c r="A607" s="32">
        <v>12</v>
      </c>
      <c r="B607" s="53" t="s">
        <v>1824</v>
      </c>
      <c r="C607" s="52" t="s">
        <v>1825</v>
      </c>
      <c r="D607" s="48" t="s">
        <v>32</v>
      </c>
      <c r="E607" s="52" t="s">
        <v>1826</v>
      </c>
      <c r="F607" s="16">
        <v>145624220</v>
      </c>
      <c r="G607" s="73"/>
      <c r="H607" s="13"/>
      <c r="I607" s="13"/>
      <c r="J607" s="13"/>
      <c r="K607" s="73"/>
      <c r="L607" s="74"/>
      <c r="M607" s="73"/>
      <c r="N607" s="74"/>
      <c r="O607" s="74"/>
      <c r="P607" s="73"/>
      <c r="Q607" s="73"/>
      <c r="R607" s="74"/>
      <c r="S607" s="73"/>
      <c r="T607" s="74"/>
      <c r="U607" s="74"/>
      <c r="V607" s="16">
        <f t="shared" si="16"/>
        <v>22469.817146000001</v>
      </c>
      <c r="W607" s="59">
        <v>22469.817146000001</v>
      </c>
      <c r="X607" s="59">
        <f t="shared" si="17"/>
        <v>22469.817146000001</v>
      </c>
      <c r="Y607" s="11" t="s">
        <v>51</v>
      </c>
      <c r="Z607" s="23">
        <v>13</v>
      </c>
      <c r="AA607" s="23">
        <v>31</v>
      </c>
      <c r="AB607" s="23">
        <v>5</v>
      </c>
      <c r="AC607" s="23"/>
      <c r="AD607" s="23"/>
    </row>
    <row r="608" spans="1:30" ht="36" hidden="1" customHeight="1">
      <c r="A608" s="32">
        <v>13</v>
      </c>
      <c r="B608" s="55" t="s">
        <v>1827</v>
      </c>
      <c r="C608" s="11" t="s">
        <v>1828</v>
      </c>
      <c r="D608" s="56" t="s">
        <v>32</v>
      </c>
      <c r="E608" s="11" t="s">
        <v>1829</v>
      </c>
      <c r="F608" s="14">
        <v>24965146</v>
      </c>
      <c r="G608" s="73">
        <v>25000</v>
      </c>
      <c r="H608" s="13"/>
      <c r="I608" s="13"/>
      <c r="J608" s="13"/>
      <c r="K608" s="73">
        <v>30</v>
      </c>
      <c r="L608" s="74"/>
      <c r="M608" s="73"/>
      <c r="N608" s="74"/>
      <c r="O608" s="74"/>
      <c r="P608" s="73"/>
      <c r="Q608" s="73"/>
      <c r="R608" s="74"/>
      <c r="S608" s="73"/>
      <c r="T608" s="74"/>
      <c r="U608" s="74"/>
      <c r="V608" s="16">
        <f t="shared" si="16"/>
        <v>21382.722027799999</v>
      </c>
      <c r="W608" s="59">
        <v>19687</v>
      </c>
      <c r="X608" s="59">
        <f t="shared" si="17"/>
        <v>19687</v>
      </c>
      <c r="Y608" s="11" t="s">
        <v>34</v>
      </c>
      <c r="Z608" s="23">
        <v>13</v>
      </c>
      <c r="AA608" s="23">
        <v>31</v>
      </c>
      <c r="AB608" s="23">
        <v>5</v>
      </c>
      <c r="AC608" s="23" t="s">
        <v>1830</v>
      </c>
      <c r="AD608" s="23">
        <v>495</v>
      </c>
    </row>
    <row r="609" spans="1:30" ht="36" hidden="1" customHeight="1">
      <c r="A609" s="32">
        <v>14</v>
      </c>
      <c r="B609" s="53" t="s">
        <v>1831</v>
      </c>
      <c r="C609" s="48" t="s">
        <v>1832</v>
      </c>
      <c r="D609" s="48" t="s">
        <v>32</v>
      </c>
      <c r="E609" s="54" t="s">
        <v>1833</v>
      </c>
      <c r="F609" s="16">
        <v>26854520</v>
      </c>
      <c r="G609" s="73"/>
      <c r="H609" s="13"/>
      <c r="I609" s="13"/>
      <c r="J609" s="13"/>
      <c r="K609" s="78">
        <v>3</v>
      </c>
      <c r="L609" s="74"/>
      <c r="M609" s="73"/>
      <c r="N609" s="74"/>
      <c r="O609" s="74"/>
      <c r="P609" s="73"/>
      <c r="Q609" s="73"/>
      <c r="R609" s="74">
        <v>8000000</v>
      </c>
      <c r="S609" s="73"/>
      <c r="T609" s="74"/>
      <c r="U609" s="74">
        <v>2</v>
      </c>
      <c r="V609" s="16">
        <f t="shared" si="16"/>
        <v>11346.712436000002</v>
      </c>
      <c r="W609" s="59">
        <v>11348</v>
      </c>
      <c r="X609" s="59">
        <f t="shared" si="17"/>
        <v>11348</v>
      </c>
      <c r="Y609" s="11" t="s">
        <v>34</v>
      </c>
      <c r="Z609" s="23">
        <v>13</v>
      </c>
      <c r="AA609" s="23">
        <v>31</v>
      </c>
      <c r="AB609" s="23">
        <v>5</v>
      </c>
      <c r="AC609" s="23" t="s">
        <v>1834</v>
      </c>
      <c r="AD609" s="23">
        <v>471</v>
      </c>
    </row>
    <row r="610" spans="1:30" ht="36" customHeight="1">
      <c r="A610" s="32">
        <v>15</v>
      </c>
      <c r="B610" s="53" t="s">
        <v>1835</v>
      </c>
      <c r="C610" s="52" t="s">
        <v>1836</v>
      </c>
      <c r="D610" s="13" t="s">
        <v>55</v>
      </c>
      <c r="E610" s="52" t="s">
        <v>1837</v>
      </c>
      <c r="F610" s="16">
        <v>220000</v>
      </c>
      <c r="G610" s="73"/>
      <c r="H610" s="13"/>
      <c r="I610" s="13"/>
      <c r="J610" s="13"/>
      <c r="K610" s="73">
        <v>643</v>
      </c>
      <c r="L610" s="74"/>
      <c r="M610" s="73">
        <v>5563</v>
      </c>
      <c r="N610" s="74"/>
      <c r="O610" s="74"/>
      <c r="P610" s="73"/>
      <c r="Q610" s="73"/>
      <c r="R610" s="74"/>
      <c r="S610" s="73"/>
      <c r="T610" s="74"/>
      <c r="U610" s="74"/>
      <c r="V610" s="16">
        <f t="shared" si="16"/>
        <v>6197.1759999999995</v>
      </c>
      <c r="W610" s="59">
        <v>6197.1759999999995</v>
      </c>
      <c r="X610" s="59">
        <f t="shared" si="17"/>
        <v>6197.1759999999995</v>
      </c>
      <c r="Y610" s="48" t="s">
        <v>34</v>
      </c>
      <c r="Z610" s="23">
        <v>13</v>
      </c>
      <c r="AA610" s="23">
        <v>31</v>
      </c>
      <c r="AB610" s="23">
        <v>1</v>
      </c>
      <c r="AC610" s="23"/>
      <c r="AD610" s="23"/>
    </row>
    <row r="611" spans="1:30" ht="36" customHeight="1">
      <c r="A611" s="32">
        <v>16</v>
      </c>
      <c r="B611" s="53" t="s">
        <v>1838</v>
      </c>
      <c r="C611" s="48" t="s">
        <v>1839</v>
      </c>
      <c r="D611" s="13" t="s">
        <v>55</v>
      </c>
      <c r="E611" s="54" t="s">
        <v>1840</v>
      </c>
      <c r="F611" s="16">
        <v>1102264</v>
      </c>
      <c r="G611" s="73"/>
      <c r="H611" s="13"/>
      <c r="I611" s="13"/>
      <c r="J611" s="13"/>
      <c r="K611" s="73">
        <v>3483</v>
      </c>
      <c r="L611" s="74"/>
      <c r="M611" s="73">
        <v>26276</v>
      </c>
      <c r="N611" s="74"/>
      <c r="O611" s="74"/>
      <c r="P611" s="73"/>
      <c r="Q611" s="73"/>
      <c r="R611" s="74"/>
      <c r="S611" s="73"/>
      <c r="T611" s="74"/>
      <c r="U611" s="74"/>
      <c r="V611" s="16">
        <f t="shared" si="16"/>
        <v>29735.979335199998</v>
      </c>
      <c r="W611" s="59">
        <v>29722</v>
      </c>
      <c r="X611" s="59">
        <f t="shared" si="17"/>
        <v>29722</v>
      </c>
      <c r="Y611" s="48" t="s">
        <v>34</v>
      </c>
      <c r="Z611" s="23">
        <v>13</v>
      </c>
      <c r="AA611" s="23">
        <v>31</v>
      </c>
      <c r="AB611" s="23">
        <v>1</v>
      </c>
      <c r="AC611" s="23"/>
      <c r="AD611" s="23"/>
    </row>
    <row r="612" spans="1:30" ht="36" customHeight="1">
      <c r="A612" s="32">
        <v>17</v>
      </c>
      <c r="B612" s="53" t="s">
        <v>1841</v>
      </c>
      <c r="C612" s="48" t="s">
        <v>1842</v>
      </c>
      <c r="D612" s="48" t="s">
        <v>539</v>
      </c>
      <c r="E612" s="54" t="s">
        <v>1843</v>
      </c>
      <c r="F612" s="16">
        <v>6946632</v>
      </c>
      <c r="G612" s="73"/>
      <c r="H612" s="13"/>
      <c r="I612" s="13"/>
      <c r="J612" s="13"/>
      <c r="K612" s="73"/>
      <c r="L612" s="74"/>
      <c r="M612" s="73"/>
      <c r="N612" s="74"/>
      <c r="O612" s="74"/>
      <c r="P612" s="73"/>
      <c r="Q612" s="73"/>
      <c r="R612" s="74"/>
      <c r="S612" s="73"/>
      <c r="T612" s="74"/>
      <c r="U612" s="74"/>
      <c r="V612" s="16">
        <f t="shared" si="16"/>
        <v>1071.8653176</v>
      </c>
      <c r="W612" s="59">
        <v>1071.8653176</v>
      </c>
      <c r="X612" s="59">
        <f t="shared" si="17"/>
        <v>1071.8653176</v>
      </c>
      <c r="Y612" s="48" t="s">
        <v>34</v>
      </c>
      <c r="Z612" s="23">
        <v>13</v>
      </c>
      <c r="AA612" s="23">
        <v>31</v>
      </c>
      <c r="AB612" s="23">
        <v>6</v>
      </c>
      <c r="AC612" s="23"/>
      <c r="AD612" s="23"/>
    </row>
    <row r="613" spans="1:30" ht="36" hidden="1" customHeight="1">
      <c r="A613" s="32">
        <v>18</v>
      </c>
      <c r="B613" s="53" t="s">
        <v>1844</v>
      </c>
      <c r="C613" s="48" t="s">
        <v>1832</v>
      </c>
      <c r="D613" s="48" t="s">
        <v>32</v>
      </c>
      <c r="E613" s="54" t="s">
        <v>1833</v>
      </c>
      <c r="F613" s="16">
        <v>28523981</v>
      </c>
      <c r="G613" s="73"/>
      <c r="H613" s="13"/>
      <c r="I613" s="13"/>
      <c r="J613" s="13"/>
      <c r="K613" s="73">
        <v>37</v>
      </c>
      <c r="L613" s="74"/>
      <c r="M613" s="73">
        <v>6786</v>
      </c>
      <c r="N613" s="74"/>
      <c r="O613" s="74"/>
      <c r="P613" s="73"/>
      <c r="Q613" s="73"/>
      <c r="R613" s="79"/>
      <c r="S613" s="73"/>
      <c r="T613" s="74"/>
      <c r="U613" s="74"/>
      <c r="V613" s="16">
        <f t="shared" si="16"/>
        <v>11157.130268299999</v>
      </c>
      <c r="W613" s="59">
        <v>11152</v>
      </c>
      <c r="X613" s="59">
        <f t="shared" si="17"/>
        <v>11152</v>
      </c>
      <c r="Y613" s="11" t="s">
        <v>34</v>
      </c>
      <c r="Z613" s="23">
        <v>13</v>
      </c>
      <c r="AA613" s="23">
        <v>31</v>
      </c>
      <c r="AB613" s="23">
        <v>5</v>
      </c>
      <c r="AC613" s="23" t="s">
        <v>1845</v>
      </c>
      <c r="AD613" s="23">
        <v>470</v>
      </c>
    </row>
    <row r="614" spans="1:30" ht="36" customHeight="1">
      <c r="A614" s="32">
        <v>19</v>
      </c>
      <c r="B614" s="53" t="s">
        <v>1846</v>
      </c>
      <c r="C614" s="48" t="s">
        <v>1847</v>
      </c>
      <c r="D614" s="48" t="s">
        <v>32</v>
      </c>
      <c r="E614" s="54" t="s">
        <v>1848</v>
      </c>
      <c r="F614" s="16">
        <v>43465348</v>
      </c>
      <c r="G614" s="25"/>
      <c r="H614" s="13"/>
      <c r="I614" s="13"/>
      <c r="J614" s="13"/>
      <c r="K614" s="73">
        <v>3644</v>
      </c>
      <c r="L614" s="74"/>
      <c r="M614" s="25"/>
      <c r="N614" s="74"/>
      <c r="O614" s="74"/>
      <c r="P614" s="25"/>
      <c r="Q614" s="25"/>
      <c r="R614" s="74"/>
      <c r="S614" s="25"/>
      <c r="T614" s="74"/>
      <c r="U614" s="74"/>
      <c r="V614" s="16">
        <f t="shared" si="16"/>
        <v>10423.583196400001</v>
      </c>
      <c r="W614" s="59">
        <v>10314</v>
      </c>
      <c r="X614" s="59">
        <f t="shared" si="17"/>
        <v>10314</v>
      </c>
      <c r="Y614" s="11" t="s">
        <v>34</v>
      </c>
      <c r="Z614" s="23">
        <v>13</v>
      </c>
      <c r="AA614" s="23">
        <v>31</v>
      </c>
      <c r="AB614" s="23">
        <v>5</v>
      </c>
      <c r="AC614" s="23"/>
      <c r="AD614" s="23"/>
    </row>
    <row r="615" spans="1:30" ht="36" customHeight="1">
      <c r="A615" s="32">
        <v>20</v>
      </c>
      <c r="B615" s="55" t="s">
        <v>1849</v>
      </c>
      <c r="C615" s="56" t="s">
        <v>1850</v>
      </c>
      <c r="D615" s="56" t="s">
        <v>32</v>
      </c>
      <c r="E615" s="75" t="s">
        <v>1851</v>
      </c>
      <c r="F615" s="76">
        <v>61906020</v>
      </c>
      <c r="G615" s="73"/>
      <c r="H615" s="13"/>
      <c r="I615" s="13"/>
      <c r="J615" s="13"/>
      <c r="K615" s="73"/>
      <c r="L615" s="74"/>
      <c r="M615" s="73"/>
      <c r="N615" s="74"/>
      <c r="O615" s="74"/>
      <c r="P615" s="73"/>
      <c r="Q615" s="73"/>
      <c r="R615" s="74"/>
      <c r="S615" s="73"/>
      <c r="T615" s="74"/>
      <c r="U615" s="74">
        <v>78</v>
      </c>
      <c r="V615" s="16">
        <f t="shared" si="16"/>
        <v>9552.0988859999998</v>
      </c>
      <c r="W615" s="59">
        <v>9619</v>
      </c>
      <c r="X615" s="59">
        <f t="shared" si="17"/>
        <v>9619</v>
      </c>
      <c r="Y615" s="11" t="s">
        <v>34</v>
      </c>
      <c r="Z615" s="23">
        <v>13</v>
      </c>
      <c r="AA615" s="23">
        <v>31</v>
      </c>
      <c r="AB615" s="23">
        <v>5</v>
      </c>
      <c r="AC615" s="23"/>
      <c r="AD615" s="23"/>
    </row>
    <row r="616" spans="1:30" ht="36" customHeight="1">
      <c r="A616" s="32">
        <v>21</v>
      </c>
      <c r="B616" s="53" t="s">
        <v>1852</v>
      </c>
      <c r="C616" s="52" t="s">
        <v>1852</v>
      </c>
      <c r="D616" s="48" t="s">
        <v>32</v>
      </c>
      <c r="E616" s="52" t="s">
        <v>1853</v>
      </c>
      <c r="F616" s="16">
        <v>48634580</v>
      </c>
      <c r="G616" s="73"/>
      <c r="H616" s="13"/>
      <c r="I616" s="13"/>
      <c r="J616" s="13"/>
      <c r="K616" s="73"/>
      <c r="L616" s="74"/>
      <c r="M616" s="73"/>
      <c r="N616" s="74"/>
      <c r="O616" s="74"/>
      <c r="P616" s="73"/>
      <c r="Q616" s="73"/>
      <c r="R616" s="74"/>
      <c r="S616" s="73"/>
      <c r="T616" s="74"/>
      <c r="U616" s="74"/>
      <c r="V616" s="16">
        <f t="shared" si="16"/>
        <v>7504.3156940000008</v>
      </c>
      <c r="W616" s="59">
        <v>7504.3156940000008</v>
      </c>
      <c r="X616" s="59">
        <f t="shared" si="17"/>
        <v>7504.3156940000008</v>
      </c>
      <c r="Y616" s="11" t="s">
        <v>51</v>
      </c>
      <c r="Z616" s="23">
        <v>13</v>
      </c>
      <c r="AA616" s="23">
        <v>31</v>
      </c>
      <c r="AB616" s="23">
        <v>5</v>
      </c>
      <c r="AC616" s="23"/>
      <c r="AD616" s="23"/>
    </row>
    <row r="617" spans="1:30" ht="36" customHeight="1">
      <c r="A617" s="32">
        <v>22</v>
      </c>
      <c r="B617" s="53" t="s">
        <v>1854</v>
      </c>
      <c r="C617" s="52" t="s">
        <v>1855</v>
      </c>
      <c r="D617" s="48" t="s">
        <v>32</v>
      </c>
      <c r="E617" s="52"/>
      <c r="F617" s="16">
        <v>46441553</v>
      </c>
      <c r="G617" s="73"/>
      <c r="H617" s="13"/>
      <c r="I617" s="13"/>
      <c r="J617" s="13"/>
      <c r="K617" s="73"/>
      <c r="L617" s="74"/>
      <c r="M617" s="73"/>
      <c r="N617" s="74"/>
      <c r="O617" s="74"/>
      <c r="P617" s="73"/>
      <c r="Q617" s="73"/>
      <c r="R617" s="74"/>
      <c r="S617" s="73"/>
      <c r="T617" s="74"/>
      <c r="U617" s="74"/>
      <c r="V617" s="16">
        <f t="shared" si="16"/>
        <v>7165.9316279000004</v>
      </c>
      <c r="W617" s="59">
        <v>7165.9316279000004</v>
      </c>
      <c r="X617" s="59">
        <f t="shared" si="17"/>
        <v>7165.9316279000004</v>
      </c>
      <c r="Y617" s="11" t="s">
        <v>51</v>
      </c>
      <c r="Z617" s="23">
        <v>13</v>
      </c>
      <c r="AA617" s="23">
        <v>31</v>
      </c>
      <c r="AB617" s="23">
        <v>5</v>
      </c>
      <c r="AC617" s="23"/>
      <c r="AD617" s="23"/>
    </row>
    <row r="618" spans="1:30" ht="36" customHeight="1">
      <c r="A618" s="32">
        <v>23</v>
      </c>
      <c r="B618" s="53" t="s">
        <v>1856</v>
      </c>
      <c r="C618" s="23" t="s">
        <v>1857</v>
      </c>
      <c r="D618" s="48" t="s">
        <v>32</v>
      </c>
      <c r="E618" s="23" t="s">
        <v>1858</v>
      </c>
      <c r="F618" s="16">
        <v>34891840</v>
      </c>
      <c r="G618" s="73"/>
      <c r="H618" s="13"/>
      <c r="I618" s="13"/>
      <c r="J618" s="13"/>
      <c r="K618" s="73"/>
      <c r="L618" s="74"/>
      <c r="M618" s="73"/>
      <c r="N618" s="74"/>
      <c r="O618" s="74"/>
      <c r="P618" s="73"/>
      <c r="Q618" s="73"/>
      <c r="R618" s="74"/>
      <c r="S618" s="73"/>
      <c r="T618" s="74"/>
      <c r="U618" s="80">
        <v>1597</v>
      </c>
      <c r="V618" s="16">
        <f t="shared" si="16"/>
        <v>5383.8109119999999</v>
      </c>
      <c r="W618" s="59">
        <v>7125</v>
      </c>
      <c r="X618" s="59">
        <f t="shared" si="17"/>
        <v>7125</v>
      </c>
      <c r="Y618" s="11" t="s">
        <v>34</v>
      </c>
      <c r="Z618" s="23">
        <v>13</v>
      </c>
      <c r="AA618" s="23">
        <v>31</v>
      </c>
      <c r="AB618" s="23">
        <v>5</v>
      </c>
      <c r="AC618" s="23"/>
      <c r="AD618" s="23"/>
    </row>
    <row r="619" spans="1:30" ht="36" customHeight="1">
      <c r="A619" s="32">
        <v>24</v>
      </c>
      <c r="B619" s="53" t="s">
        <v>1859</v>
      </c>
      <c r="C619" s="48" t="s">
        <v>1860</v>
      </c>
      <c r="D619" s="48" t="s">
        <v>32</v>
      </c>
      <c r="E619" s="54" t="s">
        <v>1861</v>
      </c>
      <c r="F619" s="16">
        <v>32754000</v>
      </c>
      <c r="G619" s="73"/>
      <c r="H619" s="13"/>
      <c r="I619" s="13"/>
      <c r="J619" s="13"/>
      <c r="K619" s="73"/>
      <c r="L619" s="74"/>
      <c r="M619" s="73"/>
      <c r="N619" s="74"/>
      <c r="O619" s="74"/>
      <c r="P619" s="73"/>
      <c r="Q619" s="73"/>
      <c r="R619" s="74"/>
      <c r="S619" s="73"/>
      <c r="T619" s="74"/>
      <c r="U619" s="80">
        <v>1796</v>
      </c>
      <c r="V619" s="16">
        <f t="shared" si="16"/>
        <v>5053.9422000000004</v>
      </c>
      <c r="W619" s="59">
        <v>7012</v>
      </c>
      <c r="X619" s="59">
        <f t="shared" si="17"/>
        <v>7012</v>
      </c>
      <c r="Y619" s="11" t="s">
        <v>34</v>
      </c>
      <c r="Z619" s="23">
        <v>13</v>
      </c>
      <c r="AA619" s="23">
        <v>31</v>
      </c>
      <c r="AB619" s="23">
        <v>5</v>
      </c>
      <c r="AC619" s="23"/>
      <c r="AD619" s="23"/>
    </row>
    <row r="620" spans="1:30" ht="36" customHeight="1">
      <c r="A620" s="32">
        <v>25</v>
      </c>
      <c r="B620" s="53" t="s">
        <v>1862</v>
      </c>
      <c r="C620" s="52" t="s">
        <v>1863</v>
      </c>
      <c r="D620" s="48" t="s">
        <v>32</v>
      </c>
      <c r="E620" s="52" t="s">
        <v>1625</v>
      </c>
      <c r="F620" s="16">
        <v>40827930</v>
      </c>
      <c r="G620" s="73"/>
      <c r="H620" s="13"/>
      <c r="I620" s="13"/>
      <c r="J620" s="13"/>
      <c r="K620" s="73"/>
      <c r="L620" s="74"/>
      <c r="M620" s="73"/>
      <c r="N620" s="74"/>
      <c r="O620" s="74"/>
      <c r="P620" s="73"/>
      <c r="Q620" s="73"/>
      <c r="R620" s="74"/>
      <c r="S620" s="73"/>
      <c r="T620" s="74"/>
      <c r="U620" s="74"/>
      <c r="V620" s="16">
        <f t="shared" si="16"/>
        <v>6299.7495990000007</v>
      </c>
      <c r="W620" s="59">
        <v>6299.7495990000007</v>
      </c>
      <c r="X620" s="59">
        <f t="shared" si="17"/>
        <v>6299.7495990000007</v>
      </c>
      <c r="Y620" s="11" t="s">
        <v>51</v>
      </c>
      <c r="Z620" s="23">
        <v>13</v>
      </c>
      <c r="AA620" s="23">
        <v>31</v>
      </c>
      <c r="AB620" s="23">
        <v>5</v>
      </c>
      <c r="AC620" s="23"/>
      <c r="AD620" s="23"/>
    </row>
    <row r="621" spans="1:30" ht="36" hidden="1" customHeight="1">
      <c r="A621" s="32">
        <v>26</v>
      </c>
      <c r="B621" s="53" t="s">
        <v>1864</v>
      </c>
      <c r="C621" s="48" t="s">
        <v>1865</v>
      </c>
      <c r="D621" s="48" t="s">
        <v>32</v>
      </c>
      <c r="E621" s="54" t="s">
        <v>1866</v>
      </c>
      <c r="F621" s="16">
        <v>39900356</v>
      </c>
      <c r="G621" s="73"/>
      <c r="H621" s="13"/>
      <c r="I621" s="13"/>
      <c r="J621" s="13"/>
      <c r="K621" s="73">
        <v>51</v>
      </c>
      <c r="L621" s="74"/>
      <c r="M621" s="73"/>
      <c r="N621" s="74"/>
      <c r="O621" s="74"/>
      <c r="P621" s="73"/>
      <c r="Q621" s="73"/>
      <c r="R621" s="74"/>
      <c r="S621" s="73"/>
      <c r="T621" s="74"/>
      <c r="U621" s="74"/>
      <c r="V621" s="16">
        <f t="shared" si="16"/>
        <v>6208.644930800001</v>
      </c>
      <c r="W621" s="59">
        <v>6211</v>
      </c>
      <c r="X621" s="59">
        <f t="shared" si="17"/>
        <v>6211</v>
      </c>
      <c r="Y621" s="11" t="s">
        <v>34</v>
      </c>
      <c r="Z621" s="23">
        <v>13</v>
      </c>
      <c r="AA621" s="23">
        <v>31</v>
      </c>
      <c r="AB621" s="23">
        <v>5</v>
      </c>
      <c r="AC621" s="23" t="s">
        <v>1867</v>
      </c>
      <c r="AD621" s="23">
        <v>474</v>
      </c>
    </row>
    <row r="622" spans="1:30" ht="36" hidden="1" customHeight="1">
      <c r="A622" s="32">
        <v>27</v>
      </c>
      <c r="B622" s="53" t="s">
        <v>1868</v>
      </c>
      <c r="C622" s="48" t="s">
        <v>1869</v>
      </c>
      <c r="D622" s="48" t="s">
        <v>32</v>
      </c>
      <c r="E622" s="54" t="s">
        <v>1870</v>
      </c>
      <c r="F622" s="16">
        <v>22707000</v>
      </c>
      <c r="G622" s="73"/>
      <c r="H622" s="26"/>
      <c r="I622" s="26"/>
      <c r="J622" s="26"/>
      <c r="K622" s="73">
        <v>329</v>
      </c>
      <c r="L622" s="74"/>
      <c r="M622" s="73"/>
      <c r="N622" s="74"/>
      <c r="O622" s="74"/>
      <c r="P622" s="73"/>
      <c r="Q622" s="73"/>
      <c r="R622" s="74"/>
      <c r="S622" s="73"/>
      <c r="T622" s="74"/>
      <c r="U622" s="80">
        <v>1757</v>
      </c>
      <c r="V622" s="16">
        <f t="shared" si="16"/>
        <v>3839.2701000000002</v>
      </c>
      <c r="W622" s="59">
        <v>5754</v>
      </c>
      <c r="X622" s="59">
        <f t="shared" si="17"/>
        <v>5754</v>
      </c>
      <c r="Y622" s="11" t="s">
        <v>34</v>
      </c>
      <c r="Z622" s="23">
        <v>13</v>
      </c>
      <c r="AA622" s="23">
        <v>31</v>
      </c>
      <c r="AB622" s="23">
        <v>5</v>
      </c>
      <c r="AC622" s="23" t="s">
        <v>1871</v>
      </c>
      <c r="AD622" s="23">
        <v>477</v>
      </c>
    </row>
    <row r="623" spans="1:30" ht="36" hidden="1" customHeight="1">
      <c r="A623" s="32">
        <v>28</v>
      </c>
      <c r="B623" s="53" t="s">
        <v>1872</v>
      </c>
      <c r="C623" s="48" t="s">
        <v>1832</v>
      </c>
      <c r="D623" s="48" t="s">
        <v>32</v>
      </c>
      <c r="E623" s="54" t="s">
        <v>1873</v>
      </c>
      <c r="F623" s="16">
        <v>21945735</v>
      </c>
      <c r="G623" s="73"/>
      <c r="H623" s="13"/>
      <c r="I623" s="13"/>
      <c r="J623" s="13"/>
      <c r="K623" s="73">
        <v>83</v>
      </c>
      <c r="L623" s="74"/>
      <c r="M623" s="73">
        <v>2213</v>
      </c>
      <c r="N623" s="74"/>
      <c r="O623" s="74"/>
      <c r="P623" s="73">
        <v>60000</v>
      </c>
      <c r="Q623" s="73"/>
      <c r="R623" s="74"/>
      <c r="S623" s="73"/>
      <c r="T623" s="74"/>
      <c r="U623" s="74"/>
      <c r="V623" s="16">
        <f t="shared" si="16"/>
        <v>5711.5569105000004</v>
      </c>
      <c r="W623" s="59">
        <v>5700</v>
      </c>
      <c r="X623" s="59">
        <f t="shared" si="17"/>
        <v>5700</v>
      </c>
      <c r="Y623" s="11" t="s">
        <v>34</v>
      </c>
      <c r="Z623" s="23">
        <v>13</v>
      </c>
      <c r="AA623" s="23">
        <v>31</v>
      </c>
      <c r="AB623" s="23">
        <v>5</v>
      </c>
      <c r="AC623" s="23" t="s">
        <v>1874</v>
      </c>
      <c r="AD623" s="23">
        <v>469</v>
      </c>
    </row>
    <row r="624" spans="1:30" ht="36" hidden="1" customHeight="1">
      <c r="A624" s="32">
        <v>29</v>
      </c>
      <c r="B624" s="53" t="s">
        <v>1875</v>
      </c>
      <c r="C624" s="48" t="s">
        <v>1876</v>
      </c>
      <c r="D624" s="48" t="s">
        <v>32</v>
      </c>
      <c r="E624" s="54" t="s">
        <v>1467</v>
      </c>
      <c r="F624" s="16">
        <v>7900000</v>
      </c>
      <c r="G624" s="73">
        <v>5150</v>
      </c>
      <c r="H624" s="13"/>
      <c r="I624" s="13"/>
      <c r="J624" s="13"/>
      <c r="K624" s="73"/>
      <c r="L624" s="74"/>
      <c r="M624" s="73"/>
      <c r="N624" s="74"/>
      <c r="O624" s="74"/>
      <c r="P624" s="73"/>
      <c r="Q624" s="73"/>
      <c r="R624" s="74"/>
      <c r="S624" s="73"/>
      <c r="T624" s="74"/>
      <c r="U624" s="74"/>
      <c r="V624" s="16">
        <f t="shared" si="16"/>
        <v>4823.9699999999993</v>
      </c>
      <c r="W624" s="59">
        <v>4823.9699999999993</v>
      </c>
      <c r="X624" s="59">
        <f t="shared" si="17"/>
        <v>4823.9699999999993</v>
      </c>
      <c r="Y624" s="11" t="s">
        <v>34</v>
      </c>
      <c r="Z624" s="23">
        <v>13</v>
      </c>
      <c r="AA624" s="23">
        <v>31</v>
      </c>
      <c r="AB624" s="23">
        <v>5</v>
      </c>
      <c r="AC624" s="23" t="s">
        <v>1877</v>
      </c>
      <c r="AD624" s="23">
        <v>478</v>
      </c>
    </row>
    <row r="625" spans="1:30" ht="36" hidden="1" customHeight="1">
      <c r="A625" s="32">
        <v>30</v>
      </c>
      <c r="B625" s="55" t="s">
        <v>1878</v>
      </c>
      <c r="C625" s="56" t="s">
        <v>1879</v>
      </c>
      <c r="D625" s="56" t="s">
        <v>32</v>
      </c>
      <c r="E625" s="75" t="s">
        <v>1880</v>
      </c>
      <c r="F625" s="14">
        <v>30883528</v>
      </c>
      <c r="G625" s="65">
        <v>41</v>
      </c>
      <c r="H625" s="13"/>
      <c r="I625" s="13"/>
      <c r="J625" s="13"/>
      <c r="K625" s="65"/>
      <c r="L625" s="81"/>
      <c r="M625" s="65"/>
      <c r="N625" s="81"/>
      <c r="O625" s="81"/>
      <c r="P625" s="82"/>
      <c r="Q625" s="82"/>
      <c r="R625" s="81"/>
      <c r="S625" s="65"/>
      <c r="T625" s="81"/>
      <c r="U625" s="81"/>
      <c r="V625" s="16">
        <f t="shared" si="16"/>
        <v>4794.0283704000003</v>
      </c>
      <c r="W625" s="83">
        <v>4794.0283704000003</v>
      </c>
      <c r="X625" s="59">
        <f t="shared" si="17"/>
        <v>4794.0283704000003</v>
      </c>
      <c r="Y625" s="11" t="s">
        <v>34</v>
      </c>
      <c r="Z625" s="23">
        <v>13</v>
      </c>
      <c r="AA625" s="23">
        <v>31</v>
      </c>
      <c r="AB625" s="23">
        <v>5</v>
      </c>
      <c r="AC625" s="23" t="s">
        <v>1881</v>
      </c>
      <c r="AD625" s="23">
        <v>479</v>
      </c>
    </row>
    <row r="626" spans="1:30" ht="36" customHeight="1">
      <c r="A626" s="32">
        <v>31</v>
      </c>
      <c r="B626" s="53" t="s">
        <v>1882</v>
      </c>
      <c r="C626" s="52" t="s">
        <v>1883</v>
      </c>
      <c r="D626" s="48" t="s">
        <v>32</v>
      </c>
      <c r="E626" s="52" t="s">
        <v>1884</v>
      </c>
      <c r="F626" s="16">
        <v>22287827</v>
      </c>
      <c r="G626" s="25"/>
      <c r="H626" s="13"/>
      <c r="I626" s="13"/>
      <c r="J626" s="13"/>
      <c r="K626" s="25">
        <v>25</v>
      </c>
      <c r="L626" s="74"/>
      <c r="M626" s="25"/>
      <c r="N626" s="74"/>
      <c r="O626" s="74"/>
      <c r="P626" s="25"/>
      <c r="Q626" s="25"/>
      <c r="R626" s="74"/>
      <c r="S626" s="25"/>
      <c r="T626" s="74"/>
      <c r="U626" s="74">
        <v>896</v>
      </c>
      <c r="V626" s="16">
        <f t="shared" si="16"/>
        <v>3464.5117061000001</v>
      </c>
      <c r="W626" s="59">
        <v>4438</v>
      </c>
      <c r="X626" s="59">
        <f t="shared" si="17"/>
        <v>4438</v>
      </c>
      <c r="Y626" s="11" t="s">
        <v>34</v>
      </c>
      <c r="Z626" s="23">
        <v>13</v>
      </c>
      <c r="AA626" s="23">
        <v>31</v>
      </c>
      <c r="AB626" s="23">
        <v>5</v>
      </c>
      <c r="AC626" s="23"/>
      <c r="AD626" s="23"/>
    </row>
    <row r="627" spans="1:30" ht="36" customHeight="1">
      <c r="A627" s="32">
        <v>32</v>
      </c>
      <c r="B627" s="53" t="s">
        <v>1885</v>
      </c>
      <c r="C627" s="52" t="s">
        <v>1886</v>
      </c>
      <c r="D627" s="48" t="s">
        <v>32</v>
      </c>
      <c r="E627" s="52" t="s">
        <v>1887</v>
      </c>
      <c r="F627" s="16">
        <v>28419900</v>
      </c>
      <c r="G627" s="73"/>
      <c r="H627" s="13"/>
      <c r="I627" s="13"/>
      <c r="J627" s="13"/>
      <c r="K627" s="73"/>
      <c r="L627" s="74"/>
      <c r="M627" s="73"/>
      <c r="N627" s="74"/>
      <c r="O627" s="74"/>
      <c r="P627" s="73"/>
      <c r="Q627" s="73"/>
      <c r="R627" s="74"/>
      <c r="S627" s="73"/>
      <c r="T627" s="74"/>
      <c r="U627" s="74"/>
      <c r="V627" s="16">
        <f t="shared" si="16"/>
        <v>4385.1905700000007</v>
      </c>
      <c r="W627" s="59">
        <v>4385.1905700000007</v>
      </c>
      <c r="X627" s="59">
        <f t="shared" si="17"/>
        <v>4385.1905700000007</v>
      </c>
      <c r="Y627" s="11" t="s">
        <v>51</v>
      </c>
      <c r="Z627" s="23">
        <v>13</v>
      </c>
      <c r="AA627" s="23">
        <v>31</v>
      </c>
      <c r="AB627" s="23">
        <v>5</v>
      </c>
      <c r="AC627" s="23"/>
      <c r="AD627" s="23"/>
    </row>
    <row r="628" spans="1:30" ht="36" customHeight="1">
      <c r="A628" s="32">
        <v>33</v>
      </c>
      <c r="B628" s="53" t="s">
        <v>1888</v>
      </c>
      <c r="C628" s="52" t="s">
        <v>1889</v>
      </c>
      <c r="D628" s="48" t="s">
        <v>32</v>
      </c>
      <c r="E628" s="52" t="s">
        <v>1890</v>
      </c>
      <c r="F628" s="16">
        <v>28034722</v>
      </c>
      <c r="G628" s="73"/>
      <c r="H628" s="13"/>
      <c r="I628" s="13"/>
      <c r="J628" s="13"/>
      <c r="K628" s="73"/>
      <c r="L628" s="74"/>
      <c r="M628" s="73"/>
      <c r="N628" s="74"/>
      <c r="O628" s="74"/>
      <c r="P628" s="73"/>
      <c r="Q628" s="73"/>
      <c r="R628" s="74"/>
      <c r="S628" s="73"/>
      <c r="T628" s="74"/>
      <c r="U628" s="74"/>
      <c r="V628" s="16">
        <f t="shared" si="16"/>
        <v>4325.7576046000004</v>
      </c>
      <c r="W628" s="59">
        <v>4325.7576046000004</v>
      </c>
      <c r="X628" s="59">
        <f t="shared" si="17"/>
        <v>4325.7576046000004</v>
      </c>
      <c r="Y628" s="11" t="s">
        <v>51</v>
      </c>
      <c r="Z628" s="23">
        <v>13</v>
      </c>
      <c r="AA628" s="23">
        <v>31</v>
      </c>
      <c r="AB628" s="23">
        <v>5</v>
      </c>
      <c r="AC628" s="23"/>
      <c r="AD628" s="23"/>
    </row>
    <row r="629" spans="1:30" ht="36" customHeight="1">
      <c r="A629" s="32">
        <v>34</v>
      </c>
      <c r="B629" s="53" t="s">
        <v>1891</v>
      </c>
      <c r="C629" s="52" t="s">
        <v>1892</v>
      </c>
      <c r="D629" s="52" t="s">
        <v>539</v>
      </c>
      <c r="E629" s="52" t="s">
        <v>1893</v>
      </c>
      <c r="F629" s="16">
        <v>3419625</v>
      </c>
      <c r="G629" s="25"/>
      <c r="H629" s="13"/>
      <c r="I629" s="13"/>
      <c r="J629" s="13"/>
      <c r="K629" s="25"/>
      <c r="L629" s="74"/>
      <c r="M629" s="25"/>
      <c r="N629" s="74"/>
      <c r="O629" s="74"/>
      <c r="P629" s="25"/>
      <c r="Q629" s="25"/>
      <c r="R629" s="74"/>
      <c r="S629" s="25"/>
      <c r="T629" s="74"/>
      <c r="U629" s="74"/>
      <c r="V629" s="16">
        <f t="shared" si="16"/>
        <v>527.64813750000008</v>
      </c>
      <c r="W629" s="59">
        <v>527.64813750000008</v>
      </c>
      <c r="X629" s="59">
        <f t="shared" si="17"/>
        <v>527.64813750000008</v>
      </c>
      <c r="Y629" s="56" t="s">
        <v>34</v>
      </c>
      <c r="Z629" s="23">
        <v>13</v>
      </c>
      <c r="AA629" s="23">
        <v>31</v>
      </c>
      <c r="AB629" s="23">
        <v>6</v>
      </c>
      <c r="AC629" s="23"/>
      <c r="AD629" s="23"/>
    </row>
    <row r="630" spans="1:30" ht="36" customHeight="1">
      <c r="A630" s="32">
        <v>35</v>
      </c>
      <c r="B630" s="53" t="s">
        <v>1894</v>
      </c>
      <c r="C630" s="52" t="s">
        <v>1895</v>
      </c>
      <c r="D630" s="48" t="s">
        <v>32</v>
      </c>
      <c r="E630" s="52"/>
      <c r="F630" s="16">
        <v>22274457</v>
      </c>
      <c r="G630" s="73"/>
      <c r="H630" s="13"/>
      <c r="I630" s="13"/>
      <c r="J630" s="13"/>
      <c r="K630" s="73"/>
      <c r="L630" s="74"/>
      <c r="M630" s="73"/>
      <c r="N630" s="74"/>
      <c r="O630" s="74"/>
      <c r="P630" s="73"/>
      <c r="Q630" s="73"/>
      <c r="R630" s="74"/>
      <c r="S630" s="73"/>
      <c r="T630" s="74"/>
      <c r="U630" s="74"/>
      <c r="V630" s="16">
        <f t="shared" si="16"/>
        <v>3436.9487151000003</v>
      </c>
      <c r="W630" s="59">
        <v>3436.9487151000003</v>
      </c>
      <c r="X630" s="59">
        <f t="shared" si="17"/>
        <v>3436.9487151000003</v>
      </c>
      <c r="Y630" s="11" t="s">
        <v>51</v>
      </c>
      <c r="Z630" s="23">
        <v>13</v>
      </c>
      <c r="AA630" s="23">
        <v>31</v>
      </c>
      <c r="AB630" s="23">
        <v>5</v>
      </c>
      <c r="AC630" s="23"/>
      <c r="AD630" s="23"/>
    </row>
    <row r="631" spans="1:30" ht="36" customHeight="1">
      <c r="A631" s="32">
        <v>36</v>
      </c>
      <c r="B631" s="53" t="s">
        <v>1896</v>
      </c>
      <c r="C631" s="52" t="s">
        <v>1897</v>
      </c>
      <c r="D631" s="48" t="s">
        <v>1822</v>
      </c>
      <c r="E631" s="52" t="s">
        <v>1898</v>
      </c>
      <c r="F631" s="16">
        <v>20003350</v>
      </c>
      <c r="G631" s="73"/>
      <c r="H631" s="13"/>
      <c r="I631" s="13"/>
      <c r="J631" s="13"/>
      <c r="K631" s="73"/>
      <c r="L631" s="74"/>
      <c r="M631" s="73"/>
      <c r="N631" s="74"/>
      <c r="O631" s="74"/>
      <c r="P631" s="73"/>
      <c r="Q631" s="73"/>
      <c r="R631" s="74"/>
      <c r="S631" s="73"/>
      <c r="T631" s="74"/>
      <c r="U631" s="74"/>
      <c r="V631" s="16">
        <f t="shared" si="16"/>
        <v>3086.5169050000004</v>
      </c>
      <c r="W631" s="59">
        <v>3086.5169050000004</v>
      </c>
      <c r="X631" s="59">
        <f t="shared" si="17"/>
        <v>3086.5169050000004</v>
      </c>
      <c r="Y631" s="11" t="s">
        <v>51</v>
      </c>
      <c r="Z631" s="23">
        <v>13</v>
      </c>
      <c r="AA631" s="23">
        <v>31</v>
      </c>
      <c r="AB631" s="23">
        <v>5</v>
      </c>
      <c r="AC631" s="23"/>
      <c r="AD631" s="23"/>
    </row>
    <row r="632" spans="1:30" ht="36" hidden="1" customHeight="1">
      <c r="A632" s="32">
        <v>37</v>
      </c>
      <c r="B632" s="53" t="s">
        <v>1899</v>
      </c>
      <c r="C632" s="52" t="s">
        <v>1900</v>
      </c>
      <c r="D632" s="48" t="s">
        <v>32</v>
      </c>
      <c r="E632" s="52" t="s">
        <v>1901</v>
      </c>
      <c r="F632" s="16">
        <v>19176675</v>
      </c>
      <c r="G632" s="73"/>
      <c r="H632" s="13"/>
      <c r="I632" s="13"/>
      <c r="J632" s="13"/>
      <c r="K632" s="73">
        <v>69</v>
      </c>
      <c r="L632" s="80"/>
      <c r="M632" s="73"/>
      <c r="N632" s="80"/>
      <c r="O632" s="80"/>
      <c r="P632" s="73">
        <v>30000</v>
      </c>
      <c r="Q632" s="73"/>
      <c r="R632" s="80"/>
      <c r="S632" s="73">
        <v>12</v>
      </c>
      <c r="T632" s="80"/>
      <c r="U632" s="80">
        <v>14</v>
      </c>
      <c r="V632" s="16">
        <f t="shared" si="16"/>
        <v>3067.3209525000002</v>
      </c>
      <c r="W632" s="59">
        <v>3045</v>
      </c>
      <c r="X632" s="59">
        <f t="shared" si="17"/>
        <v>3045</v>
      </c>
      <c r="Y632" s="11" t="s">
        <v>34</v>
      </c>
      <c r="Z632" s="23">
        <v>13</v>
      </c>
      <c r="AA632" s="23">
        <v>31</v>
      </c>
      <c r="AB632" s="23">
        <v>5</v>
      </c>
      <c r="AC632" s="23" t="s">
        <v>1902</v>
      </c>
      <c r="AD632" s="23">
        <v>482</v>
      </c>
    </row>
    <row r="633" spans="1:30" ht="36" hidden="1" customHeight="1">
      <c r="A633" s="32">
        <v>38</v>
      </c>
      <c r="B633" s="53" t="s">
        <v>1903</v>
      </c>
      <c r="C633" s="48" t="s">
        <v>1904</v>
      </c>
      <c r="D633" s="48" t="s">
        <v>32</v>
      </c>
      <c r="E633" s="54" t="s">
        <v>1905</v>
      </c>
      <c r="F633" s="16">
        <v>6764598</v>
      </c>
      <c r="G633" s="13">
        <v>2589</v>
      </c>
      <c r="H633" s="13"/>
      <c r="I633" s="13"/>
      <c r="J633" s="13"/>
      <c r="K633" s="73">
        <v>8</v>
      </c>
      <c r="L633" s="74"/>
      <c r="M633" s="73"/>
      <c r="N633" s="74"/>
      <c r="O633" s="74"/>
      <c r="P633" s="73"/>
      <c r="Q633" s="73"/>
      <c r="R633" s="74"/>
      <c r="S633" s="73"/>
      <c r="T633" s="74"/>
      <c r="U633" s="74"/>
      <c r="V633" s="16">
        <f t="shared" si="16"/>
        <v>2864.2374713999998</v>
      </c>
      <c r="W633" s="59">
        <v>2864.2374713999998</v>
      </c>
      <c r="X633" s="59">
        <f t="shared" si="17"/>
        <v>2864.2374713999998</v>
      </c>
      <c r="Y633" s="11" t="s">
        <v>34</v>
      </c>
      <c r="Z633" s="23">
        <v>13</v>
      </c>
      <c r="AA633" s="23">
        <v>31</v>
      </c>
      <c r="AB633" s="23">
        <v>5</v>
      </c>
      <c r="AC633" s="23" t="s">
        <v>1906</v>
      </c>
      <c r="AD633" s="23">
        <v>487</v>
      </c>
    </row>
    <row r="634" spans="1:30" ht="36" hidden="1" customHeight="1">
      <c r="A634" s="32">
        <v>39</v>
      </c>
      <c r="B634" s="53" t="s">
        <v>1907</v>
      </c>
      <c r="C634" s="23" t="s">
        <v>1857</v>
      </c>
      <c r="D634" s="48" t="s">
        <v>32</v>
      </c>
      <c r="E634" s="52" t="s">
        <v>1858</v>
      </c>
      <c r="F634" s="16">
        <v>12552434</v>
      </c>
      <c r="G634" s="73"/>
      <c r="H634" s="13"/>
      <c r="I634" s="13"/>
      <c r="J634" s="13"/>
      <c r="K634" s="73"/>
      <c r="L634" s="74"/>
      <c r="M634" s="73"/>
      <c r="N634" s="74"/>
      <c r="O634" s="74"/>
      <c r="P634" s="73"/>
      <c r="Q634" s="73"/>
      <c r="R634" s="74"/>
      <c r="S634" s="73"/>
      <c r="T634" s="74"/>
      <c r="U634" s="74">
        <v>497</v>
      </c>
      <c r="V634" s="16">
        <f t="shared" si="16"/>
        <v>1936.8405662000002</v>
      </c>
      <c r="W634" s="59">
        <v>2479</v>
      </c>
      <c r="X634" s="59">
        <f t="shared" si="17"/>
        <v>2479</v>
      </c>
      <c r="Y634" s="11" t="s">
        <v>34</v>
      </c>
      <c r="Z634" s="23">
        <v>13</v>
      </c>
      <c r="AA634" s="23">
        <v>31</v>
      </c>
      <c r="AB634" s="23">
        <v>5</v>
      </c>
      <c r="AC634" s="23" t="s">
        <v>1908</v>
      </c>
      <c r="AD634" s="23">
        <v>500</v>
      </c>
    </row>
    <row r="635" spans="1:30" ht="36" hidden="1" customHeight="1">
      <c r="A635" s="32">
        <v>40</v>
      </c>
      <c r="B635" s="53" t="s">
        <v>1909</v>
      </c>
      <c r="C635" s="48" t="s">
        <v>1910</v>
      </c>
      <c r="D635" s="48" t="s">
        <v>32</v>
      </c>
      <c r="E635" s="54" t="s">
        <v>1911</v>
      </c>
      <c r="F635" s="16">
        <v>11906525</v>
      </c>
      <c r="G635" s="73">
        <v>37</v>
      </c>
      <c r="H635" s="13"/>
      <c r="I635" s="13"/>
      <c r="J635" s="13"/>
      <c r="K635" s="73">
        <v>519</v>
      </c>
      <c r="L635" s="74"/>
      <c r="M635" s="73"/>
      <c r="N635" s="74"/>
      <c r="O635" s="74"/>
      <c r="P635" s="73">
        <v>9000</v>
      </c>
      <c r="Q635" s="73"/>
      <c r="R635" s="74"/>
      <c r="S635" s="73"/>
      <c r="T635" s="74"/>
      <c r="U635" s="74">
        <v>16</v>
      </c>
      <c r="V635" s="16">
        <f t="shared" si="16"/>
        <v>2399.9268075</v>
      </c>
      <c r="W635" s="59">
        <v>2419</v>
      </c>
      <c r="X635" s="59">
        <f t="shared" si="17"/>
        <v>2419</v>
      </c>
      <c r="Y635" s="11" t="s">
        <v>34</v>
      </c>
      <c r="Z635" s="23">
        <v>13</v>
      </c>
      <c r="AA635" s="23">
        <v>31</v>
      </c>
      <c r="AB635" s="23">
        <v>5</v>
      </c>
      <c r="AC635" s="23" t="s">
        <v>1912</v>
      </c>
      <c r="AD635" s="23">
        <v>473</v>
      </c>
    </row>
    <row r="636" spans="1:30" ht="36" customHeight="1">
      <c r="A636" s="32">
        <v>41</v>
      </c>
      <c r="B636" s="53" t="s">
        <v>1913</v>
      </c>
      <c r="C636" s="23" t="s">
        <v>1857</v>
      </c>
      <c r="D636" s="48" t="s">
        <v>32</v>
      </c>
      <c r="E636" s="52" t="s">
        <v>527</v>
      </c>
      <c r="F636" s="16">
        <v>15229571</v>
      </c>
      <c r="G636" s="73"/>
      <c r="H636" s="13"/>
      <c r="I636" s="13"/>
      <c r="J636" s="13"/>
      <c r="K636" s="78">
        <v>4</v>
      </c>
      <c r="L636" s="74"/>
      <c r="M636" s="73"/>
      <c r="N636" s="74"/>
      <c r="O636" s="74"/>
      <c r="P636" s="73"/>
      <c r="Q636" s="73"/>
      <c r="R636" s="74"/>
      <c r="S636" s="73"/>
      <c r="T636" s="74"/>
      <c r="U636" s="74">
        <v>8</v>
      </c>
      <c r="V636" s="16">
        <f t="shared" si="16"/>
        <v>2354.0028053000001</v>
      </c>
      <c r="W636" s="59">
        <v>2362</v>
      </c>
      <c r="X636" s="59">
        <f t="shared" si="17"/>
        <v>2362</v>
      </c>
      <c r="Y636" s="11" t="s">
        <v>34</v>
      </c>
      <c r="Z636" s="23">
        <v>13</v>
      </c>
      <c r="AA636" s="23">
        <v>31</v>
      </c>
      <c r="AB636" s="23">
        <v>5</v>
      </c>
      <c r="AC636" s="23"/>
      <c r="AD636" s="23"/>
    </row>
    <row r="637" spans="1:30" ht="36" customHeight="1">
      <c r="A637" s="32">
        <v>42</v>
      </c>
      <c r="B637" s="53" t="s">
        <v>1914</v>
      </c>
      <c r="C637" s="56" t="s">
        <v>1915</v>
      </c>
      <c r="D637" s="56" t="s">
        <v>32</v>
      </c>
      <c r="E637" s="75" t="s">
        <v>1916</v>
      </c>
      <c r="F637" s="14">
        <v>13436298</v>
      </c>
      <c r="G637" s="73"/>
      <c r="H637" s="13"/>
      <c r="I637" s="13"/>
      <c r="J637" s="13"/>
      <c r="K637" s="73">
        <v>54</v>
      </c>
      <c r="L637" s="74"/>
      <c r="M637" s="73"/>
      <c r="N637" s="74"/>
      <c r="O637" s="74"/>
      <c r="P637" s="73">
        <v>28000</v>
      </c>
      <c r="Q637" s="73"/>
      <c r="R637" s="74"/>
      <c r="S637" s="73"/>
      <c r="T637" s="74"/>
      <c r="U637" s="74"/>
      <c r="V637" s="16">
        <f t="shared" si="16"/>
        <v>2151.5407814</v>
      </c>
      <c r="W637" s="59">
        <v>1560</v>
      </c>
      <c r="X637" s="59">
        <f t="shared" si="17"/>
        <v>2151.5407814</v>
      </c>
      <c r="Y637" s="11" t="s">
        <v>51</v>
      </c>
      <c r="Z637" s="23">
        <v>13</v>
      </c>
      <c r="AA637" s="23">
        <v>31</v>
      </c>
      <c r="AB637" s="23">
        <v>5</v>
      </c>
      <c r="AC637" s="23"/>
      <c r="AD637" s="23"/>
    </row>
    <row r="638" spans="1:30" ht="36" hidden="1" customHeight="1">
      <c r="A638" s="32">
        <v>43</v>
      </c>
      <c r="B638" s="53" t="s">
        <v>1917</v>
      </c>
      <c r="C638" s="48" t="s">
        <v>1798</v>
      </c>
      <c r="D638" s="48" t="s">
        <v>32</v>
      </c>
      <c r="E638" s="54" t="s">
        <v>1918</v>
      </c>
      <c r="F638" s="16">
        <v>7442170</v>
      </c>
      <c r="G638" s="73"/>
      <c r="H638" s="13"/>
      <c r="I638" s="13"/>
      <c r="J638" s="13"/>
      <c r="K638" s="73">
        <v>305</v>
      </c>
      <c r="L638" s="74"/>
      <c r="M638" s="73"/>
      <c r="N638" s="74"/>
      <c r="O638" s="74"/>
      <c r="P638" s="78">
        <v>49000</v>
      </c>
      <c r="Q638" s="78"/>
      <c r="R638" s="74"/>
      <c r="S638" s="73"/>
      <c r="T638" s="74"/>
      <c r="U638" s="74">
        <v>523</v>
      </c>
      <c r="V638" s="16">
        <f t="shared" ref="V638:V700" si="18">0.0001543*F638+0.7*G638+ 0.7*H638+0.6*I638+0.5*J638+1.02*K638+0.00088*L638+0.99*M638+0.00094*N638+1.05*O638+0.00083*P638+1.09*Q638+0.0009*R638+1.09*S638+1*T638+0*U638</f>
        <v>1500.0968310000003</v>
      </c>
      <c r="W638" s="59">
        <v>2027</v>
      </c>
      <c r="X638" s="59">
        <f t="shared" si="17"/>
        <v>2027</v>
      </c>
      <c r="Y638" s="11" t="s">
        <v>34</v>
      </c>
      <c r="Z638" s="23">
        <v>13</v>
      </c>
      <c r="AA638" s="23">
        <v>31</v>
      </c>
      <c r="AB638" s="23">
        <v>5</v>
      </c>
      <c r="AC638" s="23" t="s">
        <v>1919</v>
      </c>
      <c r="AD638" s="23">
        <v>464</v>
      </c>
    </row>
    <row r="639" spans="1:30" ht="36" customHeight="1">
      <c r="A639" s="32">
        <v>44</v>
      </c>
      <c r="B639" s="53" t="s">
        <v>1920</v>
      </c>
      <c r="C639" s="52" t="s">
        <v>1921</v>
      </c>
      <c r="D639" s="48" t="s">
        <v>32</v>
      </c>
      <c r="E639" s="52" t="s">
        <v>1303</v>
      </c>
      <c r="F639" s="16">
        <v>12645780</v>
      </c>
      <c r="G639" s="73"/>
      <c r="H639" s="13"/>
      <c r="I639" s="13"/>
      <c r="J639" s="13"/>
      <c r="K639" s="73"/>
      <c r="L639" s="74"/>
      <c r="M639" s="73"/>
      <c r="N639" s="74"/>
      <c r="O639" s="74"/>
      <c r="P639" s="73"/>
      <c r="Q639" s="73"/>
      <c r="R639" s="74"/>
      <c r="S639" s="73"/>
      <c r="T639" s="74"/>
      <c r="U639" s="74"/>
      <c r="V639" s="16">
        <f t="shared" si="18"/>
        <v>1951.2438540000001</v>
      </c>
      <c r="W639" s="59">
        <v>1951.2438540000001</v>
      </c>
      <c r="X639" s="59">
        <f t="shared" si="17"/>
        <v>1951.2438540000001</v>
      </c>
      <c r="Y639" s="11" t="s">
        <v>51</v>
      </c>
      <c r="Z639" s="23">
        <v>13</v>
      </c>
      <c r="AA639" s="23">
        <v>31</v>
      </c>
      <c r="AB639" s="23">
        <v>5</v>
      </c>
      <c r="AC639" s="23"/>
      <c r="AD639" s="23"/>
    </row>
    <row r="640" spans="1:30" ht="36" customHeight="1">
      <c r="A640" s="32">
        <v>45</v>
      </c>
      <c r="B640" s="53" t="s">
        <v>1922</v>
      </c>
      <c r="C640" s="48" t="s">
        <v>1857</v>
      </c>
      <c r="D640" s="48" t="s">
        <v>32</v>
      </c>
      <c r="E640" s="54" t="s">
        <v>1923</v>
      </c>
      <c r="F640" s="16">
        <v>12490560</v>
      </c>
      <c r="G640" s="25"/>
      <c r="H640" s="13"/>
      <c r="I640" s="13"/>
      <c r="J640" s="13"/>
      <c r="K640" s="73">
        <v>2</v>
      </c>
      <c r="L640" s="74"/>
      <c r="M640" s="25"/>
      <c r="N640" s="74"/>
      <c r="O640" s="74"/>
      <c r="P640" s="73"/>
      <c r="Q640" s="73"/>
      <c r="R640" s="74"/>
      <c r="S640" s="73"/>
      <c r="T640" s="74"/>
      <c r="U640" s="74">
        <v>11</v>
      </c>
      <c r="V640" s="16">
        <f t="shared" si="18"/>
        <v>1929.3334080000002</v>
      </c>
      <c r="W640" s="59">
        <v>1941</v>
      </c>
      <c r="X640" s="59">
        <f t="shared" si="17"/>
        <v>1941</v>
      </c>
      <c r="Y640" s="11" t="s">
        <v>34</v>
      </c>
      <c r="Z640" s="23">
        <v>13</v>
      </c>
      <c r="AA640" s="23">
        <v>31</v>
      </c>
      <c r="AB640" s="23">
        <v>5</v>
      </c>
      <c r="AC640" s="23"/>
      <c r="AD640" s="23"/>
    </row>
    <row r="641" spans="1:30" ht="36" hidden="1" customHeight="1">
      <c r="A641" s="32">
        <v>46</v>
      </c>
      <c r="B641" s="53" t="s">
        <v>1924</v>
      </c>
      <c r="C641" s="52" t="s">
        <v>1925</v>
      </c>
      <c r="D641" s="48" t="s">
        <v>32</v>
      </c>
      <c r="E641" s="52" t="s">
        <v>1926</v>
      </c>
      <c r="F641" s="16">
        <v>11524957</v>
      </c>
      <c r="G641" s="73"/>
      <c r="H641" s="13"/>
      <c r="I641" s="13"/>
      <c r="J641" s="13"/>
      <c r="K641" s="84">
        <v>4</v>
      </c>
      <c r="L641" s="74"/>
      <c r="M641" s="73"/>
      <c r="N641" s="74"/>
      <c r="O641" s="74"/>
      <c r="P641" s="73"/>
      <c r="Q641" s="73"/>
      <c r="R641" s="74"/>
      <c r="S641" s="73"/>
      <c r="T641" s="74"/>
      <c r="U641" s="74">
        <v>108</v>
      </c>
      <c r="V641" s="16">
        <f t="shared" si="18"/>
        <v>1782.3808650999999</v>
      </c>
      <c r="W641" s="59">
        <v>1900</v>
      </c>
      <c r="X641" s="59">
        <f t="shared" si="17"/>
        <v>1900</v>
      </c>
      <c r="Y641" s="11" t="s">
        <v>34</v>
      </c>
      <c r="Z641" s="23">
        <v>13</v>
      </c>
      <c r="AA641" s="23">
        <v>31</v>
      </c>
      <c r="AB641" s="23">
        <v>5</v>
      </c>
      <c r="AC641" s="23" t="s">
        <v>1927</v>
      </c>
      <c r="AD641" s="23">
        <v>2492</v>
      </c>
    </row>
    <row r="642" spans="1:30" ht="36" hidden="1" customHeight="1">
      <c r="A642" s="32">
        <v>47</v>
      </c>
      <c r="B642" s="53" t="s">
        <v>1928</v>
      </c>
      <c r="C642" s="48" t="s">
        <v>1791</v>
      </c>
      <c r="D642" s="48" t="s">
        <v>32</v>
      </c>
      <c r="E642" s="54" t="s">
        <v>1866</v>
      </c>
      <c r="F642" s="16">
        <v>12257665</v>
      </c>
      <c r="G642" s="73"/>
      <c r="H642" s="13"/>
      <c r="I642" s="13"/>
      <c r="J642" s="13"/>
      <c r="K642" s="73"/>
      <c r="L642" s="74"/>
      <c r="M642" s="73"/>
      <c r="N642" s="74"/>
      <c r="O642" s="74"/>
      <c r="P642" s="73"/>
      <c r="Q642" s="73"/>
      <c r="R642" s="74"/>
      <c r="S642" s="73"/>
      <c r="T642" s="74"/>
      <c r="U642" s="74"/>
      <c r="V642" s="16">
        <f t="shared" si="18"/>
        <v>1891.3577095000001</v>
      </c>
      <c r="W642" s="59">
        <v>1891.3577095000001</v>
      </c>
      <c r="X642" s="59">
        <f t="shared" si="17"/>
        <v>1891.3577095000001</v>
      </c>
      <c r="Y642" s="11" t="s">
        <v>34</v>
      </c>
      <c r="Z642" s="23">
        <v>13</v>
      </c>
      <c r="AA642" s="23">
        <v>31</v>
      </c>
      <c r="AB642" s="23">
        <v>5</v>
      </c>
      <c r="AC642" s="23" t="s">
        <v>1929</v>
      </c>
      <c r="AD642" s="23">
        <v>476</v>
      </c>
    </row>
    <row r="643" spans="1:30" ht="36" hidden="1" customHeight="1">
      <c r="A643" s="32">
        <v>48</v>
      </c>
      <c r="B643" s="53" t="s">
        <v>1930</v>
      </c>
      <c r="C643" s="48" t="s">
        <v>1931</v>
      </c>
      <c r="D643" s="48" t="s">
        <v>32</v>
      </c>
      <c r="E643" s="54" t="s">
        <v>1932</v>
      </c>
      <c r="F643" s="16">
        <v>12202809</v>
      </c>
      <c r="G643" s="73"/>
      <c r="H643" s="13"/>
      <c r="I643" s="13"/>
      <c r="J643" s="13"/>
      <c r="K643" s="73"/>
      <c r="L643" s="74"/>
      <c r="M643" s="73"/>
      <c r="N643" s="74"/>
      <c r="O643" s="74"/>
      <c r="P643" s="73"/>
      <c r="Q643" s="73"/>
      <c r="R643" s="74"/>
      <c r="S643" s="73"/>
      <c r="T643" s="74"/>
      <c r="U643" s="74"/>
      <c r="V643" s="16">
        <f t="shared" si="18"/>
        <v>1882.8934287000002</v>
      </c>
      <c r="W643" s="59">
        <v>1882.8934287000002</v>
      </c>
      <c r="X643" s="59">
        <f t="shared" si="17"/>
        <v>1882.8934287000002</v>
      </c>
      <c r="Y643" s="11" t="s">
        <v>34</v>
      </c>
      <c r="Z643" s="23">
        <v>13</v>
      </c>
      <c r="AA643" s="23">
        <v>31</v>
      </c>
      <c r="AB643" s="23">
        <v>5</v>
      </c>
      <c r="AC643" s="23" t="s">
        <v>1933</v>
      </c>
      <c r="AD643" s="23">
        <v>485</v>
      </c>
    </row>
    <row r="644" spans="1:30" ht="36" customHeight="1">
      <c r="A644" s="32">
        <v>49</v>
      </c>
      <c r="B644" s="53" t="s">
        <v>1934</v>
      </c>
      <c r="C644" s="52" t="s">
        <v>1935</v>
      </c>
      <c r="D644" s="48" t="s">
        <v>1822</v>
      </c>
      <c r="E644" s="52" t="s">
        <v>1300</v>
      </c>
      <c r="F644" s="16">
        <v>11929330</v>
      </c>
      <c r="G644" s="73"/>
      <c r="H644" s="13"/>
      <c r="I644" s="13"/>
      <c r="J644" s="13"/>
      <c r="K644" s="73"/>
      <c r="L644" s="74"/>
      <c r="M644" s="73"/>
      <c r="N644" s="74"/>
      <c r="O644" s="74"/>
      <c r="P644" s="73"/>
      <c r="Q644" s="73"/>
      <c r="R644" s="74"/>
      <c r="S644" s="73"/>
      <c r="T644" s="74"/>
      <c r="U644" s="74"/>
      <c r="V644" s="16">
        <f t="shared" si="18"/>
        <v>1840.6956190000001</v>
      </c>
      <c r="W644" s="59">
        <v>1840.6956190000001</v>
      </c>
      <c r="X644" s="59">
        <f t="shared" si="17"/>
        <v>1840.6956190000001</v>
      </c>
      <c r="Y644" s="11" t="s">
        <v>51</v>
      </c>
      <c r="Z644" s="23">
        <v>13</v>
      </c>
      <c r="AA644" s="23">
        <v>31</v>
      </c>
      <c r="AB644" s="23">
        <v>5</v>
      </c>
      <c r="AC644" s="23"/>
      <c r="AD644" s="23"/>
    </row>
    <row r="645" spans="1:30" ht="36" customHeight="1">
      <c r="A645" s="32">
        <v>50</v>
      </c>
      <c r="B645" s="55" t="s">
        <v>1936</v>
      </c>
      <c r="C645" s="11" t="s">
        <v>1937</v>
      </c>
      <c r="D645" s="13" t="s">
        <v>55</v>
      </c>
      <c r="E645" s="11" t="s">
        <v>1938</v>
      </c>
      <c r="F645" s="14">
        <v>5057855</v>
      </c>
      <c r="G645" s="73"/>
      <c r="H645" s="13"/>
      <c r="I645" s="13"/>
      <c r="J645" s="13"/>
      <c r="K645" s="73"/>
      <c r="L645" s="74"/>
      <c r="M645" s="73"/>
      <c r="N645" s="74"/>
      <c r="O645" s="74"/>
      <c r="P645" s="73"/>
      <c r="Q645" s="73"/>
      <c r="R645" s="74"/>
      <c r="S645" s="73"/>
      <c r="T645" s="74"/>
      <c r="U645" s="74"/>
      <c r="V645" s="16">
        <f t="shared" si="18"/>
        <v>780.42702650000001</v>
      </c>
      <c r="W645" s="59">
        <v>780.42702650000001</v>
      </c>
      <c r="X645" s="59">
        <f t="shared" si="17"/>
        <v>780.42702650000001</v>
      </c>
      <c r="Y645" s="48" t="s">
        <v>34</v>
      </c>
      <c r="Z645" s="23">
        <v>13</v>
      </c>
      <c r="AA645" s="23">
        <v>31</v>
      </c>
      <c r="AB645" s="23">
        <v>1</v>
      </c>
      <c r="AC645" s="23"/>
      <c r="AD645" s="23"/>
    </row>
    <row r="646" spans="1:30" ht="36" customHeight="1">
      <c r="A646" s="32">
        <v>51</v>
      </c>
      <c r="B646" s="55" t="s">
        <v>1939</v>
      </c>
      <c r="C646" s="11" t="s">
        <v>1940</v>
      </c>
      <c r="D646" s="13" t="s">
        <v>55</v>
      </c>
      <c r="E646" s="11" t="s">
        <v>1938</v>
      </c>
      <c r="F646" s="14">
        <v>4347200</v>
      </c>
      <c r="G646" s="73"/>
      <c r="H646" s="13"/>
      <c r="I646" s="13"/>
      <c r="J646" s="13"/>
      <c r="K646" s="73"/>
      <c r="L646" s="74"/>
      <c r="M646" s="73"/>
      <c r="N646" s="74"/>
      <c r="O646" s="74"/>
      <c r="P646" s="73"/>
      <c r="Q646" s="73"/>
      <c r="R646" s="74"/>
      <c r="S646" s="73"/>
      <c r="T646" s="74"/>
      <c r="U646" s="74"/>
      <c r="V646" s="16">
        <f t="shared" si="18"/>
        <v>670.77296000000001</v>
      </c>
      <c r="W646" s="59">
        <v>670.77296000000001</v>
      </c>
      <c r="X646" s="59">
        <f t="shared" si="17"/>
        <v>670.77296000000001</v>
      </c>
      <c r="Y646" s="48" t="s">
        <v>34</v>
      </c>
      <c r="Z646" s="23">
        <v>13</v>
      </c>
      <c r="AA646" s="23">
        <v>31</v>
      </c>
      <c r="AB646" s="23">
        <v>1</v>
      </c>
      <c r="AC646" s="23"/>
      <c r="AD646" s="23"/>
    </row>
    <row r="647" spans="1:30" ht="36" customHeight="1">
      <c r="A647" s="32">
        <v>52</v>
      </c>
      <c r="B647" s="55" t="s">
        <v>1941</v>
      </c>
      <c r="C647" s="11" t="s">
        <v>1942</v>
      </c>
      <c r="D647" s="56" t="s">
        <v>947</v>
      </c>
      <c r="E647" s="11" t="s">
        <v>1943</v>
      </c>
      <c r="F647" s="14">
        <v>8096970</v>
      </c>
      <c r="G647" s="73">
        <v>3600</v>
      </c>
      <c r="H647" s="13"/>
      <c r="I647" s="13"/>
      <c r="J647" s="13"/>
      <c r="K647" s="73">
        <v>43</v>
      </c>
      <c r="L647" s="74"/>
      <c r="M647" s="73"/>
      <c r="N647" s="74"/>
      <c r="O647" s="74"/>
      <c r="P647" s="73"/>
      <c r="Q647" s="73"/>
      <c r="R647" s="74"/>
      <c r="S647" s="73"/>
      <c r="T647" s="74"/>
      <c r="U647" s="74"/>
      <c r="V647" s="16">
        <f t="shared" si="18"/>
        <v>3813.2224710000005</v>
      </c>
      <c r="W647" s="59">
        <v>3807</v>
      </c>
      <c r="X647" s="59">
        <f t="shared" si="17"/>
        <v>3807</v>
      </c>
      <c r="Y647" s="11" t="s">
        <v>34</v>
      </c>
      <c r="Z647" s="23">
        <v>13</v>
      </c>
      <c r="AA647" s="23">
        <v>31</v>
      </c>
      <c r="AB647" s="23">
        <v>5</v>
      </c>
      <c r="AC647" s="23"/>
      <c r="AD647" s="23"/>
    </row>
    <row r="648" spans="1:30" ht="36" hidden="1" customHeight="1">
      <c r="A648" s="32">
        <v>53</v>
      </c>
      <c r="B648" s="53" t="s">
        <v>1944</v>
      </c>
      <c r="C648" s="48" t="s">
        <v>1832</v>
      </c>
      <c r="D648" s="48" t="s">
        <v>32</v>
      </c>
      <c r="E648" s="54" t="s">
        <v>1945</v>
      </c>
      <c r="F648" s="16">
        <v>3451351</v>
      </c>
      <c r="G648" s="73"/>
      <c r="H648" s="13"/>
      <c r="I648" s="13"/>
      <c r="J648" s="13"/>
      <c r="K648" s="73">
        <v>324</v>
      </c>
      <c r="L648" s="74"/>
      <c r="M648" s="73">
        <v>1067</v>
      </c>
      <c r="N648" s="74"/>
      <c r="O648" s="74"/>
      <c r="P648" s="73"/>
      <c r="Q648" s="73"/>
      <c r="R648" s="74"/>
      <c r="S648" s="73"/>
      <c r="T648" s="74"/>
      <c r="U648" s="74">
        <v>9</v>
      </c>
      <c r="V648" s="16">
        <f t="shared" si="18"/>
        <v>1919.3534592999999</v>
      </c>
      <c r="W648" s="59">
        <v>1831</v>
      </c>
      <c r="X648" s="59">
        <f t="shared" si="17"/>
        <v>1831</v>
      </c>
      <c r="Y648" s="11" t="s">
        <v>34</v>
      </c>
      <c r="Z648" s="23">
        <v>13</v>
      </c>
      <c r="AA648" s="23">
        <v>31</v>
      </c>
      <c r="AB648" s="23">
        <v>5</v>
      </c>
      <c r="AC648" s="23" t="s">
        <v>1946</v>
      </c>
      <c r="AD648" s="23">
        <v>467</v>
      </c>
    </row>
    <row r="649" spans="1:30" ht="36" customHeight="1">
      <c r="A649" s="32">
        <v>54</v>
      </c>
      <c r="B649" s="53" t="s">
        <v>1947</v>
      </c>
      <c r="C649" s="48" t="s">
        <v>1801</v>
      </c>
      <c r="D649" s="48" t="s">
        <v>32</v>
      </c>
      <c r="E649" s="54" t="s">
        <v>1918</v>
      </c>
      <c r="F649" s="16">
        <v>9786631</v>
      </c>
      <c r="G649" s="73"/>
      <c r="H649" s="13"/>
      <c r="I649" s="13"/>
      <c r="J649" s="13"/>
      <c r="K649" s="78">
        <v>208</v>
      </c>
      <c r="L649" s="74"/>
      <c r="M649" s="73"/>
      <c r="N649" s="74"/>
      <c r="O649" s="74"/>
      <c r="P649" s="78">
        <v>40000</v>
      </c>
      <c r="Q649" s="78"/>
      <c r="R649" s="74"/>
      <c r="S649" s="73"/>
      <c r="T649" s="74"/>
      <c r="U649" s="74">
        <v>93</v>
      </c>
      <c r="V649" s="16">
        <f t="shared" si="18"/>
        <v>1755.4371633000003</v>
      </c>
      <c r="W649" s="59">
        <v>1828</v>
      </c>
      <c r="X649" s="59">
        <f t="shared" si="17"/>
        <v>1828</v>
      </c>
      <c r="Y649" s="11" t="s">
        <v>34</v>
      </c>
      <c r="Z649" s="23">
        <v>13</v>
      </c>
      <c r="AA649" s="23">
        <v>31</v>
      </c>
      <c r="AB649" s="23">
        <v>5</v>
      </c>
      <c r="AC649" s="23"/>
      <c r="AD649" s="23"/>
    </row>
    <row r="650" spans="1:30" ht="36" customHeight="1">
      <c r="A650" s="32">
        <v>55</v>
      </c>
      <c r="B650" s="53" t="s">
        <v>1948</v>
      </c>
      <c r="C650" s="52" t="s">
        <v>1949</v>
      </c>
      <c r="D650" s="48" t="s">
        <v>947</v>
      </c>
      <c r="E650" s="52" t="s">
        <v>1950</v>
      </c>
      <c r="F650" s="16">
        <v>7598409</v>
      </c>
      <c r="G650" s="73"/>
      <c r="H650" s="13"/>
      <c r="I650" s="13"/>
      <c r="J650" s="13"/>
      <c r="K650" s="73"/>
      <c r="L650" s="74"/>
      <c r="M650" s="73"/>
      <c r="N650" s="74"/>
      <c r="O650" s="74"/>
      <c r="P650" s="73"/>
      <c r="Q650" s="73"/>
      <c r="R650" s="74"/>
      <c r="S650" s="73"/>
      <c r="T650" s="74"/>
      <c r="U650" s="74"/>
      <c r="V650" s="16">
        <f t="shared" si="18"/>
        <v>1172.4345087000002</v>
      </c>
      <c r="W650" s="59">
        <v>1172.4345087000002</v>
      </c>
      <c r="X650" s="59">
        <f t="shared" si="17"/>
        <v>1172.4345087000002</v>
      </c>
      <c r="Y650" s="11" t="s">
        <v>34</v>
      </c>
      <c r="Z650" s="23">
        <v>13</v>
      </c>
      <c r="AA650" s="23">
        <v>31</v>
      </c>
      <c r="AB650" s="23">
        <v>5</v>
      </c>
      <c r="AC650" s="23"/>
      <c r="AD650" s="23"/>
    </row>
    <row r="651" spans="1:30" ht="36" customHeight="1">
      <c r="A651" s="32">
        <v>56</v>
      </c>
      <c r="B651" s="53" t="s">
        <v>1951</v>
      </c>
      <c r="C651" s="52" t="s">
        <v>1952</v>
      </c>
      <c r="D651" s="48" t="s">
        <v>947</v>
      </c>
      <c r="E651" s="52" t="s">
        <v>1953</v>
      </c>
      <c r="F651" s="16">
        <v>11524957</v>
      </c>
      <c r="G651" s="73"/>
      <c r="H651" s="13"/>
      <c r="I651" s="13"/>
      <c r="J651" s="13"/>
      <c r="K651" s="73"/>
      <c r="L651" s="74"/>
      <c r="M651" s="73"/>
      <c r="N651" s="74"/>
      <c r="O651" s="74"/>
      <c r="P651" s="73"/>
      <c r="Q651" s="73"/>
      <c r="R651" s="74"/>
      <c r="S651" s="73"/>
      <c r="T651" s="74"/>
      <c r="U651" s="74"/>
      <c r="V651" s="16">
        <f t="shared" si="18"/>
        <v>1778.3008651</v>
      </c>
      <c r="W651" s="59">
        <v>1778.3008651</v>
      </c>
      <c r="X651" s="59">
        <f t="shared" si="17"/>
        <v>1778.3008651</v>
      </c>
      <c r="Y651" s="11" t="s">
        <v>34</v>
      </c>
      <c r="Z651" s="23">
        <v>13</v>
      </c>
      <c r="AA651" s="23">
        <v>31</v>
      </c>
      <c r="AB651" s="23">
        <v>5</v>
      </c>
      <c r="AC651" s="23"/>
      <c r="AD651" s="23"/>
    </row>
    <row r="652" spans="1:30" ht="36" customHeight="1">
      <c r="A652" s="32">
        <v>57</v>
      </c>
      <c r="B652" s="53" t="s">
        <v>1954</v>
      </c>
      <c r="C652" s="52" t="s">
        <v>1955</v>
      </c>
      <c r="D652" s="48" t="s">
        <v>947</v>
      </c>
      <c r="E652" s="52" t="s">
        <v>1956</v>
      </c>
      <c r="F652" s="16">
        <v>53890364</v>
      </c>
      <c r="G652" s="73"/>
      <c r="H652" s="13"/>
      <c r="I652" s="13"/>
      <c r="J652" s="13"/>
      <c r="K652" s="73"/>
      <c r="L652" s="74"/>
      <c r="M652" s="73"/>
      <c r="N652" s="74"/>
      <c r="O652" s="74"/>
      <c r="P652" s="73"/>
      <c r="Q652" s="73"/>
      <c r="R652" s="74"/>
      <c r="S652" s="73"/>
      <c r="T652" s="74"/>
      <c r="U652" s="74"/>
      <c r="V652" s="16">
        <f t="shared" si="18"/>
        <v>8315.2831652000004</v>
      </c>
      <c r="W652" s="59">
        <v>8315.2831652000004</v>
      </c>
      <c r="X652" s="59">
        <f t="shared" si="17"/>
        <v>8315.2831652000004</v>
      </c>
      <c r="Y652" s="11" t="s">
        <v>34</v>
      </c>
      <c r="Z652" s="23">
        <v>13</v>
      </c>
      <c r="AA652" s="23">
        <v>31</v>
      </c>
      <c r="AB652" s="23">
        <v>5</v>
      </c>
      <c r="AC652" s="23"/>
      <c r="AD652" s="23"/>
    </row>
    <row r="653" spans="1:30" ht="36" customHeight="1">
      <c r="A653" s="32">
        <v>58</v>
      </c>
      <c r="B653" s="53" t="s">
        <v>1957</v>
      </c>
      <c r="C653" s="52" t="s">
        <v>1958</v>
      </c>
      <c r="D653" s="48" t="s">
        <v>947</v>
      </c>
      <c r="E653" s="52" t="s">
        <v>1959</v>
      </c>
      <c r="F653" s="16">
        <v>13332769</v>
      </c>
      <c r="G653" s="73"/>
      <c r="H653" s="13"/>
      <c r="I653" s="13"/>
      <c r="J653" s="13"/>
      <c r="K653" s="73"/>
      <c r="L653" s="74"/>
      <c r="M653" s="73"/>
      <c r="N653" s="74"/>
      <c r="O653" s="74"/>
      <c r="P653" s="73"/>
      <c r="Q653" s="73"/>
      <c r="R653" s="74"/>
      <c r="S653" s="73"/>
      <c r="T653" s="74"/>
      <c r="U653" s="74"/>
      <c r="V653" s="16">
        <f t="shared" si="18"/>
        <v>2057.2462567000002</v>
      </c>
      <c r="W653" s="59">
        <v>2057.2462567000002</v>
      </c>
      <c r="X653" s="59">
        <f t="shared" si="17"/>
        <v>2057.2462567000002</v>
      </c>
      <c r="Y653" s="11" t="s">
        <v>34</v>
      </c>
      <c r="Z653" s="23">
        <v>13</v>
      </c>
      <c r="AA653" s="23">
        <v>31</v>
      </c>
      <c r="AB653" s="23">
        <v>5</v>
      </c>
      <c r="AC653" s="23"/>
      <c r="AD653" s="23"/>
    </row>
    <row r="654" spans="1:30" ht="36" customHeight="1">
      <c r="A654" s="32">
        <v>59</v>
      </c>
      <c r="B654" s="53" t="s">
        <v>1960</v>
      </c>
      <c r="C654" s="52" t="s">
        <v>1961</v>
      </c>
      <c r="D654" s="48" t="s">
        <v>947</v>
      </c>
      <c r="E654" s="52" t="s">
        <v>1962</v>
      </c>
      <c r="F654" s="16">
        <v>15101854</v>
      </c>
      <c r="G654" s="73"/>
      <c r="H654" s="13"/>
      <c r="I654" s="13"/>
      <c r="J654" s="13"/>
      <c r="K654" s="73"/>
      <c r="L654" s="74"/>
      <c r="M654" s="73"/>
      <c r="N654" s="74"/>
      <c r="O654" s="74"/>
      <c r="P654" s="73"/>
      <c r="Q654" s="73"/>
      <c r="R654" s="74"/>
      <c r="S654" s="73"/>
      <c r="T654" s="74"/>
      <c r="U654" s="74"/>
      <c r="V654" s="16">
        <f t="shared" si="18"/>
        <v>2330.2160722000003</v>
      </c>
      <c r="W654" s="59">
        <v>2330.2160722000003</v>
      </c>
      <c r="X654" s="59">
        <f t="shared" si="17"/>
        <v>2330.2160722000003</v>
      </c>
      <c r="Y654" s="11" t="s">
        <v>34</v>
      </c>
      <c r="Z654" s="23">
        <v>13</v>
      </c>
      <c r="AA654" s="23">
        <v>31</v>
      </c>
      <c r="AB654" s="23">
        <v>5</v>
      </c>
      <c r="AC654" s="23"/>
      <c r="AD654" s="23"/>
    </row>
    <row r="655" spans="1:30" ht="36" customHeight="1">
      <c r="A655" s="32">
        <v>60</v>
      </c>
      <c r="B655" s="53" t="s">
        <v>1963</v>
      </c>
      <c r="C655" s="52" t="s">
        <v>1964</v>
      </c>
      <c r="D655" s="48" t="s">
        <v>947</v>
      </c>
      <c r="E655" s="52" t="s">
        <v>1965</v>
      </c>
      <c r="F655" s="16">
        <v>9058924</v>
      </c>
      <c r="G655" s="73"/>
      <c r="H655" s="13"/>
      <c r="I655" s="13"/>
      <c r="J655" s="13"/>
      <c r="K655" s="73"/>
      <c r="L655" s="74"/>
      <c r="M655" s="73"/>
      <c r="N655" s="74"/>
      <c r="O655" s="74"/>
      <c r="P655" s="73"/>
      <c r="Q655" s="73"/>
      <c r="R655" s="74"/>
      <c r="S655" s="73"/>
      <c r="T655" s="74"/>
      <c r="U655" s="74"/>
      <c r="V655" s="16">
        <f t="shared" si="18"/>
        <v>1397.7919732</v>
      </c>
      <c r="W655" s="59">
        <v>1397.7919732</v>
      </c>
      <c r="X655" s="59">
        <f t="shared" si="17"/>
        <v>1397.7919732</v>
      </c>
      <c r="Y655" s="11" t="s">
        <v>34</v>
      </c>
      <c r="Z655" s="23">
        <v>13</v>
      </c>
      <c r="AA655" s="23">
        <v>31</v>
      </c>
      <c r="AB655" s="23">
        <v>5</v>
      </c>
      <c r="AC655" s="23"/>
      <c r="AD655" s="23"/>
    </row>
    <row r="656" spans="1:30" ht="36" customHeight="1">
      <c r="A656" s="32">
        <v>61</v>
      </c>
      <c r="B656" s="53" t="s">
        <v>1966</v>
      </c>
      <c r="C656" s="52" t="s">
        <v>1967</v>
      </c>
      <c r="D656" s="48" t="s">
        <v>1244</v>
      </c>
      <c r="E656" s="52" t="s">
        <v>1968</v>
      </c>
      <c r="F656" s="16">
        <v>7485839</v>
      </c>
      <c r="G656" s="73"/>
      <c r="H656" s="13"/>
      <c r="I656" s="13"/>
      <c r="J656" s="13"/>
      <c r="K656" s="73"/>
      <c r="L656" s="74"/>
      <c r="M656" s="73"/>
      <c r="N656" s="74"/>
      <c r="O656" s="74"/>
      <c r="P656" s="73"/>
      <c r="Q656" s="73"/>
      <c r="R656" s="74"/>
      <c r="S656" s="73"/>
      <c r="T656" s="74"/>
      <c r="U656" s="74"/>
      <c r="V656" s="16">
        <f t="shared" si="18"/>
        <v>1155.0649577000001</v>
      </c>
      <c r="W656" s="59">
        <v>1155.0649577000001</v>
      </c>
      <c r="X656" s="59">
        <f t="shared" si="17"/>
        <v>1155.0649577000001</v>
      </c>
      <c r="Y656" s="48" t="s">
        <v>34</v>
      </c>
      <c r="Z656" s="23">
        <v>13</v>
      </c>
      <c r="AA656" s="23">
        <v>31</v>
      </c>
      <c r="AB656" s="23">
        <v>3</v>
      </c>
      <c r="AC656" s="23"/>
      <c r="AD656" s="23"/>
    </row>
    <row r="657" spans="1:30" ht="36" customHeight="1">
      <c r="A657" s="32">
        <v>62</v>
      </c>
      <c r="B657" s="53" t="s">
        <v>1969</v>
      </c>
      <c r="C657" s="52" t="s">
        <v>1970</v>
      </c>
      <c r="D657" s="48" t="s">
        <v>947</v>
      </c>
      <c r="E657" s="52" t="s">
        <v>1971</v>
      </c>
      <c r="F657" s="16">
        <v>8205873</v>
      </c>
      <c r="G657" s="73"/>
      <c r="H657" s="13"/>
      <c r="I657" s="13"/>
      <c r="J657" s="13"/>
      <c r="K657" s="73"/>
      <c r="L657" s="74"/>
      <c r="M657" s="73"/>
      <c r="N657" s="74"/>
      <c r="O657" s="74"/>
      <c r="P657" s="73"/>
      <c r="Q657" s="73"/>
      <c r="R657" s="74"/>
      <c r="S657" s="73"/>
      <c r="T657" s="74"/>
      <c r="U657" s="74"/>
      <c r="V657" s="16">
        <f t="shared" si="18"/>
        <v>1266.1662039</v>
      </c>
      <c r="W657" s="59">
        <v>1266.1662039</v>
      </c>
      <c r="X657" s="59">
        <f t="shared" si="17"/>
        <v>1266.1662039</v>
      </c>
      <c r="Y657" s="11" t="s">
        <v>34</v>
      </c>
      <c r="Z657" s="23">
        <v>13</v>
      </c>
      <c r="AA657" s="23">
        <v>31</v>
      </c>
      <c r="AB657" s="23">
        <v>5</v>
      </c>
      <c r="AC657" s="23"/>
      <c r="AD657" s="23"/>
    </row>
    <row r="658" spans="1:30" ht="36" customHeight="1">
      <c r="A658" s="32">
        <v>63</v>
      </c>
      <c r="B658" s="53" t="s">
        <v>1972</v>
      </c>
      <c r="C658" s="52" t="s">
        <v>1973</v>
      </c>
      <c r="D658" s="48" t="s">
        <v>947</v>
      </c>
      <c r="E658" s="52" t="s">
        <v>1974</v>
      </c>
      <c r="F658" s="16">
        <v>12379536</v>
      </c>
      <c r="G658" s="73"/>
      <c r="H658" s="13"/>
      <c r="I658" s="13"/>
      <c r="J658" s="13"/>
      <c r="K658" s="73"/>
      <c r="L658" s="74"/>
      <c r="M658" s="73"/>
      <c r="N658" s="74"/>
      <c r="O658" s="74"/>
      <c r="P658" s="73"/>
      <c r="Q658" s="73"/>
      <c r="R658" s="74"/>
      <c r="S658" s="73"/>
      <c r="T658" s="74"/>
      <c r="U658" s="74"/>
      <c r="V658" s="16">
        <f t="shared" si="18"/>
        <v>1910.1624048000001</v>
      </c>
      <c r="W658" s="59">
        <v>1910.1624048000001</v>
      </c>
      <c r="X658" s="59">
        <f t="shared" si="17"/>
        <v>1910.1624048000001</v>
      </c>
      <c r="Y658" s="11" t="s">
        <v>34</v>
      </c>
      <c r="Z658" s="23">
        <v>13</v>
      </c>
      <c r="AA658" s="23">
        <v>31</v>
      </c>
      <c r="AB658" s="23">
        <v>5</v>
      </c>
      <c r="AC658" s="23"/>
      <c r="AD658" s="23"/>
    </row>
    <row r="659" spans="1:30" ht="36" customHeight="1">
      <c r="A659" s="32">
        <v>64</v>
      </c>
      <c r="B659" s="53" t="s">
        <v>1975</v>
      </c>
      <c r="C659" s="52" t="s">
        <v>1976</v>
      </c>
      <c r="D659" s="48" t="s">
        <v>947</v>
      </c>
      <c r="E659" s="52" t="s">
        <v>33</v>
      </c>
      <c r="F659" s="16">
        <v>15263379</v>
      </c>
      <c r="G659" s="73"/>
      <c r="H659" s="13"/>
      <c r="I659" s="13"/>
      <c r="J659" s="13"/>
      <c r="K659" s="73"/>
      <c r="L659" s="74"/>
      <c r="M659" s="73"/>
      <c r="N659" s="74"/>
      <c r="O659" s="74"/>
      <c r="P659" s="73"/>
      <c r="Q659" s="73"/>
      <c r="R659" s="74"/>
      <c r="S659" s="73"/>
      <c r="T659" s="74"/>
      <c r="U659" s="74"/>
      <c r="V659" s="16">
        <f t="shared" si="18"/>
        <v>2355.1393797000001</v>
      </c>
      <c r="W659" s="59">
        <v>2355.1393797000001</v>
      </c>
      <c r="X659" s="59">
        <f t="shared" si="17"/>
        <v>2355.1393797000001</v>
      </c>
      <c r="Y659" s="11" t="s">
        <v>34</v>
      </c>
      <c r="Z659" s="23">
        <v>13</v>
      </c>
      <c r="AA659" s="23">
        <v>31</v>
      </c>
      <c r="AB659" s="23">
        <v>5</v>
      </c>
      <c r="AC659" s="23"/>
      <c r="AD659" s="23"/>
    </row>
    <row r="660" spans="1:30" ht="36" customHeight="1">
      <c r="A660" s="32">
        <v>65</v>
      </c>
      <c r="B660" s="53" t="s">
        <v>1977</v>
      </c>
      <c r="C660" s="52" t="s">
        <v>1978</v>
      </c>
      <c r="D660" s="48" t="s">
        <v>947</v>
      </c>
      <c r="E660" s="52" t="s">
        <v>33</v>
      </c>
      <c r="F660" s="16">
        <v>9047848</v>
      </c>
      <c r="G660" s="73"/>
      <c r="H660" s="13"/>
      <c r="I660" s="13"/>
      <c r="J660" s="13"/>
      <c r="K660" s="73"/>
      <c r="L660" s="74"/>
      <c r="M660" s="73"/>
      <c r="N660" s="74"/>
      <c r="O660" s="74"/>
      <c r="P660" s="73"/>
      <c r="Q660" s="73"/>
      <c r="R660" s="74"/>
      <c r="S660" s="73"/>
      <c r="T660" s="74"/>
      <c r="U660" s="74"/>
      <c r="V660" s="16">
        <f t="shared" si="18"/>
        <v>1396.0829464000001</v>
      </c>
      <c r="W660" s="59">
        <v>1396.0829464000001</v>
      </c>
      <c r="X660" s="59">
        <f t="shared" si="17"/>
        <v>1396.0829464000001</v>
      </c>
      <c r="Y660" s="11" t="s">
        <v>34</v>
      </c>
      <c r="Z660" s="23">
        <v>13</v>
      </c>
      <c r="AA660" s="23">
        <v>31</v>
      </c>
      <c r="AB660" s="23">
        <v>5</v>
      </c>
      <c r="AC660" s="23"/>
      <c r="AD660" s="23"/>
    </row>
    <row r="661" spans="1:30" ht="36" customHeight="1">
      <c r="A661" s="32">
        <v>66</v>
      </c>
      <c r="B661" s="53" t="s">
        <v>1979</v>
      </c>
      <c r="C661" s="52" t="s">
        <v>1980</v>
      </c>
      <c r="D661" s="48" t="s">
        <v>947</v>
      </c>
      <c r="E661" s="52" t="s">
        <v>1965</v>
      </c>
      <c r="F661" s="16">
        <v>6527360</v>
      </c>
      <c r="G661" s="73"/>
      <c r="H661" s="13"/>
      <c r="I661" s="13"/>
      <c r="J661" s="13"/>
      <c r="K661" s="73"/>
      <c r="L661" s="74"/>
      <c r="M661" s="73"/>
      <c r="N661" s="74"/>
      <c r="O661" s="74"/>
      <c r="P661" s="73"/>
      <c r="Q661" s="73"/>
      <c r="R661" s="74"/>
      <c r="S661" s="73"/>
      <c r="T661" s="74"/>
      <c r="U661" s="74"/>
      <c r="V661" s="16">
        <f t="shared" si="18"/>
        <v>1007.1716480000001</v>
      </c>
      <c r="W661" s="59">
        <v>1007.1716480000001</v>
      </c>
      <c r="X661" s="59">
        <f t="shared" ref="X661:X685" si="19">IF(Y661="EVN",V661,W661)</f>
        <v>1007.1716480000001</v>
      </c>
      <c r="Y661" s="11" t="s">
        <v>34</v>
      </c>
      <c r="Z661" s="23">
        <v>13</v>
      </c>
      <c r="AA661" s="23">
        <v>31</v>
      </c>
      <c r="AB661" s="23">
        <v>5</v>
      </c>
      <c r="AC661" s="23"/>
      <c r="AD661" s="23"/>
    </row>
    <row r="662" spans="1:30" ht="36" customHeight="1">
      <c r="A662" s="32">
        <v>67</v>
      </c>
      <c r="B662" s="53" t="s">
        <v>1981</v>
      </c>
      <c r="C662" s="52" t="s">
        <v>1982</v>
      </c>
      <c r="D662" s="48" t="s">
        <v>947</v>
      </c>
      <c r="E662" s="52" t="s">
        <v>1983</v>
      </c>
      <c r="F662" s="16">
        <v>17770720</v>
      </c>
      <c r="G662" s="73"/>
      <c r="H662" s="13"/>
      <c r="I662" s="13"/>
      <c r="J662" s="13"/>
      <c r="K662" s="73"/>
      <c r="L662" s="74"/>
      <c r="M662" s="73"/>
      <c r="N662" s="74"/>
      <c r="O662" s="74"/>
      <c r="P662" s="73"/>
      <c r="Q662" s="73"/>
      <c r="R662" s="74"/>
      <c r="S662" s="73"/>
      <c r="T662" s="74"/>
      <c r="U662" s="74"/>
      <c r="V662" s="16">
        <f t="shared" si="18"/>
        <v>2742.0220960000001</v>
      </c>
      <c r="W662" s="59">
        <v>2742.0220960000001</v>
      </c>
      <c r="X662" s="59">
        <f t="shared" si="19"/>
        <v>2742.0220960000001</v>
      </c>
      <c r="Y662" s="11" t="s">
        <v>34</v>
      </c>
      <c r="Z662" s="23">
        <v>13</v>
      </c>
      <c r="AA662" s="23">
        <v>31</v>
      </c>
      <c r="AB662" s="23">
        <v>5</v>
      </c>
      <c r="AC662" s="23"/>
      <c r="AD662" s="23"/>
    </row>
    <row r="663" spans="1:30" ht="36" customHeight="1">
      <c r="A663" s="32">
        <v>68</v>
      </c>
      <c r="B663" s="53" t="s">
        <v>1984</v>
      </c>
      <c r="C663" s="52" t="s">
        <v>1985</v>
      </c>
      <c r="D663" s="48" t="s">
        <v>947</v>
      </c>
      <c r="E663" s="52" t="s">
        <v>33</v>
      </c>
      <c r="F663" s="16">
        <v>8633394</v>
      </c>
      <c r="G663" s="73"/>
      <c r="H663" s="13"/>
      <c r="I663" s="13"/>
      <c r="J663" s="13"/>
      <c r="K663" s="73"/>
      <c r="L663" s="74"/>
      <c r="M663" s="73"/>
      <c r="N663" s="74"/>
      <c r="O663" s="74"/>
      <c r="P663" s="73"/>
      <c r="Q663" s="73"/>
      <c r="R663" s="74"/>
      <c r="S663" s="73"/>
      <c r="T663" s="74"/>
      <c r="U663" s="74"/>
      <c r="V663" s="16">
        <f t="shared" si="18"/>
        <v>1332.1326942000001</v>
      </c>
      <c r="W663" s="59">
        <v>1332.1326942000001</v>
      </c>
      <c r="X663" s="59">
        <f t="shared" si="19"/>
        <v>1332.1326942000001</v>
      </c>
      <c r="Y663" s="11" t="s">
        <v>34</v>
      </c>
      <c r="Z663" s="23">
        <v>13</v>
      </c>
      <c r="AA663" s="23">
        <v>31</v>
      </c>
      <c r="AB663" s="23">
        <v>5</v>
      </c>
      <c r="AC663" s="23"/>
      <c r="AD663" s="23"/>
    </row>
    <row r="664" spans="1:30" ht="36" customHeight="1">
      <c r="A664" s="32">
        <v>69</v>
      </c>
      <c r="B664" s="53" t="s">
        <v>1986</v>
      </c>
      <c r="C664" s="52" t="s">
        <v>1987</v>
      </c>
      <c r="D664" s="48" t="s">
        <v>947</v>
      </c>
      <c r="E664" s="52" t="s">
        <v>1988</v>
      </c>
      <c r="F664" s="16">
        <v>184288892</v>
      </c>
      <c r="G664" s="73"/>
      <c r="H664" s="13"/>
      <c r="I664" s="13"/>
      <c r="J664" s="13"/>
      <c r="K664" s="73"/>
      <c r="L664" s="74"/>
      <c r="M664" s="73"/>
      <c r="N664" s="74"/>
      <c r="O664" s="74"/>
      <c r="P664" s="73"/>
      <c r="Q664" s="73"/>
      <c r="R664" s="74"/>
      <c r="S664" s="73"/>
      <c r="T664" s="74"/>
      <c r="U664" s="74"/>
      <c r="V664" s="16">
        <f t="shared" si="18"/>
        <v>28435.776035600004</v>
      </c>
      <c r="W664" s="59">
        <v>28435.776035600004</v>
      </c>
      <c r="X664" s="59">
        <f t="shared" si="19"/>
        <v>28435.776035600004</v>
      </c>
      <c r="Y664" s="11" t="s">
        <v>34</v>
      </c>
      <c r="Z664" s="23">
        <v>13</v>
      </c>
      <c r="AA664" s="23">
        <v>31</v>
      </c>
      <c r="AB664" s="23">
        <v>5</v>
      </c>
      <c r="AC664" s="23"/>
      <c r="AD664" s="23"/>
    </row>
    <row r="665" spans="1:30" ht="36" customHeight="1">
      <c r="A665" s="32">
        <v>70</v>
      </c>
      <c r="B665" s="53" t="s">
        <v>1989</v>
      </c>
      <c r="C665" s="52" t="s">
        <v>1857</v>
      </c>
      <c r="D665" s="48" t="s">
        <v>947</v>
      </c>
      <c r="E665" s="52" t="s">
        <v>1990</v>
      </c>
      <c r="F665" s="16">
        <v>6928111</v>
      </c>
      <c r="G665" s="73"/>
      <c r="H665" s="13"/>
      <c r="I665" s="13"/>
      <c r="J665" s="13"/>
      <c r="K665" s="73"/>
      <c r="L665" s="74"/>
      <c r="M665" s="73"/>
      <c r="N665" s="74"/>
      <c r="O665" s="74"/>
      <c r="P665" s="73"/>
      <c r="Q665" s="73"/>
      <c r="R665" s="74"/>
      <c r="S665" s="73"/>
      <c r="T665" s="74"/>
      <c r="U665" s="74"/>
      <c r="V665" s="16">
        <f t="shared" si="18"/>
        <v>1069.0075273</v>
      </c>
      <c r="W665" s="59">
        <v>1069.0075273</v>
      </c>
      <c r="X665" s="59">
        <f t="shared" si="19"/>
        <v>1069.0075273</v>
      </c>
      <c r="Y665" s="11" t="s">
        <v>34</v>
      </c>
      <c r="Z665" s="23">
        <v>13</v>
      </c>
      <c r="AA665" s="23">
        <v>31</v>
      </c>
      <c r="AB665" s="23">
        <v>5</v>
      </c>
      <c r="AC665" s="23"/>
      <c r="AD665" s="23"/>
    </row>
    <row r="666" spans="1:30" ht="36" customHeight="1">
      <c r="A666" s="32">
        <v>71</v>
      </c>
      <c r="B666" s="53" t="s">
        <v>1991</v>
      </c>
      <c r="C666" s="52" t="s">
        <v>1992</v>
      </c>
      <c r="D666" s="48" t="s">
        <v>947</v>
      </c>
      <c r="E666" s="52" t="s">
        <v>1993</v>
      </c>
      <c r="F666" s="16">
        <v>6707492</v>
      </c>
      <c r="G666" s="73"/>
      <c r="H666" s="13"/>
      <c r="I666" s="13"/>
      <c r="J666" s="13"/>
      <c r="K666" s="73"/>
      <c r="L666" s="74"/>
      <c r="M666" s="73"/>
      <c r="N666" s="74"/>
      <c r="O666" s="74"/>
      <c r="P666" s="73"/>
      <c r="Q666" s="73"/>
      <c r="R666" s="74"/>
      <c r="S666" s="73"/>
      <c r="T666" s="74"/>
      <c r="U666" s="74"/>
      <c r="V666" s="16">
        <f t="shared" si="18"/>
        <v>1034.9660156</v>
      </c>
      <c r="W666" s="59">
        <v>1034.9660156</v>
      </c>
      <c r="X666" s="59">
        <f t="shared" si="19"/>
        <v>1034.9660156</v>
      </c>
      <c r="Y666" s="11" t="s">
        <v>34</v>
      </c>
      <c r="Z666" s="23">
        <v>13</v>
      </c>
      <c r="AA666" s="23">
        <v>31</v>
      </c>
      <c r="AB666" s="23">
        <v>5</v>
      </c>
      <c r="AC666" s="23"/>
      <c r="AD666" s="23"/>
    </row>
    <row r="667" spans="1:30" ht="36" customHeight="1">
      <c r="A667" s="32">
        <v>72</v>
      </c>
      <c r="B667" s="53" t="s">
        <v>1994</v>
      </c>
      <c r="C667" s="52" t="s">
        <v>1995</v>
      </c>
      <c r="D667" s="48" t="s">
        <v>947</v>
      </c>
      <c r="E667" s="52" t="s">
        <v>1996</v>
      </c>
      <c r="F667" s="16">
        <v>4591293</v>
      </c>
      <c r="G667" s="73">
        <v>1696</v>
      </c>
      <c r="H667" s="13"/>
      <c r="I667" s="13"/>
      <c r="J667" s="13"/>
      <c r="K667" s="73"/>
      <c r="L667" s="74"/>
      <c r="M667" s="73"/>
      <c r="N667" s="74"/>
      <c r="O667" s="74"/>
      <c r="P667" s="73"/>
      <c r="Q667" s="73"/>
      <c r="R667" s="74"/>
      <c r="S667" s="73"/>
      <c r="T667" s="74"/>
      <c r="U667" s="74"/>
      <c r="V667" s="16">
        <f t="shared" si="18"/>
        <v>1895.6365099</v>
      </c>
      <c r="W667" s="59">
        <v>1890</v>
      </c>
      <c r="X667" s="59">
        <f t="shared" si="19"/>
        <v>1890</v>
      </c>
      <c r="Y667" s="11" t="s">
        <v>34</v>
      </c>
      <c r="Z667" s="23">
        <v>13</v>
      </c>
      <c r="AA667" s="23">
        <v>31</v>
      </c>
      <c r="AB667" s="23">
        <v>5</v>
      </c>
      <c r="AC667" s="23"/>
      <c r="AD667" s="23"/>
    </row>
    <row r="668" spans="1:30" ht="36" customHeight="1">
      <c r="A668" s="32">
        <v>73</v>
      </c>
      <c r="B668" s="53" t="s">
        <v>1997</v>
      </c>
      <c r="C668" s="52" t="s">
        <v>1998</v>
      </c>
      <c r="D668" s="48" t="s">
        <v>539</v>
      </c>
      <c r="E668" s="52" t="s">
        <v>1999</v>
      </c>
      <c r="F668" s="16">
        <v>5031148</v>
      </c>
      <c r="G668" s="73"/>
      <c r="H668" s="13"/>
      <c r="I668" s="13"/>
      <c r="J668" s="13"/>
      <c r="K668" s="73"/>
      <c r="L668" s="74"/>
      <c r="M668" s="73"/>
      <c r="N668" s="74"/>
      <c r="O668" s="74"/>
      <c r="P668" s="73"/>
      <c r="Q668" s="73"/>
      <c r="R668" s="74"/>
      <c r="S668" s="73"/>
      <c r="T668" s="74"/>
      <c r="U668" s="74"/>
      <c r="V668" s="16">
        <f t="shared" si="18"/>
        <v>776.30613640000001</v>
      </c>
      <c r="W668" s="59">
        <v>776.30613640000001</v>
      </c>
      <c r="X668" s="59">
        <f t="shared" si="19"/>
        <v>776.30613640000001</v>
      </c>
      <c r="Y668" s="48" t="s">
        <v>34</v>
      </c>
      <c r="Z668" s="23">
        <v>13</v>
      </c>
      <c r="AA668" s="23">
        <v>31</v>
      </c>
      <c r="AB668" s="23">
        <v>6</v>
      </c>
      <c r="AC668" s="23"/>
      <c r="AD668" s="23"/>
    </row>
    <row r="669" spans="1:30" ht="36" hidden="1" customHeight="1">
      <c r="A669" s="32">
        <v>74</v>
      </c>
      <c r="B669" s="53" t="s">
        <v>2000</v>
      </c>
      <c r="C669" s="23" t="s">
        <v>1857</v>
      </c>
      <c r="D669" s="48" t="s">
        <v>32</v>
      </c>
      <c r="E669" s="52" t="s">
        <v>2001</v>
      </c>
      <c r="F669" s="16">
        <v>10617883</v>
      </c>
      <c r="G669" s="73"/>
      <c r="H669" s="13"/>
      <c r="I669" s="13"/>
      <c r="J669" s="13"/>
      <c r="K669" s="73"/>
      <c r="L669" s="74"/>
      <c r="M669" s="73"/>
      <c r="N669" s="74"/>
      <c r="O669" s="74"/>
      <c r="P669" s="73"/>
      <c r="Q669" s="73"/>
      <c r="R669" s="74"/>
      <c r="S669" s="73"/>
      <c r="T669" s="74"/>
      <c r="U669" s="74">
        <v>108</v>
      </c>
      <c r="V669" s="16">
        <f t="shared" si="18"/>
        <v>1638.3393469</v>
      </c>
      <c r="W669" s="59">
        <v>1756</v>
      </c>
      <c r="X669" s="59">
        <f t="shared" si="19"/>
        <v>1756</v>
      </c>
      <c r="Y669" s="11" t="s">
        <v>34</v>
      </c>
      <c r="Z669" s="23">
        <v>13</v>
      </c>
      <c r="AA669" s="23">
        <v>31</v>
      </c>
      <c r="AB669" s="23">
        <v>5</v>
      </c>
      <c r="AC669" s="23" t="s">
        <v>2002</v>
      </c>
      <c r="AD669" s="23">
        <v>499</v>
      </c>
    </row>
    <row r="670" spans="1:30" ht="36" customHeight="1">
      <c r="A670" s="32">
        <v>75</v>
      </c>
      <c r="B670" s="53" t="s">
        <v>2003</v>
      </c>
      <c r="C670" s="23" t="s">
        <v>1857</v>
      </c>
      <c r="D670" s="48" t="s">
        <v>32</v>
      </c>
      <c r="E670" s="23" t="s">
        <v>2004</v>
      </c>
      <c r="F670" s="16">
        <v>11056500</v>
      </c>
      <c r="G670" s="73"/>
      <c r="H670" s="13"/>
      <c r="I670" s="13"/>
      <c r="J670" s="13"/>
      <c r="K670" s="73"/>
      <c r="L670" s="74"/>
      <c r="M670" s="73"/>
      <c r="N670" s="74"/>
      <c r="O670" s="74"/>
      <c r="P670" s="73"/>
      <c r="Q670" s="73"/>
      <c r="R670" s="74"/>
      <c r="S670" s="73"/>
      <c r="T670" s="74"/>
      <c r="U670" s="74"/>
      <c r="V670" s="16">
        <f t="shared" si="18"/>
        <v>1706.0179500000002</v>
      </c>
      <c r="W670" s="59">
        <v>1706.0179500000002</v>
      </c>
      <c r="X670" s="59">
        <f t="shared" si="19"/>
        <v>1706.0179500000002</v>
      </c>
      <c r="Y670" s="11" t="s">
        <v>34</v>
      </c>
      <c r="Z670" s="23">
        <v>13</v>
      </c>
      <c r="AA670" s="23">
        <v>31</v>
      </c>
      <c r="AB670" s="23">
        <v>5</v>
      </c>
      <c r="AC670" s="23"/>
      <c r="AD670" s="23"/>
    </row>
    <row r="671" spans="1:30" ht="36" customHeight="1">
      <c r="A671" s="32">
        <v>76</v>
      </c>
      <c r="B671" s="53" t="s">
        <v>2005</v>
      </c>
      <c r="C671" s="52" t="s">
        <v>2006</v>
      </c>
      <c r="D671" s="13" t="s">
        <v>55</v>
      </c>
      <c r="E671" s="52"/>
      <c r="F671" s="16">
        <v>9658480</v>
      </c>
      <c r="G671" s="73"/>
      <c r="H671" s="13"/>
      <c r="I671" s="13"/>
      <c r="J671" s="13"/>
      <c r="K671" s="73"/>
      <c r="L671" s="74"/>
      <c r="M671" s="73"/>
      <c r="N671" s="74"/>
      <c r="O671" s="74"/>
      <c r="P671" s="73"/>
      <c r="Q671" s="73"/>
      <c r="R671" s="74"/>
      <c r="S671" s="73"/>
      <c r="T671" s="74"/>
      <c r="U671" s="74"/>
      <c r="V671" s="16">
        <f t="shared" si="18"/>
        <v>1490.3034640000001</v>
      </c>
      <c r="W671" s="59">
        <v>1490.3034640000001</v>
      </c>
      <c r="X671" s="59">
        <f t="shared" si="19"/>
        <v>1490.3034640000001</v>
      </c>
      <c r="Y671" s="48" t="s">
        <v>2007</v>
      </c>
      <c r="Z671" s="23">
        <v>13</v>
      </c>
      <c r="AA671" s="23">
        <v>31</v>
      </c>
      <c r="AB671" s="23">
        <v>1</v>
      </c>
      <c r="AC671" s="23"/>
      <c r="AD671" s="23"/>
    </row>
    <row r="672" spans="1:30" ht="36" hidden="1" customHeight="1">
      <c r="A672" s="32">
        <v>77</v>
      </c>
      <c r="B672" s="53" t="s">
        <v>2008</v>
      </c>
      <c r="C672" s="52" t="s">
        <v>1995</v>
      </c>
      <c r="D672" s="48" t="s">
        <v>32</v>
      </c>
      <c r="E672" s="52" t="s">
        <v>2009</v>
      </c>
      <c r="F672" s="16">
        <v>8988105</v>
      </c>
      <c r="G672" s="73"/>
      <c r="H672" s="13"/>
      <c r="I672" s="13"/>
      <c r="J672" s="13"/>
      <c r="K672" s="73"/>
      <c r="L672" s="74"/>
      <c r="M672" s="73"/>
      <c r="N672" s="74"/>
      <c r="O672" s="74"/>
      <c r="P672" s="73"/>
      <c r="Q672" s="73"/>
      <c r="R672" s="74"/>
      <c r="S672" s="73"/>
      <c r="T672" s="74"/>
      <c r="U672" s="74"/>
      <c r="V672" s="16">
        <f t="shared" si="18"/>
        <v>1386.8646015000002</v>
      </c>
      <c r="W672" s="59">
        <v>1386.8646015000002</v>
      </c>
      <c r="X672" s="59">
        <f t="shared" si="19"/>
        <v>1386.8646015000002</v>
      </c>
      <c r="Y672" s="11" t="s">
        <v>34</v>
      </c>
      <c r="Z672" s="23">
        <v>13</v>
      </c>
      <c r="AA672" s="23">
        <v>31</v>
      </c>
      <c r="AB672" s="23">
        <v>5</v>
      </c>
      <c r="AC672" s="23" t="s">
        <v>2010</v>
      </c>
      <c r="AD672" s="23">
        <v>481</v>
      </c>
    </row>
    <row r="673" spans="1:30" ht="36" hidden="1" customHeight="1">
      <c r="A673" s="32">
        <v>78</v>
      </c>
      <c r="B673" s="53" t="s">
        <v>2011</v>
      </c>
      <c r="C673" s="52" t="s">
        <v>2012</v>
      </c>
      <c r="D673" s="48" t="s">
        <v>1822</v>
      </c>
      <c r="E673" s="52" t="s">
        <v>1308</v>
      </c>
      <c r="F673" s="16">
        <v>8971002</v>
      </c>
      <c r="G673" s="73"/>
      <c r="H673" s="13"/>
      <c r="I673" s="13"/>
      <c r="J673" s="13"/>
      <c r="K673" s="73"/>
      <c r="L673" s="74"/>
      <c r="M673" s="73"/>
      <c r="N673" s="74"/>
      <c r="O673" s="74"/>
      <c r="P673" s="73"/>
      <c r="Q673" s="73"/>
      <c r="R673" s="74"/>
      <c r="S673" s="73"/>
      <c r="T673" s="74"/>
      <c r="U673" s="74"/>
      <c r="V673" s="16">
        <f t="shared" si="18"/>
        <v>1384.2256086</v>
      </c>
      <c r="W673" s="59">
        <v>1384.2256086</v>
      </c>
      <c r="X673" s="59">
        <f t="shared" si="19"/>
        <v>1384.2256086</v>
      </c>
      <c r="Y673" s="11" t="s">
        <v>51</v>
      </c>
      <c r="Z673" s="23">
        <v>13</v>
      </c>
      <c r="AA673" s="23">
        <v>31</v>
      </c>
      <c r="AB673" s="23">
        <v>5</v>
      </c>
      <c r="AC673" s="23" t="s">
        <v>2013</v>
      </c>
      <c r="AD673" s="23">
        <v>484</v>
      </c>
    </row>
    <row r="674" spans="1:30" ht="36" customHeight="1">
      <c r="A674" s="32">
        <v>79</v>
      </c>
      <c r="B674" s="53" t="s">
        <v>2014</v>
      </c>
      <c r="C674" s="48" t="s">
        <v>1857</v>
      </c>
      <c r="D674" s="48" t="s">
        <v>32</v>
      </c>
      <c r="E674" s="54" t="s">
        <v>2015</v>
      </c>
      <c r="F674" s="16">
        <v>8339775</v>
      </c>
      <c r="G674" s="25"/>
      <c r="H674" s="13"/>
      <c r="I674" s="13"/>
      <c r="J674" s="13"/>
      <c r="K674" s="25"/>
      <c r="L674" s="74"/>
      <c r="M674" s="25"/>
      <c r="N674" s="74"/>
      <c r="O674" s="74"/>
      <c r="P674" s="25"/>
      <c r="Q674" s="25"/>
      <c r="R674" s="74"/>
      <c r="S674" s="25"/>
      <c r="T674" s="74"/>
      <c r="U674" s="74"/>
      <c r="V674" s="16">
        <f t="shared" si="18"/>
        <v>1286.8272825000001</v>
      </c>
      <c r="W674" s="59">
        <v>1286.8272825000001</v>
      </c>
      <c r="X674" s="59">
        <f t="shared" si="19"/>
        <v>1286.8272825000001</v>
      </c>
      <c r="Y674" s="11" t="s">
        <v>34</v>
      </c>
      <c r="Z674" s="23">
        <v>13</v>
      </c>
      <c r="AA674" s="23">
        <v>31</v>
      </c>
      <c r="AB674" s="23">
        <v>5</v>
      </c>
      <c r="AC674" s="23"/>
      <c r="AD674" s="23"/>
    </row>
    <row r="675" spans="1:30" ht="36" hidden="1" customHeight="1">
      <c r="A675" s="32">
        <v>80</v>
      </c>
      <c r="B675" s="55" t="s">
        <v>2016</v>
      </c>
      <c r="C675" s="56" t="s">
        <v>2017</v>
      </c>
      <c r="D675" s="56" t="s">
        <v>32</v>
      </c>
      <c r="E675" s="75" t="s">
        <v>2018</v>
      </c>
      <c r="F675" s="14">
        <v>7960869</v>
      </c>
      <c r="G675" s="73"/>
      <c r="H675" s="13"/>
      <c r="I675" s="13"/>
      <c r="J675" s="13"/>
      <c r="K675" s="73"/>
      <c r="L675" s="74"/>
      <c r="M675" s="73"/>
      <c r="N675" s="74"/>
      <c r="O675" s="74"/>
      <c r="P675" s="73"/>
      <c r="Q675" s="73"/>
      <c r="R675" s="74"/>
      <c r="S675" s="73"/>
      <c r="T675" s="74"/>
      <c r="U675" s="74"/>
      <c r="V675" s="16">
        <f t="shared" si="18"/>
        <v>1228.3620867000002</v>
      </c>
      <c r="W675" s="59">
        <v>1138</v>
      </c>
      <c r="X675" s="59">
        <f t="shared" si="19"/>
        <v>1228.3620867000002</v>
      </c>
      <c r="Y675" s="11" t="s">
        <v>51</v>
      </c>
      <c r="Z675" s="23">
        <v>13</v>
      </c>
      <c r="AA675" s="23">
        <v>31</v>
      </c>
      <c r="AB675" s="23">
        <v>5</v>
      </c>
      <c r="AC675" s="23" t="s">
        <v>2019</v>
      </c>
      <c r="AD675" s="23">
        <v>483</v>
      </c>
    </row>
    <row r="676" spans="1:30" ht="36" hidden="1" customHeight="1">
      <c r="A676" s="32">
        <v>81</v>
      </c>
      <c r="B676" s="53" t="s">
        <v>2020</v>
      </c>
      <c r="C676" s="52" t="s">
        <v>2021</v>
      </c>
      <c r="D676" s="48" t="s">
        <v>32</v>
      </c>
      <c r="E676" s="52" t="s">
        <v>2022</v>
      </c>
      <c r="F676" s="16">
        <v>7946936</v>
      </c>
      <c r="G676" s="25"/>
      <c r="H676" s="13"/>
      <c r="I676" s="13"/>
      <c r="J676" s="13"/>
      <c r="K676" s="25"/>
      <c r="L676" s="74"/>
      <c r="M676" s="25"/>
      <c r="N676" s="74"/>
      <c r="O676" s="74"/>
      <c r="P676" s="25"/>
      <c r="Q676" s="25"/>
      <c r="R676" s="74"/>
      <c r="S676" s="25"/>
      <c r="T676" s="74"/>
      <c r="U676" s="74"/>
      <c r="V676" s="16">
        <f t="shared" si="18"/>
        <v>1226.2122248000001</v>
      </c>
      <c r="W676" s="59">
        <v>1226.2122248000001</v>
      </c>
      <c r="X676" s="59">
        <f t="shared" si="19"/>
        <v>1226.2122248000001</v>
      </c>
      <c r="Y676" s="11" t="s">
        <v>34</v>
      </c>
      <c r="Z676" s="23">
        <v>13</v>
      </c>
      <c r="AA676" s="23">
        <v>31</v>
      </c>
      <c r="AB676" s="23">
        <v>5</v>
      </c>
      <c r="AC676" s="23" t="s">
        <v>2023</v>
      </c>
      <c r="AD676" s="23">
        <v>2493</v>
      </c>
    </row>
    <row r="677" spans="1:30" ht="36" customHeight="1">
      <c r="A677" s="32">
        <v>82</v>
      </c>
      <c r="B677" s="55" t="s">
        <v>2024</v>
      </c>
      <c r="C677" s="56" t="s">
        <v>2025</v>
      </c>
      <c r="D677" s="56" t="s">
        <v>32</v>
      </c>
      <c r="E677" s="75" t="s">
        <v>2026</v>
      </c>
      <c r="F677" s="14">
        <v>7264598</v>
      </c>
      <c r="G677" s="73"/>
      <c r="H677" s="13"/>
      <c r="I677" s="13"/>
      <c r="J677" s="13"/>
      <c r="K677" s="73">
        <v>97</v>
      </c>
      <c r="L677" s="74"/>
      <c r="M677" s="73"/>
      <c r="N677" s="74"/>
      <c r="O677" s="74"/>
      <c r="P677" s="73"/>
      <c r="Q677" s="73"/>
      <c r="R677" s="74"/>
      <c r="S677" s="73"/>
      <c r="T677" s="74"/>
      <c r="U677" s="74"/>
      <c r="V677" s="16">
        <f t="shared" si="18"/>
        <v>1219.8674714000001</v>
      </c>
      <c r="W677" s="59">
        <v>1206</v>
      </c>
      <c r="X677" s="59">
        <f t="shared" si="19"/>
        <v>1206</v>
      </c>
      <c r="Y677" s="11" t="s">
        <v>34</v>
      </c>
      <c r="Z677" s="23">
        <v>13</v>
      </c>
      <c r="AA677" s="23">
        <v>31</v>
      </c>
      <c r="AB677" s="23">
        <v>5</v>
      </c>
      <c r="AC677" s="23"/>
      <c r="AD677" s="23"/>
    </row>
    <row r="678" spans="1:30" ht="36" hidden="1" customHeight="1">
      <c r="A678" s="32">
        <v>83</v>
      </c>
      <c r="B678" s="53" t="s">
        <v>2027</v>
      </c>
      <c r="C678" s="52" t="s">
        <v>2028</v>
      </c>
      <c r="D678" s="13" t="s">
        <v>55</v>
      </c>
      <c r="E678" s="52" t="s">
        <v>1938</v>
      </c>
      <c r="F678" s="16">
        <v>7652405</v>
      </c>
      <c r="G678" s="73"/>
      <c r="H678" s="13"/>
      <c r="I678" s="13"/>
      <c r="J678" s="13"/>
      <c r="K678" s="73"/>
      <c r="L678" s="74"/>
      <c r="M678" s="73"/>
      <c r="N678" s="74"/>
      <c r="O678" s="74"/>
      <c r="P678" s="73"/>
      <c r="Q678" s="73"/>
      <c r="R678" s="74"/>
      <c r="S678" s="73"/>
      <c r="T678" s="74"/>
      <c r="U678" s="74"/>
      <c r="V678" s="16">
        <f t="shared" si="18"/>
        <v>1180.7660915000001</v>
      </c>
      <c r="W678" s="59">
        <v>1180.7660915000001</v>
      </c>
      <c r="X678" s="59">
        <f t="shared" si="19"/>
        <v>1180.7660915000001</v>
      </c>
      <c r="Y678" s="48" t="s">
        <v>2007</v>
      </c>
      <c r="Z678" s="23">
        <v>13</v>
      </c>
      <c r="AA678" s="23">
        <v>31</v>
      </c>
      <c r="AB678" s="23">
        <v>1</v>
      </c>
      <c r="AC678" s="23" t="s">
        <v>2029</v>
      </c>
      <c r="AD678" s="23">
        <v>2503</v>
      </c>
    </row>
    <row r="679" spans="1:30" ht="36" hidden="1" customHeight="1">
      <c r="A679" s="32">
        <v>84</v>
      </c>
      <c r="B679" s="53" t="s">
        <v>2030</v>
      </c>
      <c r="C679" s="48" t="s">
        <v>2031</v>
      </c>
      <c r="D679" s="48" t="s">
        <v>32</v>
      </c>
      <c r="E679" s="54" t="s">
        <v>2032</v>
      </c>
      <c r="F679" s="16">
        <v>5777146</v>
      </c>
      <c r="G679" s="73"/>
      <c r="H679" s="13"/>
      <c r="I679" s="13"/>
      <c r="J679" s="13"/>
      <c r="K679" s="73">
        <v>128</v>
      </c>
      <c r="L679" s="74"/>
      <c r="M679" s="73"/>
      <c r="N679" s="74"/>
      <c r="O679" s="74"/>
      <c r="P679" s="73"/>
      <c r="Q679" s="73"/>
      <c r="R679" s="74"/>
      <c r="S679" s="78"/>
      <c r="T679" s="74"/>
      <c r="U679" s="74">
        <v>145</v>
      </c>
      <c r="V679" s="16">
        <f t="shared" si="18"/>
        <v>1021.9736278</v>
      </c>
      <c r="W679" s="59">
        <v>1180</v>
      </c>
      <c r="X679" s="59">
        <f t="shared" si="19"/>
        <v>1180</v>
      </c>
      <c r="Y679" s="11" t="s">
        <v>34</v>
      </c>
      <c r="Z679" s="23">
        <v>13</v>
      </c>
      <c r="AA679" s="23">
        <v>31</v>
      </c>
      <c r="AB679" s="23">
        <v>5</v>
      </c>
      <c r="AC679" s="23" t="s">
        <v>2033</v>
      </c>
      <c r="AD679" s="23">
        <v>472</v>
      </c>
    </row>
    <row r="680" spans="1:30" ht="36" customHeight="1">
      <c r="A680" s="32">
        <v>85</v>
      </c>
      <c r="B680" s="53" t="s">
        <v>2034</v>
      </c>
      <c r="C680" s="52" t="s">
        <v>2035</v>
      </c>
      <c r="D680" s="48" t="s">
        <v>1244</v>
      </c>
      <c r="E680" s="52" t="s">
        <v>2036</v>
      </c>
      <c r="F680" s="16">
        <v>7063562</v>
      </c>
      <c r="G680" s="73"/>
      <c r="H680" s="13"/>
      <c r="I680" s="13"/>
      <c r="J680" s="13"/>
      <c r="K680" s="73"/>
      <c r="L680" s="74"/>
      <c r="M680" s="73"/>
      <c r="N680" s="74"/>
      <c r="O680" s="74"/>
      <c r="P680" s="73"/>
      <c r="Q680" s="73"/>
      <c r="R680" s="74"/>
      <c r="S680" s="73"/>
      <c r="T680" s="74"/>
      <c r="U680" s="74"/>
      <c r="V680" s="16">
        <f t="shared" si="18"/>
        <v>1089.9076166</v>
      </c>
      <c r="W680" s="59">
        <v>1089.9076166</v>
      </c>
      <c r="X680" s="59">
        <f t="shared" si="19"/>
        <v>1089.9076166</v>
      </c>
      <c r="Y680" s="48" t="s">
        <v>2007</v>
      </c>
      <c r="Z680" s="23">
        <v>13</v>
      </c>
      <c r="AA680" s="23">
        <v>31</v>
      </c>
      <c r="AB680" s="23">
        <v>3</v>
      </c>
      <c r="AC680" s="23"/>
      <c r="AD680" s="23"/>
    </row>
    <row r="681" spans="1:30" ht="36" hidden="1" customHeight="1">
      <c r="A681" s="32">
        <v>86</v>
      </c>
      <c r="B681" s="53" t="s">
        <v>2037</v>
      </c>
      <c r="C681" s="52" t="s">
        <v>2038</v>
      </c>
      <c r="D681" s="48" t="s">
        <v>32</v>
      </c>
      <c r="E681" s="52" t="s">
        <v>2039</v>
      </c>
      <c r="F681" s="16">
        <v>7041016</v>
      </c>
      <c r="G681" s="25"/>
      <c r="H681" s="13"/>
      <c r="I681" s="13"/>
      <c r="J681" s="13"/>
      <c r="K681" s="25"/>
      <c r="L681" s="74"/>
      <c r="M681" s="25"/>
      <c r="N681" s="74"/>
      <c r="O681" s="74"/>
      <c r="P681" s="25"/>
      <c r="Q681" s="25"/>
      <c r="R681" s="74"/>
      <c r="S681" s="25"/>
      <c r="T681" s="74"/>
      <c r="U681" s="74"/>
      <c r="V681" s="16">
        <f t="shared" si="18"/>
        <v>1086.4287688000002</v>
      </c>
      <c r="W681" s="59">
        <v>1086.4287688000002</v>
      </c>
      <c r="X681" s="59">
        <f t="shared" si="19"/>
        <v>1086.4287688000002</v>
      </c>
      <c r="Y681" s="11" t="s">
        <v>34</v>
      </c>
      <c r="Z681" s="23">
        <v>13</v>
      </c>
      <c r="AA681" s="23">
        <v>31</v>
      </c>
      <c r="AB681" s="23">
        <v>5</v>
      </c>
      <c r="AC681" s="23" t="s">
        <v>2040</v>
      </c>
      <c r="AD681" s="23">
        <v>2495</v>
      </c>
    </row>
    <row r="682" spans="1:30" ht="36" customHeight="1">
      <c r="A682" s="32">
        <v>87</v>
      </c>
      <c r="B682" s="53" t="s">
        <v>2041</v>
      </c>
      <c r="C682" s="52" t="s">
        <v>2042</v>
      </c>
      <c r="D682" s="48" t="s">
        <v>402</v>
      </c>
      <c r="E682" s="52" t="s">
        <v>2043</v>
      </c>
      <c r="F682" s="16">
        <v>6997844</v>
      </c>
      <c r="G682" s="73"/>
      <c r="H682" s="13"/>
      <c r="I682" s="13"/>
      <c r="J682" s="13"/>
      <c r="K682" s="73"/>
      <c r="L682" s="74"/>
      <c r="M682" s="73"/>
      <c r="N682" s="74"/>
      <c r="O682" s="74"/>
      <c r="P682" s="73"/>
      <c r="Q682" s="73"/>
      <c r="R682" s="74"/>
      <c r="S682" s="73"/>
      <c r="T682" s="74"/>
      <c r="U682" s="74"/>
      <c r="V682" s="16">
        <f t="shared" si="18"/>
        <v>1079.7673292000002</v>
      </c>
      <c r="W682" s="59">
        <v>1079.7673292000002</v>
      </c>
      <c r="X682" s="59">
        <f t="shared" si="19"/>
        <v>1079.7673292000002</v>
      </c>
      <c r="Y682" s="48" t="s">
        <v>2007</v>
      </c>
      <c r="Z682" s="23">
        <v>13</v>
      </c>
      <c r="AA682" s="23">
        <v>31</v>
      </c>
      <c r="AB682" s="23">
        <v>6</v>
      </c>
      <c r="AC682" s="23"/>
      <c r="AD682" s="23"/>
    </row>
    <row r="683" spans="1:30" ht="36" hidden="1" customHeight="1">
      <c r="A683" s="32">
        <v>88</v>
      </c>
      <c r="B683" s="53" t="s">
        <v>2044</v>
      </c>
      <c r="C683" s="48" t="s">
        <v>1860</v>
      </c>
      <c r="D683" s="48" t="s">
        <v>32</v>
      </c>
      <c r="E683" s="54" t="s">
        <v>2045</v>
      </c>
      <c r="F683" s="16">
        <v>6513512</v>
      </c>
      <c r="G683" s="73">
        <v>21</v>
      </c>
      <c r="H683" s="13"/>
      <c r="I683" s="13"/>
      <c r="J683" s="13"/>
      <c r="K683" s="73">
        <v>64</v>
      </c>
      <c r="L683" s="74"/>
      <c r="M683" s="73"/>
      <c r="N683" s="74"/>
      <c r="O683" s="74"/>
      <c r="P683" s="73"/>
      <c r="Q683" s="73"/>
      <c r="R683" s="74"/>
      <c r="S683" s="73"/>
      <c r="T683" s="74"/>
      <c r="U683" s="74"/>
      <c r="V683" s="16">
        <f t="shared" si="18"/>
        <v>1085.0149016</v>
      </c>
      <c r="W683" s="59">
        <v>1076</v>
      </c>
      <c r="X683" s="59">
        <f t="shared" si="19"/>
        <v>1076</v>
      </c>
      <c r="Y683" s="11" t="s">
        <v>34</v>
      </c>
      <c r="Z683" s="23">
        <v>13</v>
      </c>
      <c r="AA683" s="23">
        <v>31</v>
      </c>
      <c r="AB683" s="23">
        <v>5</v>
      </c>
      <c r="AC683" s="23" t="s">
        <v>2046</v>
      </c>
      <c r="AD683" s="23">
        <v>488</v>
      </c>
    </row>
    <row r="684" spans="1:30" ht="36" customHeight="1">
      <c r="A684" s="32">
        <v>89</v>
      </c>
      <c r="B684" s="53" t="s">
        <v>2047</v>
      </c>
      <c r="C684" s="48" t="s">
        <v>1857</v>
      </c>
      <c r="D684" s="48" t="s">
        <v>32</v>
      </c>
      <c r="E684" s="54" t="s">
        <v>2048</v>
      </c>
      <c r="F684" s="16">
        <v>6835960</v>
      </c>
      <c r="G684" s="25"/>
      <c r="H684" s="13"/>
      <c r="I684" s="13"/>
      <c r="J684" s="13"/>
      <c r="K684" s="25"/>
      <c r="L684" s="74"/>
      <c r="M684" s="25"/>
      <c r="N684" s="74"/>
      <c r="O684" s="74"/>
      <c r="P684" s="25"/>
      <c r="Q684" s="25"/>
      <c r="R684" s="74"/>
      <c r="S684" s="25"/>
      <c r="T684" s="74"/>
      <c r="U684" s="74"/>
      <c r="V684" s="16">
        <f t="shared" si="18"/>
        <v>1054.788628</v>
      </c>
      <c r="W684" s="59">
        <v>1054.788628</v>
      </c>
      <c r="X684" s="59">
        <f t="shared" si="19"/>
        <v>1054.788628</v>
      </c>
      <c r="Y684" s="11" t="s">
        <v>34</v>
      </c>
      <c r="Z684" s="23">
        <v>13</v>
      </c>
      <c r="AA684" s="23">
        <v>31</v>
      </c>
      <c r="AB684" s="23">
        <v>5</v>
      </c>
      <c r="AC684" s="23"/>
      <c r="AD684" s="23"/>
    </row>
    <row r="685" spans="1:30" ht="36" customHeight="1">
      <c r="A685" s="32">
        <v>90</v>
      </c>
      <c r="B685" s="53" t="s">
        <v>2049</v>
      </c>
      <c r="C685" s="52" t="s">
        <v>2050</v>
      </c>
      <c r="D685" s="48" t="s">
        <v>1822</v>
      </c>
      <c r="E685" s="52" t="s">
        <v>2051</v>
      </c>
      <c r="F685" s="16">
        <v>5598802</v>
      </c>
      <c r="G685" s="73"/>
      <c r="H685" s="13"/>
      <c r="I685" s="13"/>
      <c r="J685" s="13"/>
      <c r="K685" s="73">
        <v>10</v>
      </c>
      <c r="L685" s="74"/>
      <c r="M685" s="73"/>
      <c r="N685" s="74"/>
      <c r="O685" s="74"/>
      <c r="P685" s="73"/>
      <c r="Q685" s="73"/>
      <c r="R685" s="74"/>
      <c r="S685" s="73"/>
      <c r="T685" s="74"/>
      <c r="U685" s="74">
        <v>25</v>
      </c>
      <c r="V685" s="16">
        <f t="shared" si="18"/>
        <v>874.09514860000013</v>
      </c>
      <c r="W685" s="59">
        <v>900</v>
      </c>
      <c r="X685" s="59">
        <f t="shared" si="19"/>
        <v>900</v>
      </c>
      <c r="Y685" s="11" t="s">
        <v>34</v>
      </c>
      <c r="Z685" s="23">
        <v>13</v>
      </c>
      <c r="AA685" s="23">
        <v>31</v>
      </c>
      <c r="AB685" s="23">
        <v>5</v>
      </c>
      <c r="AC685" s="23"/>
      <c r="AD685" s="23"/>
    </row>
    <row r="686" spans="1:30" ht="36" hidden="1" customHeight="1">
      <c r="A686" s="32">
        <v>1</v>
      </c>
      <c r="B686" s="51" t="s">
        <v>2052</v>
      </c>
      <c r="C686" s="51" t="s">
        <v>2053</v>
      </c>
      <c r="D686" s="56" t="s">
        <v>32</v>
      </c>
      <c r="E686" s="52" t="s">
        <v>2054</v>
      </c>
      <c r="F686" s="23">
        <v>6875079</v>
      </c>
      <c r="G686" s="23"/>
      <c r="H686" s="13"/>
      <c r="I686" s="13"/>
      <c r="J686" s="13"/>
      <c r="K686" s="85"/>
      <c r="L686" s="86"/>
      <c r="M686" s="87"/>
      <c r="N686" s="86"/>
      <c r="O686" s="86"/>
      <c r="P686" s="88"/>
      <c r="Q686" s="87"/>
      <c r="R686" s="87"/>
      <c r="S686" s="85"/>
      <c r="T686" s="86"/>
      <c r="U686" s="86"/>
      <c r="V686" s="16">
        <f t="shared" si="18"/>
        <v>1060.8246897000001</v>
      </c>
      <c r="W686" s="23">
        <v>1061</v>
      </c>
      <c r="X686" s="23">
        <f>IF(Y686="EVN",V686,W686)</f>
        <v>1061</v>
      </c>
      <c r="Y686" s="11" t="s">
        <v>34</v>
      </c>
      <c r="Z686" s="13">
        <v>14</v>
      </c>
      <c r="AA686" s="13">
        <v>34</v>
      </c>
      <c r="AB686" s="13">
        <v>5</v>
      </c>
      <c r="AC686" s="89" t="s">
        <v>2055</v>
      </c>
      <c r="AD686" s="398">
        <v>552</v>
      </c>
    </row>
    <row r="687" spans="1:30" ht="36" hidden="1" customHeight="1">
      <c r="A687" s="32">
        <v>2</v>
      </c>
      <c r="B687" s="51" t="s">
        <v>2056</v>
      </c>
      <c r="C687" s="51" t="s">
        <v>2057</v>
      </c>
      <c r="D687" s="56" t="s">
        <v>32</v>
      </c>
      <c r="E687" s="52" t="s">
        <v>118</v>
      </c>
      <c r="F687" s="23">
        <v>7398623</v>
      </c>
      <c r="G687" s="23"/>
      <c r="H687" s="13"/>
      <c r="I687" s="13"/>
      <c r="J687" s="13"/>
      <c r="K687" s="85"/>
      <c r="L687" s="86"/>
      <c r="M687" s="87"/>
      <c r="N687" s="86"/>
      <c r="O687" s="86"/>
      <c r="P687" s="88"/>
      <c r="Q687" s="87"/>
      <c r="R687" s="87"/>
      <c r="S687" s="85"/>
      <c r="T687" s="86"/>
      <c r="U687" s="86"/>
      <c r="V687" s="16">
        <f t="shared" si="18"/>
        <v>1141.6075289</v>
      </c>
      <c r="W687" s="23">
        <v>1142</v>
      </c>
      <c r="X687" s="23">
        <f t="shared" ref="X687:X741" si="20">IF(Y687="EVN",V687,W687)</f>
        <v>1142</v>
      </c>
      <c r="Y687" s="11" t="s">
        <v>34</v>
      </c>
      <c r="Z687" s="13">
        <v>14</v>
      </c>
      <c r="AA687" s="13">
        <v>34</v>
      </c>
      <c r="AB687" s="13">
        <v>5</v>
      </c>
      <c r="AC687" s="89" t="s">
        <v>2058</v>
      </c>
      <c r="AD687" s="398">
        <v>544</v>
      </c>
    </row>
    <row r="688" spans="1:30" ht="36" hidden="1" customHeight="1">
      <c r="A688" s="32">
        <v>3</v>
      </c>
      <c r="B688" s="51" t="s">
        <v>2059</v>
      </c>
      <c r="C688" s="51" t="s">
        <v>2060</v>
      </c>
      <c r="D688" s="56" t="s">
        <v>32</v>
      </c>
      <c r="E688" s="52" t="s">
        <v>2061</v>
      </c>
      <c r="F688" s="23">
        <v>9342969</v>
      </c>
      <c r="G688" s="23"/>
      <c r="H688" s="13"/>
      <c r="I688" s="13"/>
      <c r="J688" s="13"/>
      <c r="K688" s="85"/>
      <c r="L688" s="86"/>
      <c r="M688" s="87"/>
      <c r="N688" s="86"/>
      <c r="O688" s="86"/>
      <c r="P688" s="88"/>
      <c r="Q688" s="87"/>
      <c r="R688" s="87"/>
      <c r="S688" s="85"/>
      <c r="T688" s="86"/>
      <c r="U688" s="86"/>
      <c r="V688" s="16">
        <f t="shared" si="18"/>
        <v>1441.6201167000002</v>
      </c>
      <c r="W688" s="23">
        <v>1424</v>
      </c>
      <c r="X688" s="23">
        <f t="shared" si="20"/>
        <v>1441.6201167000002</v>
      </c>
      <c r="Y688" s="11" t="s">
        <v>51</v>
      </c>
      <c r="Z688" s="13">
        <v>14</v>
      </c>
      <c r="AA688" s="13">
        <v>34</v>
      </c>
      <c r="AB688" s="13">
        <v>5</v>
      </c>
      <c r="AC688" s="89" t="s">
        <v>2062</v>
      </c>
      <c r="AD688" s="398">
        <v>545</v>
      </c>
    </row>
    <row r="689" spans="1:30" ht="36" hidden="1" customHeight="1">
      <c r="A689" s="32">
        <v>4</v>
      </c>
      <c r="B689" s="51" t="s">
        <v>2063</v>
      </c>
      <c r="C689" s="51" t="s">
        <v>2064</v>
      </c>
      <c r="D689" s="56" t="s">
        <v>32</v>
      </c>
      <c r="E689" s="52" t="s">
        <v>2065</v>
      </c>
      <c r="F689" s="23">
        <v>9018121</v>
      </c>
      <c r="G689" s="23"/>
      <c r="H689" s="13"/>
      <c r="I689" s="13"/>
      <c r="J689" s="13"/>
      <c r="K689" s="85"/>
      <c r="L689" s="13"/>
      <c r="M689" s="13"/>
      <c r="N689" s="13"/>
      <c r="O689" s="13"/>
      <c r="P689" s="13"/>
      <c r="Q689" s="13"/>
      <c r="R689" s="13"/>
      <c r="S689" s="85"/>
      <c r="T689" s="13"/>
      <c r="U689" s="13"/>
      <c r="V689" s="16">
        <f t="shared" si="18"/>
        <v>1391.4960703000002</v>
      </c>
      <c r="W689" s="23">
        <v>1391</v>
      </c>
      <c r="X689" s="23">
        <f t="shared" si="20"/>
        <v>1391</v>
      </c>
      <c r="Y689" s="11" t="s">
        <v>34</v>
      </c>
      <c r="Z689" s="13">
        <v>14</v>
      </c>
      <c r="AA689" s="13">
        <v>34</v>
      </c>
      <c r="AB689" s="13">
        <v>5</v>
      </c>
      <c r="AC689" s="89" t="s">
        <v>2066</v>
      </c>
      <c r="AD689" s="398">
        <v>549</v>
      </c>
    </row>
    <row r="690" spans="1:30" ht="36" hidden="1" customHeight="1">
      <c r="A690" s="32">
        <v>5</v>
      </c>
      <c r="B690" s="51" t="s">
        <v>2067</v>
      </c>
      <c r="C690" s="51" t="s">
        <v>2068</v>
      </c>
      <c r="D690" s="56" t="s">
        <v>32</v>
      </c>
      <c r="E690" s="52" t="s">
        <v>118</v>
      </c>
      <c r="F690" s="23">
        <v>10448616</v>
      </c>
      <c r="G690" s="23"/>
      <c r="H690" s="13"/>
      <c r="I690" s="13"/>
      <c r="J690" s="13"/>
      <c r="K690" s="85"/>
      <c r="L690" s="13"/>
      <c r="M690" s="13"/>
      <c r="N690" s="13"/>
      <c r="O690" s="13"/>
      <c r="P690" s="13"/>
      <c r="Q690" s="13"/>
      <c r="R690" s="13"/>
      <c r="S690" s="85">
        <v>278</v>
      </c>
      <c r="T690" s="13"/>
      <c r="U690" s="13"/>
      <c r="V690" s="16">
        <f t="shared" si="18"/>
        <v>1915.2414488000002</v>
      </c>
      <c r="W690" s="23">
        <v>1871</v>
      </c>
      <c r="X690" s="23">
        <f t="shared" si="20"/>
        <v>1915.2414488000002</v>
      </c>
      <c r="Y690" s="11" t="s">
        <v>51</v>
      </c>
      <c r="Z690" s="13">
        <v>14</v>
      </c>
      <c r="AA690" s="13">
        <v>34</v>
      </c>
      <c r="AB690" s="13">
        <v>5</v>
      </c>
      <c r="AC690" s="89" t="s">
        <v>2069</v>
      </c>
      <c r="AD690" s="398">
        <v>547</v>
      </c>
    </row>
    <row r="691" spans="1:30" ht="36" hidden="1" customHeight="1">
      <c r="A691" s="32">
        <v>6</v>
      </c>
      <c r="B691" s="51" t="s">
        <v>2070</v>
      </c>
      <c r="C691" s="51" t="s">
        <v>2071</v>
      </c>
      <c r="D691" s="56" t="s">
        <v>32</v>
      </c>
      <c r="E691" s="52" t="s">
        <v>2065</v>
      </c>
      <c r="F691" s="23">
        <v>9379400</v>
      </c>
      <c r="G691" s="23"/>
      <c r="H691" s="13"/>
      <c r="I691" s="13"/>
      <c r="J691" s="13"/>
      <c r="K691" s="85"/>
      <c r="L691" s="13"/>
      <c r="M691" s="13"/>
      <c r="N691" s="13"/>
      <c r="O691" s="13"/>
      <c r="P691" s="13"/>
      <c r="Q691" s="13"/>
      <c r="R691" s="13"/>
      <c r="S691" s="85"/>
      <c r="T691" s="13"/>
      <c r="U691" s="13"/>
      <c r="V691" s="16">
        <f t="shared" si="18"/>
        <v>1447.2414200000001</v>
      </c>
      <c r="W691" s="23">
        <v>1447</v>
      </c>
      <c r="X691" s="23">
        <f t="shared" si="20"/>
        <v>1447</v>
      </c>
      <c r="Y691" s="11" t="s">
        <v>34</v>
      </c>
      <c r="Z691" s="13">
        <v>14</v>
      </c>
      <c r="AA691" s="13">
        <v>34</v>
      </c>
      <c r="AB691" s="13">
        <v>5</v>
      </c>
      <c r="AC691" s="89" t="s">
        <v>2072</v>
      </c>
      <c r="AD691" s="398">
        <v>521</v>
      </c>
    </row>
    <row r="692" spans="1:30" ht="36" hidden="1" customHeight="1">
      <c r="A692" s="32">
        <v>7</v>
      </c>
      <c r="B692" s="51" t="s">
        <v>2073</v>
      </c>
      <c r="C692" s="51" t="s">
        <v>2074</v>
      </c>
      <c r="D692" s="56" t="s">
        <v>32</v>
      </c>
      <c r="E692" s="52" t="s">
        <v>2075</v>
      </c>
      <c r="F692" s="23">
        <v>11371120</v>
      </c>
      <c r="G692" s="23"/>
      <c r="H692" s="13"/>
      <c r="I692" s="13"/>
      <c r="J692" s="13"/>
      <c r="K692" s="85"/>
      <c r="L692" s="13"/>
      <c r="M692" s="13"/>
      <c r="N692" s="13"/>
      <c r="O692" s="13"/>
      <c r="P692" s="13"/>
      <c r="Q692" s="13"/>
      <c r="R692" s="13"/>
      <c r="S692" s="85"/>
      <c r="T692" s="13"/>
      <c r="U692" s="13"/>
      <c r="V692" s="16">
        <f t="shared" si="18"/>
        <v>1754.5638160000001</v>
      </c>
      <c r="W692" s="23">
        <v>1503</v>
      </c>
      <c r="X692" s="23">
        <f t="shared" si="20"/>
        <v>1754.5638160000001</v>
      </c>
      <c r="Y692" s="11" t="s">
        <v>51</v>
      </c>
      <c r="Z692" s="13">
        <v>14</v>
      </c>
      <c r="AA692" s="13">
        <v>34</v>
      </c>
      <c r="AB692" s="13">
        <v>5</v>
      </c>
      <c r="AC692" s="89" t="s">
        <v>2076</v>
      </c>
      <c r="AD692" s="398">
        <v>546</v>
      </c>
    </row>
    <row r="693" spans="1:30" ht="36" hidden="1" customHeight="1">
      <c r="A693" s="32">
        <v>8</v>
      </c>
      <c r="B693" s="51" t="s">
        <v>2077</v>
      </c>
      <c r="C693" s="51" t="s">
        <v>2078</v>
      </c>
      <c r="D693" s="56" t="s">
        <v>32</v>
      </c>
      <c r="E693" s="52" t="s">
        <v>2079</v>
      </c>
      <c r="F693" s="23">
        <v>10208875</v>
      </c>
      <c r="G693" s="23"/>
      <c r="H693" s="13"/>
      <c r="I693" s="13"/>
      <c r="J693" s="13"/>
      <c r="K693" s="85"/>
      <c r="L693" s="13"/>
      <c r="M693" s="13"/>
      <c r="N693" s="13"/>
      <c r="O693" s="13"/>
      <c r="P693" s="13"/>
      <c r="Q693" s="13"/>
      <c r="R693" s="13"/>
      <c r="S693" s="85"/>
      <c r="T693" s="13"/>
      <c r="U693" s="13"/>
      <c r="V693" s="16">
        <f t="shared" si="18"/>
        <v>1575.2294125000001</v>
      </c>
      <c r="W693" s="23">
        <v>1534</v>
      </c>
      <c r="X693" s="23">
        <f t="shared" si="20"/>
        <v>1575.2294125000001</v>
      </c>
      <c r="Y693" s="11" t="s">
        <v>51</v>
      </c>
      <c r="Z693" s="13">
        <v>14</v>
      </c>
      <c r="AA693" s="13">
        <v>34</v>
      </c>
      <c r="AB693" s="13">
        <v>5</v>
      </c>
      <c r="AC693" s="89" t="s">
        <v>2080</v>
      </c>
      <c r="AD693" s="398">
        <v>528</v>
      </c>
    </row>
    <row r="694" spans="1:30" ht="36" hidden="1" customHeight="1">
      <c r="A694" s="32">
        <v>9</v>
      </c>
      <c r="B694" s="51" t="s">
        <v>2081</v>
      </c>
      <c r="C694" s="51" t="s">
        <v>2082</v>
      </c>
      <c r="D694" s="56" t="s">
        <v>32</v>
      </c>
      <c r="E694" s="52" t="s">
        <v>118</v>
      </c>
      <c r="F694" s="23">
        <v>11378684</v>
      </c>
      <c r="G694" s="23"/>
      <c r="H694" s="13"/>
      <c r="I694" s="13"/>
      <c r="J694" s="13"/>
      <c r="K694" s="85"/>
      <c r="L694" s="13"/>
      <c r="M694" s="13"/>
      <c r="N694" s="13"/>
      <c r="O694" s="13"/>
      <c r="P694" s="13"/>
      <c r="Q694" s="13"/>
      <c r="R694" s="13"/>
      <c r="S694" s="85">
        <v>2.21</v>
      </c>
      <c r="T694" s="13"/>
      <c r="U694" s="13"/>
      <c r="V694" s="16">
        <f t="shared" si="18"/>
        <v>1758.1398412000001</v>
      </c>
      <c r="W694" s="23">
        <v>1747</v>
      </c>
      <c r="X694" s="23">
        <f t="shared" si="20"/>
        <v>1758.1398412000001</v>
      </c>
      <c r="Y694" s="11" t="s">
        <v>51</v>
      </c>
      <c r="Z694" s="13">
        <v>14</v>
      </c>
      <c r="AA694" s="13">
        <v>34</v>
      </c>
      <c r="AB694" s="13">
        <v>5</v>
      </c>
      <c r="AC694" s="89" t="s">
        <v>2083</v>
      </c>
      <c r="AD694" s="398">
        <v>543</v>
      </c>
    </row>
    <row r="695" spans="1:30" ht="36" hidden="1" customHeight="1">
      <c r="A695" s="32">
        <v>10</v>
      </c>
      <c r="B695" s="51" t="s">
        <v>2084</v>
      </c>
      <c r="C695" s="51" t="s">
        <v>2085</v>
      </c>
      <c r="D695" s="56" t="s">
        <v>32</v>
      </c>
      <c r="E695" s="52" t="str">
        <f>E688</f>
        <v>SX nhựa, bao bì</v>
      </c>
      <c r="F695" s="23">
        <v>10632125</v>
      </c>
      <c r="G695" s="23"/>
      <c r="H695" s="13"/>
      <c r="I695" s="13"/>
      <c r="J695" s="13"/>
      <c r="K695" s="85"/>
      <c r="L695" s="13"/>
      <c r="M695" s="13"/>
      <c r="N695" s="13"/>
      <c r="O695" s="13"/>
      <c r="P695" s="13"/>
      <c r="Q695" s="13"/>
      <c r="R695" s="13"/>
      <c r="S695" s="85"/>
      <c r="T695" s="13"/>
      <c r="U695" s="13"/>
      <c r="V695" s="16">
        <f t="shared" si="18"/>
        <v>1640.5368875000001</v>
      </c>
      <c r="W695" s="23">
        <v>1612</v>
      </c>
      <c r="X695" s="23">
        <f t="shared" si="20"/>
        <v>1640.5368875000001</v>
      </c>
      <c r="Y695" s="11" t="s">
        <v>51</v>
      </c>
      <c r="Z695" s="13">
        <v>14</v>
      </c>
      <c r="AA695" s="13">
        <v>34</v>
      </c>
      <c r="AB695" s="13">
        <v>5</v>
      </c>
      <c r="AC695" s="89" t="s">
        <v>2086</v>
      </c>
      <c r="AD695" s="398">
        <v>523</v>
      </c>
    </row>
    <row r="696" spans="1:30" ht="36" hidden="1" customHeight="1">
      <c r="A696" s="32">
        <v>11</v>
      </c>
      <c r="B696" s="90" t="s">
        <v>2087</v>
      </c>
      <c r="C696" s="77" t="s">
        <v>2088</v>
      </c>
      <c r="D696" s="56" t="s">
        <v>32</v>
      </c>
      <c r="E696" s="52" t="s">
        <v>118</v>
      </c>
      <c r="F696" s="23">
        <v>7710659</v>
      </c>
      <c r="G696" s="23"/>
      <c r="H696" s="13"/>
      <c r="I696" s="13"/>
      <c r="J696" s="13"/>
      <c r="K696" s="85">
        <v>235</v>
      </c>
      <c r="L696" s="13"/>
      <c r="M696" s="13"/>
      <c r="N696" s="13"/>
      <c r="O696" s="13"/>
      <c r="P696" s="13"/>
      <c r="Q696" s="13"/>
      <c r="R696" s="13"/>
      <c r="S696" s="85">
        <v>673</v>
      </c>
      <c r="T696" s="13"/>
      <c r="U696" s="13"/>
      <c r="V696" s="16">
        <f t="shared" si="18"/>
        <v>2163.0246837</v>
      </c>
      <c r="W696" s="23">
        <v>2163</v>
      </c>
      <c r="X696" s="23">
        <f t="shared" si="20"/>
        <v>2163</v>
      </c>
      <c r="Y696" s="11" t="s">
        <v>34</v>
      </c>
      <c r="Z696" s="13">
        <v>14</v>
      </c>
      <c r="AA696" s="13">
        <v>34</v>
      </c>
      <c r="AB696" s="13">
        <v>5</v>
      </c>
      <c r="AC696" s="89" t="s">
        <v>2089</v>
      </c>
      <c r="AD696" s="398">
        <v>551</v>
      </c>
    </row>
    <row r="697" spans="1:30" ht="36" hidden="1" customHeight="1">
      <c r="A697" s="32">
        <v>12</v>
      </c>
      <c r="B697" s="51" t="s">
        <v>2090</v>
      </c>
      <c r="C697" s="51" t="s">
        <v>2091</v>
      </c>
      <c r="D697" s="52" t="s">
        <v>1244</v>
      </c>
      <c r="E697" s="52" t="s">
        <v>2092</v>
      </c>
      <c r="F697" s="23">
        <v>16938688</v>
      </c>
      <c r="G697" s="23"/>
      <c r="H697" s="26"/>
      <c r="I697" s="26"/>
      <c r="J697" s="26"/>
      <c r="K697" s="85"/>
      <c r="L697" s="26"/>
      <c r="M697" s="26"/>
      <c r="N697" s="26"/>
      <c r="O697" s="26"/>
      <c r="P697" s="26"/>
      <c r="Q697" s="26"/>
      <c r="R697" s="26"/>
      <c r="S697" s="85"/>
      <c r="T697" s="26"/>
      <c r="U697" s="26"/>
      <c r="V697" s="16">
        <f t="shared" si="18"/>
        <v>2613.6395584000002</v>
      </c>
      <c r="W697" s="23">
        <v>2614</v>
      </c>
      <c r="X697" s="23">
        <f t="shared" si="20"/>
        <v>2614</v>
      </c>
      <c r="Y697" s="52" t="s">
        <v>34</v>
      </c>
      <c r="Z697" s="13">
        <v>14</v>
      </c>
      <c r="AA697" s="13">
        <v>34</v>
      </c>
      <c r="AB697" s="13">
        <v>3</v>
      </c>
      <c r="AC697" s="89" t="s">
        <v>2093</v>
      </c>
      <c r="AD697" s="398">
        <v>520</v>
      </c>
    </row>
    <row r="698" spans="1:30" ht="36" hidden="1" customHeight="1">
      <c r="A698" s="32">
        <v>13</v>
      </c>
      <c r="B698" s="51" t="s">
        <v>2094</v>
      </c>
      <c r="C698" s="51" t="s">
        <v>2095</v>
      </c>
      <c r="D698" s="47" t="s">
        <v>32</v>
      </c>
      <c r="E698" s="52" t="s">
        <v>118</v>
      </c>
      <c r="F698" s="23">
        <v>11644197</v>
      </c>
      <c r="G698" s="23"/>
      <c r="H698" s="13"/>
      <c r="I698" s="13"/>
      <c r="J698" s="13"/>
      <c r="K698" s="85"/>
      <c r="L698" s="13"/>
      <c r="M698" s="13"/>
      <c r="N698" s="13"/>
      <c r="O698" s="13"/>
      <c r="P698" s="13"/>
      <c r="Q698" s="13"/>
      <c r="R698" s="13"/>
      <c r="S698" s="85"/>
      <c r="T698" s="13"/>
      <c r="U698" s="13"/>
      <c r="V698" s="16">
        <f t="shared" si="18"/>
        <v>1796.6995971000001</v>
      </c>
      <c r="W698" s="23">
        <v>1743</v>
      </c>
      <c r="X698" s="23">
        <f t="shared" si="20"/>
        <v>1796.6995971000001</v>
      </c>
      <c r="Y698" s="11" t="s">
        <v>51</v>
      </c>
      <c r="Z698" s="13">
        <v>14</v>
      </c>
      <c r="AA698" s="13">
        <v>34</v>
      </c>
      <c r="AB698" s="13">
        <v>5</v>
      </c>
      <c r="AC698" s="89" t="s">
        <v>2096</v>
      </c>
      <c r="AD698" s="398">
        <v>536</v>
      </c>
    </row>
    <row r="699" spans="1:30" ht="36" hidden="1" customHeight="1">
      <c r="A699" s="32">
        <v>14</v>
      </c>
      <c r="B699" s="51" t="s">
        <v>2097</v>
      </c>
      <c r="C699" s="51" t="s">
        <v>2098</v>
      </c>
      <c r="D699" s="47" t="s">
        <v>32</v>
      </c>
      <c r="E699" s="52" t="s">
        <v>2099</v>
      </c>
      <c r="F699" s="23">
        <v>11429546</v>
      </c>
      <c r="G699" s="23"/>
      <c r="H699" s="13"/>
      <c r="I699" s="13"/>
      <c r="J699" s="13"/>
      <c r="K699" s="85"/>
      <c r="L699" s="13"/>
      <c r="M699" s="13"/>
      <c r="N699" s="13"/>
      <c r="O699" s="13"/>
      <c r="P699" s="13"/>
      <c r="Q699" s="13"/>
      <c r="R699" s="13"/>
      <c r="S699" s="85"/>
      <c r="T699" s="13"/>
      <c r="U699" s="13"/>
      <c r="V699" s="16">
        <f t="shared" si="18"/>
        <v>1763.5789478000002</v>
      </c>
      <c r="W699" s="23">
        <v>1764</v>
      </c>
      <c r="X699" s="23">
        <f t="shared" si="20"/>
        <v>1764</v>
      </c>
      <c r="Y699" s="11" t="s">
        <v>34</v>
      </c>
      <c r="Z699" s="13">
        <v>14</v>
      </c>
      <c r="AA699" s="13">
        <v>34</v>
      </c>
      <c r="AB699" s="13">
        <v>5</v>
      </c>
      <c r="AC699" s="89" t="s">
        <v>2100</v>
      </c>
      <c r="AD699" s="398">
        <v>541</v>
      </c>
    </row>
    <row r="700" spans="1:30" ht="36" hidden="1" customHeight="1">
      <c r="A700" s="32">
        <v>15</v>
      </c>
      <c r="B700" s="51" t="s">
        <v>2101</v>
      </c>
      <c r="C700" s="51" t="s">
        <v>2102</v>
      </c>
      <c r="D700" s="47" t="s">
        <v>32</v>
      </c>
      <c r="E700" s="52" t="s">
        <v>118</v>
      </c>
      <c r="F700" s="23">
        <v>11468261</v>
      </c>
      <c r="G700" s="23"/>
      <c r="H700" s="13"/>
      <c r="I700" s="13"/>
      <c r="J700" s="13"/>
      <c r="K700" s="85"/>
      <c r="L700" s="13"/>
      <c r="M700" s="13"/>
      <c r="N700" s="13"/>
      <c r="O700" s="13"/>
      <c r="P700" s="13"/>
      <c r="Q700" s="13"/>
      <c r="R700" s="13"/>
      <c r="S700" s="85"/>
      <c r="T700" s="13"/>
      <c r="U700" s="13"/>
      <c r="V700" s="16">
        <f t="shared" si="18"/>
        <v>1769.5526723</v>
      </c>
      <c r="W700" s="23">
        <v>1770</v>
      </c>
      <c r="X700" s="23">
        <f t="shared" si="20"/>
        <v>1770</v>
      </c>
      <c r="Y700" s="11" t="s">
        <v>34</v>
      </c>
      <c r="Z700" s="13">
        <v>14</v>
      </c>
      <c r="AA700" s="13">
        <v>34</v>
      </c>
      <c r="AB700" s="13">
        <v>5</v>
      </c>
      <c r="AC700" s="89" t="s">
        <v>2103</v>
      </c>
      <c r="AD700" s="398">
        <v>527</v>
      </c>
    </row>
    <row r="701" spans="1:30" ht="36" hidden="1" customHeight="1">
      <c r="A701" s="32">
        <v>16</v>
      </c>
      <c r="B701" s="51" t="s">
        <v>2104</v>
      </c>
      <c r="C701" s="51" t="s">
        <v>2105</v>
      </c>
      <c r="D701" s="47" t="s">
        <v>32</v>
      </c>
      <c r="E701" s="52" t="str">
        <f>E705</f>
        <v>Sản xuất</v>
      </c>
      <c r="F701" s="23">
        <v>18547869</v>
      </c>
      <c r="G701" s="23"/>
      <c r="H701" s="13"/>
      <c r="I701" s="13"/>
      <c r="J701" s="13"/>
      <c r="K701" s="85">
        <v>76.599999999999994</v>
      </c>
      <c r="L701" s="13"/>
      <c r="M701" s="13"/>
      <c r="N701" s="13"/>
      <c r="O701" s="13"/>
      <c r="P701" s="13"/>
      <c r="Q701" s="13"/>
      <c r="R701" s="13"/>
      <c r="S701" s="85"/>
      <c r="T701" s="13"/>
      <c r="U701" s="13"/>
      <c r="V701" s="16">
        <f t="shared" ref="V701:V763" si="21">0.0001543*F701+0.7*G701+ 0.7*H701+0.6*I701+0.5*J701+1.02*K701+0.00088*L701+0.99*M701+0.00094*N701+1.05*O701+0.00083*P701+1.09*Q701+0.0009*R701+1.09*S701+1*T701+0*U701</f>
        <v>2940.0681867000003</v>
      </c>
      <c r="W701" s="23">
        <v>2940</v>
      </c>
      <c r="X701" s="23">
        <f t="shared" si="20"/>
        <v>2940</v>
      </c>
      <c r="Y701" s="11" t="s">
        <v>34</v>
      </c>
      <c r="Z701" s="13">
        <v>14</v>
      </c>
      <c r="AA701" s="13">
        <v>34</v>
      </c>
      <c r="AB701" s="13">
        <v>5</v>
      </c>
      <c r="AC701" s="89" t="s">
        <v>2106</v>
      </c>
      <c r="AD701" s="398">
        <v>542</v>
      </c>
    </row>
    <row r="702" spans="1:30" ht="36" hidden="1" customHeight="1">
      <c r="A702" s="32">
        <v>17</v>
      </c>
      <c r="B702" s="51" t="s">
        <v>2107</v>
      </c>
      <c r="C702" s="51" t="s">
        <v>2108</v>
      </c>
      <c r="D702" s="47" t="s">
        <v>32</v>
      </c>
      <c r="E702" s="52" t="s">
        <v>118</v>
      </c>
      <c r="F702" s="23">
        <v>14716590</v>
      </c>
      <c r="G702" s="23"/>
      <c r="H702" s="13"/>
      <c r="I702" s="13"/>
      <c r="J702" s="13"/>
      <c r="K702" s="85"/>
      <c r="L702" s="13"/>
      <c r="M702" s="13"/>
      <c r="N702" s="13"/>
      <c r="O702" s="13"/>
      <c r="P702" s="13"/>
      <c r="Q702" s="13"/>
      <c r="R702" s="13"/>
      <c r="S702" s="85"/>
      <c r="T702" s="13"/>
      <c r="U702" s="13"/>
      <c r="V702" s="16">
        <f t="shared" si="21"/>
        <v>2270.7698370000003</v>
      </c>
      <c r="W702" s="23">
        <v>2074</v>
      </c>
      <c r="X702" s="23">
        <f t="shared" si="20"/>
        <v>2270.7698370000003</v>
      </c>
      <c r="Y702" s="11" t="s">
        <v>51</v>
      </c>
      <c r="Z702" s="13">
        <v>14</v>
      </c>
      <c r="AA702" s="13">
        <v>34</v>
      </c>
      <c r="AB702" s="13">
        <v>5</v>
      </c>
      <c r="AC702" s="89" t="s">
        <v>2109</v>
      </c>
      <c r="AD702" s="398">
        <v>550</v>
      </c>
    </row>
    <row r="703" spans="1:30" ht="36" hidden="1" customHeight="1">
      <c r="A703" s="32">
        <v>18</v>
      </c>
      <c r="B703" s="51" t="s">
        <v>2110</v>
      </c>
      <c r="C703" s="51" t="s">
        <v>2111</v>
      </c>
      <c r="D703" s="47" t="s">
        <v>32</v>
      </c>
      <c r="E703" s="52" t="s">
        <v>2112</v>
      </c>
      <c r="F703" s="23">
        <v>20038575</v>
      </c>
      <c r="G703" s="23"/>
      <c r="H703" s="13"/>
      <c r="I703" s="13"/>
      <c r="J703" s="13"/>
      <c r="K703" s="85"/>
      <c r="L703" s="13"/>
      <c r="M703" s="13"/>
      <c r="N703" s="13"/>
      <c r="O703" s="13"/>
      <c r="P703" s="13"/>
      <c r="Q703" s="13"/>
      <c r="R703" s="13"/>
      <c r="S703" s="85"/>
      <c r="T703" s="13"/>
      <c r="U703" s="13"/>
      <c r="V703" s="16">
        <f t="shared" si="21"/>
        <v>3091.9521225000003</v>
      </c>
      <c r="W703" s="23">
        <v>3009</v>
      </c>
      <c r="X703" s="23">
        <f t="shared" si="20"/>
        <v>3091.9521225000003</v>
      </c>
      <c r="Y703" s="11" t="s">
        <v>51</v>
      </c>
      <c r="Z703" s="13">
        <v>14</v>
      </c>
      <c r="AA703" s="13">
        <v>34</v>
      </c>
      <c r="AB703" s="13">
        <v>5</v>
      </c>
      <c r="AC703" s="89" t="s">
        <v>2113</v>
      </c>
      <c r="AD703" s="398">
        <v>530</v>
      </c>
    </row>
    <row r="704" spans="1:30" ht="36" hidden="1" customHeight="1">
      <c r="A704" s="32">
        <v>19</v>
      </c>
      <c r="B704" s="51" t="s">
        <v>2114</v>
      </c>
      <c r="C704" s="51" t="s">
        <v>2111</v>
      </c>
      <c r="D704" s="47" t="s">
        <v>32</v>
      </c>
      <c r="E704" s="52" t="s">
        <v>2115</v>
      </c>
      <c r="F704" s="23">
        <v>17513303</v>
      </c>
      <c r="G704" s="23"/>
      <c r="H704" s="13"/>
      <c r="I704" s="13"/>
      <c r="J704" s="13"/>
      <c r="K704" s="85"/>
      <c r="L704" s="13"/>
      <c r="M704" s="13"/>
      <c r="N704" s="13"/>
      <c r="O704" s="13"/>
      <c r="P704" s="13"/>
      <c r="Q704" s="13"/>
      <c r="R704" s="13"/>
      <c r="S704" s="85"/>
      <c r="T704" s="13"/>
      <c r="U704" s="13"/>
      <c r="V704" s="16">
        <f t="shared" si="21"/>
        <v>2702.3026529000003</v>
      </c>
      <c r="W704" s="23">
        <v>1233</v>
      </c>
      <c r="X704" s="23">
        <f t="shared" si="20"/>
        <v>2702.3026529000003</v>
      </c>
      <c r="Y704" s="11" t="s">
        <v>51</v>
      </c>
      <c r="Z704" s="13">
        <v>14</v>
      </c>
      <c r="AA704" s="13">
        <v>34</v>
      </c>
      <c r="AB704" s="13">
        <v>5</v>
      </c>
      <c r="AC704" s="89" t="s">
        <v>2116</v>
      </c>
      <c r="AD704" s="398">
        <v>540</v>
      </c>
    </row>
    <row r="705" spans="1:30" ht="36" hidden="1" customHeight="1">
      <c r="A705" s="32">
        <v>20</v>
      </c>
      <c r="B705" s="51" t="s">
        <v>2117</v>
      </c>
      <c r="C705" s="51" t="s">
        <v>2105</v>
      </c>
      <c r="D705" s="47" t="s">
        <v>32</v>
      </c>
      <c r="E705" s="52" t="s">
        <v>118</v>
      </c>
      <c r="F705" s="23">
        <v>10746390</v>
      </c>
      <c r="G705" s="23"/>
      <c r="H705" s="13"/>
      <c r="I705" s="13"/>
      <c r="J705" s="13"/>
      <c r="K705" s="85"/>
      <c r="L705" s="13"/>
      <c r="M705" s="13"/>
      <c r="N705" s="13"/>
      <c r="O705" s="13"/>
      <c r="P705" s="13"/>
      <c r="Q705" s="13"/>
      <c r="R705" s="13"/>
      <c r="S705" s="85"/>
      <c r="T705" s="13"/>
      <c r="U705" s="13"/>
      <c r="V705" s="16">
        <f t="shared" si="21"/>
        <v>1658.1679770000001</v>
      </c>
      <c r="W705" s="23">
        <v>1658</v>
      </c>
      <c r="X705" s="23">
        <f t="shared" si="20"/>
        <v>1658</v>
      </c>
      <c r="Y705" s="11" t="s">
        <v>34</v>
      </c>
      <c r="Z705" s="13">
        <v>14</v>
      </c>
      <c r="AA705" s="13">
        <v>34</v>
      </c>
      <c r="AB705" s="13">
        <v>5</v>
      </c>
      <c r="AC705" s="89" t="s">
        <v>2118</v>
      </c>
      <c r="AD705" s="398">
        <v>534</v>
      </c>
    </row>
    <row r="706" spans="1:30" ht="36" hidden="1" customHeight="1">
      <c r="A706" s="32">
        <v>21</v>
      </c>
      <c r="B706" s="51" t="s">
        <v>2119</v>
      </c>
      <c r="C706" s="51" t="s">
        <v>2120</v>
      </c>
      <c r="D706" s="47" t="s">
        <v>32</v>
      </c>
      <c r="E706" s="52" t="s">
        <v>2121</v>
      </c>
      <c r="F706" s="23">
        <v>11538396</v>
      </c>
      <c r="G706" s="23">
        <v>172</v>
      </c>
      <c r="H706" s="13"/>
      <c r="I706" s="13"/>
      <c r="J706" s="13"/>
      <c r="K706" s="85">
        <v>32.840000000000003</v>
      </c>
      <c r="L706" s="13"/>
      <c r="M706" s="13"/>
      <c r="N706" s="13"/>
      <c r="O706" s="13"/>
      <c r="P706" s="13"/>
      <c r="Q706" s="13"/>
      <c r="R706" s="13"/>
      <c r="S706" s="85"/>
      <c r="T706" s="13"/>
      <c r="U706" s="13"/>
      <c r="V706" s="16">
        <f t="shared" si="21"/>
        <v>1934.2713028000003</v>
      </c>
      <c r="W706" s="23">
        <v>1934</v>
      </c>
      <c r="X706" s="23">
        <f t="shared" si="20"/>
        <v>1934</v>
      </c>
      <c r="Y706" s="11" t="s">
        <v>34</v>
      </c>
      <c r="Z706" s="13">
        <v>14</v>
      </c>
      <c r="AA706" s="13">
        <v>34</v>
      </c>
      <c r="AB706" s="13">
        <v>5</v>
      </c>
      <c r="AC706" s="89" t="s">
        <v>2122</v>
      </c>
      <c r="AD706" s="398">
        <v>526</v>
      </c>
    </row>
    <row r="707" spans="1:30" ht="36" hidden="1" customHeight="1">
      <c r="A707" s="32">
        <v>22</v>
      </c>
      <c r="B707" s="51" t="s">
        <v>2123</v>
      </c>
      <c r="C707" s="51" t="s">
        <v>2124</v>
      </c>
      <c r="D707" s="47" t="s">
        <v>32</v>
      </c>
      <c r="E707" s="52" t="s">
        <v>118</v>
      </c>
      <c r="F707" s="23">
        <v>17486120</v>
      </c>
      <c r="G707" s="23"/>
      <c r="H707" s="13"/>
      <c r="I707" s="13"/>
      <c r="J707" s="13"/>
      <c r="K707" s="85">
        <v>2</v>
      </c>
      <c r="L707" s="13"/>
      <c r="M707" s="13"/>
      <c r="N707" s="13"/>
      <c r="O707" s="13"/>
      <c r="P707" s="13"/>
      <c r="Q707" s="13"/>
      <c r="R707" s="13"/>
      <c r="S707" s="85">
        <v>341</v>
      </c>
      <c r="T707" s="13"/>
      <c r="U707" s="13"/>
      <c r="V707" s="16">
        <f t="shared" si="21"/>
        <v>3071.8383160000003</v>
      </c>
      <c r="W707" s="23">
        <v>2656</v>
      </c>
      <c r="X707" s="23">
        <f t="shared" si="20"/>
        <v>3071.8383160000003</v>
      </c>
      <c r="Y707" s="11" t="s">
        <v>51</v>
      </c>
      <c r="Z707" s="13">
        <v>14</v>
      </c>
      <c r="AA707" s="13">
        <v>34</v>
      </c>
      <c r="AB707" s="13">
        <v>5</v>
      </c>
      <c r="AC707" s="89" t="s">
        <v>2125</v>
      </c>
      <c r="AD707" s="398">
        <v>537</v>
      </c>
    </row>
    <row r="708" spans="1:30" ht="36" hidden="1" customHeight="1">
      <c r="A708" s="32">
        <v>23</v>
      </c>
      <c r="B708" s="51" t="s">
        <v>2126</v>
      </c>
      <c r="C708" s="51" t="s">
        <v>2127</v>
      </c>
      <c r="D708" s="47" t="s">
        <v>32</v>
      </c>
      <c r="E708" s="52" t="s">
        <v>2128</v>
      </c>
      <c r="F708" s="23">
        <v>16380536</v>
      </c>
      <c r="G708" s="23"/>
      <c r="H708" s="13"/>
      <c r="I708" s="13"/>
      <c r="J708" s="13"/>
      <c r="K708" s="85"/>
      <c r="L708" s="13"/>
      <c r="M708" s="13"/>
      <c r="N708" s="13"/>
      <c r="O708" s="13"/>
      <c r="P708" s="13"/>
      <c r="Q708" s="13"/>
      <c r="R708" s="13"/>
      <c r="S708" s="85"/>
      <c r="T708" s="13"/>
      <c r="U708" s="13"/>
      <c r="V708" s="16">
        <f t="shared" si="21"/>
        <v>2527.5167048000003</v>
      </c>
      <c r="W708" s="23">
        <v>2319</v>
      </c>
      <c r="X708" s="23">
        <f t="shared" si="20"/>
        <v>2527.5167048000003</v>
      </c>
      <c r="Y708" s="11" t="s">
        <v>51</v>
      </c>
      <c r="Z708" s="13">
        <v>14</v>
      </c>
      <c r="AA708" s="13">
        <v>34</v>
      </c>
      <c r="AB708" s="13">
        <v>5</v>
      </c>
      <c r="AC708" s="89" t="s">
        <v>2129</v>
      </c>
      <c r="AD708" s="398">
        <v>519</v>
      </c>
    </row>
    <row r="709" spans="1:30" ht="36" hidden="1" customHeight="1">
      <c r="A709" s="32">
        <v>24</v>
      </c>
      <c r="B709" s="51" t="s">
        <v>2130</v>
      </c>
      <c r="C709" s="51" t="str">
        <f>C708</f>
        <v>KCN Dệt May Phố Nối B, huyện Yên Mỹ, tỉnh Hưng Yên</v>
      </c>
      <c r="D709" s="47" t="s">
        <v>32</v>
      </c>
      <c r="E709" s="52" t="s">
        <v>118</v>
      </c>
      <c r="F709" s="23">
        <v>18083502</v>
      </c>
      <c r="G709" s="23"/>
      <c r="H709" s="13"/>
      <c r="I709" s="13"/>
      <c r="J709" s="13"/>
      <c r="K709" s="85"/>
      <c r="L709" s="13"/>
      <c r="M709" s="13"/>
      <c r="N709" s="13"/>
      <c r="O709" s="13"/>
      <c r="P709" s="13"/>
      <c r="Q709" s="13"/>
      <c r="R709" s="13"/>
      <c r="S709" s="85"/>
      <c r="T709" s="13"/>
      <c r="U709" s="13"/>
      <c r="V709" s="16">
        <f t="shared" si="21"/>
        <v>2790.2843586000004</v>
      </c>
      <c r="W709" s="23">
        <v>2573</v>
      </c>
      <c r="X709" s="23">
        <f t="shared" si="20"/>
        <v>2790.2843586000004</v>
      </c>
      <c r="Y709" s="11" t="s">
        <v>51</v>
      </c>
      <c r="Z709" s="13">
        <v>14</v>
      </c>
      <c r="AA709" s="13">
        <v>34</v>
      </c>
      <c r="AB709" s="13">
        <v>5</v>
      </c>
      <c r="AC709" s="89" t="s">
        <v>2131</v>
      </c>
      <c r="AD709" s="398">
        <v>529</v>
      </c>
    </row>
    <row r="710" spans="1:30" ht="36" hidden="1" customHeight="1">
      <c r="A710" s="32">
        <v>25</v>
      </c>
      <c r="B710" s="51" t="s">
        <v>2132</v>
      </c>
      <c r="C710" s="51" t="s">
        <v>2133</v>
      </c>
      <c r="D710" s="47" t="s">
        <v>32</v>
      </c>
      <c r="E710" s="52" t="s">
        <v>2134</v>
      </c>
      <c r="F710" s="23">
        <v>5231935</v>
      </c>
      <c r="G710" s="23">
        <v>2275</v>
      </c>
      <c r="H710" s="26"/>
      <c r="I710" s="26"/>
      <c r="J710" s="26"/>
      <c r="K710" s="85"/>
      <c r="L710" s="26"/>
      <c r="M710" s="26"/>
      <c r="N710" s="26"/>
      <c r="O710" s="26"/>
      <c r="P710" s="26"/>
      <c r="Q710" s="26"/>
      <c r="R710" s="26"/>
      <c r="S710" s="85"/>
      <c r="T710" s="26"/>
      <c r="U710" s="26"/>
      <c r="V710" s="16">
        <f t="shared" si="21"/>
        <v>2399.7875705000001</v>
      </c>
      <c r="W710" s="23">
        <v>2400</v>
      </c>
      <c r="X710" s="23">
        <f t="shared" si="20"/>
        <v>2400</v>
      </c>
      <c r="Y710" s="11" t="s">
        <v>34</v>
      </c>
      <c r="Z710" s="13">
        <v>14</v>
      </c>
      <c r="AA710" s="13">
        <v>34</v>
      </c>
      <c r="AB710" s="13">
        <v>5</v>
      </c>
      <c r="AC710" s="89" t="s">
        <v>2135</v>
      </c>
      <c r="AD710" s="398">
        <v>548</v>
      </c>
    </row>
    <row r="711" spans="1:30" ht="36" hidden="1" customHeight="1">
      <c r="A711" s="32">
        <v>26</v>
      </c>
      <c r="B711" s="51" t="s">
        <v>2136</v>
      </c>
      <c r="C711" s="51" t="s">
        <v>2137</v>
      </c>
      <c r="D711" s="47" t="s">
        <v>32</v>
      </c>
      <c r="E711" s="52" t="s">
        <v>118</v>
      </c>
      <c r="F711" s="23">
        <v>18298800</v>
      </c>
      <c r="G711" s="23"/>
      <c r="H711" s="13"/>
      <c r="I711" s="13"/>
      <c r="J711" s="13"/>
      <c r="K711" s="85"/>
      <c r="L711" s="13"/>
      <c r="M711" s="13"/>
      <c r="N711" s="13"/>
      <c r="O711" s="13"/>
      <c r="P711" s="13"/>
      <c r="Q711" s="13"/>
      <c r="R711" s="13"/>
      <c r="S711" s="85"/>
      <c r="T711" s="13"/>
      <c r="U711" s="13"/>
      <c r="V711" s="16">
        <f t="shared" si="21"/>
        <v>2823.5048400000001</v>
      </c>
      <c r="W711" s="23">
        <v>2533</v>
      </c>
      <c r="X711" s="23">
        <f t="shared" si="20"/>
        <v>2823.5048400000001</v>
      </c>
      <c r="Y711" s="11" t="s">
        <v>51</v>
      </c>
      <c r="Z711" s="13">
        <v>14</v>
      </c>
      <c r="AA711" s="13">
        <v>34</v>
      </c>
      <c r="AB711" s="13">
        <v>5</v>
      </c>
      <c r="AC711" s="89" t="s">
        <v>2138</v>
      </c>
      <c r="AD711" s="398">
        <v>2520</v>
      </c>
    </row>
    <row r="712" spans="1:30" ht="36" hidden="1" customHeight="1">
      <c r="A712" s="32">
        <v>27</v>
      </c>
      <c r="B712" s="51" t="s">
        <v>2139</v>
      </c>
      <c r="C712" s="51" t="s">
        <v>2085</v>
      </c>
      <c r="D712" s="47" t="s">
        <v>32</v>
      </c>
      <c r="E712" s="52" t="s">
        <v>118</v>
      </c>
      <c r="F712" s="23">
        <v>13931712</v>
      </c>
      <c r="G712" s="23"/>
      <c r="H712" s="13"/>
      <c r="I712" s="13"/>
      <c r="J712" s="13"/>
      <c r="K712" s="85"/>
      <c r="L712" s="13"/>
      <c r="M712" s="13"/>
      <c r="N712" s="13"/>
      <c r="O712" s="13"/>
      <c r="P712" s="13"/>
      <c r="Q712" s="13"/>
      <c r="R712" s="13"/>
      <c r="S712" s="85"/>
      <c r="T712" s="13"/>
      <c r="U712" s="13"/>
      <c r="V712" s="16">
        <f t="shared" si="21"/>
        <v>2149.6631616</v>
      </c>
      <c r="W712" s="23">
        <v>2136</v>
      </c>
      <c r="X712" s="23">
        <f t="shared" si="20"/>
        <v>2149.6631616</v>
      </c>
      <c r="Y712" s="11" t="s">
        <v>51</v>
      </c>
      <c r="Z712" s="13">
        <v>14</v>
      </c>
      <c r="AA712" s="13">
        <v>34</v>
      </c>
      <c r="AB712" s="13">
        <v>5</v>
      </c>
      <c r="AC712" s="89" t="s">
        <v>2140</v>
      </c>
      <c r="AD712" s="398">
        <v>524</v>
      </c>
    </row>
    <row r="713" spans="1:30" ht="36" hidden="1" customHeight="1">
      <c r="A713" s="32">
        <v>28</v>
      </c>
      <c r="B713" s="51" t="s">
        <v>2141</v>
      </c>
      <c r="C713" s="51" t="s">
        <v>2060</v>
      </c>
      <c r="D713" s="47" t="s">
        <v>32</v>
      </c>
      <c r="E713" s="52" t="s">
        <v>2142</v>
      </c>
      <c r="F713" s="23">
        <v>19742667</v>
      </c>
      <c r="G713" s="23"/>
      <c r="H713" s="26"/>
      <c r="I713" s="26"/>
      <c r="J713" s="26"/>
      <c r="K713" s="85"/>
      <c r="L713" s="26"/>
      <c r="M713" s="26"/>
      <c r="N713" s="26"/>
      <c r="O713" s="26"/>
      <c r="P713" s="26"/>
      <c r="Q713" s="26"/>
      <c r="R713" s="26"/>
      <c r="S713" s="85"/>
      <c r="T713" s="26"/>
      <c r="U713" s="26"/>
      <c r="V713" s="16">
        <f t="shared" si="21"/>
        <v>3046.2935181000003</v>
      </c>
      <c r="W713" s="23">
        <v>3046</v>
      </c>
      <c r="X713" s="23">
        <f t="shared" si="20"/>
        <v>3046</v>
      </c>
      <c r="Y713" s="11" t="s">
        <v>34</v>
      </c>
      <c r="Z713" s="13">
        <v>14</v>
      </c>
      <c r="AA713" s="13">
        <v>34</v>
      </c>
      <c r="AB713" s="13">
        <v>5</v>
      </c>
      <c r="AC713" s="89" t="s">
        <v>2143</v>
      </c>
      <c r="AD713" s="398">
        <v>553</v>
      </c>
    </row>
    <row r="714" spans="1:30" ht="36" customHeight="1">
      <c r="A714" s="32">
        <v>29</v>
      </c>
      <c r="B714" s="51" t="s">
        <v>2144</v>
      </c>
      <c r="C714" s="51" t="s">
        <v>2105</v>
      </c>
      <c r="D714" s="47" t="s">
        <v>32</v>
      </c>
      <c r="E714" s="52" t="s">
        <v>2145</v>
      </c>
      <c r="F714" s="23">
        <v>20383855</v>
      </c>
      <c r="G714" s="23"/>
      <c r="H714" s="26"/>
      <c r="I714" s="26"/>
      <c r="J714" s="26"/>
      <c r="K714" s="85"/>
      <c r="L714" s="26"/>
      <c r="M714" s="26"/>
      <c r="N714" s="26"/>
      <c r="O714" s="26"/>
      <c r="P714" s="26"/>
      <c r="Q714" s="26"/>
      <c r="R714" s="26"/>
      <c r="S714" s="85"/>
      <c r="T714" s="26"/>
      <c r="U714" s="26"/>
      <c r="V714" s="16">
        <f t="shared" si="21"/>
        <v>3145.2288265000002</v>
      </c>
      <c r="W714" s="23">
        <v>3145</v>
      </c>
      <c r="X714" s="23">
        <f t="shared" si="20"/>
        <v>3145</v>
      </c>
      <c r="Y714" s="11" t="s">
        <v>34</v>
      </c>
      <c r="Z714" s="13">
        <v>14</v>
      </c>
      <c r="AA714" s="13">
        <v>34</v>
      </c>
      <c r="AB714" s="13">
        <v>5</v>
      </c>
      <c r="AC714" s="26"/>
      <c r="AD714" s="399"/>
    </row>
    <row r="715" spans="1:30" ht="36" hidden="1" customHeight="1">
      <c r="A715" s="32">
        <v>30</v>
      </c>
      <c r="B715" s="51" t="s">
        <v>2146</v>
      </c>
      <c r="C715" s="51" t="str">
        <f>C714</f>
        <v>Xã Lạc Đạo, huyện Văn Lâm, tỉnh Hưng Yên</v>
      </c>
      <c r="D715" s="47" t="s">
        <v>32</v>
      </c>
      <c r="E715" s="52" t="s">
        <v>2147</v>
      </c>
      <c r="F715" s="23">
        <v>27691386</v>
      </c>
      <c r="G715" s="23"/>
      <c r="H715" s="13"/>
      <c r="I715" s="13"/>
      <c r="J715" s="13"/>
      <c r="K715" s="85"/>
      <c r="L715" s="13"/>
      <c r="M715" s="13"/>
      <c r="N715" s="13"/>
      <c r="O715" s="13"/>
      <c r="P715" s="13"/>
      <c r="Q715" s="13"/>
      <c r="R715" s="13"/>
      <c r="S715" s="85"/>
      <c r="T715" s="13"/>
      <c r="U715" s="13"/>
      <c r="V715" s="16">
        <f t="shared" si="21"/>
        <v>4272.7808598000001</v>
      </c>
      <c r="W715" s="23">
        <v>3192</v>
      </c>
      <c r="X715" s="23">
        <f t="shared" si="20"/>
        <v>4272.7808598000001</v>
      </c>
      <c r="Y715" s="11" t="s">
        <v>51</v>
      </c>
      <c r="Z715" s="13">
        <v>14</v>
      </c>
      <c r="AA715" s="13">
        <v>34</v>
      </c>
      <c r="AB715" s="13">
        <v>5</v>
      </c>
      <c r="AC715" s="89" t="s">
        <v>2148</v>
      </c>
      <c r="AD715" s="398">
        <v>538</v>
      </c>
    </row>
    <row r="716" spans="1:30" ht="36" hidden="1" customHeight="1">
      <c r="A716" s="32">
        <v>31</v>
      </c>
      <c r="B716" s="51" t="s">
        <v>2149</v>
      </c>
      <c r="C716" s="51" t="s">
        <v>2053</v>
      </c>
      <c r="D716" s="47" t="s">
        <v>32</v>
      </c>
      <c r="E716" s="52" t="s">
        <v>2065</v>
      </c>
      <c r="F716" s="23">
        <v>23988998</v>
      </c>
      <c r="G716" s="23"/>
      <c r="H716" s="13"/>
      <c r="I716" s="13"/>
      <c r="J716" s="13"/>
      <c r="K716" s="85"/>
      <c r="L716" s="13"/>
      <c r="M716" s="13"/>
      <c r="N716" s="13"/>
      <c r="O716" s="13"/>
      <c r="P716" s="13"/>
      <c r="Q716" s="13"/>
      <c r="R716" s="13"/>
      <c r="S716" s="85"/>
      <c r="T716" s="13"/>
      <c r="U716" s="13"/>
      <c r="V716" s="16">
        <f t="shared" si="21"/>
        <v>3701.5023914000003</v>
      </c>
      <c r="W716" s="23">
        <v>3488</v>
      </c>
      <c r="X716" s="23">
        <f t="shared" si="20"/>
        <v>3701.5023914000003</v>
      </c>
      <c r="Y716" s="11" t="s">
        <v>51</v>
      </c>
      <c r="Z716" s="13">
        <v>14</v>
      </c>
      <c r="AA716" s="13">
        <v>34</v>
      </c>
      <c r="AB716" s="13">
        <v>5</v>
      </c>
      <c r="AC716" s="89" t="s">
        <v>2150</v>
      </c>
      <c r="AD716" s="398">
        <v>516</v>
      </c>
    </row>
    <row r="717" spans="1:30" ht="36" hidden="1" customHeight="1">
      <c r="A717" s="32">
        <v>32</v>
      </c>
      <c r="B717" s="51" t="s">
        <v>2151</v>
      </c>
      <c r="C717" s="51" t="s">
        <v>2152</v>
      </c>
      <c r="D717" s="47" t="s">
        <v>32</v>
      </c>
      <c r="E717" s="52" t="s">
        <v>2153</v>
      </c>
      <c r="F717" s="23">
        <v>24923788</v>
      </c>
      <c r="G717" s="23"/>
      <c r="H717" s="13"/>
      <c r="I717" s="13"/>
      <c r="J717" s="13"/>
      <c r="K717" s="85"/>
      <c r="L717" s="13"/>
      <c r="M717" s="13"/>
      <c r="N717" s="13"/>
      <c r="O717" s="13"/>
      <c r="P717" s="13"/>
      <c r="Q717" s="13"/>
      <c r="R717" s="13"/>
      <c r="S717" s="85"/>
      <c r="T717" s="13"/>
      <c r="U717" s="13"/>
      <c r="V717" s="16">
        <f t="shared" si="21"/>
        <v>3845.7404884000002</v>
      </c>
      <c r="W717" s="23">
        <v>2990</v>
      </c>
      <c r="X717" s="23">
        <f t="shared" si="20"/>
        <v>3845.7404884000002</v>
      </c>
      <c r="Y717" s="11" t="s">
        <v>51</v>
      </c>
      <c r="Z717" s="13">
        <v>14</v>
      </c>
      <c r="AA717" s="13">
        <v>34</v>
      </c>
      <c r="AB717" s="13">
        <v>5</v>
      </c>
      <c r="AC717" s="89" t="s">
        <v>2154</v>
      </c>
      <c r="AD717" s="398">
        <v>531</v>
      </c>
    </row>
    <row r="718" spans="1:30" ht="36" hidden="1" customHeight="1">
      <c r="A718" s="32">
        <v>33</v>
      </c>
      <c r="B718" s="51" t="s">
        <v>2155</v>
      </c>
      <c r="C718" s="51" t="s">
        <v>2156</v>
      </c>
      <c r="D718" s="47" t="s">
        <v>32</v>
      </c>
      <c r="E718" s="52" t="s">
        <v>2157</v>
      </c>
      <c r="F718" s="23">
        <v>29052264</v>
      </c>
      <c r="G718" s="23">
        <v>21780</v>
      </c>
      <c r="H718" s="13"/>
      <c r="I718" s="13"/>
      <c r="J718" s="13"/>
      <c r="K718" s="85">
        <v>22.67</v>
      </c>
      <c r="L718" s="13"/>
      <c r="M718" s="13"/>
      <c r="N718" s="13"/>
      <c r="O718" s="13"/>
      <c r="P718" s="13"/>
      <c r="Q718" s="13"/>
      <c r="R718" s="13"/>
      <c r="S718" s="85"/>
      <c r="T718" s="13"/>
      <c r="U718" s="13"/>
      <c r="V718" s="16">
        <f t="shared" si="21"/>
        <v>19751.887735199998</v>
      </c>
      <c r="W718" s="23">
        <v>19724</v>
      </c>
      <c r="X718" s="23">
        <f t="shared" si="20"/>
        <v>19751.887735199998</v>
      </c>
      <c r="Y718" s="11" t="s">
        <v>51</v>
      </c>
      <c r="Z718" s="13">
        <v>14</v>
      </c>
      <c r="AA718" s="13">
        <v>34</v>
      </c>
      <c r="AB718" s="13">
        <v>5</v>
      </c>
      <c r="AC718" s="89" t="s">
        <v>2158</v>
      </c>
      <c r="AD718" s="398">
        <v>515</v>
      </c>
    </row>
    <row r="719" spans="1:30" ht="36" hidden="1" customHeight="1">
      <c r="A719" s="32">
        <v>34</v>
      </c>
      <c r="B719" s="51" t="s">
        <v>2159</v>
      </c>
      <c r="C719" s="51" t="s">
        <v>2160</v>
      </c>
      <c r="D719" s="47" t="s">
        <v>32</v>
      </c>
      <c r="E719" s="52" t="s">
        <v>118</v>
      </c>
      <c r="F719" s="23">
        <v>29821158</v>
      </c>
      <c r="G719" s="23"/>
      <c r="H719" s="13"/>
      <c r="I719" s="13"/>
      <c r="J719" s="13"/>
      <c r="K719" s="85"/>
      <c r="L719" s="13"/>
      <c r="M719" s="13"/>
      <c r="N719" s="13"/>
      <c r="O719" s="13"/>
      <c r="P719" s="13"/>
      <c r="Q719" s="13"/>
      <c r="R719" s="13"/>
      <c r="S719" s="85"/>
      <c r="T719" s="13"/>
      <c r="U719" s="13"/>
      <c r="V719" s="16">
        <f t="shared" si="21"/>
        <v>4601.4046794000005</v>
      </c>
      <c r="W719" s="23">
        <v>3606</v>
      </c>
      <c r="X719" s="23">
        <f t="shared" si="20"/>
        <v>4601.4046794000005</v>
      </c>
      <c r="Y719" s="11" t="s">
        <v>51</v>
      </c>
      <c r="Z719" s="13">
        <v>14</v>
      </c>
      <c r="AA719" s="13">
        <v>34</v>
      </c>
      <c r="AB719" s="13">
        <v>5</v>
      </c>
      <c r="AC719" s="89" t="s">
        <v>2161</v>
      </c>
      <c r="AD719" s="398">
        <v>517</v>
      </c>
    </row>
    <row r="720" spans="1:30" ht="36" hidden="1" customHeight="1">
      <c r="A720" s="32">
        <v>35</v>
      </c>
      <c r="B720" s="51" t="s">
        <v>2162</v>
      </c>
      <c r="C720" s="51" t="s">
        <v>2085</v>
      </c>
      <c r="D720" s="47" t="s">
        <v>32</v>
      </c>
      <c r="E720" s="52" t="s">
        <v>2163</v>
      </c>
      <c r="F720" s="23">
        <v>35940696</v>
      </c>
      <c r="G720" s="23"/>
      <c r="H720" s="13"/>
      <c r="I720" s="13"/>
      <c r="J720" s="13"/>
      <c r="K720" s="85"/>
      <c r="L720" s="13"/>
      <c r="M720" s="13"/>
      <c r="N720" s="13"/>
      <c r="O720" s="13"/>
      <c r="P720" s="13"/>
      <c r="Q720" s="13"/>
      <c r="R720" s="13"/>
      <c r="S720" s="85"/>
      <c r="T720" s="13"/>
      <c r="U720" s="13"/>
      <c r="V720" s="16">
        <f t="shared" si="21"/>
        <v>5545.6493928</v>
      </c>
      <c r="W720" s="23">
        <v>5546</v>
      </c>
      <c r="X720" s="23">
        <f t="shared" si="20"/>
        <v>5546</v>
      </c>
      <c r="Y720" s="11" t="s">
        <v>34</v>
      </c>
      <c r="Z720" s="13">
        <v>14</v>
      </c>
      <c r="AA720" s="13">
        <v>34</v>
      </c>
      <c r="AB720" s="13">
        <v>5</v>
      </c>
      <c r="AC720" s="89" t="s">
        <v>2164</v>
      </c>
      <c r="AD720" s="398">
        <v>522</v>
      </c>
    </row>
    <row r="721" spans="1:30" ht="36" hidden="1" customHeight="1">
      <c r="A721" s="32">
        <v>36</v>
      </c>
      <c r="B721" s="51" t="s">
        <v>2165</v>
      </c>
      <c r="C721" s="51" t="s">
        <v>2078</v>
      </c>
      <c r="D721" s="47" t="s">
        <v>32</v>
      </c>
      <c r="E721" s="52" t="s">
        <v>2166</v>
      </c>
      <c r="F721" s="23">
        <v>77776124</v>
      </c>
      <c r="G721" s="23"/>
      <c r="H721" s="13"/>
      <c r="I721" s="13"/>
      <c r="J721" s="13"/>
      <c r="K721" s="85"/>
      <c r="L721" s="13"/>
      <c r="M721" s="13"/>
      <c r="N721" s="13"/>
      <c r="O721" s="13"/>
      <c r="P721" s="13"/>
      <c r="Q721" s="13"/>
      <c r="R721" s="13"/>
      <c r="S721" s="85"/>
      <c r="T721" s="13"/>
      <c r="U721" s="13"/>
      <c r="V721" s="16">
        <f t="shared" si="21"/>
        <v>12000.8559332</v>
      </c>
      <c r="W721" s="23">
        <v>12001</v>
      </c>
      <c r="X721" s="23">
        <f t="shared" si="20"/>
        <v>12001</v>
      </c>
      <c r="Y721" s="11" t="s">
        <v>34</v>
      </c>
      <c r="Z721" s="13">
        <v>14</v>
      </c>
      <c r="AA721" s="13">
        <v>34</v>
      </c>
      <c r="AB721" s="13">
        <v>5</v>
      </c>
      <c r="AC721" s="89" t="s">
        <v>2167</v>
      </c>
      <c r="AD721" s="398">
        <v>539</v>
      </c>
    </row>
    <row r="722" spans="1:30" ht="36" hidden="1" customHeight="1">
      <c r="A722" s="32">
        <v>37</v>
      </c>
      <c r="B722" s="51" t="s">
        <v>2168</v>
      </c>
      <c r="C722" s="51" t="s">
        <v>2078</v>
      </c>
      <c r="D722" s="47" t="s">
        <v>32</v>
      </c>
      <c r="E722" s="52" t="s">
        <v>2169</v>
      </c>
      <c r="F722" s="23">
        <v>43300000</v>
      </c>
      <c r="G722" s="23"/>
      <c r="H722" s="13"/>
      <c r="I722" s="13"/>
      <c r="J722" s="13"/>
      <c r="K722" s="85"/>
      <c r="L722" s="13"/>
      <c r="M722" s="13"/>
      <c r="N722" s="13"/>
      <c r="O722" s="13"/>
      <c r="P722" s="13"/>
      <c r="Q722" s="13"/>
      <c r="R722" s="13"/>
      <c r="S722" s="85">
        <v>3.5750000000000002</v>
      </c>
      <c r="T722" s="13"/>
      <c r="U722" s="13"/>
      <c r="V722" s="16">
        <f t="shared" si="21"/>
        <v>6685.0867500000004</v>
      </c>
      <c r="W722" s="23">
        <v>6685</v>
      </c>
      <c r="X722" s="23">
        <f t="shared" si="20"/>
        <v>6685</v>
      </c>
      <c r="Y722" s="11" t="s">
        <v>34</v>
      </c>
      <c r="Z722" s="13">
        <v>14</v>
      </c>
      <c r="AA722" s="13">
        <v>34</v>
      </c>
      <c r="AB722" s="13">
        <v>5</v>
      </c>
      <c r="AC722" s="89" t="s">
        <v>2170</v>
      </c>
      <c r="AD722" s="398">
        <v>533</v>
      </c>
    </row>
    <row r="723" spans="1:30" ht="36" hidden="1" customHeight="1">
      <c r="A723" s="32">
        <v>38</v>
      </c>
      <c r="B723" s="51" t="s">
        <v>2171</v>
      </c>
      <c r="C723" s="51" t="s">
        <v>2172</v>
      </c>
      <c r="D723" s="47" t="s">
        <v>32</v>
      </c>
      <c r="E723" s="52" t="s">
        <v>2173</v>
      </c>
      <c r="F723" s="23">
        <v>57562146</v>
      </c>
      <c r="G723" s="23"/>
      <c r="H723" s="13"/>
      <c r="I723" s="13"/>
      <c r="J723" s="13"/>
      <c r="K723" s="85"/>
      <c r="L723" s="13"/>
      <c r="M723" s="13"/>
      <c r="N723" s="13"/>
      <c r="O723" s="13"/>
      <c r="P723" s="13"/>
      <c r="Q723" s="13"/>
      <c r="R723" s="13"/>
      <c r="S723" s="85"/>
      <c r="T723" s="13"/>
      <c r="U723" s="13"/>
      <c r="V723" s="16">
        <f t="shared" si="21"/>
        <v>8881.8391277999999</v>
      </c>
      <c r="W723" s="23">
        <v>8016</v>
      </c>
      <c r="X723" s="23">
        <f t="shared" si="20"/>
        <v>8881.8391277999999</v>
      </c>
      <c r="Y723" s="11" t="s">
        <v>51</v>
      </c>
      <c r="Z723" s="13">
        <v>14</v>
      </c>
      <c r="AA723" s="13">
        <v>34</v>
      </c>
      <c r="AB723" s="13">
        <v>5</v>
      </c>
      <c r="AC723" s="89" t="s">
        <v>2174</v>
      </c>
      <c r="AD723" s="398">
        <v>525</v>
      </c>
    </row>
    <row r="724" spans="1:30" ht="36" hidden="1" customHeight="1">
      <c r="A724" s="32">
        <v>39</v>
      </c>
      <c r="B724" s="51" t="s">
        <v>2175</v>
      </c>
      <c r="C724" s="51" t="s">
        <v>2085</v>
      </c>
      <c r="D724" s="47" t="s">
        <v>32</v>
      </c>
      <c r="E724" s="52" t="s">
        <v>2176</v>
      </c>
      <c r="F724" s="23">
        <v>77095032</v>
      </c>
      <c r="G724" s="23"/>
      <c r="H724" s="13"/>
      <c r="I724" s="13"/>
      <c r="J724" s="13"/>
      <c r="K724" s="85"/>
      <c r="L724" s="13"/>
      <c r="M724" s="13"/>
      <c r="N724" s="13"/>
      <c r="O724" s="13"/>
      <c r="P724" s="13"/>
      <c r="Q724" s="13"/>
      <c r="R724" s="13"/>
      <c r="S724" s="85"/>
      <c r="T724" s="13"/>
      <c r="U724" s="13"/>
      <c r="V724" s="16">
        <f t="shared" si="21"/>
        <v>11895.763437600001</v>
      </c>
      <c r="W724" s="23">
        <v>9748</v>
      </c>
      <c r="X724" s="23">
        <f t="shared" si="20"/>
        <v>11895.763437600001</v>
      </c>
      <c r="Y724" s="11" t="s">
        <v>51</v>
      </c>
      <c r="Z724" s="13">
        <v>14</v>
      </c>
      <c r="AA724" s="13">
        <v>34</v>
      </c>
      <c r="AB724" s="13">
        <v>5</v>
      </c>
      <c r="AC724" s="89" t="s">
        <v>2177</v>
      </c>
      <c r="AD724" s="398">
        <v>532</v>
      </c>
    </row>
    <row r="725" spans="1:30" ht="36" hidden="1" customHeight="1">
      <c r="A725" s="32">
        <v>40</v>
      </c>
      <c r="B725" s="51" t="s">
        <v>2178</v>
      </c>
      <c r="C725" s="51" t="s">
        <v>2179</v>
      </c>
      <c r="D725" s="47" t="s">
        <v>32</v>
      </c>
      <c r="E725" s="52" t="str">
        <f>E719</f>
        <v>Sản xuất</v>
      </c>
      <c r="F725" s="23">
        <v>73648080</v>
      </c>
      <c r="G725" s="23"/>
      <c r="H725" s="13"/>
      <c r="I725" s="13"/>
      <c r="J725" s="13"/>
      <c r="K725" s="85"/>
      <c r="L725" s="13"/>
      <c r="M725" s="13"/>
      <c r="N725" s="13"/>
      <c r="O725" s="13"/>
      <c r="P725" s="13"/>
      <c r="Q725" s="13"/>
      <c r="R725" s="13"/>
      <c r="S725" s="85"/>
      <c r="T725" s="13"/>
      <c r="U725" s="13"/>
      <c r="V725" s="16">
        <f t="shared" si="21"/>
        <v>11363.898744</v>
      </c>
      <c r="W725" s="23">
        <v>11317</v>
      </c>
      <c r="X725" s="23">
        <f t="shared" si="20"/>
        <v>11363.898744</v>
      </c>
      <c r="Y725" s="11" t="s">
        <v>51</v>
      </c>
      <c r="Z725" s="13">
        <v>14</v>
      </c>
      <c r="AA725" s="13">
        <v>34</v>
      </c>
      <c r="AB725" s="13">
        <v>5</v>
      </c>
      <c r="AC725" s="89" t="s">
        <v>2180</v>
      </c>
      <c r="AD725" s="398">
        <v>512</v>
      </c>
    </row>
    <row r="726" spans="1:30" ht="36" hidden="1" customHeight="1">
      <c r="A726" s="32">
        <v>41</v>
      </c>
      <c r="B726" s="51" t="s">
        <v>2181</v>
      </c>
      <c r="C726" s="51" t="s">
        <v>2095</v>
      </c>
      <c r="D726" s="47" t="s">
        <v>32</v>
      </c>
      <c r="E726" s="52" t="s">
        <v>2182</v>
      </c>
      <c r="F726" s="23">
        <v>35338864</v>
      </c>
      <c r="G726" s="23"/>
      <c r="H726" s="13"/>
      <c r="I726" s="13"/>
      <c r="J726" s="13"/>
      <c r="K726" s="85"/>
      <c r="L726" s="13"/>
      <c r="M726" s="13"/>
      <c r="N726" s="13"/>
      <c r="O726" s="13"/>
      <c r="P726" s="13"/>
      <c r="Q726" s="13"/>
      <c r="R726" s="13"/>
      <c r="S726" s="85"/>
      <c r="T726" s="13"/>
      <c r="U726" s="13"/>
      <c r="V726" s="16">
        <f t="shared" si="21"/>
        <v>5452.7867152000008</v>
      </c>
      <c r="W726" s="23">
        <v>5453</v>
      </c>
      <c r="X726" s="23">
        <f t="shared" si="20"/>
        <v>5453</v>
      </c>
      <c r="Y726" s="11" t="s">
        <v>34</v>
      </c>
      <c r="Z726" s="13">
        <v>14</v>
      </c>
      <c r="AA726" s="13">
        <v>34</v>
      </c>
      <c r="AB726" s="13">
        <v>5</v>
      </c>
      <c r="AC726" s="89" t="s">
        <v>2183</v>
      </c>
      <c r="AD726" s="398">
        <v>514</v>
      </c>
    </row>
    <row r="727" spans="1:30" ht="36" hidden="1" customHeight="1">
      <c r="A727" s="32">
        <v>42</v>
      </c>
      <c r="B727" s="51" t="s">
        <v>2184</v>
      </c>
      <c r="C727" s="51" t="s">
        <v>2185</v>
      </c>
      <c r="D727" s="47" t="s">
        <v>32</v>
      </c>
      <c r="E727" s="52" t="s">
        <v>2186</v>
      </c>
      <c r="F727" s="23">
        <v>268926073</v>
      </c>
      <c r="G727" s="23"/>
      <c r="H727" s="26"/>
      <c r="I727" s="26"/>
      <c r="J727" s="26"/>
      <c r="K727" s="85"/>
      <c r="L727" s="26"/>
      <c r="M727" s="26"/>
      <c r="N727" s="26"/>
      <c r="O727" s="26"/>
      <c r="P727" s="26"/>
      <c r="Q727" s="26"/>
      <c r="R727" s="26"/>
      <c r="S727" s="85"/>
      <c r="T727" s="26"/>
      <c r="U727" s="26"/>
      <c r="V727" s="16">
        <f t="shared" si="21"/>
        <v>41495.293063900004</v>
      </c>
      <c r="W727" s="23">
        <v>37967</v>
      </c>
      <c r="X727" s="23">
        <f t="shared" si="20"/>
        <v>41495.293063900004</v>
      </c>
      <c r="Y727" s="11" t="s">
        <v>51</v>
      </c>
      <c r="Z727" s="13">
        <v>14</v>
      </c>
      <c r="AA727" s="13">
        <v>34</v>
      </c>
      <c r="AB727" s="13">
        <v>5</v>
      </c>
      <c r="AC727" s="89" t="s">
        <v>2187</v>
      </c>
      <c r="AD727" s="398">
        <v>513</v>
      </c>
    </row>
    <row r="728" spans="1:30" ht="36" hidden="1" customHeight="1">
      <c r="A728" s="32">
        <v>43</v>
      </c>
      <c r="B728" s="51" t="s">
        <v>2188</v>
      </c>
      <c r="C728" s="51" t="s">
        <v>2078</v>
      </c>
      <c r="D728" s="47" t="s">
        <v>32</v>
      </c>
      <c r="E728" s="52" t="s">
        <v>118</v>
      </c>
      <c r="F728" s="23">
        <v>7414393</v>
      </c>
      <c r="G728" s="23"/>
      <c r="H728" s="13"/>
      <c r="I728" s="13"/>
      <c r="J728" s="13"/>
      <c r="K728" s="85"/>
      <c r="L728" s="13"/>
      <c r="M728" s="13"/>
      <c r="N728" s="13"/>
      <c r="O728" s="13"/>
      <c r="P728" s="13"/>
      <c r="Q728" s="13"/>
      <c r="R728" s="13"/>
      <c r="S728" s="85"/>
      <c r="T728" s="13"/>
      <c r="U728" s="13"/>
      <c r="V728" s="16">
        <f t="shared" si="21"/>
        <v>1144.0408399</v>
      </c>
      <c r="W728" s="23">
        <v>1144</v>
      </c>
      <c r="X728" s="23">
        <f t="shared" si="20"/>
        <v>1144</v>
      </c>
      <c r="Y728" s="11" t="s">
        <v>34</v>
      </c>
      <c r="Z728" s="13">
        <v>14</v>
      </c>
      <c r="AA728" s="13">
        <v>34</v>
      </c>
      <c r="AB728" s="13">
        <v>5</v>
      </c>
      <c r="AC728" s="89" t="s">
        <v>2189</v>
      </c>
      <c r="AD728" s="398">
        <v>2508</v>
      </c>
    </row>
    <row r="729" spans="1:30" ht="36" hidden="1" customHeight="1">
      <c r="A729" s="32">
        <v>44</v>
      </c>
      <c r="B729" s="51" t="s">
        <v>2190</v>
      </c>
      <c r="C729" s="51" t="s">
        <v>2191</v>
      </c>
      <c r="D729" s="47" t="s">
        <v>32</v>
      </c>
      <c r="E729" s="52" t="str">
        <f>E689</f>
        <v>SX nhựa</v>
      </c>
      <c r="F729" s="23">
        <v>6717228</v>
      </c>
      <c r="G729" s="23"/>
      <c r="H729" s="13"/>
      <c r="I729" s="13"/>
      <c r="J729" s="13"/>
      <c r="K729" s="85"/>
      <c r="L729" s="13"/>
      <c r="M729" s="13"/>
      <c r="N729" s="13"/>
      <c r="O729" s="13"/>
      <c r="P729" s="13"/>
      <c r="Q729" s="13"/>
      <c r="R729" s="13"/>
      <c r="S729" s="85"/>
      <c r="T729" s="13"/>
      <c r="U729" s="13"/>
      <c r="V729" s="16">
        <f t="shared" si="21"/>
        <v>1036.4682804000001</v>
      </c>
      <c r="W729" s="23">
        <v>1036</v>
      </c>
      <c r="X729" s="23">
        <f t="shared" si="20"/>
        <v>1036</v>
      </c>
      <c r="Y729" s="11" t="s">
        <v>34</v>
      </c>
      <c r="Z729" s="13">
        <v>14</v>
      </c>
      <c r="AA729" s="13">
        <v>34</v>
      </c>
      <c r="AB729" s="13">
        <v>5</v>
      </c>
      <c r="AC729" s="89" t="s">
        <v>2192</v>
      </c>
      <c r="AD729" s="398">
        <v>2510</v>
      </c>
    </row>
    <row r="730" spans="1:30" ht="36" hidden="1" customHeight="1">
      <c r="A730" s="32">
        <v>45</v>
      </c>
      <c r="B730" s="51" t="s">
        <v>2193</v>
      </c>
      <c r="C730" s="51" t="s">
        <v>2194</v>
      </c>
      <c r="D730" s="47" t="s">
        <v>32</v>
      </c>
      <c r="E730" s="52" t="s">
        <v>118</v>
      </c>
      <c r="F730" s="23">
        <v>7560000</v>
      </c>
      <c r="G730" s="23"/>
      <c r="H730" s="13"/>
      <c r="I730" s="13"/>
      <c r="J730" s="13"/>
      <c r="K730" s="85"/>
      <c r="L730" s="13"/>
      <c r="M730" s="13"/>
      <c r="N730" s="13"/>
      <c r="O730" s="13"/>
      <c r="P730" s="13"/>
      <c r="Q730" s="13"/>
      <c r="R730" s="13"/>
      <c r="S730" s="85"/>
      <c r="T730" s="13"/>
      <c r="U730" s="13"/>
      <c r="V730" s="16">
        <f t="shared" si="21"/>
        <v>1166.508</v>
      </c>
      <c r="W730" s="23">
        <v>1167</v>
      </c>
      <c r="X730" s="23">
        <f t="shared" si="20"/>
        <v>1167</v>
      </c>
      <c r="Y730" s="11" t="s">
        <v>34</v>
      </c>
      <c r="Z730" s="13">
        <v>14</v>
      </c>
      <c r="AA730" s="13">
        <v>34</v>
      </c>
      <c r="AB730" s="13">
        <v>5</v>
      </c>
      <c r="AC730" s="89" t="s">
        <v>2195</v>
      </c>
      <c r="AD730" s="398">
        <v>2512</v>
      </c>
    </row>
    <row r="731" spans="1:30" ht="36" hidden="1" customHeight="1">
      <c r="A731" s="32">
        <v>46</v>
      </c>
      <c r="B731" s="51" t="s">
        <v>2196</v>
      </c>
      <c r="C731" s="51" t="s">
        <v>2197</v>
      </c>
      <c r="D731" s="47" t="s">
        <v>32</v>
      </c>
      <c r="E731" s="52" t="s">
        <v>118</v>
      </c>
      <c r="F731" s="23">
        <v>11048400</v>
      </c>
      <c r="G731" s="23"/>
      <c r="H731" s="13"/>
      <c r="I731" s="13"/>
      <c r="J731" s="13"/>
      <c r="K731" s="85"/>
      <c r="L731" s="13"/>
      <c r="M731" s="13"/>
      <c r="N731" s="13"/>
      <c r="O731" s="13"/>
      <c r="P731" s="13"/>
      <c r="Q731" s="13"/>
      <c r="R731" s="13"/>
      <c r="S731" s="85"/>
      <c r="T731" s="13"/>
      <c r="U731" s="13"/>
      <c r="V731" s="16">
        <f t="shared" si="21"/>
        <v>1704.7681200000002</v>
      </c>
      <c r="W731" s="23">
        <v>1184</v>
      </c>
      <c r="X731" s="23">
        <f t="shared" si="20"/>
        <v>1704.7681200000002</v>
      </c>
      <c r="Y731" s="11" t="s">
        <v>51</v>
      </c>
      <c r="Z731" s="13">
        <v>14</v>
      </c>
      <c r="AA731" s="13">
        <v>34</v>
      </c>
      <c r="AB731" s="13">
        <v>5</v>
      </c>
      <c r="AC731" s="89" t="s">
        <v>2198</v>
      </c>
      <c r="AD731" s="398">
        <v>2515</v>
      </c>
    </row>
    <row r="732" spans="1:30" ht="36" hidden="1" customHeight="1">
      <c r="A732" s="32">
        <v>47</v>
      </c>
      <c r="B732" s="51" t="s">
        <v>2199</v>
      </c>
      <c r="C732" s="51" t="s">
        <v>2078</v>
      </c>
      <c r="D732" s="47" t="s">
        <v>32</v>
      </c>
      <c r="E732" s="52" t="s">
        <v>118</v>
      </c>
      <c r="F732" s="23">
        <v>8477025</v>
      </c>
      <c r="G732" s="23"/>
      <c r="H732" s="13"/>
      <c r="I732" s="13"/>
      <c r="J732" s="13"/>
      <c r="K732" s="85"/>
      <c r="L732" s="13"/>
      <c r="M732" s="13"/>
      <c r="N732" s="13"/>
      <c r="O732" s="13"/>
      <c r="P732" s="13"/>
      <c r="Q732" s="13"/>
      <c r="R732" s="13"/>
      <c r="S732" s="85"/>
      <c r="T732" s="13"/>
      <c r="U732" s="13"/>
      <c r="V732" s="16">
        <f t="shared" si="21"/>
        <v>1308.0049575</v>
      </c>
      <c r="W732" s="23">
        <v>1181</v>
      </c>
      <c r="X732" s="23">
        <f t="shared" si="20"/>
        <v>1308.0049575</v>
      </c>
      <c r="Y732" s="11" t="s">
        <v>51</v>
      </c>
      <c r="Z732" s="13">
        <v>14</v>
      </c>
      <c r="AA732" s="13">
        <v>34</v>
      </c>
      <c r="AB732" s="13">
        <v>5</v>
      </c>
      <c r="AC732" s="89" t="s">
        <v>2200</v>
      </c>
      <c r="AD732" s="398">
        <v>2518</v>
      </c>
    </row>
    <row r="733" spans="1:30" ht="36" hidden="1" customHeight="1">
      <c r="A733" s="32">
        <v>48</v>
      </c>
      <c r="B733" s="51" t="s">
        <v>2201</v>
      </c>
      <c r="C733" s="51" t="s">
        <v>2053</v>
      </c>
      <c r="D733" s="47" t="s">
        <v>32</v>
      </c>
      <c r="E733" s="52" t="s">
        <v>2202</v>
      </c>
      <c r="F733" s="23">
        <v>8504907</v>
      </c>
      <c r="G733" s="23"/>
      <c r="H733" s="13"/>
      <c r="I733" s="13"/>
      <c r="J733" s="13"/>
      <c r="K733" s="85"/>
      <c r="L733" s="13"/>
      <c r="M733" s="13"/>
      <c r="N733" s="13"/>
      <c r="O733" s="13"/>
      <c r="P733" s="13"/>
      <c r="Q733" s="13"/>
      <c r="R733" s="13"/>
      <c r="S733" s="85"/>
      <c r="T733" s="13"/>
      <c r="U733" s="13"/>
      <c r="V733" s="16">
        <f t="shared" si="21"/>
        <v>1312.3071501000002</v>
      </c>
      <c r="W733" s="23">
        <v>1312</v>
      </c>
      <c r="X733" s="23">
        <f t="shared" si="20"/>
        <v>1312</v>
      </c>
      <c r="Y733" s="11" t="s">
        <v>34</v>
      </c>
      <c r="Z733" s="13">
        <v>14</v>
      </c>
      <c r="AA733" s="13">
        <v>34</v>
      </c>
      <c r="AB733" s="13">
        <v>5</v>
      </c>
      <c r="AC733" s="89" t="s">
        <v>2055</v>
      </c>
      <c r="AD733" s="398">
        <v>552</v>
      </c>
    </row>
    <row r="734" spans="1:30" ht="36" hidden="1" customHeight="1">
      <c r="A734" s="32">
        <v>49</v>
      </c>
      <c r="B734" s="51" t="s">
        <v>2203</v>
      </c>
      <c r="C734" s="51" t="s">
        <v>2204</v>
      </c>
      <c r="D734" s="47" t="s">
        <v>32</v>
      </c>
      <c r="E734" s="52" t="s">
        <v>2205</v>
      </c>
      <c r="F734" s="23">
        <v>5869871</v>
      </c>
      <c r="G734" s="23">
        <v>479</v>
      </c>
      <c r="H734" s="13"/>
      <c r="I734" s="13"/>
      <c r="J734" s="13"/>
      <c r="K734" s="85"/>
      <c r="L734" s="13"/>
      <c r="M734" s="13"/>
      <c r="N734" s="13"/>
      <c r="O734" s="13"/>
      <c r="P734" s="13"/>
      <c r="Q734" s="13"/>
      <c r="R734" s="13"/>
      <c r="S734" s="85"/>
      <c r="T734" s="13"/>
      <c r="U734" s="13"/>
      <c r="V734" s="16">
        <f t="shared" si="21"/>
        <v>1241.0210953000001</v>
      </c>
      <c r="W734" s="23">
        <v>1241</v>
      </c>
      <c r="X734" s="23">
        <f t="shared" si="20"/>
        <v>1241</v>
      </c>
      <c r="Y734" s="11" t="s">
        <v>34</v>
      </c>
      <c r="Z734" s="13">
        <v>14</v>
      </c>
      <c r="AA734" s="13">
        <v>34</v>
      </c>
      <c r="AB734" s="13">
        <v>5</v>
      </c>
      <c r="AC734" s="89" t="s">
        <v>2206</v>
      </c>
      <c r="AD734" s="398">
        <v>2507</v>
      </c>
    </row>
    <row r="735" spans="1:30" ht="36" hidden="1" customHeight="1">
      <c r="A735" s="32">
        <v>50</v>
      </c>
      <c r="B735" s="51" t="s">
        <v>2207</v>
      </c>
      <c r="C735" s="51" t="s">
        <v>2208</v>
      </c>
      <c r="D735" s="47" t="s">
        <v>32</v>
      </c>
      <c r="E735" s="52" t="s">
        <v>118</v>
      </c>
      <c r="F735" s="23">
        <v>10665743</v>
      </c>
      <c r="G735" s="23"/>
      <c r="H735" s="13"/>
      <c r="I735" s="13"/>
      <c r="J735" s="13"/>
      <c r="K735" s="85"/>
      <c r="L735" s="13"/>
      <c r="M735" s="13"/>
      <c r="N735" s="13"/>
      <c r="O735" s="13"/>
      <c r="P735" s="13"/>
      <c r="Q735" s="13"/>
      <c r="R735" s="13"/>
      <c r="S735" s="85"/>
      <c r="T735" s="13"/>
      <c r="U735" s="13"/>
      <c r="V735" s="16">
        <f t="shared" si="21"/>
        <v>1645.7241449000001</v>
      </c>
      <c r="W735" s="23">
        <v>1369</v>
      </c>
      <c r="X735" s="23">
        <f t="shared" si="20"/>
        <v>1645.7241449000001</v>
      </c>
      <c r="Y735" s="11" t="s">
        <v>51</v>
      </c>
      <c r="Z735" s="13">
        <v>14</v>
      </c>
      <c r="AA735" s="13">
        <v>34</v>
      </c>
      <c r="AB735" s="13">
        <v>5</v>
      </c>
      <c r="AC735" s="89" t="s">
        <v>2209</v>
      </c>
      <c r="AD735" s="398">
        <v>2509</v>
      </c>
    </row>
    <row r="736" spans="1:30" ht="36" hidden="1" customHeight="1">
      <c r="A736" s="32">
        <v>51</v>
      </c>
      <c r="B736" s="51" t="s">
        <v>2210</v>
      </c>
      <c r="C736" s="51" t="s">
        <v>2160</v>
      </c>
      <c r="D736" s="47" t="s">
        <v>32</v>
      </c>
      <c r="E736" s="52" t="s">
        <v>118</v>
      </c>
      <c r="F736" s="23">
        <v>9240218</v>
      </c>
      <c r="G736" s="23"/>
      <c r="H736" s="13"/>
      <c r="I736" s="13"/>
      <c r="J736" s="13"/>
      <c r="K736" s="85"/>
      <c r="L736" s="13"/>
      <c r="M736" s="13"/>
      <c r="N736" s="13"/>
      <c r="O736" s="13"/>
      <c r="P736" s="13"/>
      <c r="Q736" s="13"/>
      <c r="R736" s="13"/>
      <c r="S736" s="85"/>
      <c r="T736" s="13"/>
      <c r="U736" s="13"/>
      <c r="V736" s="16">
        <f t="shared" si="21"/>
        <v>1425.7656374000001</v>
      </c>
      <c r="W736" s="23">
        <v>1426</v>
      </c>
      <c r="X736" s="23">
        <f t="shared" si="20"/>
        <v>1426</v>
      </c>
      <c r="Y736" s="11" t="s">
        <v>34</v>
      </c>
      <c r="Z736" s="13">
        <v>14</v>
      </c>
      <c r="AA736" s="13">
        <v>34</v>
      </c>
      <c r="AB736" s="13">
        <v>5</v>
      </c>
      <c r="AC736" s="89" t="s">
        <v>2211</v>
      </c>
      <c r="AD736" s="398">
        <v>2514</v>
      </c>
    </row>
    <row r="737" spans="1:30" ht="36" hidden="1" customHeight="1">
      <c r="A737" s="32">
        <v>52</v>
      </c>
      <c r="B737" s="51" t="s">
        <v>2212</v>
      </c>
      <c r="C737" s="51" t="s">
        <v>2197</v>
      </c>
      <c r="D737" s="47" t="s">
        <v>32</v>
      </c>
      <c r="E737" s="52" t="s">
        <v>118</v>
      </c>
      <c r="F737" s="23">
        <v>10072675</v>
      </c>
      <c r="G737" s="23"/>
      <c r="H737" s="13"/>
      <c r="I737" s="13"/>
      <c r="J737" s="13"/>
      <c r="K737" s="85"/>
      <c r="L737" s="13"/>
      <c r="M737" s="13"/>
      <c r="N737" s="13"/>
      <c r="O737" s="13"/>
      <c r="P737" s="13"/>
      <c r="Q737" s="13"/>
      <c r="R737" s="13"/>
      <c r="S737" s="85"/>
      <c r="T737" s="13"/>
      <c r="U737" s="13"/>
      <c r="V737" s="16">
        <f t="shared" si="21"/>
        <v>1554.2137525000001</v>
      </c>
      <c r="W737" s="23">
        <v>1554</v>
      </c>
      <c r="X737" s="23">
        <f t="shared" si="20"/>
        <v>1554</v>
      </c>
      <c r="Y737" s="11" t="s">
        <v>34</v>
      </c>
      <c r="Z737" s="13">
        <v>14</v>
      </c>
      <c r="AA737" s="13">
        <v>34</v>
      </c>
      <c r="AB737" s="13">
        <v>5</v>
      </c>
      <c r="AC737" s="89" t="s">
        <v>2213</v>
      </c>
      <c r="AD737" s="398">
        <v>2521</v>
      </c>
    </row>
    <row r="738" spans="1:30" ht="36" hidden="1" customHeight="1">
      <c r="A738" s="32">
        <v>53</v>
      </c>
      <c r="B738" s="51" t="s">
        <v>2214</v>
      </c>
      <c r="C738" s="51" t="s">
        <v>2215</v>
      </c>
      <c r="D738" s="47" t="s">
        <v>32</v>
      </c>
      <c r="E738" s="52" t="s">
        <v>2216</v>
      </c>
      <c r="F738" s="23">
        <v>10287130</v>
      </c>
      <c r="G738" s="23"/>
      <c r="H738" s="13"/>
      <c r="I738" s="13"/>
      <c r="J738" s="13"/>
      <c r="K738" s="85"/>
      <c r="L738" s="13"/>
      <c r="M738" s="13"/>
      <c r="N738" s="13"/>
      <c r="O738" s="13"/>
      <c r="P738" s="13"/>
      <c r="Q738" s="13"/>
      <c r="R738" s="13"/>
      <c r="S738" s="85"/>
      <c r="T738" s="13"/>
      <c r="U738" s="13"/>
      <c r="V738" s="16">
        <f t="shared" si="21"/>
        <v>1587.304159</v>
      </c>
      <c r="W738" s="23">
        <v>1587</v>
      </c>
      <c r="X738" s="23">
        <f t="shared" si="20"/>
        <v>1587</v>
      </c>
      <c r="Y738" s="11" t="s">
        <v>34</v>
      </c>
      <c r="Z738" s="13">
        <v>14</v>
      </c>
      <c r="AA738" s="13">
        <v>34</v>
      </c>
      <c r="AB738" s="13">
        <v>5</v>
      </c>
      <c r="AC738" s="89" t="s">
        <v>2217</v>
      </c>
      <c r="AD738" s="398">
        <v>2506</v>
      </c>
    </row>
    <row r="739" spans="1:30" ht="36" hidden="1" customHeight="1">
      <c r="A739" s="32">
        <v>54</v>
      </c>
      <c r="B739" s="51" t="s">
        <v>2218</v>
      </c>
      <c r="C739" s="51" t="s">
        <v>2160</v>
      </c>
      <c r="D739" s="47" t="s">
        <v>32</v>
      </c>
      <c r="E739" s="52" t="s">
        <v>118</v>
      </c>
      <c r="F739" s="23">
        <v>7575633</v>
      </c>
      <c r="G739" s="23">
        <v>1765</v>
      </c>
      <c r="H739" s="13"/>
      <c r="I739" s="13"/>
      <c r="J739" s="13"/>
      <c r="K739" s="85">
        <v>0.6</v>
      </c>
      <c r="L739" s="13"/>
      <c r="M739" s="13"/>
      <c r="N739" s="13"/>
      <c r="O739" s="13"/>
      <c r="P739" s="13"/>
      <c r="Q739" s="13"/>
      <c r="R739" s="13"/>
      <c r="S739" s="85"/>
      <c r="T739" s="13"/>
      <c r="U739" s="13"/>
      <c r="V739" s="16">
        <f t="shared" si="21"/>
        <v>2405.0321719000003</v>
      </c>
      <c r="W739" s="23">
        <v>2405</v>
      </c>
      <c r="X739" s="23">
        <f t="shared" si="20"/>
        <v>2405</v>
      </c>
      <c r="Y739" s="11" t="s">
        <v>34</v>
      </c>
      <c r="Z739" s="13">
        <v>14</v>
      </c>
      <c r="AA739" s="13">
        <v>34</v>
      </c>
      <c r="AB739" s="13">
        <v>5</v>
      </c>
      <c r="AC739" s="89" t="s">
        <v>2219</v>
      </c>
      <c r="AD739" s="398">
        <v>2511</v>
      </c>
    </row>
    <row r="740" spans="1:30" ht="36" hidden="1" customHeight="1">
      <c r="A740" s="32">
        <v>55</v>
      </c>
      <c r="B740" s="51" t="s">
        <v>2220</v>
      </c>
      <c r="C740" s="51" t="s">
        <v>2215</v>
      </c>
      <c r="D740" s="47" t="s">
        <v>32</v>
      </c>
      <c r="E740" s="52" t="s">
        <v>2142</v>
      </c>
      <c r="F740" s="23">
        <v>21795124</v>
      </c>
      <c r="G740" s="23"/>
      <c r="H740" s="26"/>
      <c r="I740" s="26"/>
      <c r="J740" s="26"/>
      <c r="K740" s="85"/>
      <c r="L740" s="26"/>
      <c r="M740" s="26"/>
      <c r="N740" s="26"/>
      <c r="O740" s="26"/>
      <c r="P740" s="26"/>
      <c r="Q740" s="26"/>
      <c r="R740" s="26"/>
      <c r="S740" s="85"/>
      <c r="T740" s="26"/>
      <c r="U740" s="26"/>
      <c r="V740" s="16">
        <f t="shared" si="21"/>
        <v>3362.9876332000003</v>
      </c>
      <c r="W740" s="23">
        <v>3363</v>
      </c>
      <c r="X740" s="23">
        <f t="shared" si="20"/>
        <v>3363</v>
      </c>
      <c r="Y740" s="11" t="s">
        <v>34</v>
      </c>
      <c r="Z740" s="13">
        <v>14</v>
      </c>
      <c r="AA740" s="13">
        <v>34</v>
      </c>
      <c r="AB740" s="13">
        <v>5</v>
      </c>
      <c r="AC740" s="89" t="s">
        <v>2221</v>
      </c>
      <c r="AD740" s="398">
        <v>2064</v>
      </c>
    </row>
    <row r="741" spans="1:30" ht="36" hidden="1" customHeight="1">
      <c r="A741" s="32">
        <v>56</v>
      </c>
      <c r="B741" s="91" t="s">
        <v>2222</v>
      </c>
      <c r="C741" s="51" t="s">
        <v>2223</v>
      </c>
      <c r="D741" s="47" t="s">
        <v>32</v>
      </c>
      <c r="E741" s="91" t="s">
        <v>2224</v>
      </c>
      <c r="F741" s="23">
        <v>7400000</v>
      </c>
      <c r="G741" s="23"/>
      <c r="H741" s="13"/>
      <c r="I741" s="13"/>
      <c r="J741" s="13"/>
      <c r="K741" s="85">
        <v>36.630000000000003</v>
      </c>
      <c r="L741" s="13"/>
      <c r="M741" s="13"/>
      <c r="N741" s="13"/>
      <c r="O741" s="13"/>
      <c r="P741" s="13"/>
      <c r="Q741" s="13"/>
      <c r="R741" s="13"/>
      <c r="S741" s="85"/>
      <c r="T741" s="13"/>
      <c r="U741" s="13"/>
      <c r="V741" s="16">
        <f t="shared" si="21"/>
        <v>1179.1826000000001</v>
      </c>
      <c r="W741" s="23">
        <v>1179</v>
      </c>
      <c r="X741" s="23">
        <f t="shared" si="20"/>
        <v>1179</v>
      </c>
      <c r="Y741" s="11" t="s">
        <v>34</v>
      </c>
      <c r="Z741" s="13">
        <v>14</v>
      </c>
      <c r="AA741" s="13">
        <v>34</v>
      </c>
      <c r="AB741" s="13">
        <v>5</v>
      </c>
      <c r="AC741" s="89" t="s">
        <v>2225</v>
      </c>
      <c r="AD741" s="398">
        <v>2524</v>
      </c>
    </row>
    <row r="742" spans="1:30" ht="36" hidden="1" customHeight="1">
      <c r="A742" s="32">
        <v>1</v>
      </c>
      <c r="B742" s="53" t="s">
        <v>2226</v>
      </c>
      <c r="C742" s="92" t="s">
        <v>2227</v>
      </c>
      <c r="D742" s="48" t="s">
        <v>32</v>
      </c>
      <c r="E742" s="92" t="s">
        <v>2228</v>
      </c>
      <c r="F742" s="93">
        <v>12336350</v>
      </c>
      <c r="G742" s="94"/>
      <c r="H742" s="13"/>
      <c r="I742" s="13"/>
      <c r="J742" s="13"/>
      <c r="K742" s="94">
        <v>302</v>
      </c>
      <c r="L742" s="13"/>
      <c r="M742" s="94"/>
      <c r="N742" s="13"/>
      <c r="O742" s="95"/>
      <c r="P742" s="13"/>
      <c r="Q742" s="13"/>
      <c r="R742" s="95"/>
      <c r="S742" s="13"/>
      <c r="T742" s="13"/>
      <c r="U742" s="95"/>
      <c r="V742" s="16">
        <f t="shared" si="21"/>
        <v>2211.5388050000001</v>
      </c>
      <c r="W742" s="96">
        <v>2116</v>
      </c>
      <c r="X742" s="96">
        <f>IF(Y742="EVN",V742,W742)</f>
        <v>2211.5388050000001</v>
      </c>
      <c r="Y742" s="11" t="s">
        <v>51</v>
      </c>
      <c r="Z742" s="13">
        <v>15</v>
      </c>
      <c r="AA742" s="13">
        <v>59</v>
      </c>
      <c r="AB742" s="13">
        <v>5</v>
      </c>
      <c r="AC742" s="97" t="s">
        <v>2229</v>
      </c>
      <c r="AD742" s="400">
        <v>2526</v>
      </c>
    </row>
    <row r="743" spans="1:30" ht="36" hidden="1" customHeight="1">
      <c r="A743" s="32">
        <v>2</v>
      </c>
      <c r="B743" s="53" t="s">
        <v>1323</v>
      </c>
      <c r="C743" s="48" t="s">
        <v>2230</v>
      </c>
      <c r="D743" s="48" t="s">
        <v>32</v>
      </c>
      <c r="E743" s="54" t="s">
        <v>109</v>
      </c>
      <c r="F743" s="93">
        <v>9696497</v>
      </c>
      <c r="G743" s="94"/>
      <c r="H743" s="13"/>
      <c r="I743" s="13"/>
      <c r="J743" s="13"/>
      <c r="K743" s="94">
        <v>87.79</v>
      </c>
      <c r="L743" s="13"/>
      <c r="M743" s="94"/>
      <c r="N743" s="13"/>
      <c r="O743" s="95">
        <v>23.48</v>
      </c>
      <c r="P743" s="13"/>
      <c r="Q743" s="13"/>
      <c r="R743" s="95"/>
      <c r="S743" s="13"/>
      <c r="T743" s="13"/>
      <c r="U743" s="95"/>
      <c r="V743" s="16">
        <f t="shared" si="21"/>
        <v>1610.3692871000003</v>
      </c>
      <c r="W743" s="96">
        <v>1610</v>
      </c>
      <c r="X743" s="96">
        <f t="shared" ref="X743:X774" si="22">IF(Y743="EVN",V743,W743)</f>
        <v>1610</v>
      </c>
      <c r="Y743" s="11" t="s">
        <v>34</v>
      </c>
      <c r="Z743" s="13">
        <v>15</v>
      </c>
      <c r="AA743" s="13">
        <v>59</v>
      </c>
      <c r="AB743" s="13">
        <v>5</v>
      </c>
      <c r="AC743" s="97" t="s">
        <v>2231</v>
      </c>
      <c r="AD743" s="400">
        <v>573</v>
      </c>
    </row>
    <row r="744" spans="1:30" ht="36" hidden="1" customHeight="1">
      <c r="A744" s="32">
        <v>3</v>
      </c>
      <c r="B744" s="53" t="s">
        <v>2232</v>
      </c>
      <c r="C744" s="48" t="s">
        <v>2233</v>
      </c>
      <c r="D744" s="48" t="s">
        <v>32</v>
      </c>
      <c r="E744" s="48" t="s">
        <v>2234</v>
      </c>
      <c r="F744" s="93">
        <v>18488808</v>
      </c>
      <c r="G744" s="94"/>
      <c r="H744" s="13"/>
      <c r="I744" s="13"/>
      <c r="J744" s="13"/>
      <c r="K744" s="94"/>
      <c r="L744" s="13"/>
      <c r="M744" s="94"/>
      <c r="N744" s="13"/>
      <c r="O744" s="95"/>
      <c r="P744" s="13"/>
      <c r="Q744" s="13"/>
      <c r="R744" s="95"/>
      <c r="S744" s="13"/>
      <c r="T744" s="13"/>
      <c r="U744" s="95"/>
      <c r="V744" s="16">
        <f t="shared" si="21"/>
        <v>2852.8230744000002</v>
      </c>
      <c r="W744" s="96">
        <v>2852</v>
      </c>
      <c r="X744" s="96">
        <f t="shared" si="22"/>
        <v>2852.8230744000002</v>
      </c>
      <c r="Y744" s="11" t="s">
        <v>51</v>
      </c>
      <c r="Z744" s="13">
        <v>15</v>
      </c>
      <c r="AA744" s="13">
        <v>59</v>
      </c>
      <c r="AB744" s="13">
        <v>5</v>
      </c>
      <c r="AC744" s="97" t="s">
        <v>2235</v>
      </c>
      <c r="AD744" s="400">
        <v>554</v>
      </c>
    </row>
    <row r="745" spans="1:30" ht="36" hidden="1" customHeight="1">
      <c r="A745" s="32">
        <v>4</v>
      </c>
      <c r="B745" s="53" t="s">
        <v>2236</v>
      </c>
      <c r="C745" s="92" t="s">
        <v>2237</v>
      </c>
      <c r="D745" s="48" t="s">
        <v>32</v>
      </c>
      <c r="E745" s="92" t="s">
        <v>2238</v>
      </c>
      <c r="F745" s="93">
        <v>26317397</v>
      </c>
      <c r="G745" s="94"/>
      <c r="H745" s="13"/>
      <c r="I745" s="13"/>
      <c r="J745" s="13"/>
      <c r="K745" s="94"/>
      <c r="L745" s="13"/>
      <c r="M745" s="94"/>
      <c r="N745" s="13"/>
      <c r="O745" s="95"/>
      <c r="P745" s="13"/>
      <c r="Q745" s="13"/>
      <c r="R745" s="95"/>
      <c r="S745" s="13"/>
      <c r="T745" s="13"/>
      <c r="U745" s="95"/>
      <c r="V745" s="16">
        <f t="shared" si="21"/>
        <v>4060.7743571000001</v>
      </c>
      <c r="W745" s="96">
        <v>4061</v>
      </c>
      <c r="X745" s="96">
        <f t="shared" si="22"/>
        <v>4061</v>
      </c>
      <c r="Y745" s="11" t="s">
        <v>34</v>
      </c>
      <c r="Z745" s="13">
        <v>15</v>
      </c>
      <c r="AA745" s="13">
        <v>59</v>
      </c>
      <c r="AB745" s="13">
        <v>5</v>
      </c>
      <c r="AC745" s="97" t="s">
        <v>2239</v>
      </c>
      <c r="AD745" s="400">
        <v>2527</v>
      </c>
    </row>
    <row r="746" spans="1:30" ht="36" hidden="1" customHeight="1">
      <c r="A746" s="32">
        <v>5</v>
      </c>
      <c r="B746" s="53" t="s">
        <v>2240</v>
      </c>
      <c r="C746" s="48" t="s">
        <v>2241</v>
      </c>
      <c r="D746" s="48" t="s">
        <v>32</v>
      </c>
      <c r="E746" s="54" t="s">
        <v>109</v>
      </c>
      <c r="F746" s="93">
        <v>49559481</v>
      </c>
      <c r="G746" s="94"/>
      <c r="H746" s="13"/>
      <c r="I746" s="13"/>
      <c r="J746" s="13"/>
      <c r="K746" s="94"/>
      <c r="L746" s="13"/>
      <c r="M746" s="94"/>
      <c r="N746" s="13"/>
      <c r="O746" s="95"/>
      <c r="P746" s="13"/>
      <c r="Q746" s="13"/>
      <c r="R746" s="95"/>
      <c r="S746" s="13"/>
      <c r="T746" s="13"/>
      <c r="U746" s="95"/>
      <c r="V746" s="16">
        <f t="shared" si="21"/>
        <v>7647.0279183000002</v>
      </c>
      <c r="W746" s="96">
        <v>4318</v>
      </c>
      <c r="X746" s="96">
        <f t="shared" si="22"/>
        <v>4318</v>
      </c>
      <c r="Y746" s="11" t="s">
        <v>34</v>
      </c>
      <c r="Z746" s="13">
        <v>15</v>
      </c>
      <c r="AA746" s="13">
        <v>59</v>
      </c>
      <c r="AB746" s="13">
        <v>5</v>
      </c>
      <c r="AC746" s="98" t="s">
        <v>2242</v>
      </c>
      <c r="AD746" s="401">
        <v>572</v>
      </c>
    </row>
    <row r="747" spans="1:30" ht="36" hidden="1" customHeight="1">
      <c r="A747" s="32">
        <v>6</v>
      </c>
      <c r="B747" s="53" t="s">
        <v>2243</v>
      </c>
      <c r="C747" s="48" t="s">
        <v>2244</v>
      </c>
      <c r="D747" s="48" t="s">
        <v>32</v>
      </c>
      <c r="E747" s="48" t="s">
        <v>125</v>
      </c>
      <c r="F747" s="93">
        <v>29314165</v>
      </c>
      <c r="G747" s="94"/>
      <c r="H747" s="13"/>
      <c r="I747" s="13"/>
      <c r="J747" s="13"/>
      <c r="K747" s="94"/>
      <c r="L747" s="13"/>
      <c r="M747" s="94"/>
      <c r="N747" s="13"/>
      <c r="O747" s="95"/>
      <c r="P747" s="13"/>
      <c r="Q747" s="13"/>
      <c r="R747" s="99"/>
      <c r="S747" s="13"/>
      <c r="T747" s="13"/>
      <c r="U747" s="95"/>
      <c r="V747" s="16">
        <f t="shared" si="21"/>
        <v>4523.1756595000006</v>
      </c>
      <c r="W747" s="96">
        <v>4523</v>
      </c>
      <c r="X747" s="96">
        <f t="shared" si="22"/>
        <v>4523</v>
      </c>
      <c r="Y747" s="11" t="s">
        <v>34</v>
      </c>
      <c r="Z747" s="13">
        <v>15</v>
      </c>
      <c r="AA747" s="13">
        <v>59</v>
      </c>
      <c r="AB747" s="13">
        <v>5</v>
      </c>
      <c r="AC747" s="97" t="s">
        <v>2245</v>
      </c>
      <c r="AD747" s="400">
        <v>566</v>
      </c>
    </row>
    <row r="748" spans="1:30" ht="36" hidden="1" customHeight="1">
      <c r="A748" s="32">
        <v>7</v>
      </c>
      <c r="B748" s="53" t="s">
        <v>2246</v>
      </c>
      <c r="C748" s="48" t="s">
        <v>2247</v>
      </c>
      <c r="D748" s="48" t="s">
        <v>32</v>
      </c>
      <c r="E748" s="54" t="s">
        <v>338</v>
      </c>
      <c r="F748" s="93">
        <v>14063557</v>
      </c>
      <c r="G748" s="100"/>
      <c r="H748" s="13"/>
      <c r="I748" s="13"/>
      <c r="J748" s="13"/>
      <c r="K748" s="100"/>
      <c r="L748" s="13"/>
      <c r="M748" s="100"/>
      <c r="N748" s="13"/>
      <c r="O748" s="99"/>
      <c r="P748" s="13"/>
      <c r="Q748" s="13"/>
      <c r="R748" s="95"/>
      <c r="S748" s="13"/>
      <c r="T748" s="13"/>
      <c r="U748" s="99"/>
      <c r="V748" s="16">
        <f t="shared" si="21"/>
        <v>2170.0068451000002</v>
      </c>
      <c r="W748" s="96">
        <v>2170</v>
      </c>
      <c r="X748" s="96">
        <f t="shared" si="22"/>
        <v>2170</v>
      </c>
      <c r="Y748" s="11" t="s">
        <v>34</v>
      </c>
      <c r="Z748" s="13">
        <v>15</v>
      </c>
      <c r="AA748" s="13">
        <v>59</v>
      </c>
      <c r="AB748" s="13">
        <v>5</v>
      </c>
      <c r="AC748" s="97" t="s">
        <v>2248</v>
      </c>
      <c r="AD748" s="400">
        <v>569</v>
      </c>
    </row>
    <row r="749" spans="1:30" ht="36" hidden="1" customHeight="1">
      <c r="A749" s="32">
        <v>8</v>
      </c>
      <c r="B749" s="53" t="s">
        <v>2249</v>
      </c>
      <c r="C749" s="48" t="s">
        <v>2241</v>
      </c>
      <c r="D749" s="48" t="s">
        <v>32</v>
      </c>
      <c r="E749" s="48" t="s">
        <v>2234</v>
      </c>
      <c r="F749" s="93">
        <v>7728342</v>
      </c>
      <c r="G749" s="94"/>
      <c r="H749" s="13"/>
      <c r="I749" s="13"/>
      <c r="J749" s="13"/>
      <c r="K749" s="94">
        <v>17.183</v>
      </c>
      <c r="L749" s="13"/>
      <c r="M749" s="94"/>
      <c r="N749" s="13"/>
      <c r="O749" s="95">
        <v>16.62</v>
      </c>
      <c r="P749" s="13"/>
      <c r="Q749" s="13"/>
      <c r="R749" s="95">
        <v>41.36</v>
      </c>
      <c r="S749" s="13"/>
      <c r="T749" s="13"/>
      <c r="U749" s="95"/>
      <c r="V749" s="16">
        <f t="shared" si="21"/>
        <v>1227.4980545999999</v>
      </c>
      <c r="W749" s="96">
        <v>1273</v>
      </c>
      <c r="X749" s="96">
        <f t="shared" si="22"/>
        <v>1273</v>
      </c>
      <c r="Y749" s="11" t="s">
        <v>34</v>
      </c>
      <c r="Z749" s="13">
        <v>15</v>
      </c>
      <c r="AA749" s="13">
        <v>59</v>
      </c>
      <c r="AB749" s="13">
        <v>5</v>
      </c>
      <c r="AC749" s="97" t="s">
        <v>2250</v>
      </c>
      <c r="AD749" s="400">
        <v>557</v>
      </c>
    </row>
    <row r="750" spans="1:30" ht="36" hidden="1" customHeight="1">
      <c r="A750" s="32">
        <v>9</v>
      </c>
      <c r="B750" s="53" t="s">
        <v>2251</v>
      </c>
      <c r="C750" s="48" t="s">
        <v>2252</v>
      </c>
      <c r="D750" s="48" t="s">
        <v>32</v>
      </c>
      <c r="E750" s="48" t="s">
        <v>125</v>
      </c>
      <c r="F750" s="93">
        <v>41319140</v>
      </c>
      <c r="G750" s="95"/>
      <c r="H750" s="13"/>
      <c r="I750" s="13"/>
      <c r="J750" s="13"/>
      <c r="K750" s="95"/>
      <c r="L750" s="13"/>
      <c r="M750" s="95"/>
      <c r="N750" s="13"/>
      <c r="O750" s="95"/>
      <c r="P750" s="13"/>
      <c r="Q750" s="13"/>
      <c r="R750" s="95"/>
      <c r="S750" s="13"/>
      <c r="T750" s="13"/>
      <c r="U750" s="95"/>
      <c r="V750" s="16">
        <f t="shared" si="21"/>
        <v>6375.543302</v>
      </c>
      <c r="W750" s="96">
        <v>6376</v>
      </c>
      <c r="X750" s="96">
        <f t="shared" si="22"/>
        <v>6376</v>
      </c>
      <c r="Y750" s="11" t="s">
        <v>34</v>
      </c>
      <c r="Z750" s="13">
        <v>15</v>
      </c>
      <c r="AA750" s="13">
        <v>59</v>
      </c>
      <c r="AB750" s="13">
        <v>5</v>
      </c>
      <c r="AC750" s="97" t="s">
        <v>2253</v>
      </c>
      <c r="AD750" s="400">
        <v>564</v>
      </c>
    </row>
    <row r="751" spans="1:30" ht="36" hidden="1" customHeight="1">
      <c r="A751" s="32">
        <v>10</v>
      </c>
      <c r="B751" s="53" t="s">
        <v>2254</v>
      </c>
      <c r="C751" s="48" t="s">
        <v>2255</v>
      </c>
      <c r="D751" s="48" t="s">
        <v>32</v>
      </c>
      <c r="E751" s="54" t="s">
        <v>2256</v>
      </c>
      <c r="F751" s="93">
        <v>8801888</v>
      </c>
      <c r="G751" s="94"/>
      <c r="H751" s="13"/>
      <c r="I751" s="13"/>
      <c r="J751" s="13"/>
      <c r="K751" s="94"/>
      <c r="L751" s="13"/>
      <c r="M751" s="94"/>
      <c r="N751" s="13"/>
      <c r="O751" s="95"/>
      <c r="P751" s="13"/>
      <c r="Q751" s="13"/>
      <c r="R751" s="95"/>
      <c r="S751" s="13"/>
      <c r="T751" s="13"/>
      <c r="U751" s="95"/>
      <c r="V751" s="16">
        <f t="shared" si="21"/>
        <v>1358.1313184000001</v>
      </c>
      <c r="W751" s="96">
        <v>1358</v>
      </c>
      <c r="X751" s="96">
        <f t="shared" si="22"/>
        <v>1358</v>
      </c>
      <c r="Y751" s="11" t="s">
        <v>34</v>
      </c>
      <c r="Z751" s="13">
        <v>15</v>
      </c>
      <c r="AA751" s="13">
        <v>59</v>
      </c>
      <c r="AB751" s="13">
        <v>5</v>
      </c>
      <c r="AC751" s="97" t="s">
        <v>2257</v>
      </c>
      <c r="AD751" s="400">
        <v>555</v>
      </c>
    </row>
    <row r="752" spans="1:30" ht="36" hidden="1" customHeight="1">
      <c r="A752" s="32">
        <v>11</v>
      </c>
      <c r="B752" s="53" t="s">
        <v>2258</v>
      </c>
      <c r="C752" s="48" t="s">
        <v>2259</v>
      </c>
      <c r="D752" s="48" t="s">
        <v>32</v>
      </c>
      <c r="E752" s="48" t="s">
        <v>2260</v>
      </c>
      <c r="F752" s="93">
        <v>20661590</v>
      </c>
      <c r="G752" s="94"/>
      <c r="H752" s="13"/>
      <c r="I752" s="13"/>
      <c r="J752" s="13"/>
      <c r="K752" s="94"/>
      <c r="L752" s="13"/>
      <c r="M752" s="94"/>
      <c r="N752" s="13"/>
      <c r="O752" s="95"/>
      <c r="P752" s="13"/>
      <c r="Q752" s="13"/>
      <c r="R752" s="95"/>
      <c r="S752" s="13"/>
      <c r="T752" s="13"/>
      <c r="U752" s="95"/>
      <c r="V752" s="16">
        <f t="shared" si="21"/>
        <v>3188.083337</v>
      </c>
      <c r="W752" s="96">
        <v>3188</v>
      </c>
      <c r="X752" s="96">
        <f t="shared" si="22"/>
        <v>3188</v>
      </c>
      <c r="Y752" s="11" t="s">
        <v>34</v>
      </c>
      <c r="Z752" s="13">
        <v>15</v>
      </c>
      <c r="AA752" s="13">
        <v>59</v>
      </c>
      <c r="AB752" s="13">
        <v>5</v>
      </c>
      <c r="AC752" s="97" t="s">
        <v>2261</v>
      </c>
      <c r="AD752" s="400">
        <v>559</v>
      </c>
    </row>
    <row r="753" spans="1:30" ht="36" hidden="1" customHeight="1">
      <c r="A753" s="32">
        <v>12</v>
      </c>
      <c r="B753" s="53" t="s">
        <v>2262</v>
      </c>
      <c r="C753" s="48" t="s">
        <v>2263</v>
      </c>
      <c r="D753" s="48" t="s">
        <v>32</v>
      </c>
      <c r="E753" s="48" t="s">
        <v>2264</v>
      </c>
      <c r="F753" s="93">
        <v>14094794</v>
      </c>
      <c r="G753" s="94"/>
      <c r="H753" s="13"/>
      <c r="I753" s="13"/>
      <c r="J753" s="13"/>
      <c r="K753" s="94">
        <v>3</v>
      </c>
      <c r="L753" s="13"/>
      <c r="M753" s="94"/>
      <c r="N753" s="13"/>
      <c r="O753" s="95">
        <v>7.0000000000000007E-2</v>
      </c>
      <c r="P753" s="13"/>
      <c r="Q753" s="13"/>
      <c r="R753" s="95">
        <v>11.7</v>
      </c>
      <c r="S753" s="13"/>
      <c r="T753" s="13"/>
      <c r="U753" s="95"/>
      <c r="V753" s="16">
        <f t="shared" si="21"/>
        <v>2177.9707441999999</v>
      </c>
      <c r="W753" s="96">
        <v>2179</v>
      </c>
      <c r="X753" s="96">
        <f t="shared" si="22"/>
        <v>2179</v>
      </c>
      <c r="Y753" s="11" t="s">
        <v>34</v>
      </c>
      <c r="Z753" s="13">
        <v>15</v>
      </c>
      <c r="AA753" s="13">
        <v>59</v>
      </c>
      <c r="AB753" s="13">
        <v>5</v>
      </c>
      <c r="AC753" s="97" t="s">
        <v>2265</v>
      </c>
      <c r="AD753" s="400">
        <v>562</v>
      </c>
    </row>
    <row r="754" spans="1:30" ht="36" hidden="1" customHeight="1">
      <c r="A754" s="32">
        <v>13</v>
      </c>
      <c r="B754" s="53" t="s">
        <v>2266</v>
      </c>
      <c r="C754" s="48" t="s">
        <v>2267</v>
      </c>
      <c r="D754" s="48" t="s">
        <v>32</v>
      </c>
      <c r="E754" s="48" t="s">
        <v>109</v>
      </c>
      <c r="F754" s="93">
        <v>15722374</v>
      </c>
      <c r="G754" s="94"/>
      <c r="H754" s="13"/>
      <c r="I754" s="13"/>
      <c r="J754" s="13"/>
      <c r="K754" s="94">
        <v>44.89</v>
      </c>
      <c r="L754" s="13"/>
      <c r="M754" s="94">
        <v>593</v>
      </c>
      <c r="N754" s="13"/>
      <c r="O754" s="95">
        <v>30.86</v>
      </c>
      <c r="P754" s="13"/>
      <c r="Q754" s="13"/>
      <c r="R754" s="95"/>
      <c r="S754" s="13"/>
      <c r="T754" s="13"/>
      <c r="U754" s="95"/>
      <c r="V754" s="16">
        <f t="shared" si="21"/>
        <v>3091.2231082000003</v>
      </c>
      <c r="W754" s="96">
        <v>3091</v>
      </c>
      <c r="X754" s="96">
        <f t="shared" si="22"/>
        <v>3091</v>
      </c>
      <c r="Y754" s="11" t="s">
        <v>34</v>
      </c>
      <c r="Z754" s="13">
        <v>15</v>
      </c>
      <c r="AA754" s="13">
        <v>59</v>
      </c>
      <c r="AB754" s="13">
        <v>5</v>
      </c>
      <c r="AC754" s="97" t="s">
        <v>2268</v>
      </c>
      <c r="AD754" s="400">
        <v>560</v>
      </c>
    </row>
    <row r="755" spans="1:30" ht="36" hidden="1" customHeight="1">
      <c r="A755" s="32">
        <v>14</v>
      </c>
      <c r="B755" s="53" t="s">
        <v>2269</v>
      </c>
      <c r="C755" s="48" t="s">
        <v>2270</v>
      </c>
      <c r="D755" s="48" t="s">
        <v>32</v>
      </c>
      <c r="E755" s="54" t="s">
        <v>289</v>
      </c>
      <c r="F755" s="93">
        <v>337659322</v>
      </c>
      <c r="G755" s="94"/>
      <c r="H755" s="13"/>
      <c r="I755" s="13"/>
      <c r="J755" s="13"/>
      <c r="K755" s="94"/>
      <c r="L755" s="13"/>
      <c r="M755" s="94"/>
      <c r="N755" s="13"/>
      <c r="O755" s="95"/>
      <c r="P755" s="13"/>
      <c r="Q755" s="13"/>
      <c r="R755" s="95"/>
      <c r="S755" s="13"/>
      <c r="T755" s="13"/>
      <c r="U755" s="95"/>
      <c r="V755" s="16">
        <f t="shared" si="21"/>
        <v>52100.833384600002</v>
      </c>
      <c r="W755" s="96">
        <v>52000</v>
      </c>
      <c r="X755" s="96">
        <f t="shared" si="22"/>
        <v>52100.833384600002</v>
      </c>
      <c r="Y755" s="11" t="s">
        <v>51</v>
      </c>
      <c r="Z755" s="13">
        <v>15</v>
      </c>
      <c r="AA755" s="13">
        <v>59</v>
      </c>
      <c r="AB755" s="13">
        <v>5</v>
      </c>
      <c r="AC755" s="97" t="s">
        <v>2271</v>
      </c>
      <c r="AD755" s="400">
        <v>556</v>
      </c>
    </row>
    <row r="756" spans="1:30" s="27" customFormat="1" ht="36" hidden="1" customHeight="1">
      <c r="A756" s="32">
        <v>15</v>
      </c>
      <c r="B756" s="53" t="s">
        <v>2272</v>
      </c>
      <c r="C756" s="101" t="s">
        <v>2273</v>
      </c>
      <c r="D756" s="48" t="s">
        <v>32</v>
      </c>
      <c r="E756" s="101" t="s">
        <v>2274</v>
      </c>
      <c r="F756" s="102">
        <v>6120737</v>
      </c>
      <c r="G756" s="100"/>
      <c r="H756" s="26"/>
      <c r="I756" s="26"/>
      <c r="J756" s="26"/>
      <c r="K756" s="100"/>
      <c r="L756" s="26"/>
      <c r="M756" s="100"/>
      <c r="N756" s="26"/>
      <c r="O756" s="99"/>
      <c r="P756" s="26"/>
      <c r="Q756" s="26"/>
      <c r="R756" s="99"/>
      <c r="S756" s="26"/>
      <c r="T756" s="26"/>
      <c r="U756" s="99"/>
      <c r="V756" s="16">
        <f t="shared" si="21"/>
        <v>944.42971910000006</v>
      </c>
      <c r="W756" s="96">
        <v>944</v>
      </c>
      <c r="X756" s="96">
        <f t="shared" si="22"/>
        <v>944</v>
      </c>
      <c r="Y756" s="11" t="s">
        <v>34</v>
      </c>
      <c r="Z756" s="13">
        <v>15</v>
      </c>
      <c r="AA756" s="13">
        <v>59</v>
      </c>
      <c r="AB756" s="26">
        <v>5</v>
      </c>
      <c r="AC756" s="103" t="s">
        <v>2275</v>
      </c>
      <c r="AD756" s="400">
        <v>2528</v>
      </c>
    </row>
    <row r="757" spans="1:30" ht="36" hidden="1" customHeight="1">
      <c r="A757" s="32">
        <v>16</v>
      </c>
      <c r="B757" s="53" t="s">
        <v>2276</v>
      </c>
      <c r="C757" s="92" t="s">
        <v>2277</v>
      </c>
      <c r="D757" s="48" t="s">
        <v>32</v>
      </c>
      <c r="E757" s="92" t="s">
        <v>2274</v>
      </c>
      <c r="F757" s="93">
        <v>7582111</v>
      </c>
      <c r="G757" s="94"/>
      <c r="H757" s="13"/>
      <c r="I757" s="13"/>
      <c r="J757" s="13"/>
      <c r="K757" s="94"/>
      <c r="L757" s="13"/>
      <c r="M757" s="94"/>
      <c r="N757" s="13"/>
      <c r="O757" s="95"/>
      <c r="P757" s="13"/>
      <c r="Q757" s="13"/>
      <c r="R757" s="95"/>
      <c r="S757" s="13"/>
      <c r="T757" s="13"/>
      <c r="U757" s="95"/>
      <c r="V757" s="16">
        <f t="shared" si="21"/>
        <v>1169.9197273</v>
      </c>
      <c r="W757" s="96">
        <v>1170</v>
      </c>
      <c r="X757" s="96">
        <f t="shared" si="22"/>
        <v>1170</v>
      </c>
      <c r="Y757" s="11" t="s">
        <v>34</v>
      </c>
      <c r="Z757" s="13">
        <v>15</v>
      </c>
      <c r="AA757" s="13">
        <v>59</v>
      </c>
      <c r="AB757" s="13">
        <v>5</v>
      </c>
      <c r="AC757" s="97" t="s">
        <v>2278</v>
      </c>
      <c r="AD757" s="400">
        <v>2529</v>
      </c>
    </row>
    <row r="758" spans="1:30" ht="36" hidden="1" customHeight="1">
      <c r="A758" s="32">
        <v>17</v>
      </c>
      <c r="B758" s="53" t="s">
        <v>2279</v>
      </c>
      <c r="C758" s="48" t="s">
        <v>2241</v>
      </c>
      <c r="D758" s="48" t="s">
        <v>32</v>
      </c>
      <c r="E758" s="48" t="s">
        <v>2234</v>
      </c>
      <c r="F758" s="104">
        <v>19642849</v>
      </c>
      <c r="G758" s="94"/>
      <c r="H758" s="13"/>
      <c r="I758" s="13"/>
      <c r="J758" s="13"/>
      <c r="K758" s="94"/>
      <c r="L758" s="13"/>
      <c r="M758" s="94"/>
      <c r="N758" s="13"/>
      <c r="O758" s="95"/>
      <c r="P758" s="13"/>
      <c r="Q758" s="13"/>
      <c r="R758" s="95"/>
      <c r="S758" s="13"/>
      <c r="T758" s="13"/>
      <c r="U758" s="95"/>
      <c r="V758" s="16">
        <f t="shared" si="21"/>
        <v>3030.8916007000003</v>
      </c>
      <c r="W758" s="96">
        <v>1826</v>
      </c>
      <c r="X758" s="96">
        <f t="shared" si="22"/>
        <v>3030.8916007000003</v>
      </c>
      <c r="Y758" s="11" t="s">
        <v>51</v>
      </c>
      <c r="Z758" s="13">
        <v>15</v>
      </c>
      <c r="AA758" s="13">
        <v>59</v>
      </c>
      <c r="AB758" s="13">
        <v>5</v>
      </c>
      <c r="AC758" s="97" t="s">
        <v>2280</v>
      </c>
      <c r="AD758" s="400">
        <v>558</v>
      </c>
    </row>
    <row r="759" spans="1:30" ht="36" hidden="1" customHeight="1">
      <c r="A759" s="32">
        <v>18</v>
      </c>
      <c r="B759" s="53" t="s">
        <v>2281</v>
      </c>
      <c r="C759" s="48" t="s">
        <v>2233</v>
      </c>
      <c r="D759" s="48" t="s">
        <v>32</v>
      </c>
      <c r="E759" s="48" t="s">
        <v>125</v>
      </c>
      <c r="F759" s="93">
        <v>8147735</v>
      </c>
      <c r="G759" s="94"/>
      <c r="H759" s="13"/>
      <c r="I759" s="13"/>
      <c r="J759" s="13"/>
      <c r="K759" s="94"/>
      <c r="L759" s="13"/>
      <c r="M759" s="94"/>
      <c r="N759" s="13"/>
      <c r="O759" s="95"/>
      <c r="P759" s="13"/>
      <c r="Q759" s="13"/>
      <c r="R759" s="95"/>
      <c r="S759" s="13"/>
      <c r="T759" s="13"/>
      <c r="U759" s="95"/>
      <c r="V759" s="16">
        <f t="shared" si="21"/>
        <v>1257.1955105000002</v>
      </c>
      <c r="W759" s="96">
        <v>1257</v>
      </c>
      <c r="X759" s="96">
        <f t="shared" si="22"/>
        <v>1257</v>
      </c>
      <c r="Y759" s="11" t="s">
        <v>34</v>
      </c>
      <c r="Z759" s="13">
        <v>15</v>
      </c>
      <c r="AA759" s="13">
        <v>59</v>
      </c>
      <c r="AB759" s="13">
        <v>5</v>
      </c>
      <c r="AC759" s="97" t="s">
        <v>2282</v>
      </c>
      <c r="AD759" s="400">
        <v>561</v>
      </c>
    </row>
    <row r="760" spans="1:30" ht="36" hidden="1" customHeight="1">
      <c r="A760" s="32">
        <v>19</v>
      </c>
      <c r="B760" s="53" t="s">
        <v>2283</v>
      </c>
      <c r="C760" s="48" t="s">
        <v>2284</v>
      </c>
      <c r="D760" s="48" t="s">
        <v>32</v>
      </c>
      <c r="E760" s="48" t="s">
        <v>2264</v>
      </c>
      <c r="F760" s="93">
        <v>11447012</v>
      </c>
      <c r="G760" s="94">
        <v>17.36</v>
      </c>
      <c r="H760" s="13"/>
      <c r="I760" s="13"/>
      <c r="J760" s="13"/>
      <c r="K760" s="94"/>
      <c r="L760" s="13"/>
      <c r="M760" s="94">
        <v>66.599999999999994</v>
      </c>
      <c r="N760" s="13"/>
      <c r="O760" s="95"/>
      <c r="P760" s="13"/>
      <c r="Q760" s="13"/>
      <c r="R760" s="95"/>
      <c r="S760" s="13"/>
      <c r="T760" s="13"/>
      <c r="U760" s="95">
        <v>923</v>
      </c>
      <c r="V760" s="16">
        <f t="shared" si="21"/>
        <v>1844.3599516000002</v>
      </c>
      <c r="W760" s="96">
        <v>1846</v>
      </c>
      <c r="X760" s="96">
        <f t="shared" si="22"/>
        <v>1846</v>
      </c>
      <c r="Y760" s="11" t="s">
        <v>34</v>
      </c>
      <c r="Z760" s="13">
        <v>15</v>
      </c>
      <c r="AA760" s="13">
        <v>59</v>
      </c>
      <c r="AB760" s="13">
        <v>5</v>
      </c>
      <c r="AC760" s="97" t="s">
        <v>2285</v>
      </c>
      <c r="AD760" s="400">
        <v>563</v>
      </c>
    </row>
    <row r="761" spans="1:30" ht="36" hidden="1" customHeight="1">
      <c r="A761" s="32">
        <v>20</v>
      </c>
      <c r="B761" s="53" t="s">
        <v>2286</v>
      </c>
      <c r="C761" s="101" t="s">
        <v>2287</v>
      </c>
      <c r="D761" s="48" t="s">
        <v>32</v>
      </c>
      <c r="E761" s="101" t="s">
        <v>948</v>
      </c>
      <c r="F761" s="102">
        <v>4121466</v>
      </c>
      <c r="G761" s="100"/>
      <c r="H761" s="26"/>
      <c r="I761" s="26"/>
      <c r="J761" s="26"/>
      <c r="K761" s="100">
        <v>19.23</v>
      </c>
      <c r="L761" s="26"/>
      <c r="M761" s="26">
        <v>2036</v>
      </c>
      <c r="N761" s="26"/>
      <c r="O761" s="99"/>
      <c r="P761" s="26"/>
      <c r="Q761" s="26"/>
      <c r="R761" s="99">
        <v>33047</v>
      </c>
      <c r="S761" s="26"/>
      <c r="T761" s="26"/>
      <c r="U761" s="99"/>
      <c r="V761" s="16">
        <f t="shared" si="21"/>
        <v>2700.9391037999999</v>
      </c>
      <c r="W761" s="96">
        <v>2680</v>
      </c>
      <c r="X761" s="96">
        <f t="shared" si="22"/>
        <v>2680</v>
      </c>
      <c r="Y761" s="11" t="s">
        <v>34</v>
      </c>
      <c r="Z761" s="13">
        <v>15</v>
      </c>
      <c r="AA761" s="13">
        <v>59</v>
      </c>
      <c r="AB761" s="13">
        <v>5</v>
      </c>
      <c r="AC761" s="97" t="s">
        <v>2288</v>
      </c>
      <c r="AD761" s="400">
        <v>2530</v>
      </c>
    </row>
    <row r="762" spans="1:30" s="27" customFormat="1" ht="36" hidden="1" customHeight="1">
      <c r="A762" s="32">
        <v>21</v>
      </c>
      <c r="B762" s="53" t="s">
        <v>2289</v>
      </c>
      <c r="C762" s="101" t="s">
        <v>2290</v>
      </c>
      <c r="D762" s="48" t="s">
        <v>32</v>
      </c>
      <c r="E762" s="48" t="s">
        <v>2291</v>
      </c>
      <c r="F762" s="102">
        <v>4852816</v>
      </c>
      <c r="G762" s="100"/>
      <c r="H762" s="26"/>
      <c r="I762" s="26"/>
      <c r="J762" s="26"/>
      <c r="K762" s="100"/>
      <c r="L762" s="26"/>
      <c r="M762" s="100"/>
      <c r="N762" s="26"/>
      <c r="O762" s="99"/>
      <c r="P762" s="26"/>
      <c r="Q762" s="26"/>
      <c r="R762" s="99"/>
      <c r="S762" s="26"/>
      <c r="T762" s="26"/>
      <c r="U762" s="99"/>
      <c r="V762" s="16">
        <f t="shared" si="21"/>
        <v>748.78950880000002</v>
      </c>
      <c r="W762" s="96">
        <v>749</v>
      </c>
      <c r="X762" s="96">
        <f t="shared" si="22"/>
        <v>749</v>
      </c>
      <c r="Y762" s="11" t="s">
        <v>34</v>
      </c>
      <c r="Z762" s="13">
        <v>15</v>
      </c>
      <c r="AA762" s="13">
        <v>59</v>
      </c>
      <c r="AB762" s="26">
        <v>5</v>
      </c>
      <c r="AC762" s="103" t="s">
        <v>2292</v>
      </c>
      <c r="AD762" s="400">
        <v>2531</v>
      </c>
    </row>
    <row r="763" spans="1:30" ht="36" hidden="1" customHeight="1">
      <c r="A763" s="32">
        <v>22</v>
      </c>
      <c r="B763" s="53" t="s">
        <v>2293</v>
      </c>
      <c r="C763" s="48" t="s">
        <v>2294</v>
      </c>
      <c r="D763" s="48" t="s">
        <v>32</v>
      </c>
      <c r="E763" s="54" t="s">
        <v>338</v>
      </c>
      <c r="F763" s="93">
        <v>12888963</v>
      </c>
      <c r="G763" s="94"/>
      <c r="H763" s="13"/>
      <c r="I763" s="13"/>
      <c r="J763" s="13"/>
      <c r="K763" s="94"/>
      <c r="L763" s="13"/>
      <c r="M763" s="94"/>
      <c r="N763" s="13"/>
      <c r="O763" s="95"/>
      <c r="P763" s="13"/>
      <c r="Q763" s="13"/>
      <c r="R763" s="95"/>
      <c r="S763" s="13"/>
      <c r="T763" s="13"/>
      <c r="U763" s="95"/>
      <c r="V763" s="16">
        <f t="shared" si="21"/>
        <v>1988.7669909000001</v>
      </c>
      <c r="W763" s="96">
        <v>1989</v>
      </c>
      <c r="X763" s="96">
        <f t="shared" si="22"/>
        <v>1989</v>
      </c>
      <c r="Y763" s="11" t="s">
        <v>34</v>
      </c>
      <c r="Z763" s="13">
        <v>15</v>
      </c>
      <c r="AA763" s="13">
        <v>59</v>
      </c>
      <c r="AB763" s="13">
        <v>5</v>
      </c>
      <c r="AC763" s="97" t="s">
        <v>2295</v>
      </c>
      <c r="AD763" s="400">
        <v>570</v>
      </c>
    </row>
    <row r="764" spans="1:30" ht="36" hidden="1" customHeight="1">
      <c r="A764" s="32">
        <v>23</v>
      </c>
      <c r="B764" s="53" t="s">
        <v>2296</v>
      </c>
      <c r="C764" s="48" t="s">
        <v>2263</v>
      </c>
      <c r="D764" s="48" t="s">
        <v>32</v>
      </c>
      <c r="E764" s="48" t="s">
        <v>2264</v>
      </c>
      <c r="F764" s="93">
        <v>8696745</v>
      </c>
      <c r="G764" s="94"/>
      <c r="H764" s="13"/>
      <c r="I764" s="13"/>
      <c r="J764" s="13"/>
      <c r="K764" s="94"/>
      <c r="L764" s="13"/>
      <c r="M764" s="94"/>
      <c r="N764" s="13"/>
      <c r="O764" s="95"/>
      <c r="P764" s="13"/>
      <c r="Q764" s="13"/>
      <c r="R764" s="13"/>
      <c r="S764" s="13"/>
      <c r="T764" s="13"/>
      <c r="U764" s="95"/>
      <c r="V764" s="16">
        <f t="shared" ref="V764:V825" si="23">0.0001543*F764+0.7*G764+ 0.7*H764+0.6*I764+0.5*J764+1.02*K764+0.00088*L764+0.99*M764+0.00094*N764+1.05*O764+0.00083*P764+1.09*Q764+0.0009*R764+1.09*S764+1*T764+0*U764</f>
        <v>1341.9077535000001</v>
      </c>
      <c r="W764" s="96">
        <v>1342</v>
      </c>
      <c r="X764" s="96">
        <f t="shared" si="22"/>
        <v>1342</v>
      </c>
      <c r="Y764" s="11" t="s">
        <v>34</v>
      </c>
      <c r="Z764" s="13">
        <v>15</v>
      </c>
      <c r="AA764" s="13">
        <v>59</v>
      </c>
      <c r="AB764" s="13">
        <v>5</v>
      </c>
      <c r="AC764" s="97" t="s">
        <v>2297</v>
      </c>
      <c r="AD764" s="400">
        <v>565</v>
      </c>
    </row>
    <row r="765" spans="1:30" ht="36" hidden="1" customHeight="1">
      <c r="A765" s="32">
        <v>24</v>
      </c>
      <c r="B765" s="53" t="s">
        <v>2298</v>
      </c>
      <c r="C765" s="48" t="s">
        <v>2247</v>
      </c>
      <c r="D765" s="48" t="s">
        <v>32</v>
      </c>
      <c r="E765" s="54" t="s">
        <v>2299</v>
      </c>
      <c r="F765" s="105">
        <v>35340201</v>
      </c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6">
        <f t="shared" si="23"/>
        <v>5452.9930143000001</v>
      </c>
      <c r="W765" s="96">
        <v>5453</v>
      </c>
      <c r="X765" s="96">
        <f t="shared" si="22"/>
        <v>5453</v>
      </c>
      <c r="Y765" s="11" t="s">
        <v>34</v>
      </c>
      <c r="Z765" s="13">
        <v>15</v>
      </c>
      <c r="AA765" s="13">
        <v>59</v>
      </c>
      <c r="AB765" s="13">
        <v>5</v>
      </c>
      <c r="AC765" s="98" t="s">
        <v>2300</v>
      </c>
      <c r="AD765" s="401">
        <v>571</v>
      </c>
    </row>
    <row r="766" spans="1:30" s="27" customFormat="1" ht="36" hidden="1" customHeight="1">
      <c r="A766" s="32">
        <v>25</v>
      </c>
      <c r="B766" s="26" t="s">
        <v>2301</v>
      </c>
      <c r="C766" s="101" t="s">
        <v>2302</v>
      </c>
      <c r="D766" s="48" t="s">
        <v>539</v>
      </c>
      <c r="E766" s="54" t="s">
        <v>209</v>
      </c>
      <c r="F766" s="102">
        <v>2636377</v>
      </c>
      <c r="G766" s="26"/>
      <c r="H766" s="26"/>
      <c r="I766" s="26"/>
      <c r="J766" s="26"/>
      <c r="K766" s="26"/>
      <c r="L766" s="26"/>
      <c r="M766" s="26"/>
      <c r="N766" s="26"/>
      <c r="O766" s="26">
        <v>50</v>
      </c>
      <c r="P766" s="26"/>
      <c r="Q766" s="26"/>
      <c r="R766" s="26"/>
      <c r="S766" s="26"/>
      <c r="T766" s="26"/>
      <c r="U766" s="26"/>
      <c r="V766" s="16">
        <f t="shared" si="23"/>
        <v>459.29297110000005</v>
      </c>
      <c r="W766" s="43">
        <v>458</v>
      </c>
      <c r="X766" s="96">
        <f t="shared" si="22"/>
        <v>458</v>
      </c>
      <c r="Y766" s="26" t="s">
        <v>34</v>
      </c>
      <c r="Z766" s="13">
        <v>15</v>
      </c>
      <c r="AA766" s="13">
        <v>59</v>
      </c>
      <c r="AB766" s="26">
        <v>6</v>
      </c>
      <c r="AC766" s="103" t="s">
        <v>2303</v>
      </c>
      <c r="AD766" s="400">
        <v>2532</v>
      </c>
    </row>
    <row r="767" spans="1:30" ht="36" customHeight="1">
      <c r="A767" s="32">
        <v>26</v>
      </c>
      <c r="B767" s="13" t="s">
        <v>2304</v>
      </c>
      <c r="C767" s="13" t="s">
        <v>2305</v>
      </c>
      <c r="D767" s="48" t="s">
        <v>32</v>
      </c>
      <c r="E767" s="13"/>
      <c r="F767" s="13">
        <v>19806338</v>
      </c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6">
        <f t="shared" si="23"/>
        <v>3056.1179534000003</v>
      </c>
      <c r="W767" s="36"/>
      <c r="X767" s="96">
        <f t="shared" si="22"/>
        <v>3056.1179534000003</v>
      </c>
      <c r="Y767" s="11" t="s">
        <v>51</v>
      </c>
      <c r="Z767" s="13">
        <v>15</v>
      </c>
      <c r="AA767" s="13">
        <v>59</v>
      </c>
      <c r="AB767" s="13">
        <v>5</v>
      </c>
      <c r="AC767" s="13"/>
      <c r="AD767" s="13"/>
    </row>
    <row r="768" spans="1:30" ht="36" customHeight="1">
      <c r="A768" s="32">
        <v>27</v>
      </c>
      <c r="B768" s="13" t="s">
        <v>2306</v>
      </c>
      <c r="C768" s="13" t="s">
        <v>2307</v>
      </c>
      <c r="D768" s="48" t="s">
        <v>32</v>
      </c>
      <c r="E768" s="13"/>
      <c r="F768" s="13">
        <v>15521240</v>
      </c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6">
        <f t="shared" si="23"/>
        <v>2394.9273320000002</v>
      </c>
      <c r="W768" s="36"/>
      <c r="X768" s="96">
        <f t="shared" si="22"/>
        <v>2394.9273320000002</v>
      </c>
      <c r="Y768" s="11" t="s">
        <v>51</v>
      </c>
      <c r="Z768" s="13">
        <v>15</v>
      </c>
      <c r="AA768" s="13">
        <v>59</v>
      </c>
      <c r="AB768" s="13">
        <v>5</v>
      </c>
      <c r="AC768" s="13"/>
      <c r="AD768" s="13"/>
    </row>
    <row r="769" spans="1:30" ht="36" customHeight="1">
      <c r="A769" s="32">
        <v>28</v>
      </c>
      <c r="B769" s="13" t="s">
        <v>2308</v>
      </c>
      <c r="C769" s="13" t="s">
        <v>2309</v>
      </c>
      <c r="D769" s="48" t="s">
        <v>32</v>
      </c>
      <c r="E769" s="13"/>
      <c r="F769" s="13">
        <v>11444995</v>
      </c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6">
        <f t="shared" si="23"/>
        <v>1765.9627285000001</v>
      </c>
      <c r="W769" s="36"/>
      <c r="X769" s="96">
        <f t="shared" si="22"/>
        <v>1765.9627285000001</v>
      </c>
      <c r="Y769" s="11" t="s">
        <v>51</v>
      </c>
      <c r="Z769" s="13">
        <v>15</v>
      </c>
      <c r="AA769" s="13">
        <v>59</v>
      </c>
      <c r="AB769" s="13">
        <v>5</v>
      </c>
      <c r="AC769" s="13"/>
      <c r="AD769" s="13"/>
    </row>
    <row r="770" spans="1:30" ht="36" customHeight="1">
      <c r="A770" s="32">
        <v>29</v>
      </c>
      <c r="B770" s="13" t="s">
        <v>2310</v>
      </c>
      <c r="C770" s="13" t="s">
        <v>2311</v>
      </c>
      <c r="D770" s="48" t="s">
        <v>32</v>
      </c>
      <c r="E770" s="13"/>
      <c r="F770" s="13">
        <v>7752665</v>
      </c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6">
        <f t="shared" si="23"/>
        <v>1196.2362095000001</v>
      </c>
      <c r="W770" s="36"/>
      <c r="X770" s="96">
        <f t="shared" si="22"/>
        <v>1196.2362095000001</v>
      </c>
      <c r="Y770" s="11" t="s">
        <v>51</v>
      </c>
      <c r="Z770" s="13">
        <v>15</v>
      </c>
      <c r="AA770" s="13">
        <v>59</v>
      </c>
      <c r="AB770" s="13">
        <v>5</v>
      </c>
      <c r="AC770" s="13"/>
      <c r="AD770" s="13"/>
    </row>
    <row r="771" spans="1:30" ht="36" customHeight="1">
      <c r="A771" s="32">
        <v>30</v>
      </c>
      <c r="B771" s="13" t="s">
        <v>2276</v>
      </c>
      <c r="C771" s="13" t="s">
        <v>2312</v>
      </c>
      <c r="D771" s="48" t="s">
        <v>32</v>
      </c>
      <c r="E771" s="13"/>
      <c r="F771" s="13">
        <v>7580094</v>
      </c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6">
        <f t="shared" si="23"/>
        <v>1169.6085042</v>
      </c>
      <c r="W771" s="36"/>
      <c r="X771" s="96">
        <f t="shared" si="22"/>
        <v>1169.6085042</v>
      </c>
      <c r="Y771" s="11" t="s">
        <v>51</v>
      </c>
      <c r="Z771" s="13">
        <v>15</v>
      </c>
      <c r="AA771" s="13">
        <v>59</v>
      </c>
      <c r="AB771" s="13">
        <v>5</v>
      </c>
      <c r="AC771" s="13"/>
      <c r="AD771" s="13"/>
    </row>
    <row r="772" spans="1:30" ht="36" customHeight="1">
      <c r="A772" s="32">
        <v>31</v>
      </c>
      <c r="B772" s="13" t="s">
        <v>2313</v>
      </c>
      <c r="C772" s="13" t="s">
        <v>2314</v>
      </c>
      <c r="D772" s="48" t="s">
        <v>32</v>
      </c>
      <c r="E772" s="13"/>
      <c r="F772" s="13">
        <v>7213923</v>
      </c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6">
        <f t="shared" si="23"/>
        <v>1113.1083189000001</v>
      </c>
      <c r="W772" s="36"/>
      <c r="X772" s="96">
        <f t="shared" si="22"/>
        <v>1113.1083189000001</v>
      </c>
      <c r="Y772" s="11" t="s">
        <v>51</v>
      </c>
      <c r="Z772" s="13">
        <v>15</v>
      </c>
      <c r="AA772" s="13">
        <v>59</v>
      </c>
      <c r="AB772" s="13">
        <v>5</v>
      </c>
      <c r="AC772" s="13"/>
      <c r="AD772" s="13"/>
    </row>
    <row r="773" spans="1:30" ht="36" customHeight="1">
      <c r="A773" s="32">
        <v>32</v>
      </c>
      <c r="B773" s="13" t="s">
        <v>2315</v>
      </c>
      <c r="C773" s="13" t="s">
        <v>2316</v>
      </c>
      <c r="D773" s="48" t="s">
        <v>32</v>
      </c>
      <c r="E773" s="13"/>
      <c r="F773" s="13">
        <v>6678876</v>
      </c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6">
        <f t="shared" si="23"/>
        <v>1030.5505668000001</v>
      </c>
      <c r="W773" s="36"/>
      <c r="X773" s="96">
        <f t="shared" si="22"/>
        <v>1030.5505668000001</v>
      </c>
      <c r="Y773" s="11" t="s">
        <v>51</v>
      </c>
      <c r="Z773" s="13">
        <v>15</v>
      </c>
      <c r="AA773" s="13">
        <v>59</v>
      </c>
      <c r="AB773" s="13">
        <v>5</v>
      </c>
      <c r="AC773" s="13"/>
      <c r="AD773" s="13"/>
    </row>
    <row r="774" spans="1:30" ht="36" customHeight="1">
      <c r="A774" s="32">
        <v>33</v>
      </c>
      <c r="B774" s="13" t="s">
        <v>2317</v>
      </c>
      <c r="C774" s="13" t="s">
        <v>2318</v>
      </c>
      <c r="D774" s="13" t="s">
        <v>402</v>
      </c>
      <c r="E774" s="13"/>
      <c r="F774" s="13">
        <v>3638996</v>
      </c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6">
        <f t="shared" si="23"/>
        <v>561.49708280000004</v>
      </c>
      <c r="W774" s="36"/>
      <c r="X774" s="96">
        <f t="shared" si="22"/>
        <v>561.49708280000004</v>
      </c>
      <c r="Y774" s="106" t="s">
        <v>51</v>
      </c>
      <c r="Z774" s="13">
        <v>15</v>
      </c>
      <c r="AA774" s="13">
        <v>59</v>
      </c>
      <c r="AB774" s="13">
        <v>6</v>
      </c>
      <c r="AC774" s="13"/>
      <c r="AD774" s="13"/>
    </row>
    <row r="775" spans="1:30" ht="36" customHeight="1">
      <c r="A775" s="32">
        <v>1</v>
      </c>
      <c r="B775" s="56" t="s">
        <v>2319</v>
      </c>
      <c r="C775" s="107" t="s">
        <v>2320</v>
      </c>
      <c r="D775" s="48" t="s">
        <v>32</v>
      </c>
      <c r="E775" s="53" t="s">
        <v>2321</v>
      </c>
      <c r="F775" s="54">
        <v>4801650</v>
      </c>
      <c r="G775" s="14">
        <v>1702848</v>
      </c>
      <c r="H775" s="108"/>
      <c r="I775" s="13"/>
      <c r="J775" s="13"/>
      <c r="K775" s="13"/>
      <c r="L775" s="64">
        <v>29001</v>
      </c>
      <c r="M775" s="13"/>
      <c r="N775" s="14"/>
      <c r="O775" s="74"/>
      <c r="P775" s="14">
        <v>34000</v>
      </c>
      <c r="Q775" s="13"/>
      <c r="R775" s="74"/>
      <c r="S775" s="74"/>
      <c r="T775" s="13"/>
      <c r="U775" s="13"/>
      <c r="V775" s="16">
        <f t="shared" si="23"/>
        <v>1192788.2354749998</v>
      </c>
      <c r="W775" s="59">
        <v>1022502</v>
      </c>
      <c r="X775" s="59">
        <f t="shared" ref="X775:X815" si="24">IF(Y775="EVN",V775,W775)</f>
        <v>1192788.2354749998</v>
      </c>
      <c r="Y775" s="11" t="s">
        <v>51</v>
      </c>
      <c r="Z775" s="48">
        <v>16</v>
      </c>
      <c r="AA775" s="48">
        <v>27</v>
      </c>
      <c r="AB775" s="48">
        <v>5</v>
      </c>
      <c r="AC775" s="48"/>
      <c r="AD775" s="48"/>
    </row>
    <row r="776" spans="1:30" ht="36" hidden="1" customHeight="1">
      <c r="A776" s="32">
        <v>2</v>
      </c>
      <c r="B776" s="48" t="s">
        <v>2322</v>
      </c>
      <c r="C776" s="53" t="s">
        <v>2323</v>
      </c>
      <c r="D776" s="48" t="s">
        <v>32</v>
      </c>
      <c r="E776" s="53" t="s">
        <v>2324</v>
      </c>
      <c r="F776" s="54">
        <v>174501115</v>
      </c>
      <c r="G776" s="16">
        <v>304000</v>
      </c>
      <c r="H776" s="16"/>
      <c r="I776" s="13"/>
      <c r="J776" s="13"/>
      <c r="K776" s="13"/>
      <c r="L776" s="17">
        <v>409000000</v>
      </c>
      <c r="M776" s="13"/>
      <c r="N776" s="16"/>
      <c r="O776" s="74"/>
      <c r="P776" s="16"/>
      <c r="Q776" s="13"/>
      <c r="R776" s="74"/>
      <c r="S776" s="74"/>
      <c r="T776" s="13"/>
      <c r="U776" s="13"/>
      <c r="V776" s="16">
        <f t="shared" si="23"/>
        <v>599645.52204449999</v>
      </c>
      <c r="W776" s="59">
        <v>569246</v>
      </c>
      <c r="X776" s="59">
        <f t="shared" si="24"/>
        <v>569246</v>
      </c>
      <c r="Y776" s="11" t="s">
        <v>34</v>
      </c>
      <c r="Z776" s="48">
        <v>16</v>
      </c>
      <c r="AA776" s="48">
        <v>27</v>
      </c>
      <c r="AB776" s="48">
        <v>5</v>
      </c>
      <c r="AC776" s="48" t="s">
        <v>2325</v>
      </c>
      <c r="AD776" s="48">
        <v>598</v>
      </c>
    </row>
    <row r="777" spans="1:30" ht="36" hidden="1" customHeight="1">
      <c r="A777" s="32">
        <v>3</v>
      </c>
      <c r="B777" s="56" t="s">
        <v>2326</v>
      </c>
      <c r="C777" s="107" t="s">
        <v>2327</v>
      </c>
      <c r="D777" s="48" t="s">
        <v>32</v>
      </c>
      <c r="E777" s="53" t="s">
        <v>2328</v>
      </c>
      <c r="F777" s="54">
        <v>59921316</v>
      </c>
      <c r="G777" s="14">
        <v>55103</v>
      </c>
      <c r="H777" s="108"/>
      <c r="I777" s="13"/>
      <c r="J777" s="13"/>
      <c r="K777" s="13"/>
      <c r="L777" s="64">
        <v>406207071</v>
      </c>
      <c r="M777" s="13"/>
      <c r="N777" s="14">
        <v>0</v>
      </c>
      <c r="O777" s="74"/>
      <c r="P777" s="14">
        <v>0</v>
      </c>
      <c r="Q777" s="13"/>
      <c r="R777" s="74"/>
      <c r="S777" s="74"/>
      <c r="T777" s="13"/>
      <c r="U777" s="13"/>
      <c r="V777" s="16">
        <f t="shared" si="23"/>
        <v>405280.18153880001</v>
      </c>
      <c r="W777" s="59">
        <v>398692</v>
      </c>
      <c r="X777" s="59">
        <f t="shared" si="24"/>
        <v>405280.18153880001</v>
      </c>
      <c r="Y777" s="11" t="s">
        <v>51</v>
      </c>
      <c r="Z777" s="48">
        <v>16</v>
      </c>
      <c r="AA777" s="48">
        <v>27</v>
      </c>
      <c r="AB777" s="48">
        <v>5</v>
      </c>
      <c r="AC777" s="48" t="s">
        <v>2329</v>
      </c>
      <c r="AD777" s="48">
        <v>579</v>
      </c>
    </row>
    <row r="778" spans="1:30" ht="36" hidden="1" customHeight="1">
      <c r="A778" s="32">
        <v>4</v>
      </c>
      <c r="B778" s="56" t="s">
        <v>2330</v>
      </c>
      <c r="C778" s="107" t="s">
        <v>2331</v>
      </c>
      <c r="D778" s="48" t="s">
        <v>32</v>
      </c>
      <c r="E778" s="53" t="s">
        <v>2328</v>
      </c>
      <c r="F778" s="54">
        <v>279926020</v>
      </c>
      <c r="G778" s="14">
        <v>370000</v>
      </c>
      <c r="H778" s="108"/>
      <c r="I778" s="13"/>
      <c r="J778" s="13"/>
      <c r="K778" s="13"/>
      <c r="L778" s="64">
        <v>1894000</v>
      </c>
      <c r="M778" s="13"/>
      <c r="N778" s="14">
        <v>0</v>
      </c>
      <c r="O778" s="74"/>
      <c r="P778" s="14">
        <v>6750</v>
      </c>
      <c r="Q778" s="13"/>
      <c r="R778" s="74"/>
      <c r="S778" s="74"/>
      <c r="T778" s="13"/>
      <c r="U778" s="13"/>
      <c r="V778" s="16">
        <f>0.0001543*F778+0.7*G778+ 0.7*H778+0.6*I778+0.5*J778+1.02*K778+0.00088*L778+0.99*M778+0.00094*N778+1.05*O778+0.00083*P778+1.09*Q778+0.0009*R778+1.09*S778+1*T778+0*U778</f>
        <v>303864.90738599992</v>
      </c>
      <c r="W778" s="59">
        <v>266861</v>
      </c>
      <c r="X778" s="59">
        <f t="shared" si="24"/>
        <v>303864.90738599992</v>
      </c>
      <c r="Y778" s="11" t="s">
        <v>51</v>
      </c>
      <c r="Z778" s="48">
        <v>16</v>
      </c>
      <c r="AA778" s="48">
        <v>27</v>
      </c>
      <c r="AB778" s="48">
        <v>5</v>
      </c>
      <c r="AC778" s="48" t="s">
        <v>2332</v>
      </c>
      <c r="AD778" s="48">
        <v>574</v>
      </c>
    </row>
    <row r="779" spans="1:30" ht="36" hidden="1" customHeight="1">
      <c r="A779" s="32">
        <v>5</v>
      </c>
      <c r="B779" s="56" t="s">
        <v>2333</v>
      </c>
      <c r="C779" s="107" t="s">
        <v>2334</v>
      </c>
      <c r="D779" s="48" t="s">
        <v>32</v>
      </c>
      <c r="E779" s="53" t="s">
        <v>2328</v>
      </c>
      <c r="F779" s="54">
        <v>172201686</v>
      </c>
      <c r="G779" s="64">
        <v>185395</v>
      </c>
      <c r="H779" s="109"/>
      <c r="I779" s="30"/>
      <c r="J779" s="30"/>
      <c r="K779" s="30"/>
      <c r="L779" s="64">
        <v>2296220</v>
      </c>
      <c r="M779" s="30"/>
      <c r="N779" s="64"/>
      <c r="O779" s="80"/>
      <c r="P779" s="64" t="s">
        <v>2335</v>
      </c>
      <c r="Q779" s="30"/>
      <c r="R779" s="80"/>
      <c r="S779" s="80"/>
      <c r="T779" s="30"/>
      <c r="U779" s="30"/>
      <c r="V779" s="16">
        <f>F779*0.0001543+G779*0.7+(L779/1000)*0.88</f>
        <v>158367.89374979999</v>
      </c>
      <c r="W779" s="59">
        <v>139405</v>
      </c>
      <c r="X779" s="59">
        <f t="shared" si="24"/>
        <v>158367.89374979999</v>
      </c>
      <c r="Y779" s="11" t="s">
        <v>51</v>
      </c>
      <c r="Z779" s="48">
        <v>16</v>
      </c>
      <c r="AA779" s="48">
        <v>27</v>
      </c>
      <c r="AB779" s="48">
        <v>5</v>
      </c>
      <c r="AC779" s="48" t="s">
        <v>2336</v>
      </c>
      <c r="AD779" s="48">
        <v>577</v>
      </c>
    </row>
    <row r="780" spans="1:30" ht="36" hidden="1" customHeight="1">
      <c r="A780" s="32">
        <v>6</v>
      </c>
      <c r="B780" s="56" t="s">
        <v>2337</v>
      </c>
      <c r="C780" s="107" t="s">
        <v>2338</v>
      </c>
      <c r="D780" s="48" t="s">
        <v>32</v>
      </c>
      <c r="E780" s="53" t="s">
        <v>2324</v>
      </c>
      <c r="F780" s="54">
        <v>122980300</v>
      </c>
      <c r="G780" s="14">
        <v>58430</v>
      </c>
      <c r="H780" s="108"/>
      <c r="I780" s="13"/>
      <c r="J780" s="13"/>
      <c r="K780" s="13"/>
      <c r="L780" s="64">
        <v>179774</v>
      </c>
      <c r="M780" s="13"/>
      <c r="N780" s="14"/>
      <c r="O780" s="74"/>
      <c r="P780" s="14"/>
      <c r="Q780" s="13"/>
      <c r="R780" s="74">
        <v>34</v>
      </c>
      <c r="S780" s="74"/>
      <c r="T780" s="13"/>
      <c r="U780" s="13"/>
      <c r="V780" s="16">
        <f t="shared" si="23"/>
        <v>60035.092009999993</v>
      </c>
      <c r="W780" s="59">
        <v>54192</v>
      </c>
      <c r="X780" s="59">
        <f t="shared" si="24"/>
        <v>60035.092009999993</v>
      </c>
      <c r="Y780" s="11" t="s">
        <v>51</v>
      </c>
      <c r="Z780" s="48">
        <v>16</v>
      </c>
      <c r="AA780" s="48">
        <v>27</v>
      </c>
      <c r="AB780" s="48">
        <v>5</v>
      </c>
      <c r="AC780" s="48" t="s">
        <v>2339</v>
      </c>
      <c r="AD780" s="48">
        <v>599</v>
      </c>
    </row>
    <row r="781" spans="1:30" ht="36" hidden="1" customHeight="1">
      <c r="A781" s="32">
        <v>7</v>
      </c>
      <c r="B781" s="56" t="s">
        <v>2340</v>
      </c>
      <c r="C781" s="53" t="s">
        <v>2341</v>
      </c>
      <c r="D781" s="48" t="s">
        <v>32</v>
      </c>
      <c r="E781" s="53" t="s">
        <v>2342</v>
      </c>
      <c r="F781" s="54">
        <v>76168172</v>
      </c>
      <c r="G781" s="14">
        <v>0</v>
      </c>
      <c r="H781" s="108"/>
      <c r="I781" s="13"/>
      <c r="J781" s="13"/>
      <c r="K781" s="13"/>
      <c r="L781" s="64"/>
      <c r="M781" s="13"/>
      <c r="N781" s="14">
        <v>0</v>
      </c>
      <c r="O781" s="74"/>
      <c r="P781" s="14">
        <v>0</v>
      </c>
      <c r="Q781" s="13"/>
      <c r="R781" s="74"/>
      <c r="S781" s="74"/>
      <c r="T781" s="13"/>
      <c r="U781" s="13"/>
      <c r="V781" s="16">
        <f t="shared" si="23"/>
        <v>11752.7489396</v>
      </c>
      <c r="W781" s="59">
        <v>11753</v>
      </c>
      <c r="X781" s="59">
        <f t="shared" si="24"/>
        <v>11753</v>
      </c>
      <c r="Y781" s="11" t="s">
        <v>34</v>
      </c>
      <c r="Z781" s="48">
        <v>16</v>
      </c>
      <c r="AA781" s="48">
        <v>27</v>
      </c>
      <c r="AB781" s="48">
        <v>5</v>
      </c>
      <c r="AC781" s="48" t="s">
        <v>2343</v>
      </c>
      <c r="AD781" s="48">
        <v>595</v>
      </c>
    </row>
    <row r="782" spans="1:30" ht="36" customHeight="1">
      <c r="A782" s="32">
        <v>8</v>
      </c>
      <c r="B782" s="56" t="s">
        <v>2344</v>
      </c>
      <c r="C782" s="107" t="s">
        <v>2345</v>
      </c>
      <c r="D782" s="48" t="s">
        <v>32</v>
      </c>
      <c r="E782" s="53" t="s">
        <v>177</v>
      </c>
      <c r="F782" s="54">
        <v>5642440</v>
      </c>
      <c r="G782" s="14"/>
      <c r="H782" s="108"/>
      <c r="I782" s="13"/>
      <c r="J782" s="13"/>
      <c r="K782" s="13"/>
      <c r="L782" s="64">
        <v>30742</v>
      </c>
      <c r="M782" s="13"/>
      <c r="N782" s="14">
        <v>5970</v>
      </c>
      <c r="O782" s="74"/>
      <c r="P782" s="14"/>
      <c r="Q782" s="13"/>
      <c r="R782" s="74"/>
      <c r="S782" s="74"/>
      <c r="T782" s="13"/>
      <c r="U782" s="13">
        <v>21318</v>
      </c>
      <c r="V782" s="16">
        <f t="shared" si="23"/>
        <v>903.29325200000005</v>
      </c>
      <c r="W782" s="59">
        <v>8846</v>
      </c>
      <c r="X782" s="59">
        <f t="shared" si="24"/>
        <v>903.29325200000005</v>
      </c>
      <c r="Y782" s="11" t="s">
        <v>51</v>
      </c>
      <c r="Z782" s="48">
        <v>16</v>
      </c>
      <c r="AA782" s="48">
        <v>27</v>
      </c>
      <c r="AB782" s="48">
        <v>5</v>
      </c>
      <c r="AC782" s="48"/>
      <c r="AD782" s="48"/>
    </row>
    <row r="783" spans="1:30" ht="36" hidden="1" customHeight="1">
      <c r="A783" s="32">
        <v>9</v>
      </c>
      <c r="B783" s="56" t="s">
        <v>2346</v>
      </c>
      <c r="C783" s="107" t="s">
        <v>2347</v>
      </c>
      <c r="D783" s="48" t="s">
        <v>32</v>
      </c>
      <c r="E783" s="53" t="s">
        <v>2348</v>
      </c>
      <c r="F783" s="54">
        <v>42364028</v>
      </c>
      <c r="G783" s="14"/>
      <c r="H783" s="108"/>
      <c r="I783" s="13"/>
      <c r="J783" s="13"/>
      <c r="K783" s="13"/>
      <c r="L783" s="64"/>
      <c r="M783" s="13"/>
      <c r="N783" s="14"/>
      <c r="O783" s="74"/>
      <c r="P783" s="14"/>
      <c r="Q783" s="13"/>
      <c r="R783" s="74"/>
      <c r="S783" s="74"/>
      <c r="T783" s="13"/>
      <c r="U783" s="13"/>
      <c r="V783" s="16">
        <f t="shared" si="23"/>
        <v>6536.7695204000001</v>
      </c>
      <c r="W783" s="59">
        <v>6537</v>
      </c>
      <c r="X783" s="59">
        <f t="shared" si="24"/>
        <v>6537</v>
      </c>
      <c r="Y783" s="11" t="s">
        <v>34</v>
      </c>
      <c r="Z783" s="48">
        <v>16</v>
      </c>
      <c r="AA783" s="48">
        <v>27</v>
      </c>
      <c r="AB783" s="48">
        <v>5</v>
      </c>
      <c r="AC783" s="48" t="s">
        <v>2349</v>
      </c>
      <c r="AD783" s="48">
        <v>592</v>
      </c>
    </row>
    <row r="784" spans="1:30" ht="36" hidden="1" customHeight="1">
      <c r="A784" s="32">
        <v>10</v>
      </c>
      <c r="B784" s="56" t="s">
        <v>2350</v>
      </c>
      <c r="C784" s="53" t="s">
        <v>2351</v>
      </c>
      <c r="D784" s="48" t="s">
        <v>32</v>
      </c>
      <c r="E784" s="53" t="s">
        <v>2352</v>
      </c>
      <c r="F784" s="54">
        <v>33920100</v>
      </c>
      <c r="G784" s="14">
        <v>6</v>
      </c>
      <c r="H784" s="108"/>
      <c r="I784" s="13"/>
      <c r="J784" s="13"/>
      <c r="K784" s="13"/>
      <c r="L784" s="64">
        <v>22000</v>
      </c>
      <c r="M784" s="13"/>
      <c r="N784" s="14">
        <v>8800</v>
      </c>
      <c r="O784" s="74"/>
      <c r="P784" s="14"/>
      <c r="Q784" s="13"/>
      <c r="R784" s="74"/>
      <c r="S784" s="74"/>
      <c r="T784" s="13"/>
      <c r="U784" s="13"/>
      <c r="V784" s="16">
        <f t="shared" si="23"/>
        <v>5265.7034299999996</v>
      </c>
      <c r="W784" s="59">
        <v>3568</v>
      </c>
      <c r="X784" s="59">
        <f t="shared" si="24"/>
        <v>5265.7034299999996</v>
      </c>
      <c r="Y784" s="11" t="s">
        <v>51</v>
      </c>
      <c r="Z784" s="48">
        <v>16</v>
      </c>
      <c r="AA784" s="48">
        <v>27</v>
      </c>
      <c r="AB784" s="48">
        <v>5</v>
      </c>
      <c r="AC784" s="48" t="s">
        <v>2353</v>
      </c>
      <c r="AD784" s="48">
        <v>593</v>
      </c>
    </row>
    <row r="785" spans="1:30" ht="36" customHeight="1">
      <c r="A785" s="32">
        <v>11</v>
      </c>
      <c r="B785" s="56" t="s">
        <v>2354</v>
      </c>
      <c r="C785" s="107" t="s">
        <v>2355</v>
      </c>
      <c r="D785" s="48" t="s">
        <v>32</v>
      </c>
      <c r="E785" s="53" t="s">
        <v>2356</v>
      </c>
      <c r="F785" s="19">
        <v>32591423</v>
      </c>
      <c r="G785" s="14">
        <v>0</v>
      </c>
      <c r="H785" s="108"/>
      <c r="I785" s="13"/>
      <c r="J785" s="13"/>
      <c r="K785" s="13"/>
      <c r="L785" s="64">
        <v>17984</v>
      </c>
      <c r="M785" s="13"/>
      <c r="N785" s="14">
        <v>0</v>
      </c>
      <c r="O785" s="74"/>
      <c r="P785" s="14"/>
      <c r="Q785" s="13"/>
      <c r="R785" s="74">
        <v>71</v>
      </c>
      <c r="S785" s="74"/>
      <c r="T785" s="13"/>
      <c r="U785" s="13"/>
      <c r="V785" s="16">
        <f t="shared" si="23"/>
        <v>5044.746388900001</v>
      </c>
      <c r="W785" s="59">
        <v>5045</v>
      </c>
      <c r="X785" s="59">
        <f t="shared" si="24"/>
        <v>5045</v>
      </c>
      <c r="Y785" s="11" t="s">
        <v>34</v>
      </c>
      <c r="Z785" s="48">
        <v>16</v>
      </c>
      <c r="AA785" s="48">
        <v>27</v>
      </c>
      <c r="AB785" s="48">
        <v>5</v>
      </c>
      <c r="AC785" s="48"/>
      <c r="AD785" s="48"/>
    </row>
    <row r="786" spans="1:30" ht="36" hidden="1" customHeight="1">
      <c r="A786" s="32">
        <v>12</v>
      </c>
      <c r="B786" s="56" t="s">
        <v>2357</v>
      </c>
      <c r="C786" s="107" t="s">
        <v>2358</v>
      </c>
      <c r="D786" s="48" t="s">
        <v>32</v>
      </c>
      <c r="E786" s="53" t="s">
        <v>2359</v>
      </c>
      <c r="F786" s="54">
        <v>32494315</v>
      </c>
      <c r="G786" s="14"/>
      <c r="H786" s="108"/>
      <c r="I786" s="13"/>
      <c r="J786" s="13"/>
      <c r="K786" s="13"/>
      <c r="L786" s="64"/>
      <c r="M786" s="13"/>
      <c r="N786" s="14"/>
      <c r="O786" s="74"/>
      <c r="P786" s="14"/>
      <c r="Q786" s="13"/>
      <c r="R786" s="74"/>
      <c r="S786" s="74"/>
      <c r="T786" s="13"/>
      <c r="U786" s="13"/>
      <c r="V786" s="16">
        <f t="shared" si="23"/>
        <v>5013.8728045000007</v>
      </c>
      <c r="W786" s="59">
        <v>5005</v>
      </c>
      <c r="X786" s="59">
        <f t="shared" si="24"/>
        <v>5005</v>
      </c>
      <c r="Y786" s="11" t="s">
        <v>34</v>
      </c>
      <c r="Z786" s="48">
        <v>16</v>
      </c>
      <c r="AA786" s="48">
        <v>27</v>
      </c>
      <c r="AB786" s="48">
        <v>5</v>
      </c>
      <c r="AC786" s="48" t="s">
        <v>2360</v>
      </c>
      <c r="AD786" s="48">
        <v>596</v>
      </c>
    </row>
    <row r="787" spans="1:30" ht="36" customHeight="1">
      <c r="A787" s="32">
        <v>13</v>
      </c>
      <c r="B787" s="56" t="s">
        <v>2361</v>
      </c>
      <c r="C787" s="107" t="s">
        <v>2362</v>
      </c>
      <c r="D787" s="56" t="s">
        <v>32</v>
      </c>
      <c r="E787" s="55" t="s">
        <v>2363</v>
      </c>
      <c r="F787" s="75">
        <v>31930441</v>
      </c>
      <c r="G787" s="14"/>
      <c r="H787" s="14"/>
      <c r="I787" s="13"/>
      <c r="J787" s="13"/>
      <c r="K787" s="13"/>
      <c r="L787" s="64"/>
      <c r="M787" s="13"/>
      <c r="N787" s="14"/>
      <c r="O787" s="81"/>
      <c r="P787" s="14"/>
      <c r="Q787" s="13"/>
      <c r="R787" s="81"/>
      <c r="S787" s="81"/>
      <c r="T787" s="13"/>
      <c r="U787" s="13"/>
      <c r="V787" s="16">
        <f t="shared" si="23"/>
        <v>4926.8670463000008</v>
      </c>
      <c r="W787" s="83"/>
      <c r="X787" s="59">
        <f t="shared" si="24"/>
        <v>4926.8670463000008</v>
      </c>
      <c r="Y787" s="11" t="s">
        <v>51</v>
      </c>
      <c r="Z787" s="48">
        <v>16</v>
      </c>
      <c r="AA787" s="48">
        <v>27</v>
      </c>
      <c r="AB787" s="48">
        <v>5</v>
      </c>
      <c r="AC787" s="48"/>
      <c r="AD787" s="48"/>
    </row>
    <row r="788" spans="1:30" ht="36" hidden="1" customHeight="1">
      <c r="A788" s="32">
        <v>14</v>
      </c>
      <c r="B788" s="56" t="s">
        <v>2364</v>
      </c>
      <c r="C788" s="110" t="s">
        <v>2365</v>
      </c>
      <c r="D788" s="48" t="s">
        <v>32</v>
      </c>
      <c r="E788" s="53" t="s">
        <v>2366</v>
      </c>
      <c r="F788" s="54">
        <v>26039685</v>
      </c>
      <c r="G788" s="14"/>
      <c r="H788" s="14"/>
      <c r="I788" s="13"/>
      <c r="J788" s="13"/>
      <c r="K788" s="13"/>
      <c r="L788" s="64">
        <v>8364</v>
      </c>
      <c r="M788" s="13"/>
      <c r="N788" s="14"/>
      <c r="O788" s="74"/>
      <c r="P788" s="14">
        <v>165549</v>
      </c>
      <c r="Q788" s="13"/>
      <c r="R788" s="80">
        <v>746948</v>
      </c>
      <c r="S788" s="74"/>
      <c r="T788" s="13"/>
      <c r="U788" s="13"/>
      <c r="V788" s="16">
        <f t="shared" si="23"/>
        <v>4834.9425855</v>
      </c>
      <c r="W788" s="59">
        <v>4821</v>
      </c>
      <c r="X788" s="59">
        <f t="shared" si="24"/>
        <v>4821</v>
      </c>
      <c r="Y788" s="11" t="s">
        <v>34</v>
      </c>
      <c r="Z788" s="48">
        <v>16</v>
      </c>
      <c r="AA788" s="48">
        <v>27</v>
      </c>
      <c r="AB788" s="48">
        <v>5</v>
      </c>
      <c r="AC788" s="48" t="s">
        <v>2367</v>
      </c>
      <c r="AD788" s="48">
        <v>585</v>
      </c>
    </row>
    <row r="789" spans="1:30" ht="36" hidden="1" customHeight="1">
      <c r="A789" s="32">
        <v>15</v>
      </c>
      <c r="B789" s="56" t="s">
        <v>2368</v>
      </c>
      <c r="C789" s="107" t="s">
        <v>2369</v>
      </c>
      <c r="D789" s="48" t="s">
        <v>32</v>
      </c>
      <c r="E789" s="53" t="s">
        <v>2370</v>
      </c>
      <c r="F789" s="54">
        <v>29591100</v>
      </c>
      <c r="G789" s="14">
        <v>0</v>
      </c>
      <c r="H789" s="108"/>
      <c r="I789" s="13"/>
      <c r="J789" s="13"/>
      <c r="K789" s="13"/>
      <c r="L789" s="64">
        <v>87000</v>
      </c>
      <c r="M789" s="13"/>
      <c r="N789" s="14">
        <v>0</v>
      </c>
      <c r="O789" s="74"/>
      <c r="P789" s="14">
        <v>0</v>
      </c>
      <c r="Q789" s="13"/>
      <c r="R789" s="74"/>
      <c r="S789" s="74"/>
      <c r="T789" s="13"/>
      <c r="U789" s="13"/>
      <c r="V789" s="16">
        <f t="shared" si="23"/>
        <v>4642.466730000001</v>
      </c>
      <c r="W789" s="59">
        <v>3826</v>
      </c>
      <c r="X789" s="59">
        <f t="shared" si="24"/>
        <v>4642.466730000001</v>
      </c>
      <c r="Y789" s="11" t="s">
        <v>51</v>
      </c>
      <c r="Z789" s="48">
        <v>16</v>
      </c>
      <c r="AA789" s="48">
        <v>27</v>
      </c>
      <c r="AB789" s="48">
        <v>5</v>
      </c>
      <c r="AC789" s="48" t="s">
        <v>2371</v>
      </c>
      <c r="AD789" s="48">
        <v>581</v>
      </c>
    </row>
    <row r="790" spans="1:30" ht="36" customHeight="1">
      <c r="A790" s="32">
        <v>16</v>
      </c>
      <c r="B790" s="56" t="s">
        <v>2372</v>
      </c>
      <c r="C790" s="55" t="s">
        <v>2373</v>
      </c>
      <c r="D790" s="48" t="s">
        <v>32</v>
      </c>
      <c r="E790" s="53" t="s">
        <v>2374</v>
      </c>
      <c r="F790" s="75">
        <v>25669630</v>
      </c>
      <c r="G790" s="14"/>
      <c r="H790" s="14"/>
      <c r="I790" s="13"/>
      <c r="J790" s="13"/>
      <c r="K790" s="13"/>
      <c r="L790" s="64">
        <v>3800</v>
      </c>
      <c r="M790" s="13"/>
      <c r="N790" s="14">
        <v>0</v>
      </c>
      <c r="O790" s="74"/>
      <c r="P790" s="14">
        <v>0</v>
      </c>
      <c r="Q790" s="13"/>
      <c r="R790" s="74"/>
      <c r="S790" s="74"/>
      <c r="T790" s="13"/>
      <c r="U790" s="13"/>
      <c r="V790" s="16">
        <f t="shared" si="23"/>
        <v>3964.1679090000002</v>
      </c>
      <c r="W790" s="59">
        <v>3964</v>
      </c>
      <c r="X790" s="59">
        <f t="shared" si="24"/>
        <v>3964.1679090000002</v>
      </c>
      <c r="Y790" s="11" t="s">
        <v>51</v>
      </c>
      <c r="Z790" s="48">
        <v>16</v>
      </c>
      <c r="AA790" s="48">
        <v>27</v>
      </c>
      <c r="AB790" s="48">
        <v>5</v>
      </c>
      <c r="AC790" s="48"/>
      <c r="AD790" s="48"/>
    </row>
    <row r="791" spans="1:30" ht="36" hidden="1" customHeight="1">
      <c r="A791" s="32">
        <v>17</v>
      </c>
      <c r="B791" s="56" t="s">
        <v>2375</v>
      </c>
      <c r="C791" s="107" t="s">
        <v>2376</v>
      </c>
      <c r="D791" s="48" t="s">
        <v>32</v>
      </c>
      <c r="E791" s="53" t="s">
        <v>2377</v>
      </c>
      <c r="F791" s="54">
        <v>20434393</v>
      </c>
      <c r="G791" s="14"/>
      <c r="H791" s="108"/>
      <c r="I791" s="13"/>
      <c r="J791" s="13"/>
      <c r="K791" s="13"/>
      <c r="L791" s="64"/>
      <c r="M791" s="13"/>
      <c r="N791" s="14">
        <v>0</v>
      </c>
      <c r="O791" s="74"/>
      <c r="P791" s="14">
        <v>0</v>
      </c>
      <c r="Q791" s="13"/>
      <c r="R791" s="74"/>
      <c r="S791" s="74"/>
      <c r="T791" s="13"/>
      <c r="U791" s="13"/>
      <c r="V791" s="16">
        <f t="shared" si="23"/>
        <v>3153.0268399000001</v>
      </c>
      <c r="W791" s="59">
        <v>3153</v>
      </c>
      <c r="X791" s="59">
        <f t="shared" si="24"/>
        <v>3153</v>
      </c>
      <c r="Y791" s="11" t="s">
        <v>34</v>
      </c>
      <c r="Z791" s="48">
        <v>16</v>
      </c>
      <c r="AA791" s="48">
        <v>27</v>
      </c>
      <c r="AB791" s="48">
        <v>5</v>
      </c>
      <c r="AC791" s="48" t="s">
        <v>2378</v>
      </c>
      <c r="AD791" s="48">
        <v>588</v>
      </c>
    </row>
    <row r="792" spans="1:30" ht="36" customHeight="1">
      <c r="A792" s="32">
        <v>18</v>
      </c>
      <c r="B792" s="56" t="s">
        <v>2379</v>
      </c>
      <c r="C792" s="107" t="s">
        <v>2380</v>
      </c>
      <c r="D792" s="48" t="s">
        <v>32</v>
      </c>
      <c r="E792" s="53" t="s">
        <v>2348</v>
      </c>
      <c r="F792" s="54">
        <v>14685086</v>
      </c>
      <c r="G792" s="14"/>
      <c r="H792" s="108"/>
      <c r="I792" s="13"/>
      <c r="J792" s="13"/>
      <c r="K792" s="13"/>
      <c r="L792" s="64"/>
      <c r="M792" s="13"/>
      <c r="N792" s="14"/>
      <c r="O792" s="74"/>
      <c r="P792" s="14"/>
      <c r="Q792" s="13"/>
      <c r="R792" s="74"/>
      <c r="S792" s="74"/>
      <c r="T792" s="13"/>
      <c r="U792" s="13"/>
      <c r="V792" s="16">
        <f t="shared" si="23"/>
        <v>2265.9087698000003</v>
      </c>
      <c r="W792" s="59">
        <v>2266</v>
      </c>
      <c r="X792" s="59">
        <f t="shared" si="24"/>
        <v>2266</v>
      </c>
      <c r="Y792" s="11" t="s">
        <v>34</v>
      </c>
      <c r="Z792" s="48">
        <v>16</v>
      </c>
      <c r="AA792" s="48">
        <v>27</v>
      </c>
      <c r="AB792" s="48">
        <v>5</v>
      </c>
      <c r="AC792" s="48"/>
      <c r="AD792" s="48"/>
    </row>
    <row r="793" spans="1:30" ht="36" customHeight="1">
      <c r="A793" s="32">
        <v>19</v>
      </c>
      <c r="B793" s="56" t="s">
        <v>2381</v>
      </c>
      <c r="C793" s="107" t="s">
        <v>2382</v>
      </c>
      <c r="D793" s="56" t="s">
        <v>32</v>
      </c>
      <c r="E793" s="55" t="s">
        <v>125</v>
      </c>
      <c r="F793" s="75">
        <v>14685086</v>
      </c>
      <c r="G793" s="14"/>
      <c r="H793" s="14"/>
      <c r="I793" s="13"/>
      <c r="J793" s="13"/>
      <c r="K793" s="13"/>
      <c r="L793" s="64"/>
      <c r="M793" s="13"/>
      <c r="N793" s="14"/>
      <c r="O793" s="81"/>
      <c r="P793" s="14"/>
      <c r="Q793" s="13"/>
      <c r="R793" s="81"/>
      <c r="S793" s="81"/>
      <c r="T793" s="13"/>
      <c r="U793" s="13"/>
      <c r="V793" s="16">
        <f t="shared" si="23"/>
        <v>2265.9087698000003</v>
      </c>
      <c r="W793" s="83"/>
      <c r="X793" s="59">
        <f t="shared" si="24"/>
        <v>2265.9087698000003</v>
      </c>
      <c r="Y793" s="11" t="s">
        <v>51</v>
      </c>
      <c r="Z793" s="48">
        <v>16</v>
      </c>
      <c r="AA793" s="48">
        <v>27</v>
      </c>
      <c r="AB793" s="48">
        <v>5</v>
      </c>
      <c r="AC793" s="48"/>
      <c r="AD793" s="48"/>
    </row>
    <row r="794" spans="1:30" ht="36" customHeight="1">
      <c r="A794" s="32">
        <v>20</v>
      </c>
      <c r="B794" s="56" t="s">
        <v>2383</v>
      </c>
      <c r="C794" s="107" t="s">
        <v>2384</v>
      </c>
      <c r="D794" s="48" t="s">
        <v>32</v>
      </c>
      <c r="E794" s="53" t="s">
        <v>33</v>
      </c>
      <c r="F794" s="19">
        <v>11874746</v>
      </c>
      <c r="G794" s="14"/>
      <c r="H794" s="108"/>
      <c r="I794" s="13"/>
      <c r="J794" s="13"/>
      <c r="K794" s="13"/>
      <c r="L794" s="64">
        <v>77592</v>
      </c>
      <c r="M794" s="13"/>
      <c r="N794" s="14"/>
      <c r="O794" s="74" t="s">
        <v>2335</v>
      </c>
      <c r="P794" s="14">
        <v>19152</v>
      </c>
      <c r="Q794" s="13"/>
      <c r="R794" s="80">
        <v>0</v>
      </c>
      <c r="S794" s="74"/>
      <c r="T794" s="13"/>
      <c r="U794" s="13"/>
      <c r="V794" s="16">
        <f>F794*0.0001543+G794*0.7+(L794/1000)*0.88</f>
        <v>1900.5542678000002</v>
      </c>
      <c r="W794" s="59">
        <v>1952</v>
      </c>
      <c r="X794" s="59">
        <f t="shared" si="24"/>
        <v>1952</v>
      </c>
      <c r="Y794" s="11" t="s">
        <v>34</v>
      </c>
      <c r="Z794" s="48">
        <v>16</v>
      </c>
      <c r="AA794" s="48">
        <v>27</v>
      </c>
      <c r="AB794" s="48">
        <v>5</v>
      </c>
      <c r="AC794" s="48"/>
      <c r="AD794" s="48"/>
    </row>
    <row r="795" spans="1:30" ht="36" hidden="1" customHeight="1">
      <c r="A795" s="32">
        <v>21</v>
      </c>
      <c r="B795" s="56" t="s">
        <v>2385</v>
      </c>
      <c r="C795" s="107" t="s">
        <v>2386</v>
      </c>
      <c r="D795" s="48" t="s">
        <v>32</v>
      </c>
      <c r="E795" s="53" t="s">
        <v>2387</v>
      </c>
      <c r="F795" s="54">
        <v>11889194</v>
      </c>
      <c r="G795" s="14"/>
      <c r="H795" s="108"/>
      <c r="I795" s="13"/>
      <c r="J795" s="13"/>
      <c r="K795" s="13"/>
      <c r="L795" s="64">
        <v>48090</v>
      </c>
      <c r="M795" s="13"/>
      <c r="N795" s="14"/>
      <c r="O795" s="74"/>
      <c r="P795" s="14"/>
      <c r="Q795" s="13"/>
      <c r="R795" s="74"/>
      <c r="S795" s="74"/>
      <c r="T795" s="13"/>
      <c r="U795" s="13"/>
      <c r="V795" s="16">
        <f t="shared" si="23"/>
        <v>1876.8218342</v>
      </c>
      <c r="W795" s="59">
        <v>1859</v>
      </c>
      <c r="X795" s="59">
        <f t="shared" si="24"/>
        <v>1876.8218342</v>
      </c>
      <c r="Y795" s="11" t="s">
        <v>51</v>
      </c>
      <c r="Z795" s="48">
        <v>16</v>
      </c>
      <c r="AA795" s="48">
        <v>27</v>
      </c>
      <c r="AB795" s="48">
        <v>5</v>
      </c>
      <c r="AC795" s="48" t="s">
        <v>2388</v>
      </c>
      <c r="AD795" s="48">
        <v>591</v>
      </c>
    </row>
    <row r="796" spans="1:30" ht="36" customHeight="1">
      <c r="A796" s="32">
        <v>22</v>
      </c>
      <c r="B796" s="48" t="s">
        <v>2389</v>
      </c>
      <c r="C796" s="51" t="s">
        <v>2390</v>
      </c>
      <c r="D796" s="48" t="s">
        <v>402</v>
      </c>
      <c r="E796" s="53" t="s">
        <v>1625</v>
      </c>
      <c r="F796" s="54">
        <v>12136546</v>
      </c>
      <c r="G796" s="16"/>
      <c r="H796" s="16"/>
      <c r="I796" s="26"/>
      <c r="J796" s="26"/>
      <c r="K796" s="26"/>
      <c r="L796" s="17"/>
      <c r="M796" s="26"/>
      <c r="N796" s="16"/>
      <c r="O796" s="74"/>
      <c r="P796" s="16"/>
      <c r="Q796" s="26"/>
      <c r="R796" s="74"/>
      <c r="S796" s="74"/>
      <c r="T796" s="26"/>
      <c r="U796" s="26"/>
      <c r="V796" s="16">
        <f t="shared" si="23"/>
        <v>1872.6690478</v>
      </c>
      <c r="W796" s="59"/>
      <c r="X796" s="59">
        <f t="shared" si="24"/>
        <v>1872.6690478</v>
      </c>
      <c r="Y796" s="48" t="s">
        <v>51</v>
      </c>
      <c r="Z796" s="48">
        <v>16</v>
      </c>
      <c r="AA796" s="48">
        <v>27</v>
      </c>
      <c r="AB796" s="48">
        <v>6</v>
      </c>
      <c r="AC796" s="48"/>
      <c r="AD796" s="48"/>
    </row>
    <row r="797" spans="1:30" ht="36" customHeight="1">
      <c r="A797" s="32">
        <v>23</v>
      </c>
      <c r="B797" s="48" t="s">
        <v>2383</v>
      </c>
      <c r="C797" s="51" t="s">
        <v>2391</v>
      </c>
      <c r="D797" s="48" t="s">
        <v>32</v>
      </c>
      <c r="E797" s="53" t="s">
        <v>1284</v>
      </c>
      <c r="F797" s="54">
        <v>11874746</v>
      </c>
      <c r="G797" s="16"/>
      <c r="H797" s="16"/>
      <c r="I797" s="26"/>
      <c r="J797" s="26"/>
      <c r="K797" s="26"/>
      <c r="L797" s="17"/>
      <c r="M797" s="26"/>
      <c r="N797" s="16"/>
      <c r="O797" s="74"/>
      <c r="P797" s="16"/>
      <c r="Q797" s="26"/>
      <c r="R797" s="74"/>
      <c r="S797" s="74"/>
      <c r="T797" s="26"/>
      <c r="U797" s="26"/>
      <c r="V797" s="16">
        <f t="shared" si="23"/>
        <v>1832.2733078000001</v>
      </c>
      <c r="W797" s="59"/>
      <c r="X797" s="59">
        <f t="shared" si="24"/>
        <v>1832.2733078000001</v>
      </c>
      <c r="Y797" s="11" t="s">
        <v>51</v>
      </c>
      <c r="Z797" s="48">
        <v>16</v>
      </c>
      <c r="AA797" s="48">
        <v>27</v>
      </c>
      <c r="AB797" s="48">
        <v>5</v>
      </c>
      <c r="AC797" s="48"/>
      <c r="AD797" s="48"/>
    </row>
    <row r="798" spans="1:30" ht="36" hidden="1" customHeight="1">
      <c r="A798" s="32">
        <v>24</v>
      </c>
      <c r="B798" s="48" t="s">
        <v>2392</v>
      </c>
      <c r="C798" s="51" t="s">
        <v>2393</v>
      </c>
      <c r="D798" s="48" t="s">
        <v>32</v>
      </c>
      <c r="E798" s="53" t="s">
        <v>2394</v>
      </c>
      <c r="F798" s="54">
        <v>12136546</v>
      </c>
      <c r="G798" s="16">
        <v>0</v>
      </c>
      <c r="H798" s="16"/>
      <c r="I798" s="26"/>
      <c r="J798" s="26"/>
      <c r="K798" s="26"/>
      <c r="L798" s="17"/>
      <c r="M798" s="26"/>
      <c r="N798" s="16">
        <v>0</v>
      </c>
      <c r="O798" s="74"/>
      <c r="P798" s="16">
        <v>0</v>
      </c>
      <c r="Q798" s="26"/>
      <c r="R798" s="74"/>
      <c r="S798" s="74"/>
      <c r="T798" s="26"/>
      <c r="U798" s="26"/>
      <c r="V798" s="16">
        <f t="shared" si="23"/>
        <v>1872.6690478</v>
      </c>
      <c r="W798" s="59">
        <v>1818</v>
      </c>
      <c r="X798" s="59">
        <f t="shared" si="24"/>
        <v>1818</v>
      </c>
      <c r="Y798" s="11" t="s">
        <v>34</v>
      </c>
      <c r="Z798" s="48">
        <v>16</v>
      </c>
      <c r="AA798" s="48">
        <v>27</v>
      </c>
      <c r="AB798" s="48">
        <v>5</v>
      </c>
      <c r="AC798" s="48" t="s">
        <v>2395</v>
      </c>
      <c r="AD798" s="48">
        <v>576</v>
      </c>
    </row>
    <row r="799" spans="1:30" ht="36" hidden="1" customHeight="1">
      <c r="A799" s="32">
        <v>25</v>
      </c>
      <c r="B799" s="56" t="s">
        <v>2396</v>
      </c>
      <c r="C799" s="53" t="s">
        <v>2397</v>
      </c>
      <c r="D799" s="48" t="s">
        <v>32</v>
      </c>
      <c r="E799" s="53" t="s">
        <v>2398</v>
      </c>
      <c r="F799" s="54">
        <v>10865765</v>
      </c>
      <c r="G799" s="14"/>
      <c r="H799" s="108"/>
      <c r="I799" s="13"/>
      <c r="J799" s="13"/>
      <c r="K799" s="13"/>
      <c r="L799" s="64"/>
      <c r="M799" s="13"/>
      <c r="N799" s="14"/>
      <c r="O799" s="74"/>
      <c r="P799" s="14"/>
      <c r="Q799" s="13"/>
      <c r="R799" s="74"/>
      <c r="S799" s="74"/>
      <c r="T799" s="13"/>
      <c r="U799" s="13"/>
      <c r="V799" s="16">
        <f t="shared" si="23"/>
        <v>1676.5875395</v>
      </c>
      <c r="W799" s="59">
        <v>1667</v>
      </c>
      <c r="X799" s="59">
        <f t="shared" si="24"/>
        <v>1667</v>
      </c>
      <c r="Y799" s="11" t="s">
        <v>34</v>
      </c>
      <c r="Z799" s="48">
        <v>16</v>
      </c>
      <c r="AA799" s="48">
        <v>27</v>
      </c>
      <c r="AB799" s="48">
        <v>5</v>
      </c>
      <c r="AC799" s="48" t="s">
        <v>2399</v>
      </c>
      <c r="AD799" s="48">
        <v>594</v>
      </c>
    </row>
    <row r="800" spans="1:30" ht="36" hidden="1" customHeight="1">
      <c r="A800" s="32">
        <v>26</v>
      </c>
      <c r="B800" s="56" t="s">
        <v>2400</v>
      </c>
      <c r="C800" s="107" t="s">
        <v>2401</v>
      </c>
      <c r="D800" s="48" t="s">
        <v>32</v>
      </c>
      <c r="E800" s="53" t="s">
        <v>1237</v>
      </c>
      <c r="F800" s="54">
        <v>8070000</v>
      </c>
      <c r="G800" s="14">
        <v>401</v>
      </c>
      <c r="H800" s="108"/>
      <c r="I800" s="13"/>
      <c r="J800" s="13"/>
      <c r="K800" s="13"/>
      <c r="L800" s="64">
        <v>47005</v>
      </c>
      <c r="M800" s="13"/>
      <c r="N800" s="14"/>
      <c r="O800" s="74"/>
      <c r="P800" s="14"/>
      <c r="Q800" s="13"/>
      <c r="R800" s="74"/>
      <c r="S800" s="74"/>
      <c r="T800" s="13"/>
      <c r="U800" s="13"/>
      <c r="V800" s="16">
        <f t="shared" si="23"/>
        <v>1567.2654</v>
      </c>
      <c r="W800" s="59">
        <v>1527</v>
      </c>
      <c r="X800" s="59">
        <f t="shared" si="24"/>
        <v>1567.2654</v>
      </c>
      <c r="Y800" s="11" t="s">
        <v>51</v>
      </c>
      <c r="Z800" s="48">
        <v>16</v>
      </c>
      <c r="AA800" s="48">
        <v>27</v>
      </c>
      <c r="AB800" s="48">
        <v>5</v>
      </c>
      <c r="AC800" s="48" t="s">
        <v>2402</v>
      </c>
      <c r="AD800" s="48">
        <v>582</v>
      </c>
    </row>
    <row r="801" spans="1:30" ht="36" hidden="1" customHeight="1">
      <c r="A801" s="32">
        <v>27</v>
      </c>
      <c r="B801" s="56" t="s">
        <v>2403</v>
      </c>
      <c r="C801" s="53" t="s">
        <v>2404</v>
      </c>
      <c r="D801" s="48" t="s">
        <v>32</v>
      </c>
      <c r="E801" s="53" t="s">
        <v>2405</v>
      </c>
      <c r="F801" s="54">
        <v>10102417</v>
      </c>
      <c r="G801" s="14">
        <v>0</v>
      </c>
      <c r="H801" s="108"/>
      <c r="I801" s="13"/>
      <c r="J801" s="13"/>
      <c r="K801" s="13"/>
      <c r="L801" s="65"/>
      <c r="M801" s="13"/>
      <c r="N801" s="14">
        <v>0</v>
      </c>
      <c r="O801" s="74"/>
      <c r="P801" s="14">
        <v>0</v>
      </c>
      <c r="Q801" s="13"/>
      <c r="R801" s="74"/>
      <c r="S801" s="74"/>
      <c r="T801" s="13"/>
      <c r="U801" s="13"/>
      <c r="V801" s="16">
        <f t="shared" si="23"/>
        <v>1558.8029431</v>
      </c>
      <c r="W801" s="59">
        <v>1559</v>
      </c>
      <c r="X801" s="59">
        <f t="shared" si="24"/>
        <v>1559</v>
      </c>
      <c r="Y801" s="11" t="s">
        <v>34</v>
      </c>
      <c r="Z801" s="48">
        <v>16</v>
      </c>
      <c r="AA801" s="48">
        <v>27</v>
      </c>
      <c r="AB801" s="48">
        <v>5</v>
      </c>
      <c r="AC801" s="48" t="s">
        <v>2406</v>
      </c>
      <c r="AD801" s="48">
        <v>584</v>
      </c>
    </row>
    <row r="802" spans="1:30" ht="36" hidden="1" customHeight="1">
      <c r="A802" s="32">
        <v>28</v>
      </c>
      <c r="B802" s="56" t="s">
        <v>2407</v>
      </c>
      <c r="C802" s="107" t="s">
        <v>2408</v>
      </c>
      <c r="D802" s="48" t="s">
        <v>32</v>
      </c>
      <c r="E802" s="53" t="s">
        <v>2409</v>
      </c>
      <c r="F802" s="54">
        <v>9948422</v>
      </c>
      <c r="G802" s="14"/>
      <c r="H802" s="108"/>
      <c r="I802" s="13"/>
      <c r="J802" s="13"/>
      <c r="K802" s="13"/>
      <c r="L802" s="64"/>
      <c r="M802" s="13"/>
      <c r="N802" s="14"/>
      <c r="O802" s="74"/>
      <c r="P802" s="14" t="s">
        <v>2335</v>
      </c>
      <c r="Q802" s="13"/>
      <c r="R802" s="74"/>
      <c r="S802" s="74"/>
      <c r="T802" s="13"/>
      <c r="U802" s="13"/>
      <c r="V802" s="16">
        <f>F802*0.0001543+G802*0.7+(L802/1000)*0.88</f>
        <v>1535.0415146</v>
      </c>
      <c r="W802" s="59">
        <v>1535</v>
      </c>
      <c r="X802" s="59">
        <f t="shared" si="24"/>
        <v>1535.0415146</v>
      </c>
      <c r="Y802" s="11" t="s">
        <v>51</v>
      </c>
      <c r="Z802" s="48">
        <v>16</v>
      </c>
      <c r="AA802" s="48">
        <v>27</v>
      </c>
      <c r="AB802" s="48">
        <v>5</v>
      </c>
      <c r="AC802" s="48" t="s">
        <v>2410</v>
      </c>
      <c r="AD802" s="48">
        <v>590</v>
      </c>
    </row>
    <row r="803" spans="1:30" ht="36" hidden="1" customHeight="1">
      <c r="A803" s="32">
        <v>29</v>
      </c>
      <c r="B803" s="56" t="s">
        <v>2411</v>
      </c>
      <c r="C803" s="107" t="s">
        <v>2412</v>
      </c>
      <c r="D803" s="48" t="s">
        <v>32</v>
      </c>
      <c r="E803" s="53" t="s">
        <v>2413</v>
      </c>
      <c r="F803" s="54">
        <v>6972024</v>
      </c>
      <c r="G803" s="14">
        <v>392</v>
      </c>
      <c r="H803" s="108"/>
      <c r="I803" s="13"/>
      <c r="J803" s="13"/>
      <c r="K803" s="13"/>
      <c r="L803" s="64">
        <v>175817</v>
      </c>
      <c r="M803" s="13"/>
      <c r="N803" s="14">
        <v>0</v>
      </c>
      <c r="O803" s="74"/>
      <c r="P803" s="14">
        <v>0</v>
      </c>
      <c r="Q803" s="13"/>
      <c r="R803" s="74"/>
      <c r="S803" s="74"/>
      <c r="T803" s="13"/>
      <c r="U803" s="13"/>
      <c r="V803" s="16">
        <f t="shared" si="23"/>
        <v>1504.9022631999999</v>
      </c>
      <c r="W803" s="59">
        <v>1442</v>
      </c>
      <c r="X803" s="59">
        <f t="shared" si="24"/>
        <v>1442</v>
      </c>
      <c r="Y803" s="11" t="s">
        <v>34</v>
      </c>
      <c r="Z803" s="48">
        <v>16</v>
      </c>
      <c r="AA803" s="48">
        <v>27</v>
      </c>
      <c r="AB803" s="48">
        <v>5</v>
      </c>
      <c r="AC803" s="48" t="s">
        <v>2414</v>
      </c>
      <c r="AD803" s="48">
        <v>575</v>
      </c>
    </row>
    <row r="804" spans="1:30" ht="36" hidden="1" customHeight="1">
      <c r="A804" s="32">
        <v>30</v>
      </c>
      <c r="B804" s="56" t="s">
        <v>2415</v>
      </c>
      <c r="C804" s="53" t="s">
        <v>2416</v>
      </c>
      <c r="D804" s="48" t="s">
        <v>32</v>
      </c>
      <c r="E804" s="53" t="s">
        <v>2417</v>
      </c>
      <c r="F804" s="54">
        <v>9013800</v>
      </c>
      <c r="G804" s="14">
        <v>12</v>
      </c>
      <c r="H804" s="108"/>
      <c r="I804" s="13"/>
      <c r="J804" s="13"/>
      <c r="K804" s="13"/>
      <c r="L804" s="64"/>
      <c r="M804" s="13"/>
      <c r="N804" s="14"/>
      <c r="O804" s="74"/>
      <c r="P804" s="14"/>
      <c r="Q804" s="13"/>
      <c r="R804" s="74"/>
      <c r="S804" s="74"/>
      <c r="T804" s="13"/>
      <c r="U804" s="13"/>
      <c r="V804" s="16">
        <f t="shared" si="23"/>
        <v>1399.2293400000001</v>
      </c>
      <c r="W804" s="59">
        <v>1398</v>
      </c>
      <c r="X804" s="59">
        <f t="shared" si="24"/>
        <v>1398</v>
      </c>
      <c r="Y804" s="11" t="s">
        <v>34</v>
      </c>
      <c r="Z804" s="48">
        <v>16</v>
      </c>
      <c r="AA804" s="48">
        <v>27</v>
      </c>
      <c r="AB804" s="48">
        <v>5</v>
      </c>
      <c r="AC804" s="48" t="s">
        <v>2418</v>
      </c>
      <c r="AD804" s="48">
        <v>580</v>
      </c>
    </row>
    <row r="805" spans="1:30" ht="36" customHeight="1">
      <c r="A805" s="32">
        <v>31</v>
      </c>
      <c r="B805" s="56" t="s">
        <v>2419</v>
      </c>
      <c r="C805" s="55" t="s">
        <v>2420</v>
      </c>
      <c r="D805" s="48" t="s">
        <v>32</v>
      </c>
      <c r="E805" s="53" t="s">
        <v>1128</v>
      </c>
      <c r="F805" s="19">
        <v>8540484</v>
      </c>
      <c r="G805" s="14"/>
      <c r="H805" s="108"/>
      <c r="I805" s="13"/>
      <c r="J805" s="13"/>
      <c r="K805" s="13"/>
      <c r="L805" s="64"/>
      <c r="M805" s="13"/>
      <c r="N805" s="14"/>
      <c r="O805" s="74"/>
      <c r="P805" s="14"/>
      <c r="Q805" s="13"/>
      <c r="R805" s="74"/>
      <c r="S805" s="74"/>
      <c r="T805" s="13"/>
      <c r="U805" s="13"/>
      <c r="V805" s="16">
        <f t="shared" si="23"/>
        <v>1317.7966812000002</v>
      </c>
      <c r="W805" s="59">
        <v>1318</v>
      </c>
      <c r="X805" s="59">
        <f t="shared" si="24"/>
        <v>1318</v>
      </c>
      <c r="Y805" s="11" t="s">
        <v>34</v>
      </c>
      <c r="Z805" s="48">
        <v>16</v>
      </c>
      <c r="AA805" s="48">
        <v>27</v>
      </c>
      <c r="AB805" s="48">
        <v>5</v>
      </c>
      <c r="AC805" s="48"/>
      <c r="AD805" s="48"/>
    </row>
    <row r="806" spans="1:30" ht="36" customHeight="1">
      <c r="A806" s="32">
        <v>32</v>
      </c>
      <c r="B806" s="56" t="s">
        <v>2421</v>
      </c>
      <c r="C806" s="107" t="s">
        <v>2422</v>
      </c>
      <c r="D806" s="48" t="s">
        <v>32</v>
      </c>
      <c r="E806" s="53" t="s">
        <v>2423</v>
      </c>
      <c r="F806" s="54">
        <v>7874240</v>
      </c>
      <c r="G806" s="14"/>
      <c r="H806" s="108"/>
      <c r="I806" s="13"/>
      <c r="J806" s="13"/>
      <c r="K806" s="13"/>
      <c r="L806" s="64"/>
      <c r="M806" s="13"/>
      <c r="N806" s="14"/>
      <c r="O806" s="74"/>
      <c r="P806" s="14"/>
      <c r="Q806" s="13"/>
      <c r="R806" s="74"/>
      <c r="S806" s="74"/>
      <c r="T806" s="13"/>
      <c r="U806" s="13"/>
      <c r="V806" s="16">
        <f t="shared" si="23"/>
        <v>1214.995232</v>
      </c>
      <c r="W806" s="59"/>
      <c r="X806" s="59">
        <f t="shared" si="24"/>
        <v>1214.995232</v>
      </c>
      <c r="Y806" s="11" t="s">
        <v>51</v>
      </c>
      <c r="Z806" s="48">
        <v>16</v>
      </c>
      <c r="AA806" s="48">
        <v>27</v>
      </c>
      <c r="AB806" s="48">
        <v>5</v>
      </c>
      <c r="AC806" s="48"/>
      <c r="AD806" s="48"/>
    </row>
    <row r="807" spans="1:30" ht="36" customHeight="1">
      <c r="A807" s="32">
        <v>33</v>
      </c>
      <c r="B807" s="56" t="s">
        <v>2424</v>
      </c>
      <c r="C807" s="107" t="s">
        <v>2425</v>
      </c>
      <c r="D807" s="48" t="s">
        <v>32</v>
      </c>
      <c r="E807" s="53" t="s">
        <v>2426</v>
      </c>
      <c r="F807" s="54">
        <v>7732573</v>
      </c>
      <c r="G807" s="14"/>
      <c r="H807" s="108"/>
      <c r="I807" s="13"/>
      <c r="J807" s="13"/>
      <c r="K807" s="13"/>
      <c r="L807" s="64">
        <v>1000</v>
      </c>
      <c r="M807" s="13"/>
      <c r="N807" s="14"/>
      <c r="O807" s="74"/>
      <c r="P807" s="14"/>
      <c r="Q807" s="13"/>
      <c r="R807" s="74">
        <v>250</v>
      </c>
      <c r="S807" s="74"/>
      <c r="T807" s="13"/>
      <c r="U807" s="13"/>
      <c r="V807" s="16">
        <f t="shared" si="23"/>
        <v>1194.2410139000001</v>
      </c>
      <c r="W807" s="59">
        <v>1127</v>
      </c>
      <c r="X807" s="59">
        <f t="shared" si="24"/>
        <v>1194.2410139000001</v>
      </c>
      <c r="Y807" s="11" t="s">
        <v>51</v>
      </c>
      <c r="Z807" s="48">
        <v>16</v>
      </c>
      <c r="AA807" s="48">
        <v>27</v>
      </c>
      <c r="AB807" s="48">
        <v>5</v>
      </c>
      <c r="AC807" s="48"/>
      <c r="AD807" s="48"/>
    </row>
    <row r="808" spans="1:30" ht="36" customHeight="1">
      <c r="A808" s="32">
        <v>34</v>
      </c>
      <c r="B808" s="56" t="s">
        <v>2427</v>
      </c>
      <c r="C808" s="107" t="s">
        <v>2428</v>
      </c>
      <c r="D808" s="48" t="s">
        <v>32</v>
      </c>
      <c r="E808" s="53" t="s">
        <v>652</v>
      </c>
      <c r="F808" s="54">
        <v>7663687</v>
      </c>
      <c r="G808" s="14"/>
      <c r="H808" s="108"/>
      <c r="I808" s="13"/>
      <c r="J808" s="13"/>
      <c r="K808" s="13"/>
      <c r="L808" s="64"/>
      <c r="M808" s="13"/>
      <c r="N808" s="14"/>
      <c r="O808" s="74"/>
      <c r="P808" s="14"/>
      <c r="Q808" s="13"/>
      <c r="R808" s="74"/>
      <c r="S808" s="74"/>
      <c r="T808" s="13"/>
      <c r="U808" s="13"/>
      <c r="V808" s="16">
        <f t="shared" si="23"/>
        <v>1182.5069041000002</v>
      </c>
      <c r="W808" s="59">
        <v>1053</v>
      </c>
      <c r="X808" s="59">
        <f t="shared" si="24"/>
        <v>1182.5069041000002</v>
      </c>
      <c r="Y808" s="11" t="s">
        <v>51</v>
      </c>
      <c r="Z808" s="48">
        <v>16</v>
      </c>
      <c r="AA808" s="48">
        <v>27</v>
      </c>
      <c r="AB808" s="48">
        <v>5</v>
      </c>
      <c r="AC808" s="48"/>
      <c r="AD808" s="48"/>
    </row>
    <row r="809" spans="1:30" ht="36" customHeight="1">
      <c r="A809" s="32">
        <v>35</v>
      </c>
      <c r="B809" s="56" t="s">
        <v>2429</v>
      </c>
      <c r="C809" s="46" t="s">
        <v>2430</v>
      </c>
      <c r="D809" s="48" t="s">
        <v>32</v>
      </c>
      <c r="E809" s="53" t="s">
        <v>1739</v>
      </c>
      <c r="F809" s="111">
        <v>4955737</v>
      </c>
      <c r="G809" s="14">
        <v>516</v>
      </c>
      <c r="H809" s="108"/>
      <c r="I809" s="13"/>
      <c r="J809" s="13"/>
      <c r="K809" s="13"/>
      <c r="L809" s="64">
        <v>59400</v>
      </c>
      <c r="M809" s="13"/>
      <c r="N809" s="14"/>
      <c r="O809" s="74"/>
      <c r="P809" s="14"/>
      <c r="Q809" s="13"/>
      <c r="R809" s="74"/>
      <c r="S809" s="74"/>
      <c r="T809" s="13"/>
      <c r="U809" s="13"/>
      <c r="V809" s="16">
        <f t="shared" si="23"/>
        <v>1178.1422190999999</v>
      </c>
      <c r="W809" s="59">
        <v>1189</v>
      </c>
      <c r="X809" s="59">
        <f t="shared" si="24"/>
        <v>1178.1422190999999</v>
      </c>
      <c r="Y809" s="11" t="s">
        <v>51</v>
      </c>
      <c r="Z809" s="48">
        <v>16</v>
      </c>
      <c r="AA809" s="48">
        <v>27</v>
      </c>
      <c r="AB809" s="48">
        <v>5</v>
      </c>
      <c r="AC809" s="48"/>
      <c r="AD809" s="48"/>
    </row>
    <row r="810" spans="1:30" ht="36" hidden="1" customHeight="1">
      <c r="A810" s="32">
        <v>36</v>
      </c>
      <c r="B810" s="56" t="s">
        <v>2431</v>
      </c>
      <c r="C810" s="53" t="s">
        <v>2432</v>
      </c>
      <c r="D810" s="48" t="s">
        <v>32</v>
      </c>
      <c r="E810" s="53" t="s">
        <v>2433</v>
      </c>
      <c r="F810" s="54">
        <v>14568504</v>
      </c>
      <c r="G810" s="14"/>
      <c r="H810" s="108"/>
      <c r="I810" s="13"/>
      <c r="J810" s="13"/>
      <c r="K810" s="13"/>
      <c r="L810" s="64">
        <v>15000</v>
      </c>
      <c r="M810" s="13"/>
      <c r="N810" s="14">
        <v>11200</v>
      </c>
      <c r="O810" s="74"/>
      <c r="P810" s="14">
        <v>25681</v>
      </c>
      <c r="Q810" s="13"/>
      <c r="R810" s="74"/>
      <c r="S810" s="74"/>
      <c r="T810" s="13"/>
      <c r="U810" s="13"/>
      <c r="V810" s="16">
        <f t="shared" si="23"/>
        <v>2292.9633971999997</v>
      </c>
      <c r="W810" s="59">
        <v>1134</v>
      </c>
      <c r="X810" s="59">
        <f t="shared" si="24"/>
        <v>1134</v>
      </c>
      <c r="Y810" s="11" t="s">
        <v>34</v>
      </c>
      <c r="Z810" s="48">
        <v>16</v>
      </c>
      <c r="AA810" s="48">
        <v>27</v>
      </c>
      <c r="AB810" s="48">
        <v>5</v>
      </c>
      <c r="AC810" s="48" t="s">
        <v>2434</v>
      </c>
      <c r="AD810" s="48">
        <v>597</v>
      </c>
    </row>
    <row r="811" spans="1:30" ht="36" customHeight="1">
      <c r="A811" s="32">
        <v>37</v>
      </c>
      <c r="B811" s="56" t="s">
        <v>2435</v>
      </c>
      <c r="C811" s="107" t="s">
        <v>2436</v>
      </c>
      <c r="D811" s="48" t="s">
        <v>32</v>
      </c>
      <c r="E811" s="53" t="s">
        <v>2437</v>
      </c>
      <c r="F811" s="54">
        <v>6943952</v>
      </c>
      <c r="G811" s="14">
        <v>5</v>
      </c>
      <c r="H811" s="108"/>
      <c r="I811" s="13"/>
      <c r="J811" s="13"/>
      <c r="K811" s="13"/>
      <c r="L811" s="64"/>
      <c r="M811" s="13"/>
      <c r="N811" s="14"/>
      <c r="O811" s="74"/>
      <c r="P811" s="14"/>
      <c r="Q811" s="13"/>
      <c r="R811" s="74"/>
      <c r="S811" s="74">
        <v>26</v>
      </c>
      <c r="T811" s="13"/>
      <c r="U811" s="13"/>
      <c r="V811" s="16">
        <f t="shared" si="23"/>
        <v>1103.2917935999999</v>
      </c>
      <c r="W811" s="59">
        <v>1103</v>
      </c>
      <c r="X811" s="59">
        <f t="shared" si="24"/>
        <v>1103.2917935999999</v>
      </c>
      <c r="Y811" s="11" t="s">
        <v>51</v>
      </c>
      <c r="Z811" s="48">
        <v>16</v>
      </c>
      <c r="AA811" s="48">
        <v>27</v>
      </c>
      <c r="AB811" s="48">
        <v>5</v>
      </c>
      <c r="AC811" s="48"/>
      <c r="AD811" s="48"/>
    </row>
    <row r="812" spans="1:30" ht="36" hidden="1" customHeight="1">
      <c r="A812" s="32">
        <v>38</v>
      </c>
      <c r="B812" s="56" t="s">
        <v>2438</v>
      </c>
      <c r="C812" s="53" t="s">
        <v>2439</v>
      </c>
      <c r="D812" s="48" t="s">
        <v>32</v>
      </c>
      <c r="E812" s="53" t="s">
        <v>2440</v>
      </c>
      <c r="F812" s="54">
        <v>7051275</v>
      </c>
      <c r="G812" s="14">
        <v>0</v>
      </c>
      <c r="H812" s="108"/>
      <c r="I812" s="13"/>
      <c r="J812" s="13"/>
      <c r="K812" s="13"/>
      <c r="L812" s="64">
        <v>3600</v>
      </c>
      <c r="M812" s="13"/>
      <c r="N812" s="14">
        <v>0</v>
      </c>
      <c r="O812" s="74"/>
      <c r="P812" s="14">
        <v>0</v>
      </c>
      <c r="Q812" s="13"/>
      <c r="R812" s="74"/>
      <c r="S812" s="74"/>
      <c r="T812" s="13"/>
      <c r="U812" s="13"/>
      <c r="V812" s="16">
        <f t="shared" si="23"/>
        <v>1091.1797325</v>
      </c>
      <c r="W812" s="59">
        <v>1091</v>
      </c>
      <c r="X812" s="59">
        <f t="shared" si="24"/>
        <v>1091.1797325</v>
      </c>
      <c r="Y812" s="11" t="s">
        <v>51</v>
      </c>
      <c r="Z812" s="48">
        <v>16</v>
      </c>
      <c r="AA812" s="48">
        <v>27</v>
      </c>
      <c r="AB812" s="48">
        <v>5</v>
      </c>
      <c r="AC812" s="48" t="s">
        <v>2441</v>
      </c>
      <c r="AD812" s="48">
        <v>583</v>
      </c>
    </row>
    <row r="813" spans="1:30" ht="36" customHeight="1">
      <c r="A813" s="32">
        <v>39</v>
      </c>
      <c r="B813" s="56" t="s">
        <v>2442</v>
      </c>
      <c r="C813" s="112" t="s">
        <v>2443</v>
      </c>
      <c r="D813" s="48" t="s">
        <v>32</v>
      </c>
      <c r="E813" s="53" t="s">
        <v>2444</v>
      </c>
      <c r="F813" s="75">
        <v>6425783</v>
      </c>
      <c r="G813" s="14"/>
      <c r="H813" s="108"/>
      <c r="I813" s="13"/>
      <c r="J813" s="13"/>
      <c r="K813" s="13"/>
      <c r="L813" s="64">
        <v>102560</v>
      </c>
      <c r="M813" s="13"/>
      <c r="N813" s="14"/>
      <c r="O813" s="74"/>
      <c r="P813" s="14"/>
      <c r="Q813" s="13"/>
      <c r="R813" s="74"/>
      <c r="S813" s="74"/>
      <c r="T813" s="13"/>
      <c r="U813" s="13"/>
      <c r="V813" s="16">
        <f t="shared" si="23"/>
        <v>1081.7511169000002</v>
      </c>
      <c r="W813" s="59">
        <v>1082</v>
      </c>
      <c r="X813" s="59">
        <f t="shared" si="24"/>
        <v>1081.7511169000002</v>
      </c>
      <c r="Y813" s="11" t="s">
        <v>51</v>
      </c>
      <c r="Z813" s="48">
        <v>16</v>
      </c>
      <c r="AA813" s="48">
        <v>27</v>
      </c>
      <c r="AB813" s="48">
        <v>5</v>
      </c>
      <c r="AC813" s="48"/>
      <c r="AD813" s="48"/>
    </row>
    <row r="814" spans="1:30" ht="36" customHeight="1">
      <c r="A814" s="32">
        <v>40</v>
      </c>
      <c r="B814" s="56" t="s">
        <v>2445</v>
      </c>
      <c r="C814" s="107" t="s">
        <v>2446</v>
      </c>
      <c r="D814" s="48" t="s">
        <v>32</v>
      </c>
      <c r="E814" s="53" t="s">
        <v>2447</v>
      </c>
      <c r="F814" s="19">
        <v>6914134</v>
      </c>
      <c r="G814" s="14"/>
      <c r="H814" s="108"/>
      <c r="I814" s="13"/>
      <c r="J814" s="13"/>
      <c r="K814" s="13"/>
      <c r="L814" s="64">
        <v>500</v>
      </c>
      <c r="M814" s="13"/>
      <c r="N814" s="14">
        <v>500</v>
      </c>
      <c r="O814" s="74"/>
      <c r="P814" s="14">
        <v>2000</v>
      </c>
      <c r="Q814" s="13"/>
      <c r="R814" s="74">
        <v>96</v>
      </c>
      <c r="S814" s="74"/>
      <c r="T814" s="13"/>
      <c r="U814" s="13"/>
      <c r="V814" s="16">
        <f t="shared" si="23"/>
        <v>1069.5072762000002</v>
      </c>
      <c r="W814" s="59">
        <v>1070</v>
      </c>
      <c r="X814" s="59">
        <f t="shared" si="24"/>
        <v>1070</v>
      </c>
      <c r="Y814" s="11" t="s">
        <v>34</v>
      </c>
      <c r="Z814" s="48">
        <v>16</v>
      </c>
      <c r="AA814" s="48">
        <v>27</v>
      </c>
      <c r="AB814" s="48">
        <v>5</v>
      </c>
      <c r="AC814" s="48"/>
      <c r="AD814" s="48"/>
    </row>
    <row r="815" spans="1:30" ht="36" customHeight="1">
      <c r="A815" s="32">
        <v>41</v>
      </c>
      <c r="B815" s="56" t="s">
        <v>2448</v>
      </c>
      <c r="C815" s="107" t="s">
        <v>2449</v>
      </c>
      <c r="D815" s="48" t="s">
        <v>32</v>
      </c>
      <c r="E815" s="53" t="s">
        <v>1284</v>
      </c>
      <c r="F815" s="54">
        <v>6841616</v>
      </c>
      <c r="G815" s="14"/>
      <c r="H815" s="108"/>
      <c r="I815" s="13"/>
      <c r="J815" s="13"/>
      <c r="K815" s="13"/>
      <c r="L815" s="64"/>
      <c r="M815" s="13"/>
      <c r="N815" s="14"/>
      <c r="O815" s="74"/>
      <c r="P815" s="14"/>
      <c r="Q815" s="13"/>
      <c r="R815" s="74"/>
      <c r="S815" s="74"/>
      <c r="T815" s="13"/>
      <c r="U815" s="13"/>
      <c r="V815" s="16">
        <f t="shared" si="23"/>
        <v>1055.6613488</v>
      </c>
      <c r="W815" s="59"/>
      <c r="X815" s="59">
        <f t="shared" si="24"/>
        <v>1055.6613488</v>
      </c>
      <c r="Y815" s="11" t="s">
        <v>51</v>
      </c>
      <c r="Z815" s="48">
        <v>16</v>
      </c>
      <c r="AA815" s="48">
        <v>27</v>
      </c>
      <c r="AB815" s="48">
        <v>5</v>
      </c>
      <c r="AC815" s="48"/>
      <c r="AD815" s="48"/>
    </row>
    <row r="816" spans="1:30" ht="36" hidden="1" customHeight="1">
      <c r="A816" s="32">
        <v>1</v>
      </c>
      <c r="B816" s="53" t="s">
        <v>2450</v>
      </c>
      <c r="C816" s="48" t="s">
        <v>2451</v>
      </c>
      <c r="D816" s="48" t="s">
        <v>32</v>
      </c>
      <c r="E816" s="54" t="s">
        <v>2452</v>
      </c>
      <c r="F816" s="108">
        <v>10391030</v>
      </c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16">
        <f t="shared" si="23"/>
        <v>1603.3359290000001</v>
      </c>
      <c r="W816" s="36">
        <v>1453</v>
      </c>
      <c r="X816" s="36">
        <f>IF(Y816="EVN",V816,W816)</f>
        <v>1603.3359290000001</v>
      </c>
      <c r="Y816" s="11" t="s">
        <v>51</v>
      </c>
      <c r="Z816" s="13">
        <v>17</v>
      </c>
      <c r="AA816" s="13">
        <v>43</v>
      </c>
      <c r="AB816" s="13">
        <v>5</v>
      </c>
      <c r="AC816" s="113" t="s">
        <v>2453</v>
      </c>
      <c r="AD816" s="113">
        <v>612</v>
      </c>
    </row>
    <row r="817" spans="1:30" ht="36" hidden="1" customHeight="1">
      <c r="A817" s="32">
        <v>2</v>
      </c>
      <c r="B817" s="53" t="s">
        <v>2454</v>
      </c>
      <c r="C817" s="48" t="s">
        <v>2455</v>
      </c>
      <c r="D817" s="48" t="s">
        <v>32</v>
      </c>
      <c r="E817" s="54" t="s">
        <v>125</v>
      </c>
      <c r="F817" s="108">
        <v>17056565</v>
      </c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16">
        <f t="shared" si="23"/>
        <v>2631.8279795000003</v>
      </c>
      <c r="W817" s="36">
        <v>2446</v>
      </c>
      <c r="X817" s="36">
        <f t="shared" ref="X817:X841" si="25">IF(Y817="EVN",V817,W817)</f>
        <v>2631.8279795000003</v>
      </c>
      <c r="Y817" s="11" t="s">
        <v>51</v>
      </c>
      <c r="Z817" s="13">
        <v>17</v>
      </c>
      <c r="AA817" s="13">
        <v>43</v>
      </c>
      <c r="AB817" s="13">
        <v>5</v>
      </c>
      <c r="AC817" s="113" t="s">
        <v>2456</v>
      </c>
      <c r="AD817" s="113">
        <v>602</v>
      </c>
    </row>
    <row r="818" spans="1:30" ht="36" customHeight="1">
      <c r="A818" s="32">
        <v>3</v>
      </c>
      <c r="B818" s="107" t="s">
        <v>2457</v>
      </c>
      <c r="C818" s="48" t="s">
        <v>2458</v>
      </c>
      <c r="D818" s="48" t="s">
        <v>32</v>
      </c>
      <c r="E818" s="54" t="s">
        <v>1645</v>
      </c>
      <c r="F818" s="108">
        <v>39821776</v>
      </c>
      <c r="G818" s="14">
        <v>2454</v>
      </c>
      <c r="H818" s="14"/>
      <c r="I818" s="14"/>
      <c r="J818" s="14"/>
      <c r="K818" s="18">
        <v>5</v>
      </c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16">
        <f t="shared" si="23"/>
        <v>7867.4000368000006</v>
      </c>
      <c r="W818" s="36">
        <v>7544</v>
      </c>
      <c r="X818" s="36">
        <f t="shared" si="25"/>
        <v>7867.4000368000006</v>
      </c>
      <c r="Y818" s="11" t="s">
        <v>51</v>
      </c>
      <c r="Z818" s="13">
        <v>17</v>
      </c>
      <c r="AA818" s="13">
        <v>43</v>
      </c>
      <c r="AB818" s="13">
        <v>5</v>
      </c>
      <c r="AC818" s="13"/>
      <c r="AD818" s="13"/>
    </row>
    <row r="819" spans="1:30" ht="36" hidden="1" customHeight="1">
      <c r="A819" s="32">
        <v>4</v>
      </c>
      <c r="B819" s="46" t="s">
        <v>2459</v>
      </c>
      <c r="C819" s="48" t="s">
        <v>2460</v>
      </c>
      <c r="D819" s="48" t="s">
        <v>32</v>
      </c>
      <c r="E819" s="54" t="s">
        <v>125</v>
      </c>
      <c r="F819" s="108">
        <v>40280967</v>
      </c>
      <c r="G819" s="114"/>
      <c r="H819" s="114"/>
      <c r="I819" s="114"/>
      <c r="J819" s="114"/>
      <c r="K819" s="114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6">
        <f t="shared" si="23"/>
        <v>6215.3532081000003</v>
      </c>
      <c r="W819" s="36">
        <v>6215</v>
      </c>
      <c r="X819" s="36">
        <f t="shared" si="25"/>
        <v>6215</v>
      </c>
      <c r="Y819" s="11" t="s">
        <v>34</v>
      </c>
      <c r="Z819" s="13">
        <v>17</v>
      </c>
      <c r="AA819" s="13">
        <v>43</v>
      </c>
      <c r="AB819" s="13">
        <v>5</v>
      </c>
      <c r="AC819" s="113" t="s">
        <v>2461</v>
      </c>
      <c r="AD819" s="113">
        <v>604</v>
      </c>
    </row>
    <row r="820" spans="1:30" ht="36" hidden="1" customHeight="1">
      <c r="A820" s="32">
        <v>5</v>
      </c>
      <c r="B820" s="107" t="s">
        <v>2462</v>
      </c>
      <c r="C820" s="48" t="s">
        <v>2463</v>
      </c>
      <c r="D820" s="48" t="s">
        <v>32</v>
      </c>
      <c r="E820" s="54" t="s">
        <v>2464</v>
      </c>
      <c r="F820" s="14">
        <v>18434186</v>
      </c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16">
        <f t="shared" si="23"/>
        <v>2844.3948998000001</v>
      </c>
      <c r="W820" s="36">
        <v>1011</v>
      </c>
      <c r="X820" s="36">
        <f t="shared" si="25"/>
        <v>2844.3948998000001</v>
      </c>
      <c r="Y820" s="11" t="s">
        <v>51</v>
      </c>
      <c r="Z820" s="13">
        <v>17</v>
      </c>
      <c r="AA820" s="13">
        <v>43</v>
      </c>
      <c r="AB820" s="13">
        <v>5</v>
      </c>
      <c r="AC820" s="113" t="s">
        <v>2465</v>
      </c>
      <c r="AD820" s="113">
        <v>610</v>
      </c>
    </row>
    <row r="821" spans="1:30" ht="36" hidden="1" customHeight="1">
      <c r="A821" s="32">
        <v>6</v>
      </c>
      <c r="B821" s="51" t="s">
        <v>2466</v>
      </c>
      <c r="C821" s="48" t="s">
        <v>2467</v>
      </c>
      <c r="D821" s="48" t="s">
        <v>32</v>
      </c>
      <c r="E821" s="54" t="s">
        <v>2468</v>
      </c>
      <c r="F821" s="16">
        <v>18523802</v>
      </c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16">
        <f t="shared" si="23"/>
        <v>2858.2226486000004</v>
      </c>
      <c r="W821" s="36">
        <v>2586</v>
      </c>
      <c r="X821" s="36">
        <f t="shared" si="25"/>
        <v>2858.2226486000004</v>
      </c>
      <c r="Y821" s="11" t="s">
        <v>51</v>
      </c>
      <c r="Z821" s="13">
        <v>17</v>
      </c>
      <c r="AA821" s="13">
        <v>43</v>
      </c>
      <c r="AB821" s="13">
        <v>5</v>
      </c>
      <c r="AC821" s="113" t="s">
        <v>2469</v>
      </c>
      <c r="AD821" s="113">
        <v>606</v>
      </c>
    </row>
    <row r="822" spans="1:30" ht="36" hidden="1" customHeight="1">
      <c r="A822" s="32">
        <v>7</v>
      </c>
      <c r="B822" s="107" t="s">
        <v>2470</v>
      </c>
      <c r="C822" s="11" t="s">
        <v>2471</v>
      </c>
      <c r="D822" s="48" t="s">
        <v>32</v>
      </c>
      <c r="E822" s="11" t="s">
        <v>2472</v>
      </c>
      <c r="F822" s="108">
        <v>7576946</v>
      </c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16">
        <f t="shared" si="23"/>
        <v>1169.1227678</v>
      </c>
      <c r="W822" s="36">
        <v>1052</v>
      </c>
      <c r="X822" s="36">
        <f t="shared" si="25"/>
        <v>1169.1227678</v>
      </c>
      <c r="Y822" s="11" t="s">
        <v>51</v>
      </c>
      <c r="Z822" s="13">
        <v>17</v>
      </c>
      <c r="AA822" s="13">
        <v>43</v>
      </c>
      <c r="AB822" s="13">
        <v>5</v>
      </c>
      <c r="AC822" s="113" t="s">
        <v>2473</v>
      </c>
      <c r="AD822" s="113">
        <v>2548</v>
      </c>
    </row>
    <row r="823" spans="1:30" ht="36" hidden="1" customHeight="1">
      <c r="A823" s="32">
        <v>8</v>
      </c>
      <c r="B823" s="107" t="s">
        <v>2474</v>
      </c>
      <c r="C823" s="48" t="s">
        <v>2475</v>
      </c>
      <c r="D823" s="48" t="s">
        <v>32</v>
      </c>
      <c r="E823" s="54" t="s">
        <v>2476</v>
      </c>
      <c r="F823" s="108">
        <v>13033174</v>
      </c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16">
        <f t="shared" si="23"/>
        <v>2011.0187482000001</v>
      </c>
      <c r="W823" s="36">
        <v>1865</v>
      </c>
      <c r="X823" s="36">
        <f t="shared" si="25"/>
        <v>2011.0187482000001</v>
      </c>
      <c r="Y823" s="11" t="s">
        <v>51</v>
      </c>
      <c r="Z823" s="13">
        <v>17</v>
      </c>
      <c r="AA823" s="13">
        <v>43</v>
      </c>
      <c r="AB823" s="13">
        <v>5</v>
      </c>
      <c r="AC823" s="113" t="s">
        <v>2477</v>
      </c>
      <c r="AD823" s="113">
        <v>2549</v>
      </c>
    </row>
    <row r="824" spans="1:30" ht="36" hidden="1" customHeight="1">
      <c r="A824" s="32">
        <v>9</v>
      </c>
      <c r="B824" s="107" t="s">
        <v>2478</v>
      </c>
      <c r="C824" s="11" t="s">
        <v>2479</v>
      </c>
      <c r="D824" s="48" t="s">
        <v>32</v>
      </c>
      <c r="E824" s="11" t="s">
        <v>1700</v>
      </c>
      <c r="F824" s="108">
        <v>19655945</v>
      </c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16">
        <f t="shared" si="23"/>
        <v>3032.9123135</v>
      </c>
      <c r="W824" s="36">
        <v>2618</v>
      </c>
      <c r="X824" s="36">
        <f t="shared" si="25"/>
        <v>3032.9123135</v>
      </c>
      <c r="Y824" s="11" t="s">
        <v>51</v>
      </c>
      <c r="Z824" s="13">
        <v>17</v>
      </c>
      <c r="AA824" s="13">
        <v>43</v>
      </c>
      <c r="AB824" s="13">
        <v>5</v>
      </c>
      <c r="AC824" s="113" t="s">
        <v>2480</v>
      </c>
      <c r="AD824" s="113">
        <v>2551</v>
      </c>
    </row>
    <row r="825" spans="1:30" ht="36" hidden="1" customHeight="1">
      <c r="A825" s="32">
        <v>10</v>
      </c>
      <c r="B825" s="53" t="s">
        <v>2481</v>
      </c>
      <c r="C825" s="48" t="s">
        <v>2482</v>
      </c>
      <c r="D825" s="48" t="s">
        <v>32</v>
      </c>
      <c r="E825" s="54" t="s">
        <v>1131</v>
      </c>
      <c r="F825" s="108">
        <v>27239972</v>
      </c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16">
        <f t="shared" si="23"/>
        <v>4203.1276796000002</v>
      </c>
      <c r="W825" s="36">
        <v>3789</v>
      </c>
      <c r="X825" s="36">
        <f t="shared" si="25"/>
        <v>4203.1276796000002</v>
      </c>
      <c r="Y825" s="11" t="s">
        <v>51</v>
      </c>
      <c r="Z825" s="13">
        <v>17</v>
      </c>
      <c r="AA825" s="13">
        <v>43</v>
      </c>
      <c r="AB825" s="13">
        <v>5</v>
      </c>
      <c r="AC825" s="113" t="s">
        <v>2483</v>
      </c>
      <c r="AD825" s="113">
        <v>601</v>
      </c>
    </row>
    <row r="826" spans="1:30" ht="36" hidden="1" customHeight="1">
      <c r="A826" s="32">
        <v>11</v>
      </c>
      <c r="B826" s="107" t="s">
        <v>2484</v>
      </c>
      <c r="C826" s="11" t="s">
        <v>2485</v>
      </c>
      <c r="D826" s="48" t="s">
        <v>539</v>
      </c>
      <c r="E826" s="11" t="s">
        <v>2486</v>
      </c>
      <c r="F826" s="108">
        <v>6670321</v>
      </c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16">
        <f t="shared" ref="V826:V857" si="26">0.0001543*F826+0.7*G826+ 0.7*H826+0.6*I826+0.5*J826+1.02*K826+0.00088*L826+0.99*M826+0.00094*N826+1.05*O826+0.00083*P826+1.09*Q826+0.0009*R826+1.09*S826+1*T826+0*U826</f>
        <v>1029.2305303000001</v>
      </c>
      <c r="W826" s="36">
        <v>947</v>
      </c>
      <c r="X826" s="36">
        <f t="shared" si="25"/>
        <v>1029.2305303000001</v>
      </c>
      <c r="Y826" s="13" t="s">
        <v>51</v>
      </c>
      <c r="Z826" s="13">
        <v>17</v>
      </c>
      <c r="AA826" s="13">
        <v>43</v>
      </c>
      <c r="AB826" s="13">
        <v>6</v>
      </c>
      <c r="AC826" s="113" t="s">
        <v>2487</v>
      </c>
      <c r="AD826" s="113">
        <v>2552</v>
      </c>
    </row>
    <row r="827" spans="1:30" ht="36" hidden="1" customHeight="1">
      <c r="A827" s="32">
        <v>12</v>
      </c>
      <c r="B827" s="107" t="s">
        <v>2488</v>
      </c>
      <c r="C827" s="11" t="s">
        <v>2489</v>
      </c>
      <c r="D827" s="48" t="s">
        <v>32</v>
      </c>
      <c r="E827" s="11" t="s">
        <v>2490</v>
      </c>
      <c r="F827" s="14">
        <v>123372157</v>
      </c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16">
        <f t="shared" si="26"/>
        <v>19036.3238251</v>
      </c>
      <c r="W827" s="36">
        <v>19057</v>
      </c>
      <c r="X827" s="36">
        <f t="shared" si="25"/>
        <v>19057</v>
      </c>
      <c r="Y827" s="11" t="s">
        <v>34</v>
      </c>
      <c r="Z827" s="13">
        <v>17</v>
      </c>
      <c r="AA827" s="13">
        <v>43</v>
      </c>
      <c r="AB827" s="13">
        <v>5</v>
      </c>
      <c r="AC827" s="113" t="s">
        <v>2491</v>
      </c>
      <c r="AD827" s="113">
        <v>2553</v>
      </c>
    </row>
    <row r="828" spans="1:30" ht="36" hidden="1" customHeight="1">
      <c r="A828" s="32">
        <v>13</v>
      </c>
      <c r="B828" s="107" t="s">
        <v>2492</v>
      </c>
      <c r="C828" s="11" t="s">
        <v>2493</v>
      </c>
      <c r="D828" s="48" t="s">
        <v>539</v>
      </c>
      <c r="E828" s="11" t="s">
        <v>2486</v>
      </c>
      <c r="F828" s="108">
        <v>4823835</v>
      </c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16">
        <f t="shared" si="26"/>
        <v>744.31774050000001</v>
      </c>
      <c r="W828" s="36">
        <v>744</v>
      </c>
      <c r="X828" s="36">
        <f t="shared" si="25"/>
        <v>744</v>
      </c>
      <c r="Y828" s="13" t="s">
        <v>34</v>
      </c>
      <c r="Z828" s="13">
        <v>17</v>
      </c>
      <c r="AA828" s="13">
        <v>43</v>
      </c>
      <c r="AB828" s="13">
        <v>6</v>
      </c>
      <c r="AC828" s="113" t="s">
        <v>2494</v>
      </c>
      <c r="AD828" s="113">
        <v>2554</v>
      </c>
    </row>
    <row r="829" spans="1:30" ht="36" hidden="1" customHeight="1">
      <c r="A829" s="32">
        <v>14</v>
      </c>
      <c r="B829" s="107" t="s">
        <v>2495</v>
      </c>
      <c r="C829" s="11" t="s">
        <v>2460</v>
      </c>
      <c r="D829" s="48" t="s">
        <v>32</v>
      </c>
      <c r="E829" s="24" t="s">
        <v>2496</v>
      </c>
      <c r="F829" s="108">
        <v>15982315</v>
      </c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16">
        <f t="shared" si="26"/>
        <v>2466.0712045</v>
      </c>
      <c r="W829" s="36">
        <v>2466</v>
      </c>
      <c r="X829" s="36">
        <f t="shared" si="25"/>
        <v>2466</v>
      </c>
      <c r="Y829" s="11" t="s">
        <v>34</v>
      </c>
      <c r="Z829" s="13">
        <v>17</v>
      </c>
      <c r="AA829" s="13">
        <v>43</v>
      </c>
      <c r="AB829" s="13">
        <v>5</v>
      </c>
      <c r="AC829" s="113" t="s">
        <v>2497</v>
      </c>
      <c r="AD829" s="113">
        <v>2555</v>
      </c>
    </row>
    <row r="830" spans="1:30" ht="36" hidden="1" customHeight="1">
      <c r="A830" s="32">
        <v>15</v>
      </c>
      <c r="B830" s="51" t="s">
        <v>2498</v>
      </c>
      <c r="C830" s="52" t="s">
        <v>2499</v>
      </c>
      <c r="D830" s="48" t="s">
        <v>32</v>
      </c>
      <c r="E830" s="52" t="s">
        <v>2500</v>
      </c>
      <c r="F830" s="16">
        <v>8337474</v>
      </c>
      <c r="G830" s="114"/>
      <c r="H830" s="114"/>
      <c r="I830" s="114"/>
      <c r="J830" s="114"/>
      <c r="K830" s="114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6">
        <f t="shared" si="26"/>
        <v>1286.4722382</v>
      </c>
      <c r="W830" s="36">
        <v>1193</v>
      </c>
      <c r="X830" s="36">
        <f t="shared" si="25"/>
        <v>1286.4722382</v>
      </c>
      <c r="Y830" s="11" t="s">
        <v>51</v>
      </c>
      <c r="Z830" s="13">
        <v>17</v>
      </c>
      <c r="AA830" s="13">
        <v>43</v>
      </c>
      <c r="AB830" s="13">
        <v>5</v>
      </c>
      <c r="AC830" s="113" t="s">
        <v>2501</v>
      </c>
      <c r="AD830" s="113">
        <v>607</v>
      </c>
    </row>
    <row r="831" spans="1:30" ht="36" hidden="1" customHeight="1">
      <c r="A831" s="32">
        <v>16</v>
      </c>
      <c r="B831" s="107" t="s">
        <v>2502</v>
      </c>
      <c r="C831" s="48" t="s">
        <v>2467</v>
      </c>
      <c r="D831" s="48" t="s">
        <v>32</v>
      </c>
      <c r="E831" s="54" t="s">
        <v>1645</v>
      </c>
      <c r="F831" s="108">
        <v>23613062</v>
      </c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16">
        <f t="shared" si="26"/>
        <v>3643.4954666000003</v>
      </c>
      <c r="W831" s="36">
        <v>3333</v>
      </c>
      <c r="X831" s="36">
        <f t="shared" si="25"/>
        <v>3643.4954666000003</v>
      </c>
      <c r="Y831" s="11" t="s">
        <v>51</v>
      </c>
      <c r="Z831" s="13">
        <v>17</v>
      </c>
      <c r="AA831" s="13">
        <v>43</v>
      </c>
      <c r="AB831" s="13">
        <v>5</v>
      </c>
      <c r="AC831" s="113" t="s">
        <v>2503</v>
      </c>
      <c r="AD831" s="113">
        <v>609</v>
      </c>
    </row>
    <row r="832" spans="1:30" ht="36" hidden="1" customHeight="1">
      <c r="A832" s="32">
        <v>17</v>
      </c>
      <c r="B832" s="107" t="s">
        <v>2504</v>
      </c>
      <c r="C832" s="48" t="s">
        <v>2505</v>
      </c>
      <c r="D832" s="48" t="s">
        <v>32</v>
      </c>
      <c r="E832" s="54" t="s">
        <v>2264</v>
      </c>
      <c r="F832" s="108">
        <v>8209465</v>
      </c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16">
        <f t="shared" si="26"/>
        <v>1266.7204495000001</v>
      </c>
      <c r="W832" s="36">
        <v>1267</v>
      </c>
      <c r="X832" s="36">
        <f t="shared" si="25"/>
        <v>1267</v>
      </c>
      <c r="Y832" s="11" t="s">
        <v>34</v>
      </c>
      <c r="Z832" s="13">
        <v>17</v>
      </c>
      <c r="AA832" s="13">
        <v>43</v>
      </c>
      <c r="AB832" s="13">
        <v>5</v>
      </c>
      <c r="AC832" s="113" t="s">
        <v>2506</v>
      </c>
      <c r="AD832" s="113">
        <v>608</v>
      </c>
    </row>
    <row r="833" spans="1:30" ht="36" customHeight="1">
      <c r="A833" s="32">
        <v>18</v>
      </c>
      <c r="B833" s="53" t="s">
        <v>2507</v>
      </c>
      <c r="C833" s="48" t="s">
        <v>2505</v>
      </c>
      <c r="D833" s="48" t="s">
        <v>32</v>
      </c>
      <c r="E833" s="54" t="s">
        <v>125</v>
      </c>
      <c r="F833" s="108">
        <v>11906340</v>
      </c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16">
        <f t="shared" si="26"/>
        <v>1837.1482620000002</v>
      </c>
      <c r="W833" s="36">
        <v>1667</v>
      </c>
      <c r="X833" s="36">
        <f t="shared" si="25"/>
        <v>1837.1482620000002</v>
      </c>
      <c r="Y833" s="11" t="s">
        <v>51</v>
      </c>
      <c r="Z833" s="13">
        <v>17</v>
      </c>
      <c r="AA833" s="13">
        <v>43</v>
      </c>
      <c r="AB833" s="13">
        <v>5</v>
      </c>
      <c r="AC833" s="13"/>
      <c r="AD833" s="13"/>
    </row>
    <row r="834" spans="1:30" ht="36" hidden="1" customHeight="1">
      <c r="A834" s="32">
        <v>19</v>
      </c>
      <c r="B834" s="53" t="s">
        <v>2508</v>
      </c>
      <c r="C834" s="48" t="s">
        <v>2505</v>
      </c>
      <c r="D834" s="48" t="s">
        <v>32</v>
      </c>
      <c r="E834" s="54" t="s">
        <v>2464</v>
      </c>
      <c r="F834" s="108">
        <v>18434186</v>
      </c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16">
        <f t="shared" si="26"/>
        <v>2844.3948998000001</v>
      </c>
      <c r="W834" s="36">
        <v>1516</v>
      </c>
      <c r="X834" s="36">
        <f t="shared" si="25"/>
        <v>2844.3948998000001</v>
      </c>
      <c r="Y834" s="11" t="s">
        <v>51</v>
      </c>
      <c r="Z834" s="13">
        <v>17</v>
      </c>
      <c r="AA834" s="13">
        <v>43</v>
      </c>
      <c r="AB834" s="13">
        <v>5</v>
      </c>
      <c r="AC834" s="113" t="s">
        <v>2465</v>
      </c>
      <c r="AD834" s="113">
        <v>610</v>
      </c>
    </row>
    <row r="835" spans="1:30" ht="36" hidden="1" customHeight="1">
      <c r="A835" s="32">
        <v>20</v>
      </c>
      <c r="B835" s="53" t="s">
        <v>2509</v>
      </c>
      <c r="C835" s="48" t="s">
        <v>2510</v>
      </c>
      <c r="D835" s="48" t="s">
        <v>402</v>
      </c>
      <c r="E835" s="54" t="s">
        <v>2511</v>
      </c>
      <c r="F835" s="16">
        <v>6670321</v>
      </c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16">
        <f t="shared" si="26"/>
        <v>1029.2305303000001</v>
      </c>
      <c r="W835" s="43"/>
      <c r="X835" s="43">
        <f t="shared" si="25"/>
        <v>1029.2305303000001</v>
      </c>
      <c r="Y835" s="26" t="s">
        <v>51</v>
      </c>
      <c r="Z835" s="13">
        <v>17</v>
      </c>
      <c r="AA835" s="13">
        <v>43</v>
      </c>
      <c r="AB835" s="13">
        <v>6</v>
      </c>
      <c r="AC835" s="113" t="s">
        <v>2487</v>
      </c>
      <c r="AD835" s="113">
        <v>2552</v>
      </c>
    </row>
    <row r="836" spans="1:30" ht="36" customHeight="1">
      <c r="A836" s="32">
        <v>21</v>
      </c>
      <c r="B836" s="53" t="s">
        <v>2512</v>
      </c>
      <c r="C836" s="48" t="s">
        <v>2513</v>
      </c>
      <c r="D836" s="48" t="s">
        <v>32</v>
      </c>
      <c r="E836" s="54" t="s">
        <v>125</v>
      </c>
      <c r="F836" s="16">
        <v>10220381</v>
      </c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16">
        <f t="shared" si="26"/>
        <v>1577.0047883000002</v>
      </c>
      <c r="W836" s="43"/>
      <c r="X836" s="43">
        <f t="shared" si="25"/>
        <v>1577.0047883000002</v>
      </c>
      <c r="Y836" s="11" t="s">
        <v>51</v>
      </c>
      <c r="Z836" s="13">
        <v>17</v>
      </c>
      <c r="AA836" s="13">
        <v>43</v>
      </c>
      <c r="AB836" s="13">
        <v>5</v>
      </c>
      <c r="AC836" s="13"/>
      <c r="AD836" s="13"/>
    </row>
    <row r="837" spans="1:30" ht="36" hidden="1" customHeight="1">
      <c r="A837" s="32">
        <v>22</v>
      </c>
      <c r="B837" s="53" t="s">
        <v>2514</v>
      </c>
      <c r="C837" s="48" t="s">
        <v>2515</v>
      </c>
      <c r="D837" s="48" t="s">
        <v>32</v>
      </c>
      <c r="E837" s="54" t="s">
        <v>1303</v>
      </c>
      <c r="F837" s="16">
        <v>8337474</v>
      </c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16">
        <f t="shared" si="26"/>
        <v>1286.4722382</v>
      </c>
      <c r="W837" s="43"/>
      <c r="X837" s="43">
        <f t="shared" si="25"/>
        <v>1286.4722382</v>
      </c>
      <c r="Y837" s="11" t="s">
        <v>51</v>
      </c>
      <c r="Z837" s="13">
        <v>17</v>
      </c>
      <c r="AA837" s="13">
        <v>43</v>
      </c>
      <c r="AB837" s="13">
        <v>5</v>
      </c>
      <c r="AC837" s="113" t="s">
        <v>2501</v>
      </c>
      <c r="AD837" s="113">
        <v>607</v>
      </c>
    </row>
    <row r="838" spans="1:30" ht="36" hidden="1" customHeight="1">
      <c r="A838" s="32">
        <v>23</v>
      </c>
      <c r="B838" s="53" t="s">
        <v>2516</v>
      </c>
      <c r="C838" s="48" t="s">
        <v>2517</v>
      </c>
      <c r="D838" s="48" t="s">
        <v>1244</v>
      </c>
      <c r="E838" s="54" t="s">
        <v>2036</v>
      </c>
      <c r="F838" s="108">
        <v>7383570</v>
      </c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16">
        <f t="shared" si="26"/>
        <v>1139.2848510000001</v>
      </c>
      <c r="W838" s="36"/>
      <c r="X838" s="36">
        <f t="shared" si="25"/>
        <v>1139.2848510000001</v>
      </c>
      <c r="Y838" s="13" t="s">
        <v>51</v>
      </c>
      <c r="Z838" s="13">
        <v>17</v>
      </c>
      <c r="AA838" s="13">
        <v>43</v>
      </c>
      <c r="AB838" s="13">
        <v>3</v>
      </c>
      <c r="AC838" s="113" t="s">
        <v>2491</v>
      </c>
      <c r="AD838" s="113">
        <v>2553</v>
      </c>
    </row>
    <row r="839" spans="1:30" ht="54" customHeight="1">
      <c r="A839" s="32">
        <v>24</v>
      </c>
      <c r="B839" s="53" t="s">
        <v>2518</v>
      </c>
      <c r="C839" s="48" t="s">
        <v>2519</v>
      </c>
      <c r="D839" s="48" t="s">
        <v>238</v>
      </c>
      <c r="E839" s="54" t="s">
        <v>2520</v>
      </c>
      <c r="F839" s="16">
        <v>59961215</v>
      </c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16">
        <f t="shared" si="26"/>
        <v>9252.0154745</v>
      </c>
      <c r="W839" s="43"/>
      <c r="X839" s="43">
        <f t="shared" si="25"/>
        <v>9252.0154745</v>
      </c>
      <c r="Y839" s="26" t="s">
        <v>51</v>
      </c>
      <c r="Z839" s="13">
        <v>17</v>
      </c>
      <c r="AA839" s="13">
        <v>43</v>
      </c>
      <c r="AB839" s="13">
        <v>6</v>
      </c>
      <c r="AC839" s="13"/>
      <c r="AD839" s="13"/>
    </row>
    <row r="840" spans="1:30" ht="36" customHeight="1">
      <c r="A840" s="32">
        <v>25</v>
      </c>
      <c r="B840" s="53" t="s">
        <v>2521</v>
      </c>
      <c r="C840" s="48" t="s">
        <v>2522</v>
      </c>
      <c r="D840" s="48" t="s">
        <v>32</v>
      </c>
      <c r="E840" s="54" t="s">
        <v>2264</v>
      </c>
      <c r="F840" s="108">
        <v>9224682</v>
      </c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16">
        <f t="shared" si="26"/>
        <v>1423.3684326</v>
      </c>
      <c r="W840" s="36">
        <v>1423</v>
      </c>
      <c r="X840" s="36">
        <f t="shared" si="25"/>
        <v>1423</v>
      </c>
      <c r="Y840" s="11" t="s">
        <v>34</v>
      </c>
      <c r="Z840" s="13">
        <v>17</v>
      </c>
      <c r="AA840" s="13">
        <v>43</v>
      </c>
      <c r="AB840" s="13">
        <v>5</v>
      </c>
      <c r="AC840" s="13"/>
      <c r="AD840" s="13"/>
    </row>
    <row r="841" spans="1:30" ht="36" hidden="1" customHeight="1">
      <c r="A841" s="32">
        <v>26</v>
      </c>
      <c r="B841" s="53" t="s">
        <v>2523</v>
      </c>
      <c r="C841" s="48" t="s">
        <v>2524</v>
      </c>
      <c r="D841" s="48" t="s">
        <v>32</v>
      </c>
      <c r="E841" s="54" t="s">
        <v>1303</v>
      </c>
      <c r="F841" s="14">
        <v>8271589</v>
      </c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6">
        <f t="shared" si="26"/>
        <v>1276.3061827000001</v>
      </c>
      <c r="W841" s="36">
        <v>1276</v>
      </c>
      <c r="X841" s="36">
        <f t="shared" si="25"/>
        <v>1276</v>
      </c>
      <c r="Y841" s="11" t="s">
        <v>34</v>
      </c>
      <c r="Z841" s="13">
        <v>17</v>
      </c>
      <c r="AA841" s="13">
        <v>43</v>
      </c>
      <c r="AB841" s="13">
        <v>5</v>
      </c>
      <c r="AC841" s="113" t="s">
        <v>2525</v>
      </c>
      <c r="AD841" s="113">
        <v>614</v>
      </c>
    </row>
    <row r="842" spans="1:30" ht="36" customHeight="1">
      <c r="A842" s="32">
        <v>1</v>
      </c>
      <c r="B842" s="107" t="s">
        <v>2526</v>
      </c>
      <c r="C842" s="107" t="s">
        <v>2527</v>
      </c>
      <c r="D842" s="13" t="s">
        <v>32</v>
      </c>
      <c r="E842" s="107" t="s">
        <v>2528</v>
      </c>
      <c r="F842" s="107">
        <v>10658480</v>
      </c>
      <c r="G842" s="107"/>
      <c r="H842" s="107"/>
      <c r="I842" s="107">
        <v>172770.68</v>
      </c>
      <c r="J842" s="107">
        <v>222113.79</v>
      </c>
      <c r="K842" s="107">
        <v>130.81</v>
      </c>
      <c r="L842" s="107"/>
      <c r="M842" s="107"/>
      <c r="N842" s="107"/>
      <c r="O842" s="107"/>
      <c r="P842" s="107"/>
      <c r="Q842" s="107"/>
      <c r="R842" s="107"/>
      <c r="S842" s="107">
        <v>1011.78</v>
      </c>
      <c r="T842" s="107"/>
      <c r="U842" s="107"/>
      <c r="V842" s="16">
        <f t="shared" si="26"/>
        <v>217600.17286399999</v>
      </c>
      <c r="W842" s="115">
        <v>216479.019264</v>
      </c>
      <c r="X842" s="115">
        <f>IF(Y842="EVN",V842,W842)</f>
        <v>216479.019264</v>
      </c>
      <c r="Y842" s="11" t="s">
        <v>34</v>
      </c>
      <c r="Z842" s="107">
        <v>18</v>
      </c>
      <c r="AA842" s="107">
        <v>46</v>
      </c>
      <c r="AB842" s="107">
        <v>5</v>
      </c>
      <c r="AC842" s="107"/>
      <c r="AD842" s="107"/>
    </row>
    <row r="843" spans="1:30" ht="36" customHeight="1">
      <c r="A843" s="32">
        <v>2</v>
      </c>
      <c r="B843" s="107" t="s">
        <v>2529</v>
      </c>
      <c r="C843" s="107" t="s">
        <v>2530</v>
      </c>
      <c r="D843" s="13" t="s">
        <v>32</v>
      </c>
      <c r="E843" s="107" t="s">
        <v>522</v>
      </c>
      <c r="F843" s="107">
        <v>298055150</v>
      </c>
      <c r="G843" s="107"/>
      <c r="H843" s="107"/>
      <c r="I843" s="107"/>
      <c r="J843" s="107">
        <v>400817</v>
      </c>
      <c r="K843" s="107">
        <f>1329432/1000</f>
        <v>1329.432</v>
      </c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6">
        <f t="shared" si="26"/>
        <v>247754.43028500001</v>
      </c>
      <c r="W843" s="115">
        <v>247568.309805</v>
      </c>
      <c r="X843" s="115">
        <f t="shared" ref="X843:X857" si="27">IF(Y843="EVN",V843,W843)</f>
        <v>247568.309805</v>
      </c>
      <c r="Y843" s="11" t="s">
        <v>34</v>
      </c>
      <c r="Z843" s="107">
        <v>18</v>
      </c>
      <c r="AA843" s="107">
        <v>46</v>
      </c>
      <c r="AB843" s="107">
        <v>5</v>
      </c>
      <c r="AC843" s="107"/>
      <c r="AD843" s="107"/>
    </row>
    <row r="844" spans="1:30" ht="36" customHeight="1">
      <c r="A844" s="32">
        <v>3</v>
      </c>
      <c r="B844" s="107" t="s">
        <v>2531</v>
      </c>
      <c r="C844" s="107" t="s">
        <v>2532</v>
      </c>
      <c r="D844" s="13" t="s">
        <v>32</v>
      </c>
      <c r="E844" s="107" t="s">
        <v>522</v>
      </c>
      <c r="F844" s="107">
        <v>137965530</v>
      </c>
      <c r="G844" s="107"/>
      <c r="H844" s="107"/>
      <c r="I844" s="107">
        <v>188118.66</v>
      </c>
      <c r="J844" s="107">
        <v>185878</v>
      </c>
      <c r="K844" s="107">
        <v>88.39</v>
      </c>
      <c r="L844" s="107"/>
      <c r="M844" s="107">
        <v>53.96</v>
      </c>
      <c r="N844" s="107"/>
      <c r="O844" s="107"/>
      <c r="P844" s="107"/>
      <c r="Q844" s="107"/>
      <c r="R844" s="107"/>
      <c r="S844" s="107"/>
      <c r="T844" s="107"/>
      <c r="U844" s="107"/>
      <c r="V844" s="16">
        <f t="shared" si="26"/>
        <v>227241.85547899999</v>
      </c>
      <c r="W844" s="115">
        <v>227229.48087900001</v>
      </c>
      <c r="X844" s="115">
        <f t="shared" si="27"/>
        <v>227229.48087900001</v>
      </c>
      <c r="Y844" s="11" t="s">
        <v>34</v>
      </c>
      <c r="Z844" s="107">
        <v>18</v>
      </c>
      <c r="AA844" s="107">
        <v>46</v>
      </c>
      <c r="AB844" s="107">
        <v>5</v>
      </c>
      <c r="AC844" s="107"/>
      <c r="AD844" s="107"/>
    </row>
    <row r="845" spans="1:30" ht="36" customHeight="1">
      <c r="A845" s="32">
        <v>4</v>
      </c>
      <c r="B845" s="107" t="s">
        <v>2533</v>
      </c>
      <c r="C845" s="107" t="s">
        <v>2534</v>
      </c>
      <c r="D845" s="13" t="s">
        <v>32</v>
      </c>
      <c r="E845" s="107" t="s">
        <v>522</v>
      </c>
      <c r="F845" s="107">
        <v>282143886</v>
      </c>
      <c r="G845" s="107"/>
      <c r="H845" s="107"/>
      <c r="I845" s="107">
        <v>325052</v>
      </c>
      <c r="J845" s="107"/>
      <c r="K845" s="107">
        <v>3329</v>
      </c>
      <c r="L845" s="107"/>
      <c r="M845" s="107"/>
      <c r="N845" s="107"/>
      <c r="O845" s="107"/>
      <c r="P845" s="107"/>
      <c r="Q845" s="107"/>
      <c r="R845" s="107"/>
      <c r="S845" s="107">
        <v>9</v>
      </c>
      <c r="T845" s="107"/>
      <c r="U845" s="107"/>
      <c r="V845" s="16">
        <f t="shared" si="26"/>
        <v>241971.39160979996</v>
      </c>
      <c r="W845" s="115">
        <v>241495.52160979997</v>
      </c>
      <c r="X845" s="115">
        <f t="shared" si="27"/>
        <v>241495.52160979997</v>
      </c>
      <c r="Y845" s="11" t="s">
        <v>34</v>
      </c>
      <c r="Z845" s="107">
        <v>18</v>
      </c>
      <c r="AA845" s="107">
        <v>46</v>
      </c>
      <c r="AB845" s="107">
        <v>5</v>
      </c>
      <c r="AC845" s="107"/>
      <c r="AD845" s="107"/>
    </row>
    <row r="846" spans="1:30" ht="36" customHeight="1">
      <c r="A846" s="32">
        <v>5</v>
      </c>
      <c r="B846" s="107" t="s">
        <v>2535</v>
      </c>
      <c r="C846" s="107" t="s">
        <v>2536</v>
      </c>
      <c r="D846" s="13" t="s">
        <v>32</v>
      </c>
      <c r="E846" s="107" t="s">
        <v>522</v>
      </c>
      <c r="F846" s="107">
        <v>88517600</v>
      </c>
      <c r="G846" s="107"/>
      <c r="H846" s="107">
        <v>106487</v>
      </c>
      <c r="I846" s="107"/>
      <c r="J846" s="107"/>
      <c r="K846" s="107">
        <v>1569</v>
      </c>
      <c r="L846" s="107"/>
      <c r="M846" s="107"/>
      <c r="N846" s="107"/>
      <c r="O846" s="107">
        <v>13</v>
      </c>
      <c r="P846" s="107"/>
      <c r="Q846" s="107"/>
      <c r="R846" s="107"/>
      <c r="S846" s="107"/>
      <c r="T846" s="107"/>
      <c r="U846" s="107"/>
      <c r="V846" s="16">
        <f t="shared" si="26"/>
        <v>89813.19567999999</v>
      </c>
      <c r="W846" s="115">
        <v>89590.675679999986</v>
      </c>
      <c r="X846" s="115">
        <f t="shared" si="27"/>
        <v>89590.675679999986</v>
      </c>
      <c r="Y846" s="11" t="s">
        <v>34</v>
      </c>
      <c r="Z846" s="107">
        <v>18</v>
      </c>
      <c r="AA846" s="107">
        <v>46</v>
      </c>
      <c r="AB846" s="107">
        <v>5</v>
      </c>
      <c r="AC846" s="107"/>
      <c r="AD846" s="107"/>
    </row>
    <row r="847" spans="1:30" ht="36" customHeight="1">
      <c r="A847" s="32">
        <v>6</v>
      </c>
      <c r="B847" s="107" t="s">
        <v>2537</v>
      </c>
      <c r="C847" s="107" t="s">
        <v>2538</v>
      </c>
      <c r="D847" s="13" t="s">
        <v>32</v>
      </c>
      <c r="E847" s="107" t="s">
        <v>522</v>
      </c>
      <c r="F847" s="107">
        <v>179560757</v>
      </c>
      <c r="G847" s="107"/>
      <c r="H847" s="107">
        <v>286084</v>
      </c>
      <c r="I847" s="107"/>
      <c r="J847" s="107"/>
      <c r="K847" s="107">
        <v>181</v>
      </c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6">
        <f t="shared" si="26"/>
        <v>228149.64480509999</v>
      </c>
      <c r="W847" s="115">
        <v>228124.30480509999</v>
      </c>
      <c r="X847" s="115">
        <f t="shared" si="27"/>
        <v>228124.30480509999</v>
      </c>
      <c r="Y847" s="11" t="s">
        <v>34</v>
      </c>
      <c r="Z847" s="107">
        <v>18</v>
      </c>
      <c r="AA847" s="107">
        <v>46</v>
      </c>
      <c r="AB847" s="107">
        <v>5</v>
      </c>
      <c r="AC847" s="107"/>
      <c r="AD847" s="107"/>
    </row>
    <row r="848" spans="1:30" ht="36" customHeight="1">
      <c r="A848" s="32">
        <v>7</v>
      </c>
      <c r="B848" s="107" t="s">
        <v>2539</v>
      </c>
      <c r="C848" s="107" t="s">
        <v>2540</v>
      </c>
      <c r="D848" s="13" t="s">
        <v>32</v>
      </c>
      <c r="E848" s="107" t="s">
        <v>2541</v>
      </c>
      <c r="F848" s="107">
        <v>18657336</v>
      </c>
      <c r="G848" s="107"/>
      <c r="H848" s="107">
        <v>2184.4</v>
      </c>
      <c r="I848" s="107"/>
      <c r="J848" s="107"/>
      <c r="K848" s="107">
        <v>60.4</v>
      </c>
      <c r="L848" s="107"/>
      <c r="M848" s="107"/>
      <c r="N848" s="107"/>
      <c r="O848" s="107">
        <v>13.4</v>
      </c>
      <c r="P848" s="107"/>
      <c r="Q848" s="107"/>
      <c r="R848" s="107"/>
      <c r="S848" s="107">
        <v>9.6999999999999993</v>
      </c>
      <c r="T848" s="107"/>
      <c r="U848" s="107"/>
      <c r="V848" s="16">
        <f t="shared" si="26"/>
        <v>4494.1579448000002</v>
      </c>
      <c r="W848" s="115">
        <v>4470</v>
      </c>
      <c r="X848" s="115">
        <f t="shared" si="27"/>
        <v>4494.1579448000002</v>
      </c>
      <c r="Y848" s="11" t="s">
        <v>51</v>
      </c>
      <c r="Z848" s="107">
        <v>18</v>
      </c>
      <c r="AA848" s="107">
        <v>46</v>
      </c>
      <c r="AB848" s="107">
        <v>5</v>
      </c>
      <c r="AC848" s="107"/>
      <c r="AD848" s="107"/>
    </row>
    <row r="849" spans="1:30" ht="36" customHeight="1">
      <c r="A849" s="32">
        <v>8</v>
      </c>
      <c r="B849" s="107" t="s">
        <v>2542</v>
      </c>
      <c r="C849" s="107" t="s">
        <v>2543</v>
      </c>
      <c r="D849" s="13" t="s">
        <v>32</v>
      </c>
      <c r="E849" s="107" t="s">
        <v>2544</v>
      </c>
      <c r="F849" s="107">
        <v>36443040</v>
      </c>
      <c r="G849" s="107"/>
      <c r="H849" s="107"/>
      <c r="I849" s="107"/>
      <c r="J849" s="107"/>
      <c r="K849" s="107"/>
      <c r="L849" s="107"/>
      <c r="M849" s="107">
        <v>899.6</v>
      </c>
      <c r="N849" s="107"/>
      <c r="O849" s="107"/>
      <c r="P849" s="107"/>
      <c r="Q849" s="107"/>
      <c r="R849" s="107">
        <v>6.23</v>
      </c>
      <c r="S849" s="107"/>
      <c r="T849" s="107"/>
      <c r="U849" s="107"/>
      <c r="V849" s="16">
        <f t="shared" si="26"/>
        <v>6513.7706790000011</v>
      </c>
      <c r="W849" s="115">
        <v>6520.5557720000006</v>
      </c>
      <c r="X849" s="115">
        <f t="shared" si="27"/>
        <v>6520.5557720000006</v>
      </c>
      <c r="Y849" s="11" t="s">
        <v>34</v>
      </c>
      <c r="Z849" s="107">
        <v>18</v>
      </c>
      <c r="AA849" s="107">
        <v>46</v>
      </c>
      <c r="AB849" s="107">
        <v>5</v>
      </c>
      <c r="AC849" s="107"/>
      <c r="AD849" s="107"/>
    </row>
    <row r="850" spans="1:30" ht="36" customHeight="1">
      <c r="A850" s="32">
        <v>9</v>
      </c>
      <c r="B850" s="107" t="s">
        <v>2545</v>
      </c>
      <c r="C850" s="107" t="s">
        <v>2546</v>
      </c>
      <c r="D850" s="13" t="s">
        <v>32</v>
      </c>
      <c r="E850" s="107" t="s">
        <v>2547</v>
      </c>
      <c r="F850" s="107">
        <v>25754400</v>
      </c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6">
        <f t="shared" si="26"/>
        <v>3973.9039200000002</v>
      </c>
      <c r="W850" s="115">
        <v>3973.9039200000002</v>
      </c>
      <c r="X850" s="115">
        <f t="shared" si="27"/>
        <v>3973.9039200000002</v>
      </c>
      <c r="Y850" s="11" t="s">
        <v>34</v>
      </c>
      <c r="Z850" s="107">
        <v>18</v>
      </c>
      <c r="AA850" s="107">
        <v>46</v>
      </c>
      <c r="AB850" s="107">
        <v>5</v>
      </c>
      <c r="AC850" s="107"/>
      <c r="AD850" s="107"/>
    </row>
    <row r="851" spans="1:30" ht="36" customHeight="1">
      <c r="A851" s="32">
        <v>10</v>
      </c>
      <c r="B851" s="107" t="s">
        <v>2548</v>
      </c>
      <c r="C851" s="107" t="s">
        <v>2549</v>
      </c>
      <c r="D851" s="13" t="s">
        <v>32</v>
      </c>
      <c r="E851" s="107" t="s">
        <v>2550</v>
      </c>
      <c r="F851" s="107">
        <v>7570000</v>
      </c>
      <c r="G851" s="107"/>
      <c r="H851" s="107">
        <v>43700</v>
      </c>
      <c r="I851" s="107"/>
      <c r="J851" s="107"/>
      <c r="K851" s="107">
        <v>148.5</v>
      </c>
      <c r="L851" s="107"/>
      <c r="M851" s="107"/>
      <c r="N851" s="107"/>
      <c r="O851" s="107"/>
      <c r="P851" s="107"/>
      <c r="Q851" s="107"/>
      <c r="R851" s="107"/>
      <c r="S851" s="107">
        <v>6.1</v>
      </c>
      <c r="T851" s="107"/>
      <c r="U851" s="107"/>
      <c r="V851" s="16">
        <f t="shared" si="26"/>
        <v>31916.17</v>
      </c>
      <c r="W851" s="115">
        <v>31888.730999999996</v>
      </c>
      <c r="X851" s="115">
        <f t="shared" si="27"/>
        <v>31888.730999999996</v>
      </c>
      <c r="Y851" s="11" t="s">
        <v>34</v>
      </c>
      <c r="Z851" s="107">
        <v>18</v>
      </c>
      <c r="AA851" s="107">
        <v>46</v>
      </c>
      <c r="AB851" s="107">
        <v>5</v>
      </c>
      <c r="AC851" s="107"/>
      <c r="AD851" s="107"/>
    </row>
    <row r="852" spans="1:30" ht="36" customHeight="1">
      <c r="A852" s="32">
        <v>11</v>
      </c>
      <c r="B852" s="107" t="s">
        <v>2551</v>
      </c>
      <c r="C852" s="107" t="s">
        <v>2552</v>
      </c>
      <c r="D852" s="13" t="s">
        <v>32</v>
      </c>
      <c r="E852" s="107" t="s">
        <v>2553</v>
      </c>
      <c r="F852" s="107"/>
      <c r="G852" s="107"/>
      <c r="H852" s="107"/>
      <c r="I852" s="107">
        <v>73023.23</v>
      </c>
      <c r="J852" s="107">
        <v>170387.53</v>
      </c>
      <c r="K852" s="107">
        <v>75.239999999999995</v>
      </c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6">
        <f t="shared" si="26"/>
        <v>129084.44779999999</v>
      </c>
      <c r="W852" s="115">
        <v>129073.9142</v>
      </c>
      <c r="X852" s="115">
        <f t="shared" si="27"/>
        <v>129073.9142</v>
      </c>
      <c r="Y852" s="11" t="s">
        <v>34</v>
      </c>
      <c r="Z852" s="107">
        <v>18</v>
      </c>
      <c r="AA852" s="107">
        <v>46</v>
      </c>
      <c r="AB852" s="107">
        <v>5</v>
      </c>
      <c r="AC852" s="107"/>
      <c r="AD852" s="107"/>
    </row>
    <row r="853" spans="1:30" ht="36" customHeight="1">
      <c r="A853" s="32">
        <v>12</v>
      </c>
      <c r="B853" s="107" t="s">
        <v>2554</v>
      </c>
      <c r="C853" s="107" t="s">
        <v>2555</v>
      </c>
      <c r="D853" s="13" t="s">
        <v>32</v>
      </c>
      <c r="E853" s="107" t="s">
        <v>2556</v>
      </c>
      <c r="F853" s="107">
        <v>28018760</v>
      </c>
      <c r="G853" s="107"/>
      <c r="H853" s="107"/>
      <c r="I853" s="107"/>
      <c r="J853" s="107"/>
      <c r="K853" s="107">
        <v>39.6</v>
      </c>
      <c r="L853" s="107"/>
      <c r="M853" s="107"/>
      <c r="N853" s="107"/>
      <c r="O853" s="107">
        <v>50.14</v>
      </c>
      <c r="P853" s="107"/>
      <c r="Q853" s="107"/>
      <c r="R853" s="107"/>
      <c r="S853" s="107">
        <v>55.89</v>
      </c>
      <c r="T853" s="107"/>
      <c r="U853" s="107"/>
      <c r="V853" s="16">
        <f t="shared" si="26"/>
        <v>4477.2537680000005</v>
      </c>
      <c r="W853" s="115">
        <v>4348.3</v>
      </c>
      <c r="X853" s="115">
        <f t="shared" si="27"/>
        <v>4477.2537680000005</v>
      </c>
      <c r="Y853" s="11" t="s">
        <v>51</v>
      </c>
      <c r="Z853" s="107">
        <v>18</v>
      </c>
      <c r="AA853" s="107">
        <v>46</v>
      </c>
      <c r="AB853" s="107">
        <v>5</v>
      </c>
      <c r="AC853" s="107"/>
      <c r="AD853" s="107"/>
    </row>
    <row r="854" spans="1:30" ht="36" hidden="1" customHeight="1">
      <c r="A854" s="32">
        <v>13</v>
      </c>
      <c r="B854" s="107" t="s">
        <v>2557</v>
      </c>
      <c r="C854" s="107" t="s">
        <v>2558</v>
      </c>
      <c r="D854" s="13" t="s">
        <v>32</v>
      </c>
      <c r="E854" s="107" t="s">
        <v>2559</v>
      </c>
      <c r="F854" s="107">
        <v>8728236</v>
      </c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6">
        <f t="shared" si="26"/>
        <v>1346.7668148</v>
      </c>
      <c r="W854" s="115">
        <v>1346.7668148</v>
      </c>
      <c r="X854" s="115">
        <f t="shared" si="27"/>
        <v>1346.7668148</v>
      </c>
      <c r="Y854" s="11" t="s">
        <v>34</v>
      </c>
      <c r="Z854" s="107">
        <v>18</v>
      </c>
      <c r="AA854" s="107">
        <v>46</v>
      </c>
      <c r="AB854" s="107">
        <v>5</v>
      </c>
      <c r="AC854" s="107" t="s">
        <v>2560</v>
      </c>
      <c r="AD854" s="107">
        <v>2079</v>
      </c>
    </row>
    <row r="855" spans="1:30" ht="36" customHeight="1">
      <c r="A855" s="32">
        <v>14</v>
      </c>
      <c r="B855" s="107" t="s">
        <v>2561</v>
      </c>
      <c r="C855" s="107" t="s">
        <v>2562</v>
      </c>
      <c r="D855" s="13" t="s">
        <v>32</v>
      </c>
      <c r="E855" s="107" t="s">
        <v>2563</v>
      </c>
      <c r="F855" s="107">
        <v>12327864</v>
      </c>
      <c r="G855" s="107"/>
      <c r="H855" s="107"/>
      <c r="I855" s="107"/>
      <c r="J855" s="107"/>
      <c r="K855" s="107">
        <v>73.7</v>
      </c>
      <c r="L855" s="107"/>
      <c r="M855" s="107"/>
      <c r="N855" s="107"/>
      <c r="O855" s="107">
        <v>179.1</v>
      </c>
      <c r="P855" s="107"/>
      <c r="Q855" s="107"/>
      <c r="R855" s="107"/>
      <c r="S855" s="107">
        <v>723.4</v>
      </c>
      <c r="T855" s="107"/>
      <c r="U855" s="107"/>
      <c r="V855" s="16">
        <f t="shared" si="26"/>
        <v>2953.9244152000001</v>
      </c>
      <c r="W855" s="115">
        <v>2115.6984152</v>
      </c>
      <c r="X855" s="115">
        <f t="shared" si="27"/>
        <v>2115.6984152</v>
      </c>
      <c r="Y855" s="11" t="s">
        <v>34</v>
      </c>
      <c r="Z855" s="107">
        <v>18</v>
      </c>
      <c r="AA855" s="107">
        <v>46</v>
      </c>
      <c r="AB855" s="107">
        <v>5</v>
      </c>
      <c r="AC855" s="107"/>
      <c r="AD855" s="107"/>
    </row>
    <row r="856" spans="1:30" ht="36" customHeight="1">
      <c r="A856" s="32">
        <v>15</v>
      </c>
      <c r="B856" s="107" t="s">
        <v>2564</v>
      </c>
      <c r="C856" s="107" t="s">
        <v>2565</v>
      </c>
      <c r="D856" s="13" t="s">
        <v>539</v>
      </c>
      <c r="E856" s="107" t="s">
        <v>1538</v>
      </c>
      <c r="F856" s="107">
        <v>4607690</v>
      </c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6">
        <f t="shared" si="26"/>
        <v>710.96656700000005</v>
      </c>
      <c r="W856" s="115">
        <v>710.96656700000005</v>
      </c>
      <c r="X856" s="115">
        <f t="shared" si="27"/>
        <v>710.96656700000005</v>
      </c>
      <c r="Y856" s="107" t="s">
        <v>34</v>
      </c>
      <c r="Z856" s="107">
        <v>18</v>
      </c>
      <c r="AA856" s="107">
        <v>46</v>
      </c>
      <c r="AB856" s="107">
        <v>6</v>
      </c>
      <c r="AC856" s="107"/>
      <c r="AD856" s="107"/>
    </row>
    <row r="857" spans="1:30" ht="36" customHeight="1">
      <c r="A857" s="32">
        <v>16</v>
      </c>
      <c r="B857" s="107" t="s">
        <v>2566</v>
      </c>
      <c r="C857" s="107" t="s">
        <v>2567</v>
      </c>
      <c r="D857" s="13" t="s">
        <v>32</v>
      </c>
      <c r="E857" s="107" t="s">
        <v>2568</v>
      </c>
      <c r="F857" s="107">
        <v>1854949</v>
      </c>
      <c r="G857" s="107"/>
      <c r="H857" s="107"/>
      <c r="I857" s="107">
        <v>6249</v>
      </c>
      <c r="J857" s="107"/>
      <c r="K857" s="107">
        <v>55</v>
      </c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6">
        <f t="shared" si="26"/>
        <v>4091.7186306999997</v>
      </c>
      <c r="W857" s="115">
        <v>4084.0186306999999</v>
      </c>
      <c r="X857" s="115">
        <f t="shared" si="27"/>
        <v>4084.0186306999999</v>
      </c>
      <c r="Y857" s="11" t="s">
        <v>34</v>
      </c>
      <c r="Z857" s="107">
        <v>18</v>
      </c>
      <c r="AA857" s="107">
        <v>46</v>
      </c>
      <c r="AB857" s="107">
        <v>5</v>
      </c>
      <c r="AC857" s="107"/>
      <c r="AD857" s="107"/>
    </row>
    <row r="858" spans="1:30" ht="36" hidden="1" customHeight="1">
      <c r="A858" s="32">
        <v>1</v>
      </c>
      <c r="B858" s="77" t="s">
        <v>2569</v>
      </c>
      <c r="C858" s="77" t="s">
        <v>2570</v>
      </c>
      <c r="D858" s="116" t="s">
        <v>32</v>
      </c>
      <c r="E858" s="77" t="s">
        <v>2571</v>
      </c>
      <c r="F858" s="117">
        <v>101418787</v>
      </c>
      <c r="G858" s="29">
        <v>142856</v>
      </c>
      <c r="H858" s="118"/>
      <c r="I858" s="118"/>
      <c r="J858" s="118"/>
      <c r="K858" s="118"/>
      <c r="L858" s="119">
        <v>298.02</v>
      </c>
      <c r="M858" s="77"/>
      <c r="N858" s="118"/>
      <c r="O858" s="29"/>
      <c r="P858" s="118"/>
      <c r="Q858" s="118"/>
      <c r="R858" s="116"/>
      <c r="S858" s="118"/>
      <c r="T858" s="118"/>
      <c r="U858" s="116"/>
      <c r="V858" s="16">
        <f t="shared" ref="V858:V913" si="28">0.0001543*F858+0.7*G858+ 0.7*H858+0.6*I858+0.5*J858+1.02*K858+0.00088*L858+0.99*M858+0.00094*N858+1.05*O858+0.00083*P858+1.09*Q858+0.0009*R858+1.09*S858+1*T858+0*U858</f>
        <v>115648.38109169999</v>
      </c>
      <c r="W858" s="31">
        <v>112718</v>
      </c>
      <c r="X858" s="31">
        <f t="shared" ref="X858:X863" si="29">IF(Y858="EVN",V858,W858)</f>
        <v>115648.38109169999</v>
      </c>
      <c r="Y858" s="11" t="s">
        <v>51</v>
      </c>
      <c r="Z858" s="120">
        <v>19</v>
      </c>
      <c r="AA858" s="120">
        <v>17</v>
      </c>
      <c r="AB858" s="120">
        <v>5</v>
      </c>
      <c r="AC858" s="120" t="s">
        <v>2572</v>
      </c>
      <c r="AD858" s="120">
        <v>633</v>
      </c>
    </row>
    <row r="859" spans="1:30" ht="36" hidden="1" customHeight="1">
      <c r="A859" s="32">
        <v>2</v>
      </c>
      <c r="B859" s="77" t="s">
        <v>2573</v>
      </c>
      <c r="C859" s="77" t="s">
        <v>2574</v>
      </c>
      <c r="D859" s="116" t="s">
        <v>32</v>
      </c>
      <c r="E859" s="77" t="s">
        <v>2575</v>
      </c>
      <c r="F859" s="117">
        <v>110849200</v>
      </c>
      <c r="G859" s="29">
        <v>10183</v>
      </c>
      <c r="H859" s="118"/>
      <c r="I859" s="118"/>
      <c r="J859" s="118"/>
      <c r="K859" s="118"/>
      <c r="L859" s="119">
        <v>86.59</v>
      </c>
      <c r="M859" s="77"/>
      <c r="N859" s="118"/>
      <c r="O859" s="77"/>
      <c r="P859" s="118"/>
      <c r="Q859" s="118"/>
      <c r="R859" s="116"/>
      <c r="S859" s="118"/>
      <c r="T859" s="118"/>
      <c r="U859" s="116"/>
      <c r="V859" s="16">
        <f t="shared" si="28"/>
        <v>24232.207759199999</v>
      </c>
      <c r="W859" s="31">
        <v>22572</v>
      </c>
      <c r="X859" s="31">
        <f t="shared" si="29"/>
        <v>24232.207759199999</v>
      </c>
      <c r="Y859" s="11" t="s">
        <v>51</v>
      </c>
      <c r="Z859" s="120">
        <v>19</v>
      </c>
      <c r="AA859" s="120">
        <v>17</v>
      </c>
      <c r="AB859" s="120">
        <v>5</v>
      </c>
      <c r="AC859" s="120" t="s">
        <v>2576</v>
      </c>
      <c r="AD859" s="120">
        <v>2562</v>
      </c>
    </row>
    <row r="860" spans="1:30" ht="36" hidden="1" customHeight="1">
      <c r="A860" s="32">
        <v>3</v>
      </c>
      <c r="B860" s="116" t="s">
        <v>2577</v>
      </c>
      <c r="C860" s="116" t="s">
        <v>2578</v>
      </c>
      <c r="D860" s="116" t="s">
        <v>32</v>
      </c>
      <c r="E860" s="120" t="s">
        <v>937</v>
      </c>
      <c r="F860" s="117">
        <v>2661601</v>
      </c>
      <c r="G860" s="29">
        <v>8760</v>
      </c>
      <c r="H860" s="118"/>
      <c r="I860" s="118"/>
      <c r="J860" s="118"/>
      <c r="K860" s="118"/>
      <c r="L860" s="119">
        <v>143.94999999999999</v>
      </c>
      <c r="M860" s="13"/>
      <c r="N860" s="77">
        <v>6.83</v>
      </c>
      <c r="O860" s="29"/>
      <c r="P860" s="118"/>
      <c r="Q860" s="118"/>
      <c r="R860" s="116"/>
      <c r="S860" s="118"/>
      <c r="T860" s="118"/>
      <c r="U860" s="120"/>
      <c r="V860" s="16">
        <f t="shared" si="28"/>
        <v>6542.8181304999998</v>
      </c>
      <c r="W860" s="31">
        <v>4924</v>
      </c>
      <c r="X860" s="31">
        <f t="shared" si="29"/>
        <v>4924</v>
      </c>
      <c r="Y860" s="11" t="s">
        <v>34</v>
      </c>
      <c r="Z860" s="120">
        <v>19</v>
      </c>
      <c r="AA860" s="120">
        <v>17</v>
      </c>
      <c r="AB860" s="120">
        <v>5</v>
      </c>
      <c r="AC860" s="120" t="s">
        <v>2579</v>
      </c>
      <c r="AD860" s="120">
        <v>636</v>
      </c>
    </row>
    <row r="861" spans="1:30" ht="36" hidden="1" customHeight="1">
      <c r="A861" s="32">
        <v>4</v>
      </c>
      <c r="B861" s="77" t="s">
        <v>2580</v>
      </c>
      <c r="C861" s="116" t="s">
        <v>2581</v>
      </c>
      <c r="D861" s="116" t="s">
        <v>32</v>
      </c>
      <c r="E861" s="120" t="s">
        <v>2582</v>
      </c>
      <c r="F861" s="117">
        <v>27134501</v>
      </c>
      <c r="G861" s="29"/>
      <c r="H861" s="118"/>
      <c r="I861" s="118"/>
      <c r="J861" s="118"/>
      <c r="K861" s="118"/>
      <c r="L861" s="119"/>
      <c r="M861" s="77"/>
      <c r="N861" s="118"/>
      <c r="O861" s="29"/>
      <c r="P861" s="118"/>
      <c r="Q861" s="118"/>
      <c r="R861" s="116"/>
      <c r="S861" s="118"/>
      <c r="T861" s="118"/>
      <c r="U861" s="116"/>
      <c r="V861" s="16">
        <f t="shared" si="28"/>
        <v>4186.8535043000002</v>
      </c>
      <c r="W861" s="31">
        <v>4187</v>
      </c>
      <c r="X861" s="31">
        <f t="shared" si="29"/>
        <v>4187</v>
      </c>
      <c r="Y861" s="11" t="s">
        <v>34</v>
      </c>
      <c r="Z861" s="120">
        <v>19</v>
      </c>
      <c r="AA861" s="120">
        <v>17</v>
      </c>
      <c r="AB861" s="120">
        <v>5</v>
      </c>
      <c r="AC861" s="120" t="s">
        <v>2583</v>
      </c>
      <c r="AD861" s="120">
        <v>635</v>
      </c>
    </row>
    <row r="862" spans="1:30" ht="36" hidden="1" customHeight="1">
      <c r="A862" s="32">
        <v>5</v>
      </c>
      <c r="B862" s="116" t="s">
        <v>2584</v>
      </c>
      <c r="C862" s="116" t="s">
        <v>2585</v>
      </c>
      <c r="D862" s="116" t="s">
        <v>32</v>
      </c>
      <c r="E862" s="120" t="s">
        <v>937</v>
      </c>
      <c r="F862" s="117">
        <v>996628</v>
      </c>
      <c r="G862" s="29">
        <v>4395</v>
      </c>
      <c r="H862" s="118"/>
      <c r="I862" s="118"/>
      <c r="J862" s="118"/>
      <c r="K862" s="118"/>
      <c r="L862" s="119">
        <v>61.82</v>
      </c>
      <c r="M862" s="77"/>
      <c r="N862" s="118"/>
      <c r="O862" s="29">
        <v>1.28</v>
      </c>
      <c r="P862" s="118"/>
      <c r="Q862" s="118"/>
      <c r="R862" s="116"/>
      <c r="S862" s="118"/>
      <c r="T862" s="118"/>
      <c r="U862" s="116"/>
      <c r="V862" s="16">
        <f t="shared" si="28"/>
        <v>3231.6781019999999</v>
      </c>
      <c r="W862" s="31">
        <v>2406</v>
      </c>
      <c r="X862" s="31">
        <f t="shared" si="29"/>
        <v>2406</v>
      </c>
      <c r="Y862" s="11" t="s">
        <v>34</v>
      </c>
      <c r="Z862" s="120">
        <v>19</v>
      </c>
      <c r="AA862" s="120">
        <v>17</v>
      </c>
      <c r="AB862" s="120">
        <v>5</v>
      </c>
      <c r="AC862" s="120" t="s">
        <v>2586</v>
      </c>
      <c r="AD862" s="120">
        <v>637</v>
      </c>
    </row>
    <row r="863" spans="1:30" ht="36" customHeight="1">
      <c r="A863" s="32">
        <v>6</v>
      </c>
      <c r="B863" s="120" t="s">
        <v>2587</v>
      </c>
      <c r="C863" s="120" t="s">
        <v>2588</v>
      </c>
      <c r="D863" s="120" t="s">
        <v>32</v>
      </c>
      <c r="E863" s="120" t="s">
        <v>2589</v>
      </c>
      <c r="F863" s="120">
        <v>10187278</v>
      </c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6">
        <f t="shared" si="28"/>
        <v>1571.8969954000002</v>
      </c>
      <c r="W863" s="31"/>
      <c r="X863" s="31">
        <f t="shared" si="29"/>
        <v>1571.8969954000002</v>
      </c>
      <c r="Y863" s="11" t="s">
        <v>51</v>
      </c>
      <c r="Z863" s="120">
        <v>19</v>
      </c>
      <c r="AA863" s="120">
        <v>17</v>
      </c>
      <c r="AB863" s="120">
        <v>5</v>
      </c>
      <c r="AC863" s="120"/>
      <c r="AD863" s="120"/>
    </row>
    <row r="864" spans="1:30" ht="36" customHeight="1">
      <c r="A864" s="32">
        <v>1</v>
      </c>
      <c r="B864" s="121" t="s">
        <v>2590</v>
      </c>
      <c r="C864" s="121" t="s">
        <v>2591</v>
      </c>
      <c r="D864" s="47" t="s">
        <v>32</v>
      </c>
      <c r="E864" s="121" t="s">
        <v>2592</v>
      </c>
      <c r="F864" s="122">
        <v>15916046</v>
      </c>
      <c r="G864" s="49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16">
        <f t="shared" si="28"/>
        <v>2455.8458978000003</v>
      </c>
      <c r="W864" s="122">
        <v>2455.8458978000003</v>
      </c>
      <c r="X864" s="122">
        <f t="shared" ref="X864:X872" si="30">IF(Y864="EVN",V864,W864)</f>
        <v>2455.8458978000003</v>
      </c>
      <c r="Y864" s="11" t="s">
        <v>34</v>
      </c>
      <c r="Z864" s="121">
        <v>20</v>
      </c>
      <c r="AA864" s="121">
        <v>8</v>
      </c>
      <c r="AB864" s="121">
        <v>5</v>
      </c>
      <c r="AC864" s="121"/>
      <c r="AD864" s="121"/>
    </row>
    <row r="865" spans="1:30" ht="36" customHeight="1">
      <c r="A865" s="32">
        <v>2</v>
      </c>
      <c r="B865" s="121" t="s">
        <v>2593</v>
      </c>
      <c r="C865" s="121" t="s">
        <v>2594</v>
      </c>
      <c r="D865" s="47" t="s">
        <v>32</v>
      </c>
      <c r="E865" s="121" t="s">
        <v>2592</v>
      </c>
      <c r="F865" s="122">
        <v>6714571</v>
      </c>
      <c r="G865" s="49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16">
        <f t="shared" si="28"/>
        <v>1036.0583053</v>
      </c>
      <c r="W865" s="122">
        <v>1036.0583053</v>
      </c>
      <c r="X865" s="122">
        <f t="shared" si="30"/>
        <v>1036.0583053</v>
      </c>
      <c r="Y865" s="11" t="s">
        <v>34</v>
      </c>
      <c r="Z865" s="121">
        <v>20</v>
      </c>
      <c r="AA865" s="121">
        <v>8</v>
      </c>
      <c r="AB865" s="121">
        <v>5</v>
      </c>
      <c r="AC865" s="121"/>
      <c r="AD865" s="121"/>
    </row>
    <row r="866" spans="1:30" ht="36" hidden="1" customHeight="1">
      <c r="A866" s="32">
        <v>1</v>
      </c>
      <c r="B866" s="47" t="s">
        <v>2595</v>
      </c>
      <c r="C866" s="47" t="s">
        <v>2596</v>
      </c>
      <c r="D866" s="47" t="s">
        <v>32</v>
      </c>
      <c r="E866" s="49" t="s">
        <v>2597</v>
      </c>
      <c r="F866" s="111">
        <v>34160000</v>
      </c>
      <c r="G866" s="111">
        <v>29972</v>
      </c>
      <c r="H866" s="47"/>
      <c r="I866" s="47"/>
      <c r="J866" s="47"/>
      <c r="K866" s="47">
        <v>460</v>
      </c>
      <c r="L866" s="47"/>
      <c r="M866" s="47"/>
      <c r="N866" s="47"/>
      <c r="O866" s="47">
        <v>6.88</v>
      </c>
      <c r="P866" s="47"/>
      <c r="Q866" s="47"/>
      <c r="R866" s="47"/>
      <c r="S866" s="47"/>
      <c r="T866" s="47"/>
      <c r="U866" s="47"/>
      <c r="V866" s="16">
        <f t="shared" si="28"/>
        <v>26727.711999999996</v>
      </c>
      <c r="W866" s="111">
        <v>28226.312000000002</v>
      </c>
      <c r="X866" s="111">
        <f t="shared" si="30"/>
        <v>28226.312000000002</v>
      </c>
      <c r="Y866" s="11" t="s">
        <v>34</v>
      </c>
      <c r="Z866" s="47">
        <v>21</v>
      </c>
      <c r="AA866" s="47">
        <v>22</v>
      </c>
      <c r="AB866" s="47">
        <v>5</v>
      </c>
      <c r="AC866" s="47" t="s">
        <v>2598</v>
      </c>
      <c r="AD866" s="47">
        <v>3239</v>
      </c>
    </row>
    <row r="867" spans="1:30" ht="36" hidden="1" customHeight="1">
      <c r="A867" s="32">
        <v>1</v>
      </c>
      <c r="B867" s="123" t="s">
        <v>2599</v>
      </c>
      <c r="C867" s="123" t="s">
        <v>2600</v>
      </c>
      <c r="D867" s="48" t="s">
        <v>32</v>
      </c>
      <c r="E867" s="123" t="s">
        <v>1591</v>
      </c>
      <c r="F867" s="124">
        <v>13342300</v>
      </c>
      <c r="G867" s="49"/>
      <c r="H867" s="47"/>
      <c r="I867" s="47"/>
      <c r="J867" s="47"/>
      <c r="K867" s="47"/>
      <c r="L867" s="47"/>
      <c r="M867" s="47"/>
      <c r="N867" s="47"/>
      <c r="O867" s="48">
        <v>77</v>
      </c>
      <c r="P867" s="47"/>
      <c r="Q867" s="47"/>
      <c r="R867" s="47"/>
      <c r="S867" s="47"/>
      <c r="T867" s="47"/>
      <c r="U867" s="47"/>
      <c r="V867" s="16">
        <f t="shared" si="28"/>
        <v>2139.5668900000001</v>
      </c>
      <c r="W867" s="125">
        <v>2139.5700000000002</v>
      </c>
      <c r="X867" s="125">
        <f t="shared" si="30"/>
        <v>2139.5700000000002</v>
      </c>
      <c r="Y867" s="11" t="s">
        <v>34</v>
      </c>
      <c r="Z867" s="48">
        <v>22</v>
      </c>
      <c r="AA867" s="48">
        <v>38</v>
      </c>
      <c r="AB867" s="48">
        <v>5</v>
      </c>
      <c r="AC867" s="48" t="s">
        <v>2601</v>
      </c>
      <c r="AD867" s="48">
        <v>2614</v>
      </c>
    </row>
    <row r="868" spans="1:30" ht="36" hidden="1" customHeight="1">
      <c r="A868" s="32">
        <v>2</v>
      </c>
      <c r="B868" s="123" t="s">
        <v>2602</v>
      </c>
      <c r="C868" s="123" t="s">
        <v>2603</v>
      </c>
      <c r="D868" s="48" t="s">
        <v>32</v>
      </c>
      <c r="E868" s="123" t="s">
        <v>1591</v>
      </c>
      <c r="F868" s="124">
        <v>22133520</v>
      </c>
      <c r="G868" s="49"/>
      <c r="H868" s="47"/>
      <c r="I868" s="47"/>
      <c r="J868" s="47"/>
      <c r="K868" s="47"/>
      <c r="L868" s="47"/>
      <c r="M868" s="47"/>
      <c r="N868" s="47"/>
      <c r="O868" s="48">
        <v>48.46</v>
      </c>
      <c r="P868" s="47"/>
      <c r="Q868" s="47"/>
      <c r="R868" s="47"/>
      <c r="S868" s="47"/>
      <c r="T868" s="47"/>
      <c r="U868" s="47"/>
      <c r="V868" s="16">
        <f t="shared" si="28"/>
        <v>3466.0851360000001</v>
      </c>
      <c r="W868" s="125">
        <v>3466.09</v>
      </c>
      <c r="X868" s="125">
        <f t="shared" si="30"/>
        <v>3466.09</v>
      </c>
      <c r="Y868" s="11" t="s">
        <v>34</v>
      </c>
      <c r="Z868" s="48">
        <v>22</v>
      </c>
      <c r="AA868" s="48">
        <v>38</v>
      </c>
      <c r="AB868" s="48">
        <v>5</v>
      </c>
      <c r="AC868" s="48" t="s">
        <v>2604</v>
      </c>
      <c r="AD868" s="48">
        <v>2615</v>
      </c>
    </row>
    <row r="869" spans="1:30" ht="36" hidden="1" customHeight="1">
      <c r="A869" s="32">
        <v>1</v>
      </c>
      <c r="B869" s="53" t="s">
        <v>2605</v>
      </c>
      <c r="C869" s="11" t="s">
        <v>2606</v>
      </c>
      <c r="D869" s="48" t="s">
        <v>32</v>
      </c>
      <c r="E869" s="11" t="s">
        <v>2607</v>
      </c>
      <c r="F869" s="126">
        <v>26152195</v>
      </c>
      <c r="G869" s="86"/>
      <c r="H869" s="13"/>
      <c r="I869" s="13"/>
      <c r="J869" s="13"/>
      <c r="K869" s="13"/>
      <c r="L869" s="81">
        <v>970000</v>
      </c>
      <c r="M869" s="87"/>
      <c r="N869" s="86"/>
      <c r="O869" s="86"/>
      <c r="P869" s="88"/>
      <c r="Q869" s="87"/>
      <c r="R869" s="87"/>
      <c r="S869" s="86"/>
      <c r="T869" s="86"/>
      <c r="U869" s="86"/>
      <c r="V869" s="16">
        <f t="shared" si="28"/>
        <v>4888.8836885000001</v>
      </c>
      <c r="W869" s="111">
        <v>4889</v>
      </c>
      <c r="X869" s="111">
        <f t="shared" si="30"/>
        <v>4889</v>
      </c>
      <c r="Y869" s="11" t="s">
        <v>34</v>
      </c>
      <c r="Z869" s="127">
        <v>23</v>
      </c>
      <c r="AA869" s="127">
        <v>26</v>
      </c>
      <c r="AB869" s="127">
        <v>5</v>
      </c>
      <c r="AC869" s="127" t="s">
        <v>2608</v>
      </c>
      <c r="AD869" s="127">
        <v>3261</v>
      </c>
    </row>
    <row r="870" spans="1:30" ht="36" hidden="1" customHeight="1">
      <c r="A870" s="32">
        <v>2</v>
      </c>
      <c r="B870" s="53" t="s">
        <v>2609</v>
      </c>
      <c r="C870" s="47" t="s">
        <v>2610</v>
      </c>
      <c r="D870" s="48" t="s">
        <v>32</v>
      </c>
      <c r="E870" s="47" t="s">
        <v>2611</v>
      </c>
      <c r="F870" s="128">
        <v>52012001</v>
      </c>
      <c r="G870" s="74">
        <v>6900</v>
      </c>
      <c r="H870" s="13"/>
      <c r="I870" s="13"/>
      <c r="J870" s="13"/>
      <c r="K870" s="13"/>
      <c r="L870" s="74">
        <v>3440</v>
      </c>
      <c r="M870" s="87"/>
      <c r="N870" s="86"/>
      <c r="O870" s="86"/>
      <c r="P870" s="88"/>
      <c r="Q870" s="87"/>
      <c r="R870" s="87"/>
      <c r="S870" s="86"/>
      <c r="T870" s="86"/>
      <c r="U870" s="86"/>
      <c r="V870" s="16">
        <f t="shared" si="28"/>
        <v>12858.478954300001</v>
      </c>
      <c r="W870" s="111">
        <v>12858</v>
      </c>
      <c r="X870" s="111">
        <f t="shared" si="30"/>
        <v>12858</v>
      </c>
      <c r="Y870" s="11" t="s">
        <v>34</v>
      </c>
      <c r="Z870" s="127">
        <v>23</v>
      </c>
      <c r="AA870" s="127">
        <v>26</v>
      </c>
      <c r="AB870" s="127">
        <v>5</v>
      </c>
      <c r="AC870" s="127" t="s">
        <v>2612</v>
      </c>
      <c r="AD870" s="127">
        <v>3262</v>
      </c>
    </row>
    <row r="871" spans="1:30" ht="36" hidden="1" customHeight="1">
      <c r="A871" s="32">
        <v>3</v>
      </c>
      <c r="B871" s="53" t="s">
        <v>2613</v>
      </c>
      <c r="C871" s="47" t="s">
        <v>2614</v>
      </c>
      <c r="D871" s="48" t="s">
        <v>32</v>
      </c>
      <c r="E871" s="11" t="s">
        <v>2615</v>
      </c>
      <c r="F871" s="128">
        <v>723786</v>
      </c>
      <c r="G871" s="74">
        <v>1260</v>
      </c>
      <c r="H871" s="13"/>
      <c r="I871" s="13"/>
      <c r="J871" s="13"/>
      <c r="K871" s="13"/>
      <c r="L871" s="74">
        <v>84142</v>
      </c>
      <c r="M871" s="129"/>
      <c r="N871" s="74"/>
      <c r="O871" s="86"/>
      <c r="P871" s="74">
        <v>5473</v>
      </c>
      <c r="Q871" s="129"/>
      <c r="R871" s="87"/>
      <c r="S871" s="86"/>
      <c r="T871" s="86"/>
      <c r="U871" s="86"/>
      <c r="V871" s="16">
        <f t="shared" si="28"/>
        <v>1072.2677298000001</v>
      </c>
      <c r="W871" s="111">
        <v>1072</v>
      </c>
      <c r="X871" s="111">
        <f t="shared" si="30"/>
        <v>1072</v>
      </c>
      <c r="Y871" s="11" t="s">
        <v>34</v>
      </c>
      <c r="Z871" s="127">
        <v>23</v>
      </c>
      <c r="AA871" s="127">
        <v>26</v>
      </c>
      <c r="AB871" s="127">
        <v>5</v>
      </c>
      <c r="AC871" s="127" t="s">
        <v>2616</v>
      </c>
      <c r="AD871" s="127">
        <v>3263</v>
      </c>
    </row>
    <row r="872" spans="1:30" ht="36" hidden="1" customHeight="1">
      <c r="A872" s="32">
        <v>1</v>
      </c>
      <c r="B872" s="11" t="s">
        <v>2617</v>
      </c>
      <c r="C872" s="11" t="s">
        <v>2618</v>
      </c>
      <c r="D872" s="11" t="s">
        <v>32</v>
      </c>
      <c r="E872" s="11" t="s">
        <v>2619</v>
      </c>
      <c r="F872" s="19">
        <v>2187207</v>
      </c>
      <c r="G872" s="86"/>
      <c r="H872" s="13"/>
      <c r="I872" s="13"/>
      <c r="J872" s="130">
        <v>12861.17</v>
      </c>
      <c r="K872" s="131">
        <v>65.814999999999998</v>
      </c>
      <c r="L872" s="86"/>
      <c r="M872" s="87"/>
      <c r="N872" s="86"/>
      <c r="O872" s="86"/>
      <c r="P872" s="88"/>
      <c r="Q872" s="87"/>
      <c r="R872" s="87"/>
      <c r="S872" s="86"/>
      <c r="T872" s="86"/>
      <c r="U872" s="86"/>
      <c r="V872" s="16">
        <f t="shared" si="28"/>
        <v>6835.2023400999997</v>
      </c>
      <c r="W872" s="111">
        <v>6835.2023400999997</v>
      </c>
      <c r="X872" s="111">
        <f t="shared" si="30"/>
        <v>6835.2023400999997</v>
      </c>
      <c r="Y872" s="11" t="s">
        <v>34</v>
      </c>
      <c r="Z872" s="13">
        <v>24</v>
      </c>
      <c r="AA872" s="13">
        <v>64</v>
      </c>
      <c r="AB872" s="13">
        <v>5</v>
      </c>
      <c r="AC872" s="403" t="s">
        <v>2620</v>
      </c>
      <c r="AD872" s="403">
        <v>641</v>
      </c>
    </row>
    <row r="873" spans="1:30" ht="36" hidden="1" customHeight="1">
      <c r="A873" s="32">
        <v>2</v>
      </c>
      <c r="B873" s="11" t="s">
        <v>2621</v>
      </c>
      <c r="C873" s="11" t="s">
        <v>2622</v>
      </c>
      <c r="D873" s="11" t="s">
        <v>32</v>
      </c>
      <c r="E873" s="11" t="s">
        <v>948</v>
      </c>
      <c r="F873" s="19">
        <v>4964200</v>
      </c>
      <c r="G873" s="86"/>
      <c r="H873" s="13"/>
      <c r="I873" s="13"/>
      <c r="J873" s="130">
        <f>140012+3863</f>
        <v>143875</v>
      </c>
      <c r="K873" s="13"/>
      <c r="L873" s="86"/>
      <c r="M873" s="87"/>
      <c r="N873" s="86"/>
      <c r="O873" s="86"/>
      <c r="P873" s="130">
        <f>9850/1000</f>
        <v>9.85</v>
      </c>
      <c r="Q873" s="87"/>
      <c r="R873" s="87"/>
      <c r="S873" s="86"/>
      <c r="T873" s="86"/>
      <c r="U873" s="86"/>
      <c r="V873" s="16">
        <f t="shared" si="28"/>
        <v>72703.4842355</v>
      </c>
      <c r="W873" s="111">
        <v>72738.538759999996</v>
      </c>
      <c r="X873" s="111">
        <f t="shared" ref="X873:X878" si="31">IF(Y873="EVN",V873,W873)</f>
        <v>72703.4842355</v>
      </c>
      <c r="Y873" s="11" t="s">
        <v>51</v>
      </c>
      <c r="Z873" s="13">
        <v>24</v>
      </c>
      <c r="AA873" s="13">
        <v>64</v>
      </c>
      <c r="AB873" s="13">
        <v>5</v>
      </c>
      <c r="AC873" s="403" t="s">
        <v>2623</v>
      </c>
      <c r="AD873" s="403">
        <v>643</v>
      </c>
    </row>
    <row r="874" spans="1:30" ht="36" hidden="1" customHeight="1">
      <c r="A874" s="32">
        <v>3</v>
      </c>
      <c r="B874" s="11" t="s">
        <v>2624</v>
      </c>
      <c r="C874" s="11" t="s">
        <v>2625</v>
      </c>
      <c r="D874" s="11" t="s">
        <v>32</v>
      </c>
      <c r="E874" s="11" t="s">
        <v>522</v>
      </c>
      <c r="F874" s="19">
        <v>68015420</v>
      </c>
      <c r="G874" s="86"/>
      <c r="H874" s="13"/>
      <c r="I874" s="130">
        <v>70083</v>
      </c>
      <c r="J874" s="47">
        <v>21737</v>
      </c>
      <c r="K874" s="47">
        <v>185.25</v>
      </c>
      <c r="L874" s="86"/>
      <c r="M874" s="87"/>
      <c r="N874" s="86"/>
      <c r="O874" s="86"/>
      <c r="P874" s="88"/>
      <c r="Q874" s="87"/>
      <c r="R874" s="87"/>
      <c r="S874" s="86"/>
      <c r="T874" s="86"/>
      <c r="U874" s="86"/>
      <c r="V874" s="16">
        <f t="shared" si="28"/>
        <v>63602.034306000001</v>
      </c>
      <c r="W874" s="111">
        <v>63602.029205999999</v>
      </c>
      <c r="X874" s="111">
        <f t="shared" si="31"/>
        <v>63602.034306000001</v>
      </c>
      <c r="Y874" s="11" t="s">
        <v>51</v>
      </c>
      <c r="Z874" s="13">
        <v>24</v>
      </c>
      <c r="AA874" s="13">
        <v>64</v>
      </c>
      <c r="AB874" s="13">
        <v>5</v>
      </c>
      <c r="AC874" s="403" t="s">
        <v>2626</v>
      </c>
      <c r="AD874" s="403">
        <v>644</v>
      </c>
    </row>
    <row r="875" spans="1:30" ht="36" hidden="1" customHeight="1">
      <c r="A875" s="32">
        <v>4</v>
      </c>
      <c r="B875" s="11" t="s">
        <v>2627</v>
      </c>
      <c r="C875" s="11" t="s">
        <v>2628</v>
      </c>
      <c r="D875" s="11" t="s">
        <v>32</v>
      </c>
      <c r="E875" s="11" t="s">
        <v>2629</v>
      </c>
      <c r="F875" s="19">
        <v>158275816</v>
      </c>
      <c r="G875" s="13"/>
      <c r="H875" s="13"/>
      <c r="I875" s="13"/>
      <c r="J875" s="130">
        <v>69605</v>
      </c>
      <c r="K875" s="132">
        <v>87</v>
      </c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6">
        <f t="shared" si="28"/>
        <v>59313.198408799995</v>
      </c>
      <c r="W875" s="111">
        <v>59313.198408799995</v>
      </c>
      <c r="X875" s="111">
        <f t="shared" si="31"/>
        <v>59313.198408799995</v>
      </c>
      <c r="Y875" s="11" t="s">
        <v>34</v>
      </c>
      <c r="Z875" s="13">
        <v>24</v>
      </c>
      <c r="AA875" s="13">
        <v>64</v>
      </c>
      <c r="AB875" s="13">
        <v>5</v>
      </c>
      <c r="AC875" s="403" t="s">
        <v>2630</v>
      </c>
      <c r="AD875" s="403">
        <v>645</v>
      </c>
    </row>
    <row r="876" spans="1:30" ht="36" hidden="1" customHeight="1">
      <c r="A876" s="32">
        <v>5</v>
      </c>
      <c r="B876" s="11" t="s">
        <v>2631</v>
      </c>
      <c r="C876" s="11" t="s">
        <v>2625</v>
      </c>
      <c r="D876" s="11" t="s">
        <v>32</v>
      </c>
      <c r="E876" s="11" t="s">
        <v>522</v>
      </c>
      <c r="F876" s="19">
        <v>12171220</v>
      </c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6">
        <f t="shared" si="28"/>
        <v>1878.0192460000001</v>
      </c>
      <c r="W876" s="111">
        <v>1878</v>
      </c>
      <c r="X876" s="111">
        <f t="shared" si="31"/>
        <v>1878.0192460000001</v>
      </c>
      <c r="Y876" s="11" t="s">
        <v>51</v>
      </c>
      <c r="Z876" s="13">
        <v>24</v>
      </c>
      <c r="AA876" s="13">
        <v>64</v>
      </c>
      <c r="AB876" s="13">
        <v>5</v>
      </c>
      <c r="AC876" s="403" t="s">
        <v>2632</v>
      </c>
      <c r="AD876" s="403">
        <v>646</v>
      </c>
    </row>
    <row r="877" spans="1:30" ht="36" hidden="1" customHeight="1">
      <c r="A877" s="32">
        <v>6</v>
      </c>
      <c r="B877" s="11" t="s">
        <v>2633</v>
      </c>
      <c r="C877" s="11" t="s">
        <v>2634</v>
      </c>
      <c r="D877" s="11" t="s">
        <v>32</v>
      </c>
      <c r="E877" s="11" t="s">
        <v>2635</v>
      </c>
      <c r="F877" s="19">
        <v>27024200</v>
      </c>
      <c r="G877" s="130">
        <v>3597</v>
      </c>
      <c r="H877" s="13"/>
      <c r="I877" s="13"/>
      <c r="J877" s="13"/>
      <c r="K877" s="133">
        <v>24</v>
      </c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6">
        <f t="shared" si="28"/>
        <v>6712.2140599999993</v>
      </c>
      <c r="W877" s="111">
        <v>6712.2140599999993</v>
      </c>
      <c r="X877" s="111">
        <f t="shared" si="31"/>
        <v>6712.2140599999993</v>
      </c>
      <c r="Y877" s="11" t="s">
        <v>34</v>
      </c>
      <c r="Z877" s="13">
        <v>24</v>
      </c>
      <c r="AA877" s="13">
        <v>64</v>
      </c>
      <c r="AB877" s="13">
        <v>5</v>
      </c>
      <c r="AC877" s="403" t="s">
        <v>2636</v>
      </c>
      <c r="AD877" s="403">
        <v>647</v>
      </c>
    </row>
    <row r="878" spans="1:30" ht="36" customHeight="1">
      <c r="A878" s="32">
        <v>7</v>
      </c>
      <c r="B878" s="11" t="s">
        <v>2637</v>
      </c>
      <c r="C878" s="11" t="s">
        <v>2638</v>
      </c>
      <c r="D878" s="11" t="s">
        <v>32</v>
      </c>
      <c r="E878" s="11" t="s">
        <v>2639</v>
      </c>
      <c r="F878" s="19">
        <v>60000000</v>
      </c>
      <c r="G878" s="130">
        <f>24000+64760</f>
        <v>88760</v>
      </c>
      <c r="H878" s="13"/>
      <c r="I878" s="13"/>
      <c r="J878" s="13"/>
      <c r="K878" s="130">
        <v>360</v>
      </c>
      <c r="L878" s="13"/>
      <c r="M878" s="13"/>
      <c r="N878" s="13"/>
      <c r="O878" s="13"/>
      <c r="P878" s="133">
        <v>30</v>
      </c>
      <c r="Q878" s="13"/>
      <c r="R878" s="13"/>
      <c r="S878" s="13"/>
      <c r="T878" s="13"/>
      <c r="U878" s="13"/>
      <c r="V878" s="16">
        <f t="shared" si="28"/>
        <v>71757.224900000001</v>
      </c>
      <c r="W878" s="111">
        <v>71788.7</v>
      </c>
      <c r="X878" s="111">
        <f t="shared" si="31"/>
        <v>71788.7</v>
      </c>
      <c r="Y878" s="11" t="s">
        <v>34</v>
      </c>
      <c r="Z878" s="13">
        <v>24</v>
      </c>
      <c r="AA878" s="13">
        <v>64</v>
      </c>
      <c r="AB878" s="13">
        <v>5</v>
      </c>
      <c r="AC878" s="13"/>
      <c r="AD878" s="13"/>
    </row>
    <row r="879" spans="1:30" ht="36" hidden="1" customHeight="1">
      <c r="A879" s="32">
        <v>1</v>
      </c>
      <c r="B879" s="77" t="s">
        <v>2640</v>
      </c>
      <c r="C879" s="77" t="s">
        <v>2641</v>
      </c>
      <c r="D879" s="116" t="s">
        <v>32</v>
      </c>
      <c r="E879" s="77" t="s">
        <v>588</v>
      </c>
      <c r="F879" s="117">
        <v>6882524</v>
      </c>
      <c r="G879" s="29"/>
      <c r="H879" s="118"/>
      <c r="I879" s="118"/>
      <c r="J879" s="118"/>
      <c r="K879" s="119">
        <v>14</v>
      </c>
      <c r="L879" s="118"/>
      <c r="M879" s="77"/>
      <c r="N879" s="118"/>
      <c r="O879" s="29">
        <v>4</v>
      </c>
      <c r="P879" s="118"/>
      <c r="Q879" s="118"/>
      <c r="R879" s="116"/>
      <c r="S879" s="118"/>
      <c r="T879" s="118"/>
      <c r="U879" s="116"/>
      <c r="V879" s="16">
        <f t="shared" si="28"/>
        <v>1080.4534532</v>
      </c>
      <c r="W879" s="31">
        <v>1080.4534532</v>
      </c>
      <c r="X879" s="31">
        <f>IF(Y879="EVN",V879,W879)</f>
        <v>1080.4534532</v>
      </c>
      <c r="Y879" s="11" t="s">
        <v>34</v>
      </c>
      <c r="Z879" s="77">
        <v>25</v>
      </c>
      <c r="AA879" s="77">
        <v>39</v>
      </c>
      <c r="AB879" s="77">
        <v>5</v>
      </c>
      <c r="AC879" s="134" t="s">
        <v>2642</v>
      </c>
      <c r="AD879" s="134">
        <v>2566</v>
      </c>
    </row>
    <row r="880" spans="1:30" ht="36" hidden="1" customHeight="1">
      <c r="A880" s="32">
        <v>2</v>
      </c>
      <c r="B880" s="77" t="s">
        <v>2643</v>
      </c>
      <c r="C880" s="77" t="s">
        <v>2644</v>
      </c>
      <c r="D880" s="116" t="s">
        <v>32</v>
      </c>
      <c r="E880" s="77" t="s">
        <v>1717</v>
      </c>
      <c r="F880" s="117">
        <v>230157300</v>
      </c>
      <c r="G880" s="29">
        <v>215591</v>
      </c>
      <c r="H880" s="118"/>
      <c r="I880" s="118"/>
      <c r="J880" s="118"/>
      <c r="K880" s="119">
        <v>320</v>
      </c>
      <c r="L880" s="118"/>
      <c r="M880" s="77"/>
      <c r="N880" s="118"/>
      <c r="O880" s="77"/>
      <c r="P880" s="118"/>
      <c r="Q880" s="118"/>
      <c r="R880" s="116"/>
      <c r="S880" s="118"/>
      <c r="T880" s="118"/>
      <c r="U880" s="116"/>
      <c r="V880" s="16">
        <f t="shared" si="28"/>
        <v>186753.37138999999</v>
      </c>
      <c r="W880" s="31">
        <v>186695</v>
      </c>
      <c r="X880" s="31">
        <f t="shared" ref="X880:X902" si="32">IF(Y880="EVN",V880,W880)</f>
        <v>186753.37138999999</v>
      </c>
      <c r="Y880" s="11" t="s">
        <v>51</v>
      </c>
      <c r="Z880" s="77">
        <v>25</v>
      </c>
      <c r="AA880" s="77">
        <v>39</v>
      </c>
      <c r="AB880" s="77">
        <v>5</v>
      </c>
      <c r="AC880" s="134" t="s">
        <v>2645</v>
      </c>
      <c r="AD880" s="134">
        <v>2567</v>
      </c>
    </row>
    <row r="881" spans="1:30" ht="36" hidden="1" customHeight="1">
      <c r="A881" s="32">
        <v>3</v>
      </c>
      <c r="B881" s="116" t="s">
        <v>2646</v>
      </c>
      <c r="C881" s="116" t="s">
        <v>2647</v>
      </c>
      <c r="D881" s="116" t="s">
        <v>32</v>
      </c>
      <c r="E881" s="120" t="s">
        <v>1463</v>
      </c>
      <c r="F881" s="117">
        <v>41522477</v>
      </c>
      <c r="G881" s="29">
        <v>258</v>
      </c>
      <c r="H881" s="118"/>
      <c r="I881" s="118"/>
      <c r="J881" s="118"/>
      <c r="K881" s="119">
        <v>1136</v>
      </c>
      <c r="L881" s="118"/>
      <c r="M881" s="77">
        <v>1838</v>
      </c>
      <c r="N881" s="118"/>
      <c r="O881" s="29">
        <f>11*0.83/1.05</f>
        <v>8.6952380952380945</v>
      </c>
      <c r="P881" s="118"/>
      <c r="Q881" s="118"/>
      <c r="R881" s="116">
        <v>19.899999999999999</v>
      </c>
      <c r="S881" s="118"/>
      <c r="T881" s="118"/>
      <c r="U881" s="120">
        <v>4655</v>
      </c>
      <c r="V881" s="16">
        <f t="shared" si="28"/>
        <v>9575.0061110999995</v>
      </c>
      <c r="W881" s="31">
        <v>13088</v>
      </c>
      <c r="X881" s="31">
        <f t="shared" si="32"/>
        <v>13088</v>
      </c>
      <c r="Y881" s="11" t="s">
        <v>34</v>
      </c>
      <c r="Z881" s="77">
        <v>25</v>
      </c>
      <c r="AA881" s="77">
        <v>39</v>
      </c>
      <c r="AB881" s="77">
        <v>5</v>
      </c>
      <c r="AC881" s="134" t="s">
        <v>2648</v>
      </c>
      <c r="AD881" s="134">
        <v>651</v>
      </c>
    </row>
    <row r="882" spans="1:30" ht="36" hidden="1" customHeight="1">
      <c r="A882" s="32">
        <v>4</v>
      </c>
      <c r="B882" s="77" t="s">
        <v>2649</v>
      </c>
      <c r="C882" s="116" t="s">
        <v>2647</v>
      </c>
      <c r="D882" s="116" t="s">
        <v>32</v>
      </c>
      <c r="E882" s="120" t="s">
        <v>1467</v>
      </c>
      <c r="F882" s="117">
        <v>96907615</v>
      </c>
      <c r="G882" s="29">
        <v>11896</v>
      </c>
      <c r="H882" s="118"/>
      <c r="I882" s="118"/>
      <c r="J882" s="118"/>
      <c r="K882" s="119">
        <v>43</v>
      </c>
      <c r="L882" s="118"/>
      <c r="M882" s="77"/>
      <c r="N882" s="118"/>
      <c r="O882" s="29"/>
      <c r="P882" s="118"/>
      <c r="Q882" s="118"/>
      <c r="R882" s="116"/>
      <c r="S882" s="118"/>
      <c r="T882" s="118"/>
      <c r="U882" s="116"/>
      <c r="V882" s="16">
        <f t="shared" si="28"/>
        <v>23323.904994500001</v>
      </c>
      <c r="W882" s="31">
        <v>23239</v>
      </c>
      <c r="X882" s="31">
        <f t="shared" si="32"/>
        <v>23323.904994500001</v>
      </c>
      <c r="Y882" s="11" t="s">
        <v>51</v>
      </c>
      <c r="Z882" s="77">
        <v>25</v>
      </c>
      <c r="AA882" s="77">
        <v>39</v>
      </c>
      <c r="AB882" s="77">
        <v>5</v>
      </c>
      <c r="AC882" s="134" t="s">
        <v>2650</v>
      </c>
      <c r="AD882" s="134">
        <v>652</v>
      </c>
    </row>
    <row r="883" spans="1:30" ht="36" hidden="1" customHeight="1">
      <c r="A883" s="32">
        <v>5</v>
      </c>
      <c r="B883" s="116" t="s">
        <v>2651</v>
      </c>
      <c r="C883" s="116" t="s">
        <v>2647</v>
      </c>
      <c r="D883" s="116" t="s">
        <v>32</v>
      </c>
      <c r="E883" s="120" t="s">
        <v>1467</v>
      </c>
      <c r="F883" s="117">
        <v>203076636</v>
      </c>
      <c r="G883" s="29">
        <v>23534</v>
      </c>
      <c r="H883" s="118"/>
      <c r="I883" s="118"/>
      <c r="J883" s="118"/>
      <c r="K883" s="119">
        <v>93</v>
      </c>
      <c r="L883" s="118"/>
      <c r="M883" s="77"/>
      <c r="N883" s="118"/>
      <c r="O883" s="29"/>
      <c r="P883" s="118"/>
      <c r="Q883" s="118"/>
      <c r="R883" s="116"/>
      <c r="S883" s="118"/>
      <c r="T883" s="118"/>
      <c r="U883" s="116"/>
      <c r="V883" s="16">
        <f t="shared" si="28"/>
        <v>47903.3849348</v>
      </c>
      <c r="W883" s="31">
        <v>47216</v>
      </c>
      <c r="X883" s="31">
        <f t="shared" si="32"/>
        <v>47903.3849348</v>
      </c>
      <c r="Y883" s="11" t="s">
        <v>51</v>
      </c>
      <c r="Z883" s="77">
        <v>25</v>
      </c>
      <c r="AA883" s="77">
        <v>39</v>
      </c>
      <c r="AB883" s="77">
        <v>5</v>
      </c>
      <c r="AC883" s="134" t="s">
        <v>2652</v>
      </c>
      <c r="AD883" s="134">
        <v>653</v>
      </c>
    </row>
    <row r="884" spans="1:30" ht="36" hidden="1" customHeight="1">
      <c r="A884" s="32">
        <v>6</v>
      </c>
      <c r="B884" s="77" t="s">
        <v>2653</v>
      </c>
      <c r="C884" s="116" t="s">
        <v>2647</v>
      </c>
      <c r="D884" s="116" t="s">
        <v>32</v>
      </c>
      <c r="E884" s="120" t="s">
        <v>1467</v>
      </c>
      <c r="F884" s="117">
        <v>109000000</v>
      </c>
      <c r="G884" s="29">
        <v>14400</v>
      </c>
      <c r="H884" s="118"/>
      <c r="I884" s="118"/>
      <c r="J884" s="118"/>
      <c r="K884" s="119">
        <v>45</v>
      </c>
      <c r="L884" s="118"/>
      <c r="M884" s="77">
        <v>100</v>
      </c>
      <c r="N884" s="118"/>
      <c r="O884" s="29"/>
      <c r="P884" s="118"/>
      <c r="Q884" s="118"/>
      <c r="R884" s="116"/>
      <c r="S884" s="118"/>
      <c r="T884" s="118"/>
      <c r="U884" s="116"/>
      <c r="V884" s="16">
        <f t="shared" si="28"/>
        <v>27043.600000000002</v>
      </c>
      <c r="W884" s="31">
        <v>27043.600000000002</v>
      </c>
      <c r="X884" s="31">
        <f t="shared" si="32"/>
        <v>27043.600000000002</v>
      </c>
      <c r="Y884" s="11" t="s">
        <v>34</v>
      </c>
      <c r="Z884" s="77">
        <v>25</v>
      </c>
      <c r="AA884" s="77">
        <v>39</v>
      </c>
      <c r="AB884" s="77">
        <v>5</v>
      </c>
      <c r="AC884" s="134" t="s">
        <v>2654</v>
      </c>
      <c r="AD884" s="134">
        <v>654</v>
      </c>
    </row>
    <row r="885" spans="1:30" ht="36" hidden="1" customHeight="1">
      <c r="A885" s="32">
        <v>7</v>
      </c>
      <c r="B885" s="116" t="s">
        <v>2655</v>
      </c>
      <c r="C885" s="116" t="s">
        <v>2647</v>
      </c>
      <c r="D885" s="116" t="s">
        <v>32</v>
      </c>
      <c r="E885" s="120" t="s">
        <v>1467</v>
      </c>
      <c r="F885" s="117">
        <v>234996160</v>
      </c>
      <c r="G885" s="29">
        <v>10</v>
      </c>
      <c r="H885" s="118"/>
      <c r="I885" s="118"/>
      <c r="J885" s="118"/>
      <c r="K885" s="119">
        <v>151</v>
      </c>
      <c r="L885" s="118"/>
      <c r="M885" s="77"/>
      <c r="N885" s="118"/>
      <c r="O885" s="29">
        <v>1</v>
      </c>
      <c r="P885" s="118"/>
      <c r="Q885" s="118"/>
      <c r="R885" s="116"/>
      <c r="S885" s="118"/>
      <c r="T885" s="118"/>
      <c r="U885" s="116"/>
      <c r="V885" s="16">
        <f t="shared" si="28"/>
        <v>36421.977488000004</v>
      </c>
      <c r="W885" s="135">
        <v>36422</v>
      </c>
      <c r="X885" s="31">
        <f t="shared" si="32"/>
        <v>36422</v>
      </c>
      <c r="Y885" s="11" t="s">
        <v>34</v>
      </c>
      <c r="Z885" s="77">
        <v>25</v>
      </c>
      <c r="AA885" s="77">
        <v>39</v>
      </c>
      <c r="AB885" s="77">
        <v>5</v>
      </c>
      <c r="AC885" s="134" t="s">
        <v>2656</v>
      </c>
      <c r="AD885" s="134">
        <v>655</v>
      </c>
    </row>
    <row r="886" spans="1:30" ht="36" hidden="1" customHeight="1">
      <c r="A886" s="32">
        <v>8</v>
      </c>
      <c r="B886" s="77" t="s">
        <v>2657</v>
      </c>
      <c r="C886" s="116" t="s">
        <v>2647</v>
      </c>
      <c r="D886" s="116" t="s">
        <v>32</v>
      </c>
      <c r="E886" s="120" t="s">
        <v>1467</v>
      </c>
      <c r="F886" s="117">
        <v>310515483</v>
      </c>
      <c r="G886" s="29"/>
      <c r="H886" s="118"/>
      <c r="I886" s="118"/>
      <c r="J886" s="118"/>
      <c r="K886" s="119"/>
      <c r="L886" s="118"/>
      <c r="M886" s="77"/>
      <c r="N886" s="118"/>
      <c r="O886" s="29"/>
      <c r="P886" s="118"/>
      <c r="Q886" s="118"/>
      <c r="R886" s="116"/>
      <c r="S886" s="118"/>
      <c r="T886" s="118"/>
      <c r="U886" s="116"/>
      <c r="V886" s="16">
        <f t="shared" si="28"/>
        <v>47912.539026900005</v>
      </c>
      <c r="W886" s="31">
        <v>39236</v>
      </c>
      <c r="X886" s="31">
        <f t="shared" si="32"/>
        <v>47912.539026900005</v>
      </c>
      <c r="Y886" s="11" t="s">
        <v>51</v>
      </c>
      <c r="Z886" s="77">
        <v>25</v>
      </c>
      <c r="AA886" s="77">
        <v>39</v>
      </c>
      <c r="AB886" s="77">
        <v>5</v>
      </c>
      <c r="AC886" s="134" t="s">
        <v>2658</v>
      </c>
      <c r="AD886" s="134">
        <v>656</v>
      </c>
    </row>
    <row r="887" spans="1:30" ht="36" hidden="1" customHeight="1">
      <c r="A887" s="32">
        <v>9</v>
      </c>
      <c r="B887" s="77" t="s">
        <v>2659</v>
      </c>
      <c r="C887" s="116" t="s">
        <v>2660</v>
      </c>
      <c r="D887" s="116" t="s">
        <v>32</v>
      </c>
      <c r="E887" s="120" t="s">
        <v>2260</v>
      </c>
      <c r="F887" s="117">
        <v>1200000</v>
      </c>
      <c r="G887" s="29"/>
      <c r="H887" s="118"/>
      <c r="I887" s="118"/>
      <c r="J887" s="118"/>
      <c r="K887" s="119">
        <v>8000</v>
      </c>
      <c r="L887" s="118"/>
      <c r="M887" s="77"/>
      <c r="N887" s="118"/>
      <c r="O887" s="29"/>
      <c r="P887" s="118"/>
      <c r="Q887" s="118"/>
      <c r="R887" s="116"/>
      <c r="S887" s="118"/>
      <c r="T887" s="118"/>
      <c r="U887" s="120">
        <v>3500</v>
      </c>
      <c r="V887" s="16">
        <f t="shared" si="28"/>
        <v>8345.16</v>
      </c>
      <c r="W887" s="135">
        <v>10970</v>
      </c>
      <c r="X887" s="31">
        <f t="shared" si="32"/>
        <v>10970</v>
      </c>
      <c r="Y887" s="11" t="s">
        <v>34</v>
      </c>
      <c r="Z887" s="77">
        <v>25</v>
      </c>
      <c r="AA887" s="77">
        <v>39</v>
      </c>
      <c r="AB887" s="77">
        <v>5</v>
      </c>
      <c r="AC887" s="134" t="s">
        <v>2661</v>
      </c>
      <c r="AD887" s="134">
        <v>657</v>
      </c>
    </row>
    <row r="888" spans="1:30" ht="36" hidden="1" customHeight="1">
      <c r="A888" s="32">
        <v>10</v>
      </c>
      <c r="B888" s="77" t="s">
        <v>2662</v>
      </c>
      <c r="C888" s="116" t="s">
        <v>2663</v>
      </c>
      <c r="D888" s="116" t="s">
        <v>32</v>
      </c>
      <c r="E888" s="120" t="s">
        <v>2260</v>
      </c>
      <c r="F888" s="117">
        <v>2629000</v>
      </c>
      <c r="G888" s="29">
        <v>11870</v>
      </c>
      <c r="H888" s="118"/>
      <c r="I888" s="118"/>
      <c r="J888" s="118"/>
      <c r="K888" s="119">
        <v>62</v>
      </c>
      <c r="L888" s="118"/>
      <c r="M888" s="77"/>
      <c r="N888" s="118"/>
      <c r="O888" s="29"/>
      <c r="P888" s="118"/>
      <c r="Q888" s="118"/>
      <c r="R888" s="116"/>
      <c r="S888" s="118"/>
      <c r="T888" s="118"/>
      <c r="U888" s="120">
        <v>14752</v>
      </c>
      <c r="V888" s="16">
        <f t="shared" si="28"/>
        <v>8777.8946999999989</v>
      </c>
      <c r="W888" s="135">
        <v>19842</v>
      </c>
      <c r="X888" s="31">
        <f t="shared" si="32"/>
        <v>19842</v>
      </c>
      <c r="Y888" s="11" t="s">
        <v>34</v>
      </c>
      <c r="Z888" s="77">
        <v>25</v>
      </c>
      <c r="AA888" s="77">
        <v>39</v>
      </c>
      <c r="AB888" s="77">
        <v>5</v>
      </c>
      <c r="AC888" s="134" t="s">
        <v>2664</v>
      </c>
      <c r="AD888" s="134">
        <v>658</v>
      </c>
    </row>
    <row r="889" spans="1:30" ht="36" hidden="1" customHeight="1">
      <c r="A889" s="32">
        <v>11</v>
      </c>
      <c r="B889" s="77" t="s">
        <v>2665</v>
      </c>
      <c r="C889" s="116" t="s">
        <v>2666</v>
      </c>
      <c r="D889" s="116" t="s">
        <v>32</v>
      </c>
      <c r="E889" s="120" t="s">
        <v>2260</v>
      </c>
      <c r="F889" s="117">
        <v>1673898</v>
      </c>
      <c r="G889" s="29">
        <v>39</v>
      </c>
      <c r="H889" s="118"/>
      <c r="I889" s="118"/>
      <c r="J889" s="118"/>
      <c r="K889" s="119">
        <v>253</v>
      </c>
      <c r="L889" s="118"/>
      <c r="M889" s="77"/>
      <c r="N889" s="118"/>
      <c r="O889" s="29"/>
      <c r="P889" s="118"/>
      <c r="Q889" s="118"/>
      <c r="R889" s="116"/>
      <c r="S889" s="118"/>
      <c r="T889" s="118"/>
      <c r="U889" s="120">
        <v>4600</v>
      </c>
      <c r="V889" s="16">
        <f t="shared" si="28"/>
        <v>543.6424614</v>
      </c>
      <c r="W889" s="135">
        <v>2154</v>
      </c>
      <c r="X889" s="31">
        <f t="shared" si="32"/>
        <v>2154</v>
      </c>
      <c r="Y889" s="11" t="s">
        <v>34</v>
      </c>
      <c r="Z889" s="77">
        <v>25</v>
      </c>
      <c r="AA889" s="77">
        <v>39</v>
      </c>
      <c r="AB889" s="77">
        <v>5</v>
      </c>
      <c r="AC889" s="134" t="s">
        <v>2667</v>
      </c>
      <c r="AD889" s="134">
        <v>659</v>
      </c>
    </row>
    <row r="890" spans="1:30" ht="36" hidden="1" customHeight="1">
      <c r="A890" s="32">
        <v>12</v>
      </c>
      <c r="B890" s="77" t="s">
        <v>2668</v>
      </c>
      <c r="C890" s="116" t="s">
        <v>2669</v>
      </c>
      <c r="D890" s="116" t="s">
        <v>32</v>
      </c>
      <c r="E890" s="120" t="s">
        <v>2670</v>
      </c>
      <c r="F890" s="117">
        <v>2560000</v>
      </c>
      <c r="G890" s="29"/>
      <c r="H890" s="118"/>
      <c r="I890" s="118"/>
      <c r="J890" s="118"/>
      <c r="K890" s="119">
        <v>788</v>
      </c>
      <c r="L890" s="118"/>
      <c r="M890" s="77"/>
      <c r="N890" s="118"/>
      <c r="O890" s="29"/>
      <c r="P890" s="118"/>
      <c r="Q890" s="118"/>
      <c r="R890" s="116"/>
      <c r="S890" s="118"/>
      <c r="T890" s="118"/>
      <c r="U890" s="116"/>
      <c r="V890" s="16">
        <f t="shared" si="28"/>
        <v>1198.768</v>
      </c>
      <c r="W890" s="31">
        <v>1198.768</v>
      </c>
      <c r="X890" s="31">
        <f t="shared" si="32"/>
        <v>1198.768</v>
      </c>
      <c r="Y890" s="11" t="s">
        <v>34</v>
      </c>
      <c r="Z890" s="77">
        <v>25</v>
      </c>
      <c r="AA890" s="77">
        <v>39</v>
      </c>
      <c r="AB890" s="77">
        <v>5</v>
      </c>
      <c r="AC890" s="134" t="s">
        <v>2671</v>
      </c>
      <c r="AD890" s="134">
        <v>660</v>
      </c>
    </row>
    <row r="891" spans="1:30" ht="36" hidden="1" customHeight="1">
      <c r="A891" s="32">
        <v>13</v>
      </c>
      <c r="B891" s="116" t="s">
        <v>2672</v>
      </c>
      <c r="C891" s="134" t="s">
        <v>2673</v>
      </c>
      <c r="D891" s="116" t="s">
        <v>32</v>
      </c>
      <c r="E891" s="120" t="s">
        <v>2674</v>
      </c>
      <c r="F891" s="117">
        <v>36125155</v>
      </c>
      <c r="G891" s="29"/>
      <c r="H891" s="118"/>
      <c r="I891" s="118"/>
      <c r="J891" s="118"/>
      <c r="K891" s="119">
        <v>6869</v>
      </c>
      <c r="L891" s="118"/>
      <c r="M891" s="77"/>
      <c r="N891" s="118"/>
      <c r="O891" s="29">
        <v>28</v>
      </c>
      <c r="P891" s="118"/>
      <c r="Q891" s="118"/>
      <c r="R891" s="116"/>
      <c r="S891" s="118"/>
      <c r="T891" s="118"/>
      <c r="U891" s="116"/>
      <c r="V891" s="16">
        <f t="shared" si="28"/>
        <v>12609.891416500001</v>
      </c>
      <c r="W891" s="59">
        <v>12579</v>
      </c>
      <c r="X891" s="31">
        <f t="shared" si="32"/>
        <v>12609.891416500001</v>
      </c>
      <c r="Y891" s="11" t="s">
        <v>51</v>
      </c>
      <c r="Z891" s="77">
        <v>25</v>
      </c>
      <c r="AA891" s="77">
        <v>39</v>
      </c>
      <c r="AB891" s="77">
        <v>5</v>
      </c>
      <c r="AC891" s="134" t="s">
        <v>2675</v>
      </c>
      <c r="AD891" s="134">
        <v>661</v>
      </c>
    </row>
    <row r="892" spans="1:30" ht="36" hidden="1" customHeight="1">
      <c r="A892" s="32">
        <v>14</v>
      </c>
      <c r="B892" s="116" t="s">
        <v>2676</v>
      </c>
      <c r="C892" s="116" t="s">
        <v>2677</v>
      </c>
      <c r="D892" s="116" t="s">
        <v>539</v>
      </c>
      <c r="E892" s="120" t="s">
        <v>147</v>
      </c>
      <c r="F892" s="117">
        <v>7900000</v>
      </c>
      <c r="G892" s="29"/>
      <c r="H892" s="118"/>
      <c r="I892" s="118"/>
      <c r="J892" s="118"/>
      <c r="K892" s="119">
        <v>1700</v>
      </c>
      <c r="L892" s="118"/>
      <c r="M892" s="77"/>
      <c r="N892" s="118"/>
      <c r="O892" s="29"/>
      <c r="P892" s="118"/>
      <c r="Q892" s="118"/>
      <c r="R892" s="116">
        <v>720</v>
      </c>
      <c r="S892" s="118"/>
      <c r="T892" s="118"/>
      <c r="U892" s="116"/>
      <c r="V892" s="16">
        <f t="shared" si="28"/>
        <v>2953.6180000000004</v>
      </c>
      <c r="W892" s="135">
        <v>3601</v>
      </c>
      <c r="X892" s="31">
        <f t="shared" si="32"/>
        <v>3601</v>
      </c>
      <c r="Y892" s="116" t="s">
        <v>561</v>
      </c>
      <c r="Z892" s="77">
        <v>25</v>
      </c>
      <c r="AA892" s="77">
        <v>39</v>
      </c>
      <c r="AB892" s="77">
        <v>6</v>
      </c>
      <c r="AC892" s="134" t="s">
        <v>2678</v>
      </c>
      <c r="AD892" s="134">
        <v>663</v>
      </c>
    </row>
    <row r="893" spans="1:30" ht="36" hidden="1" customHeight="1">
      <c r="A893" s="32">
        <v>15</v>
      </c>
      <c r="B893" s="77" t="s">
        <v>2679</v>
      </c>
      <c r="C893" s="134" t="s">
        <v>2680</v>
      </c>
      <c r="D893" s="116" t="s">
        <v>32</v>
      </c>
      <c r="E893" s="120" t="s">
        <v>1467</v>
      </c>
      <c r="F893" s="117">
        <v>18948255</v>
      </c>
      <c r="G893" s="29">
        <v>50000</v>
      </c>
      <c r="H893" s="118"/>
      <c r="I893" s="118"/>
      <c r="J893" s="118"/>
      <c r="K893" s="119">
        <v>544</v>
      </c>
      <c r="L893" s="118"/>
      <c r="M893" s="77">
        <v>120</v>
      </c>
      <c r="N893" s="118"/>
      <c r="O893" s="29"/>
      <c r="P893" s="118"/>
      <c r="Q893" s="118"/>
      <c r="R893" s="116"/>
      <c r="S893" s="118"/>
      <c r="T893" s="118"/>
      <c r="U893" s="120">
        <v>1365</v>
      </c>
      <c r="V893" s="16">
        <f t="shared" si="28"/>
        <v>38597.395746499998</v>
      </c>
      <c r="W893" s="31">
        <v>37247</v>
      </c>
      <c r="X893" s="31">
        <f t="shared" si="32"/>
        <v>38597.395746499998</v>
      </c>
      <c r="Y893" s="11" t="s">
        <v>51</v>
      </c>
      <c r="Z893" s="77">
        <v>25</v>
      </c>
      <c r="AA893" s="77">
        <v>39</v>
      </c>
      <c r="AB893" s="77">
        <v>5</v>
      </c>
      <c r="AC893" s="134" t="s">
        <v>2681</v>
      </c>
      <c r="AD893" s="134">
        <v>664</v>
      </c>
    </row>
    <row r="894" spans="1:30" ht="36" hidden="1" customHeight="1">
      <c r="A894" s="32">
        <v>16</v>
      </c>
      <c r="B894" s="77" t="s">
        <v>2682</v>
      </c>
      <c r="C894" s="116" t="s">
        <v>2680</v>
      </c>
      <c r="D894" s="116" t="s">
        <v>32</v>
      </c>
      <c r="E894" s="120" t="s">
        <v>1467</v>
      </c>
      <c r="F894" s="117">
        <v>8095214</v>
      </c>
      <c r="G894" s="29"/>
      <c r="H894" s="118"/>
      <c r="I894" s="118"/>
      <c r="J894" s="118"/>
      <c r="K894" s="119"/>
      <c r="L894" s="118"/>
      <c r="M894" s="77"/>
      <c r="N894" s="118"/>
      <c r="O894" s="29"/>
      <c r="P894" s="118"/>
      <c r="Q894" s="118"/>
      <c r="R894" s="116"/>
      <c r="S894" s="118"/>
      <c r="T894" s="118"/>
      <c r="U894" s="116"/>
      <c r="V894" s="16">
        <f t="shared" si="28"/>
        <v>1249.0915202000001</v>
      </c>
      <c r="W894" s="31">
        <v>1249.0915202000001</v>
      </c>
      <c r="X894" s="31">
        <f t="shared" si="32"/>
        <v>1249.0915202000001</v>
      </c>
      <c r="Y894" s="11" t="s">
        <v>34</v>
      </c>
      <c r="Z894" s="77">
        <v>25</v>
      </c>
      <c r="AA894" s="77">
        <v>39</v>
      </c>
      <c r="AB894" s="77">
        <v>5</v>
      </c>
      <c r="AC894" s="134" t="s">
        <v>2683</v>
      </c>
      <c r="AD894" s="134">
        <v>666</v>
      </c>
    </row>
    <row r="895" spans="1:30" ht="36" hidden="1" customHeight="1">
      <c r="A895" s="32">
        <v>17</v>
      </c>
      <c r="B895" s="77" t="s">
        <v>2684</v>
      </c>
      <c r="C895" s="134" t="s">
        <v>2685</v>
      </c>
      <c r="D895" s="116" t="s">
        <v>32</v>
      </c>
      <c r="E895" s="120" t="s">
        <v>2686</v>
      </c>
      <c r="F895" s="117">
        <v>8848614</v>
      </c>
      <c r="G895" s="29"/>
      <c r="H895" s="118"/>
      <c r="I895" s="118"/>
      <c r="J895" s="118"/>
      <c r="K895" s="119"/>
      <c r="L895" s="118"/>
      <c r="M895" s="77"/>
      <c r="N895" s="118"/>
      <c r="O895" s="29"/>
      <c r="P895" s="118"/>
      <c r="Q895" s="118"/>
      <c r="R895" s="116"/>
      <c r="S895" s="118"/>
      <c r="T895" s="118"/>
      <c r="U895" s="116"/>
      <c r="V895" s="16">
        <f t="shared" si="28"/>
        <v>1365.3411402000002</v>
      </c>
      <c r="W895" s="31">
        <v>1300</v>
      </c>
      <c r="X895" s="31">
        <f t="shared" si="32"/>
        <v>1365.3411402000002</v>
      </c>
      <c r="Y895" s="11" t="s">
        <v>51</v>
      </c>
      <c r="Z895" s="77">
        <v>25</v>
      </c>
      <c r="AA895" s="77">
        <v>39</v>
      </c>
      <c r="AB895" s="77">
        <v>5</v>
      </c>
      <c r="AC895" s="134" t="s">
        <v>2687</v>
      </c>
      <c r="AD895" s="134">
        <v>667</v>
      </c>
    </row>
    <row r="896" spans="1:30" ht="36" hidden="1" customHeight="1">
      <c r="A896" s="32">
        <v>18</v>
      </c>
      <c r="B896" s="77" t="s">
        <v>2688</v>
      </c>
      <c r="C896" s="116" t="s">
        <v>2689</v>
      </c>
      <c r="D896" s="116" t="s">
        <v>32</v>
      </c>
      <c r="E896" s="120" t="s">
        <v>109</v>
      </c>
      <c r="F896" s="117">
        <v>136620000</v>
      </c>
      <c r="G896" s="29">
        <v>18130</v>
      </c>
      <c r="H896" s="118"/>
      <c r="I896" s="118"/>
      <c r="J896" s="118"/>
      <c r="K896" s="119"/>
      <c r="L896" s="118"/>
      <c r="M896" s="77"/>
      <c r="N896" s="118"/>
      <c r="O896" s="29"/>
      <c r="P896" s="118"/>
      <c r="Q896" s="118"/>
      <c r="R896" s="116">
        <v>38.799999999999997</v>
      </c>
      <c r="S896" s="118"/>
      <c r="T896" s="118"/>
      <c r="U896" s="116"/>
      <c r="V896" s="16">
        <f t="shared" si="28"/>
        <v>33771.500919999999</v>
      </c>
      <c r="W896" s="135">
        <v>33814</v>
      </c>
      <c r="X896" s="31">
        <f t="shared" si="32"/>
        <v>33814</v>
      </c>
      <c r="Y896" s="11" t="s">
        <v>34</v>
      </c>
      <c r="Z896" s="77">
        <v>25</v>
      </c>
      <c r="AA896" s="77">
        <v>39</v>
      </c>
      <c r="AB896" s="77">
        <v>5</v>
      </c>
      <c r="AC896" s="134" t="s">
        <v>2690</v>
      </c>
      <c r="AD896" s="134">
        <v>668</v>
      </c>
    </row>
    <row r="897" spans="1:30" ht="36" hidden="1" customHeight="1">
      <c r="A897" s="32">
        <v>19</v>
      </c>
      <c r="B897" s="116" t="s">
        <v>2691</v>
      </c>
      <c r="C897" s="116" t="s">
        <v>2692</v>
      </c>
      <c r="D897" s="116" t="s">
        <v>32</v>
      </c>
      <c r="E897" s="120" t="s">
        <v>109</v>
      </c>
      <c r="F897" s="117">
        <v>2646924</v>
      </c>
      <c r="G897" s="29">
        <v>9328</v>
      </c>
      <c r="H897" s="118"/>
      <c r="I897" s="118"/>
      <c r="J897" s="118"/>
      <c r="K897" s="119">
        <v>217</v>
      </c>
      <c r="L897" s="118"/>
      <c r="M897" s="77"/>
      <c r="N897" s="118"/>
      <c r="O897" s="29"/>
      <c r="P897" s="118"/>
      <c r="Q897" s="118"/>
      <c r="R897" s="116"/>
      <c r="S897" s="118"/>
      <c r="T897" s="118"/>
      <c r="U897" s="116"/>
      <c r="V897" s="16">
        <f t="shared" si="28"/>
        <v>7159.3603731999992</v>
      </c>
      <c r="W897" s="135">
        <v>5294</v>
      </c>
      <c r="X897" s="31">
        <f t="shared" si="32"/>
        <v>5294</v>
      </c>
      <c r="Y897" s="11" t="s">
        <v>34</v>
      </c>
      <c r="Z897" s="77">
        <v>25</v>
      </c>
      <c r="AA897" s="77">
        <v>39</v>
      </c>
      <c r="AB897" s="77">
        <v>5</v>
      </c>
      <c r="AC897" s="134" t="s">
        <v>2693</v>
      </c>
      <c r="AD897" s="134">
        <v>669</v>
      </c>
    </row>
    <row r="898" spans="1:30" ht="36" hidden="1" customHeight="1">
      <c r="A898" s="32">
        <v>20</v>
      </c>
      <c r="B898" s="77" t="s">
        <v>2694</v>
      </c>
      <c r="C898" s="77" t="s">
        <v>2695</v>
      </c>
      <c r="D898" s="120" t="s">
        <v>539</v>
      </c>
      <c r="E898" s="120" t="s">
        <v>539</v>
      </c>
      <c r="F898" s="117">
        <v>3486714</v>
      </c>
      <c r="G898" s="29"/>
      <c r="H898" s="118"/>
      <c r="I898" s="118"/>
      <c r="J898" s="118"/>
      <c r="K898" s="119"/>
      <c r="L898" s="118"/>
      <c r="M898" s="77"/>
      <c r="N898" s="118"/>
      <c r="O898" s="29"/>
      <c r="P898" s="118"/>
      <c r="Q898" s="118"/>
      <c r="R898" s="116"/>
      <c r="S898" s="118"/>
      <c r="T898" s="118"/>
      <c r="U898" s="116"/>
      <c r="V898" s="16">
        <f t="shared" si="28"/>
        <v>537.99997020000001</v>
      </c>
      <c r="W898" s="31">
        <v>537.99997020000001</v>
      </c>
      <c r="X898" s="31">
        <f t="shared" si="32"/>
        <v>537.99997020000001</v>
      </c>
      <c r="Y898" s="116" t="s">
        <v>34</v>
      </c>
      <c r="Z898" s="77">
        <v>25</v>
      </c>
      <c r="AA898" s="77">
        <v>39</v>
      </c>
      <c r="AB898" s="77">
        <v>6</v>
      </c>
      <c r="AC898" s="134" t="s">
        <v>2696</v>
      </c>
      <c r="AD898" s="134">
        <v>2569</v>
      </c>
    </row>
    <row r="899" spans="1:30" ht="36" hidden="1" customHeight="1">
      <c r="A899" s="32">
        <v>21</v>
      </c>
      <c r="B899" s="116" t="s">
        <v>2697</v>
      </c>
      <c r="C899" s="77" t="s">
        <v>2698</v>
      </c>
      <c r="D899" s="120" t="s">
        <v>32</v>
      </c>
      <c r="E899" s="120" t="s">
        <v>2699</v>
      </c>
      <c r="F899" s="117">
        <v>103568641</v>
      </c>
      <c r="G899" s="29"/>
      <c r="H899" s="118"/>
      <c r="I899" s="118"/>
      <c r="J899" s="118"/>
      <c r="K899" s="119">
        <v>10661</v>
      </c>
      <c r="L899" s="118"/>
      <c r="M899" s="77"/>
      <c r="N899" s="118"/>
      <c r="O899" s="29">
        <v>261</v>
      </c>
      <c r="P899" s="118"/>
      <c r="Q899" s="118"/>
      <c r="R899" s="116"/>
      <c r="S899" s="118"/>
      <c r="T899" s="118"/>
      <c r="U899" s="116"/>
      <c r="V899" s="16">
        <f t="shared" si="28"/>
        <v>27128.9113063</v>
      </c>
      <c r="W899" s="135">
        <v>27129</v>
      </c>
      <c r="X899" s="31">
        <f t="shared" si="32"/>
        <v>27129</v>
      </c>
      <c r="Y899" s="11" t="s">
        <v>34</v>
      </c>
      <c r="Z899" s="77">
        <v>25</v>
      </c>
      <c r="AA899" s="77">
        <v>39</v>
      </c>
      <c r="AB899" s="77">
        <v>5</v>
      </c>
      <c r="AC899" s="134" t="s">
        <v>2700</v>
      </c>
      <c r="AD899" s="134">
        <v>650</v>
      </c>
    </row>
    <row r="900" spans="1:30" ht="36" customHeight="1">
      <c r="A900" s="32">
        <v>22</v>
      </c>
      <c r="B900" s="116" t="s">
        <v>2701</v>
      </c>
      <c r="C900" s="77" t="s">
        <v>2702</v>
      </c>
      <c r="D900" s="120" t="s">
        <v>32</v>
      </c>
      <c r="E900" s="120" t="s">
        <v>1880</v>
      </c>
      <c r="F900" s="117">
        <v>279377150</v>
      </c>
      <c r="G900" s="29"/>
      <c r="H900" s="118"/>
      <c r="I900" s="118"/>
      <c r="J900" s="118"/>
      <c r="K900" s="119"/>
      <c r="L900" s="118"/>
      <c r="M900" s="77"/>
      <c r="N900" s="118"/>
      <c r="O900" s="29"/>
      <c r="P900" s="118"/>
      <c r="Q900" s="118"/>
      <c r="R900" s="116"/>
      <c r="S900" s="118"/>
      <c r="T900" s="118"/>
      <c r="U900" s="116"/>
      <c r="V900" s="16">
        <f t="shared" si="28"/>
        <v>43107.894245000003</v>
      </c>
      <c r="W900" s="135">
        <v>43108</v>
      </c>
      <c r="X900" s="31">
        <f t="shared" si="32"/>
        <v>43108</v>
      </c>
      <c r="Y900" s="11" t="s">
        <v>34</v>
      </c>
      <c r="Z900" s="77">
        <v>25</v>
      </c>
      <c r="AA900" s="77">
        <v>39</v>
      </c>
      <c r="AB900" s="77">
        <v>5</v>
      </c>
      <c r="AC900" s="134"/>
      <c r="AD900" s="134"/>
    </row>
    <row r="901" spans="1:30" ht="36" customHeight="1">
      <c r="A901" s="32">
        <v>23</v>
      </c>
      <c r="B901" s="116" t="s">
        <v>2703</v>
      </c>
      <c r="C901" s="77" t="s">
        <v>2704</v>
      </c>
      <c r="D901" s="120" t="s">
        <v>238</v>
      </c>
      <c r="E901" s="120" t="s">
        <v>2520</v>
      </c>
      <c r="F901" s="117">
        <v>407943480</v>
      </c>
      <c r="G901" s="29"/>
      <c r="H901" s="118"/>
      <c r="I901" s="118"/>
      <c r="J901" s="118"/>
      <c r="K901" s="119"/>
      <c r="L901" s="118"/>
      <c r="M901" s="77"/>
      <c r="N901" s="118"/>
      <c r="O901" s="29"/>
      <c r="P901" s="118"/>
      <c r="Q901" s="118"/>
      <c r="R901" s="116"/>
      <c r="S901" s="118"/>
      <c r="T901" s="118"/>
      <c r="U901" s="116"/>
      <c r="V901" s="16">
        <f t="shared" si="28"/>
        <v>62945.678964000006</v>
      </c>
      <c r="W901" s="31">
        <v>62945.678964000006</v>
      </c>
      <c r="X901" s="31">
        <f t="shared" si="32"/>
        <v>62945.678964000006</v>
      </c>
      <c r="Y901" s="11" t="s">
        <v>51</v>
      </c>
      <c r="Z901" s="77">
        <v>25</v>
      </c>
      <c r="AA901" s="77">
        <v>39</v>
      </c>
      <c r="AB901" s="77">
        <v>5</v>
      </c>
      <c r="AC901" s="134"/>
      <c r="AD901" s="134"/>
    </row>
    <row r="902" spans="1:30" ht="36" customHeight="1">
      <c r="A902" s="32">
        <v>24</v>
      </c>
      <c r="B902" s="116" t="s">
        <v>2705</v>
      </c>
      <c r="C902" s="77" t="s">
        <v>2706</v>
      </c>
      <c r="D902" s="120" t="s">
        <v>402</v>
      </c>
      <c r="E902" s="120"/>
      <c r="F902" s="117">
        <v>8107557</v>
      </c>
      <c r="G902" s="29"/>
      <c r="H902" s="118"/>
      <c r="I902" s="118"/>
      <c r="J902" s="118"/>
      <c r="K902" s="119"/>
      <c r="L902" s="118"/>
      <c r="M902" s="77"/>
      <c r="N902" s="118"/>
      <c r="O902" s="29"/>
      <c r="P902" s="118"/>
      <c r="Q902" s="118"/>
      <c r="R902" s="116"/>
      <c r="S902" s="118"/>
      <c r="T902" s="118"/>
      <c r="U902" s="116"/>
      <c r="V902" s="16">
        <f t="shared" si="28"/>
        <v>1250.9960451000002</v>
      </c>
      <c r="W902" s="31">
        <v>1250.9960451000002</v>
      </c>
      <c r="X902" s="31">
        <f t="shared" si="32"/>
        <v>1250.9960451000002</v>
      </c>
      <c r="Y902" s="116" t="s">
        <v>51</v>
      </c>
      <c r="Z902" s="77">
        <v>25</v>
      </c>
      <c r="AA902" s="77">
        <v>39</v>
      </c>
      <c r="AB902" s="77">
        <v>6</v>
      </c>
      <c r="AC902" s="134"/>
      <c r="AD902" s="134"/>
    </row>
    <row r="903" spans="1:30" ht="36" hidden="1" customHeight="1">
      <c r="A903" s="32">
        <v>1</v>
      </c>
      <c r="B903" s="107" t="s">
        <v>2707</v>
      </c>
      <c r="C903" s="107" t="s">
        <v>2708</v>
      </c>
      <c r="D903" s="47" t="s">
        <v>32</v>
      </c>
      <c r="E903" s="11" t="s">
        <v>2709</v>
      </c>
      <c r="F903" s="24">
        <v>19364626</v>
      </c>
      <c r="G903" s="11"/>
      <c r="H903" s="47"/>
      <c r="I903" s="47"/>
      <c r="J903" s="47"/>
      <c r="K903" s="11">
        <v>132</v>
      </c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16">
        <f t="shared" si="28"/>
        <v>3122.6017918000002</v>
      </c>
      <c r="W903" s="19">
        <v>3079</v>
      </c>
      <c r="X903" s="19">
        <f>IF(Y903="EVN",V903,W903)</f>
        <v>3122.6017918000002</v>
      </c>
      <c r="Y903" s="11" t="s">
        <v>51</v>
      </c>
      <c r="Z903" s="11">
        <v>26</v>
      </c>
      <c r="AA903" s="11">
        <v>67</v>
      </c>
      <c r="AB903" s="11">
        <v>5</v>
      </c>
      <c r="AC903" s="11" t="s">
        <v>2710</v>
      </c>
      <c r="AD903" s="11">
        <v>2570</v>
      </c>
    </row>
    <row r="904" spans="1:30" ht="36" hidden="1" customHeight="1">
      <c r="A904" s="32">
        <v>2</v>
      </c>
      <c r="B904" s="107" t="s">
        <v>2711</v>
      </c>
      <c r="C904" s="107" t="s">
        <v>2712</v>
      </c>
      <c r="D904" s="47" t="s">
        <v>32</v>
      </c>
      <c r="E904" s="11" t="s">
        <v>2709</v>
      </c>
      <c r="F904" s="24">
        <v>15803501</v>
      </c>
      <c r="G904" s="11"/>
      <c r="H904" s="47"/>
      <c r="I904" s="47"/>
      <c r="J904" s="47"/>
      <c r="K904" s="11">
        <v>0.35399999999999998</v>
      </c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16">
        <f t="shared" si="28"/>
        <v>2438.8412843000001</v>
      </c>
      <c r="W904" s="19">
        <v>1350</v>
      </c>
      <c r="X904" s="19">
        <f t="shared" ref="X904:X910" si="33">IF(Y904="EVN",V904,W904)</f>
        <v>2438.8412843000001</v>
      </c>
      <c r="Y904" s="11" t="s">
        <v>51</v>
      </c>
      <c r="Z904" s="11">
        <v>26</v>
      </c>
      <c r="AA904" s="11">
        <v>67</v>
      </c>
      <c r="AB904" s="11">
        <v>5</v>
      </c>
      <c r="AC904" s="11" t="s">
        <v>2713</v>
      </c>
      <c r="AD904" s="11">
        <v>2571</v>
      </c>
    </row>
    <row r="905" spans="1:30" ht="36" hidden="1" customHeight="1">
      <c r="A905" s="32">
        <v>3</v>
      </c>
      <c r="B905" s="107" t="s">
        <v>2714</v>
      </c>
      <c r="C905" s="107" t="s">
        <v>2715</v>
      </c>
      <c r="D905" s="47" t="s">
        <v>32</v>
      </c>
      <c r="E905" s="11" t="s">
        <v>522</v>
      </c>
      <c r="F905" s="19">
        <v>72175526</v>
      </c>
      <c r="G905" s="19">
        <v>92128</v>
      </c>
      <c r="H905" s="47"/>
      <c r="I905" s="47"/>
      <c r="J905" s="47"/>
      <c r="K905" s="19">
        <v>401</v>
      </c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16">
        <f t="shared" si="28"/>
        <v>76035.303661800004</v>
      </c>
      <c r="W905" s="19">
        <v>76035</v>
      </c>
      <c r="X905" s="19">
        <f t="shared" si="33"/>
        <v>76035</v>
      </c>
      <c r="Y905" s="11" t="s">
        <v>34</v>
      </c>
      <c r="Z905" s="11">
        <v>26</v>
      </c>
      <c r="AA905" s="11">
        <v>67</v>
      </c>
      <c r="AB905" s="11">
        <v>5</v>
      </c>
      <c r="AC905" s="11" t="s">
        <v>2716</v>
      </c>
      <c r="AD905" s="11">
        <v>670</v>
      </c>
    </row>
    <row r="906" spans="1:30" ht="36" hidden="1" customHeight="1">
      <c r="A906" s="32">
        <v>4</v>
      </c>
      <c r="B906" s="107" t="s">
        <v>2717</v>
      </c>
      <c r="C906" s="107" t="s">
        <v>2718</v>
      </c>
      <c r="D906" s="47" t="s">
        <v>32</v>
      </c>
      <c r="E906" s="11" t="s">
        <v>522</v>
      </c>
      <c r="F906" s="19">
        <v>67231246</v>
      </c>
      <c r="G906" s="19">
        <v>53474</v>
      </c>
      <c r="H906" s="47"/>
      <c r="I906" s="47"/>
      <c r="J906" s="47"/>
      <c r="K906" s="11">
        <v>177</v>
      </c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16">
        <f t="shared" si="28"/>
        <v>47986.121257799998</v>
      </c>
      <c r="W906" s="19">
        <v>47051</v>
      </c>
      <c r="X906" s="19">
        <f t="shared" si="33"/>
        <v>47986.121257799998</v>
      </c>
      <c r="Y906" s="11" t="s">
        <v>51</v>
      </c>
      <c r="Z906" s="11">
        <v>26</v>
      </c>
      <c r="AA906" s="11">
        <v>67</v>
      </c>
      <c r="AB906" s="11">
        <v>5</v>
      </c>
      <c r="AC906" s="11" t="s">
        <v>2719</v>
      </c>
      <c r="AD906" s="11">
        <v>2572</v>
      </c>
    </row>
    <row r="907" spans="1:30" ht="36" hidden="1" customHeight="1">
      <c r="A907" s="32">
        <v>5</v>
      </c>
      <c r="B907" s="107" t="s">
        <v>2720</v>
      </c>
      <c r="C907" s="107" t="s">
        <v>2721</v>
      </c>
      <c r="D907" s="47" t="s">
        <v>32</v>
      </c>
      <c r="E907" s="11" t="s">
        <v>2722</v>
      </c>
      <c r="F907" s="19">
        <v>1669222</v>
      </c>
      <c r="G907" s="11"/>
      <c r="H907" s="47"/>
      <c r="I907" s="47"/>
      <c r="J907" s="47"/>
      <c r="K907" s="19">
        <v>1082</v>
      </c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16">
        <f t="shared" si="28"/>
        <v>1361.2009546000002</v>
      </c>
      <c r="W907" s="19">
        <v>1361</v>
      </c>
      <c r="X907" s="19">
        <f>IF(Y907="EVN",V907,W907)</f>
        <v>1361</v>
      </c>
      <c r="Y907" s="11" t="s">
        <v>34</v>
      </c>
      <c r="Z907" s="11">
        <v>26</v>
      </c>
      <c r="AA907" s="11">
        <v>67</v>
      </c>
      <c r="AB907" s="11">
        <v>5</v>
      </c>
      <c r="AC907" s="11" t="s">
        <v>2723</v>
      </c>
      <c r="AD907" s="11">
        <v>2573</v>
      </c>
    </row>
    <row r="908" spans="1:30" ht="55.5" hidden="1" customHeight="1">
      <c r="A908" s="32">
        <v>6</v>
      </c>
      <c r="B908" s="46" t="s">
        <v>2724</v>
      </c>
      <c r="C908" s="46" t="s">
        <v>2725</v>
      </c>
      <c r="D908" s="47" t="s">
        <v>32</v>
      </c>
      <c r="E908" s="47" t="s">
        <v>937</v>
      </c>
      <c r="F908" s="111">
        <v>1723000</v>
      </c>
      <c r="G908" s="111">
        <v>8990</v>
      </c>
      <c r="H908" s="47"/>
      <c r="I908" s="47"/>
      <c r="J908" s="47"/>
      <c r="K908" s="47">
        <v>44</v>
      </c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16">
        <f t="shared" si="28"/>
        <v>6603.7389000000003</v>
      </c>
      <c r="W908" s="111">
        <v>6562</v>
      </c>
      <c r="X908" s="19">
        <f t="shared" si="33"/>
        <v>6562</v>
      </c>
      <c r="Y908" s="11" t="s">
        <v>34</v>
      </c>
      <c r="Z908" s="11">
        <v>26</v>
      </c>
      <c r="AA908" s="11">
        <v>67</v>
      </c>
      <c r="AB908" s="11">
        <v>5</v>
      </c>
      <c r="AC908" s="11" t="s">
        <v>2726</v>
      </c>
      <c r="AD908" s="11">
        <v>2574</v>
      </c>
    </row>
    <row r="909" spans="1:30" ht="36" hidden="1" customHeight="1">
      <c r="A909" s="32">
        <v>7</v>
      </c>
      <c r="B909" s="107" t="s">
        <v>2727</v>
      </c>
      <c r="C909" s="107" t="s">
        <v>2728</v>
      </c>
      <c r="D909" s="47" t="s">
        <v>32</v>
      </c>
      <c r="E909" s="11" t="s">
        <v>2729</v>
      </c>
      <c r="F909" s="19">
        <v>4701311</v>
      </c>
      <c r="G909" s="11"/>
      <c r="H909" s="47"/>
      <c r="I909" s="47"/>
      <c r="J909" s="47"/>
      <c r="K909" s="19">
        <v>278</v>
      </c>
      <c r="L909" s="47"/>
      <c r="M909" s="47"/>
      <c r="N909" s="47"/>
      <c r="O909" s="47">
        <v>5.0999999999999996</v>
      </c>
      <c r="P909" s="47"/>
      <c r="Q909" s="47"/>
      <c r="R909" s="47"/>
      <c r="S909" s="47"/>
      <c r="T909" s="47"/>
      <c r="U909" s="47"/>
      <c r="V909" s="16">
        <f t="shared" si="28"/>
        <v>1014.3272873000001</v>
      </c>
      <c r="W909" s="19">
        <v>1014</v>
      </c>
      <c r="X909" s="19">
        <f t="shared" si="33"/>
        <v>1014</v>
      </c>
      <c r="Y909" s="11" t="s">
        <v>34</v>
      </c>
      <c r="Z909" s="11">
        <v>26</v>
      </c>
      <c r="AA909" s="11">
        <v>67</v>
      </c>
      <c r="AB909" s="11">
        <v>5</v>
      </c>
      <c r="AC909" s="11" t="s">
        <v>2730</v>
      </c>
      <c r="AD909" s="11">
        <v>671</v>
      </c>
    </row>
    <row r="910" spans="1:30" ht="36" customHeight="1">
      <c r="A910" s="32">
        <v>8</v>
      </c>
      <c r="B910" s="46" t="s">
        <v>2731</v>
      </c>
      <c r="C910" s="107" t="s">
        <v>2732</v>
      </c>
      <c r="D910" s="47" t="s">
        <v>32</v>
      </c>
      <c r="E910" s="47" t="s">
        <v>2733</v>
      </c>
      <c r="F910" s="47">
        <v>6709333</v>
      </c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16">
        <f t="shared" si="28"/>
        <v>1035.2500819000002</v>
      </c>
      <c r="W910" s="19"/>
      <c r="X910" s="19">
        <f t="shared" si="33"/>
        <v>1035.2500819000002</v>
      </c>
      <c r="Y910" s="11" t="s">
        <v>51</v>
      </c>
      <c r="Z910" s="11">
        <v>26</v>
      </c>
      <c r="AA910" s="11">
        <v>67</v>
      </c>
      <c r="AB910" s="11">
        <v>5</v>
      </c>
      <c r="AC910" s="11"/>
      <c r="AD910" s="11"/>
    </row>
    <row r="911" spans="1:30" ht="36" hidden="1" customHeight="1">
      <c r="A911" s="32">
        <v>1</v>
      </c>
      <c r="B911" s="136" t="s">
        <v>2734</v>
      </c>
      <c r="C911" s="137" t="s">
        <v>2735</v>
      </c>
      <c r="D911" s="137" t="s">
        <v>2736</v>
      </c>
      <c r="E911" s="137" t="s">
        <v>2737</v>
      </c>
      <c r="F911" s="49"/>
      <c r="G911" s="49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16">
        <f t="shared" si="28"/>
        <v>0</v>
      </c>
      <c r="W911" s="69">
        <v>3133.75</v>
      </c>
      <c r="X911" s="69">
        <v>3133.75</v>
      </c>
      <c r="Y911" s="11" t="s">
        <v>34</v>
      </c>
      <c r="Z911" s="137">
        <v>27</v>
      </c>
      <c r="AA911" s="137">
        <v>60</v>
      </c>
      <c r="AB911" s="137">
        <v>5</v>
      </c>
      <c r="AC911" s="137" t="s">
        <v>2738</v>
      </c>
      <c r="AD911" s="137">
        <v>694</v>
      </c>
    </row>
    <row r="912" spans="1:30" ht="36" hidden="1" customHeight="1">
      <c r="A912" s="32">
        <v>2</v>
      </c>
      <c r="B912" s="41" t="s">
        <v>2739</v>
      </c>
      <c r="C912" s="42" t="s">
        <v>2740</v>
      </c>
      <c r="D912" s="137" t="s">
        <v>2736</v>
      </c>
      <c r="E912" s="137" t="s">
        <v>2737</v>
      </c>
      <c r="F912" s="49"/>
      <c r="G912" s="49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16">
        <f t="shared" si="28"/>
        <v>0</v>
      </c>
      <c r="W912" s="28">
        <v>2844.15</v>
      </c>
      <c r="X912" s="28">
        <v>2844.15</v>
      </c>
      <c r="Y912" s="11" t="s">
        <v>34</v>
      </c>
      <c r="Z912" s="137">
        <v>27</v>
      </c>
      <c r="AA912" s="137">
        <v>60</v>
      </c>
      <c r="AB912" s="137">
        <v>5</v>
      </c>
      <c r="AC912" s="137" t="s">
        <v>2741</v>
      </c>
      <c r="AD912" s="137">
        <v>690</v>
      </c>
    </row>
    <row r="913" spans="1:30" ht="36" hidden="1" customHeight="1">
      <c r="A913" s="32">
        <v>3</v>
      </c>
      <c r="B913" s="41" t="s">
        <v>2742</v>
      </c>
      <c r="C913" s="42" t="s">
        <v>2743</v>
      </c>
      <c r="D913" s="137" t="s">
        <v>2736</v>
      </c>
      <c r="E913" s="137" t="s">
        <v>2737</v>
      </c>
      <c r="F913" s="49"/>
      <c r="G913" s="49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16">
        <f t="shared" si="28"/>
        <v>0</v>
      </c>
      <c r="W913" s="28">
        <v>17471.900000000001</v>
      </c>
      <c r="X913" s="28">
        <v>17471.900000000001</v>
      </c>
      <c r="Y913" s="11" t="s">
        <v>34</v>
      </c>
      <c r="Z913" s="137">
        <v>27</v>
      </c>
      <c r="AA913" s="137">
        <v>60</v>
      </c>
      <c r="AB913" s="137">
        <v>5</v>
      </c>
      <c r="AC913" s="137" t="s">
        <v>2744</v>
      </c>
      <c r="AD913" s="137">
        <v>677</v>
      </c>
    </row>
    <row r="914" spans="1:30" ht="36" hidden="1" customHeight="1">
      <c r="A914" s="32">
        <v>4</v>
      </c>
      <c r="B914" s="41" t="s">
        <v>2745</v>
      </c>
      <c r="C914" s="42" t="s">
        <v>2746</v>
      </c>
      <c r="D914" s="137" t="s">
        <v>2736</v>
      </c>
      <c r="E914" s="137" t="s">
        <v>2737</v>
      </c>
      <c r="F914" s="49"/>
      <c r="G914" s="49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16">
        <f t="shared" ref="V914:V975" si="34">0.0001543*F914+0.7*G914+ 0.7*H914+0.6*I914+0.5*J914+1.02*K914+0.00088*L914+0.99*M914+0.00094*N914+1.05*O914+0.00083*P914+1.09*Q914+0.0009*R914+1.09*S914+1*T914+0*U914</f>
        <v>0</v>
      </c>
      <c r="W914" s="28">
        <v>1554.91</v>
      </c>
      <c r="X914" s="28">
        <v>1554.91</v>
      </c>
      <c r="Y914" s="11" t="s">
        <v>34</v>
      </c>
      <c r="Z914" s="137">
        <v>27</v>
      </c>
      <c r="AA914" s="137">
        <v>60</v>
      </c>
      <c r="AB914" s="137">
        <v>5</v>
      </c>
      <c r="AC914" s="137" t="s">
        <v>2747</v>
      </c>
      <c r="AD914" s="137">
        <v>680</v>
      </c>
    </row>
    <row r="915" spans="1:30" ht="36" hidden="1" customHeight="1">
      <c r="A915" s="32">
        <v>5</v>
      </c>
      <c r="B915" s="41" t="s">
        <v>2748</v>
      </c>
      <c r="C915" s="42" t="s">
        <v>2749</v>
      </c>
      <c r="D915" s="137" t="s">
        <v>2736</v>
      </c>
      <c r="E915" s="137" t="s">
        <v>2737</v>
      </c>
      <c r="F915" s="49"/>
      <c r="G915" s="49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16">
        <f t="shared" si="34"/>
        <v>0</v>
      </c>
      <c r="W915" s="28">
        <v>3511.86</v>
      </c>
      <c r="X915" s="28">
        <v>3511.86</v>
      </c>
      <c r="Y915" s="11" t="s">
        <v>34</v>
      </c>
      <c r="Z915" s="137">
        <v>27</v>
      </c>
      <c r="AA915" s="137">
        <v>60</v>
      </c>
      <c r="AB915" s="137">
        <v>5</v>
      </c>
      <c r="AC915" s="137" t="s">
        <v>2750</v>
      </c>
      <c r="AD915" s="137">
        <v>673</v>
      </c>
    </row>
    <row r="916" spans="1:30" ht="36" hidden="1" customHeight="1">
      <c r="A916" s="32">
        <v>6</v>
      </c>
      <c r="B916" s="41" t="s">
        <v>2751</v>
      </c>
      <c r="C916" s="42" t="s">
        <v>2752</v>
      </c>
      <c r="D916" s="137" t="s">
        <v>2736</v>
      </c>
      <c r="E916" s="137" t="s">
        <v>2737</v>
      </c>
      <c r="F916" s="49"/>
      <c r="G916" s="49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16">
        <f t="shared" si="34"/>
        <v>0</v>
      </c>
      <c r="W916" s="28">
        <v>9249.39</v>
      </c>
      <c r="X916" s="28">
        <v>9249.39</v>
      </c>
      <c r="Y916" s="11" t="s">
        <v>34</v>
      </c>
      <c r="Z916" s="137">
        <v>27</v>
      </c>
      <c r="AA916" s="137">
        <v>60</v>
      </c>
      <c r="AB916" s="137">
        <v>5</v>
      </c>
      <c r="AC916" s="137" t="s">
        <v>2753</v>
      </c>
      <c r="AD916" s="137">
        <v>705</v>
      </c>
    </row>
    <row r="917" spans="1:30" ht="36" hidden="1" customHeight="1">
      <c r="A917" s="32">
        <v>7</v>
      </c>
      <c r="B917" s="41" t="s">
        <v>2754</v>
      </c>
      <c r="C917" s="42" t="s">
        <v>2752</v>
      </c>
      <c r="D917" s="137" t="s">
        <v>2736</v>
      </c>
      <c r="E917" s="137" t="s">
        <v>2737</v>
      </c>
      <c r="F917" s="49"/>
      <c r="G917" s="49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16">
        <f t="shared" si="34"/>
        <v>0</v>
      </c>
      <c r="W917" s="28">
        <v>36508.639999999999</v>
      </c>
      <c r="X917" s="28">
        <v>36508.639999999999</v>
      </c>
      <c r="Y917" s="11" t="s">
        <v>34</v>
      </c>
      <c r="Z917" s="137">
        <v>27</v>
      </c>
      <c r="AA917" s="137">
        <v>60</v>
      </c>
      <c r="AB917" s="137">
        <v>5</v>
      </c>
      <c r="AC917" s="137" t="s">
        <v>2755</v>
      </c>
      <c r="AD917" s="137">
        <v>2576</v>
      </c>
    </row>
    <row r="918" spans="1:30" ht="36" hidden="1" customHeight="1">
      <c r="A918" s="32">
        <v>8</v>
      </c>
      <c r="B918" s="136" t="s">
        <v>2756</v>
      </c>
      <c r="C918" s="137" t="s">
        <v>2757</v>
      </c>
      <c r="D918" s="137" t="s">
        <v>2736</v>
      </c>
      <c r="E918" s="137" t="s">
        <v>2737</v>
      </c>
      <c r="F918" s="49"/>
      <c r="G918" s="49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16">
        <f t="shared" si="34"/>
        <v>0</v>
      </c>
      <c r="W918" s="69">
        <v>302597.28000000003</v>
      </c>
      <c r="X918" s="69">
        <v>302597.28000000003</v>
      </c>
      <c r="Y918" s="11" t="s">
        <v>34</v>
      </c>
      <c r="Z918" s="137">
        <v>27</v>
      </c>
      <c r="AA918" s="137">
        <v>60</v>
      </c>
      <c r="AB918" s="137">
        <v>5</v>
      </c>
      <c r="AC918" s="137" t="s">
        <v>2758</v>
      </c>
      <c r="AD918" s="137">
        <v>672</v>
      </c>
    </row>
    <row r="919" spans="1:30" ht="36" hidden="1" customHeight="1">
      <c r="A919" s="32">
        <v>9</v>
      </c>
      <c r="B919" s="41" t="s">
        <v>2759</v>
      </c>
      <c r="C919" s="42" t="s">
        <v>2760</v>
      </c>
      <c r="D919" s="137" t="s">
        <v>2736</v>
      </c>
      <c r="E919" s="137" t="s">
        <v>2737</v>
      </c>
      <c r="F919" s="49"/>
      <c r="G919" s="49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16">
        <f t="shared" si="34"/>
        <v>0</v>
      </c>
      <c r="W919" s="28">
        <v>265520.75</v>
      </c>
      <c r="X919" s="28">
        <v>265520.75</v>
      </c>
      <c r="Y919" s="11" t="s">
        <v>34</v>
      </c>
      <c r="Z919" s="137">
        <v>27</v>
      </c>
      <c r="AA919" s="137">
        <v>60</v>
      </c>
      <c r="AB919" s="137">
        <v>5</v>
      </c>
      <c r="AC919" s="137" t="s">
        <v>2761</v>
      </c>
      <c r="AD919" s="137">
        <v>675</v>
      </c>
    </row>
    <row r="920" spans="1:30" ht="36" hidden="1" customHeight="1">
      <c r="A920" s="32">
        <v>10</v>
      </c>
      <c r="B920" s="41" t="s">
        <v>2762</v>
      </c>
      <c r="C920" s="42" t="s">
        <v>2763</v>
      </c>
      <c r="D920" s="137" t="s">
        <v>2736</v>
      </c>
      <c r="E920" s="137" t="s">
        <v>2737</v>
      </c>
      <c r="F920" s="49"/>
      <c r="G920" s="49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16">
        <f t="shared" si="34"/>
        <v>0</v>
      </c>
      <c r="W920" s="28">
        <v>162219.67000000001</v>
      </c>
      <c r="X920" s="28">
        <v>162219.67000000001</v>
      </c>
      <c r="Y920" s="11" t="s">
        <v>34</v>
      </c>
      <c r="Z920" s="137">
        <v>27</v>
      </c>
      <c r="AA920" s="137">
        <v>60</v>
      </c>
      <c r="AB920" s="137">
        <v>5</v>
      </c>
      <c r="AC920" s="137" t="s">
        <v>2764</v>
      </c>
      <c r="AD920" s="137">
        <v>678</v>
      </c>
    </row>
    <row r="921" spans="1:30" ht="36" hidden="1" customHeight="1">
      <c r="A921" s="32">
        <v>11</v>
      </c>
      <c r="B921" s="41" t="s">
        <v>2765</v>
      </c>
      <c r="C921" s="42" t="s">
        <v>2766</v>
      </c>
      <c r="D921" s="137" t="s">
        <v>2736</v>
      </c>
      <c r="E921" s="137" t="s">
        <v>2737</v>
      </c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16">
        <f t="shared" si="34"/>
        <v>0</v>
      </c>
      <c r="W921" s="28">
        <v>1432.13</v>
      </c>
      <c r="X921" s="28">
        <v>1432.13</v>
      </c>
      <c r="Y921" s="11" t="s">
        <v>34</v>
      </c>
      <c r="Z921" s="137">
        <v>27</v>
      </c>
      <c r="AA921" s="137">
        <v>60</v>
      </c>
      <c r="AB921" s="137">
        <v>5</v>
      </c>
      <c r="AC921" s="137" t="s">
        <v>2767</v>
      </c>
      <c r="AD921" s="137">
        <v>687</v>
      </c>
    </row>
    <row r="922" spans="1:30" ht="36" hidden="1" customHeight="1">
      <c r="A922" s="32">
        <v>12</v>
      </c>
      <c r="B922" s="41" t="s">
        <v>2768</v>
      </c>
      <c r="C922" s="42" t="s">
        <v>2769</v>
      </c>
      <c r="D922" s="137" t="s">
        <v>2736</v>
      </c>
      <c r="E922" s="137" t="s">
        <v>2737</v>
      </c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16">
        <f t="shared" si="34"/>
        <v>0</v>
      </c>
      <c r="W922" s="28">
        <v>8349.7000000000007</v>
      </c>
      <c r="X922" s="28">
        <v>8349.7000000000007</v>
      </c>
      <c r="Y922" s="11" t="s">
        <v>34</v>
      </c>
      <c r="Z922" s="137">
        <v>27</v>
      </c>
      <c r="AA922" s="137">
        <v>60</v>
      </c>
      <c r="AB922" s="137">
        <v>5</v>
      </c>
      <c r="AC922" s="137" t="s">
        <v>2770</v>
      </c>
      <c r="AD922" s="137">
        <v>708</v>
      </c>
    </row>
    <row r="923" spans="1:30" ht="36" hidden="1" customHeight="1">
      <c r="A923" s="32">
        <v>13</v>
      </c>
      <c r="B923" s="41" t="s">
        <v>2771</v>
      </c>
      <c r="C923" s="42" t="s">
        <v>2772</v>
      </c>
      <c r="D923" s="137" t="s">
        <v>2736</v>
      </c>
      <c r="E923" s="137" t="s">
        <v>2737</v>
      </c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16">
        <f t="shared" si="34"/>
        <v>0</v>
      </c>
      <c r="W923" s="28">
        <v>47018.59</v>
      </c>
      <c r="X923" s="28">
        <v>47018.59</v>
      </c>
      <c r="Y923" s="11" t="s">
        <v>34</v>
      </c>
      <c r="Z923" s="137">
        <v>27</v>
      </c>
      <c r="AA923" s="137">
        <v>60</v>
      </c>
      <c r="AB923" s="137">
        <v>5</v>
      </c>
      <c r="AC923" s="137" t="s">
        <v>2773</v>
      </c>
      <c r="AD923" s="137">
        <v>691</v>
      </c>
    </row>
    <row r="924" spans="1:30" ht="36" hidden="1" customHeight="1">
      <c r="A924" s="32">
        <v>14</v>
      </c>
      <c r="B924" s="41" t="s">
        <v>2774</v>
      </c>
      <c r="C924" s="42" t="s">
        <v>2775</v>
      </c>
      <c r="D924" s="137" t="s">
        <v>2736</v>
      </c>
      <c r="E924" s="137" t="s">
        <v>2737</v>
      </c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16">
        <f t="shared" si="34"/>
        <v>0</v>
      </c>
      <c r="W924" s="28">
        <v>8212.2099999999991</v>
      </c>
      <c r="X924" s="28">
        <v>8212.2099999999991</v>
      </c>
      <c r="Y924" s="11" t="s">
        <v>34</v>
      </c>
      <c r="Z924" s="137">
        <v>27</v>
      </c>
      <c r="AA924" s="137">
        <v>60</v>
      </c>
      <c r="AB924" s="137">
        <v>5</v>
      </c>
      <c r="AC924" s="137" t="s">
        <v>2776</v>
      </c>
      <c r="AD924" s="137">
        <v>692</v>
      </c>
    </row>
    <row r="925" spans="1:30" ht="36" hidden="1" customHeight="1">
      <c r="A925" s="32">
        <v>15</v>
      </c>
      <c r="B925" s="41" t="s">
        <v>2777</v>
      </c>
      <c r="C925" s="42" t="s">
        <v>2778</v>
      </c>
      <c r="D925" s="137" t="s">
        <v>2736</v>
      </c>
      <c r="E925" s="137" t="s">
        <v>2737</v>
      </c>
      <c r="F925" s="34">
        <v>7167776</v>
      </c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16">
        <f t="shared" si="34"/>
        <v>1105.9878368</v>
      </c>
      <c r="W925" s="28">
        <v>4168.96</v>
      </c>
      <c r="X925" s="28">
        <v>4168.96</v>
      </c>
      <c r="Y925" s="11" t="s">
        <v>51</v>
      </c>
      <c r="Z925" s="137">
        <v>27</v>
      </c>
      <c r="AA925" s="137">
        <v>60</v>
      </c>
      <c r="AB925" s="137">
        <v>5</v>
      </c>
      <c r="AC925" s="137" t="s">
        <v>2779</v>
      </c>
      <c r="AD925" s="137">
        <v>698</v>
      </c>
    </row>
    <row r="926" spans="1:30" ht="36" hidden="1" customHeight="1">
      <c r="A926" s="32">
        <v>16</v>
      </c>
      <c r="B926" s="41" t="s">
        <v>2780</v>
      </c>
      <c r="C926" s="42" t="s">
        <v>2781</v>
      </c>
      <c r="D926" s="137" t="s">
        <v>2736</v>
      </c>
      <c r="E926" s="137" t="s">
        <v>2737</v>
      </c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16">
        <f t="shared" si="34"/>
        <v>0</v>
      </c>
      <c r="W926" s="28">
        <v>22951.93</v>
      </c>
      <c r="X926" s="28">
        <v>22951.93</v>
      </c>
      <c r="Y926" s="11" t="s">
        <v>34</v>
      </c>
      <c r="Z926" s="137">
        <v>27</v>
      </c>
      <c r="AA926" s="137">
        <v>60</v>
      </c>
      <c r="AB926" s="137">
        <v>5</v>
      </c>
      <c r="AC926" s="137" t="s">
        <v>2782</v>
      </c>
      <c r="AD926" s="137">
        <v>676</v>
      </c>
    </row>
    <row r="927" spans="1:30" ht="36" hidden="1" customHeight="1">
      <c r="A927" s="32">
        <v>17</v>
      </c>
      <c r="B927" s="41" t="s">
        <v>2783</v>
      </c>
      <c r="C927" s="42" t="s">
        <v>2781</v>
      </c>
      <c r="D927" s="137" t="s">
        <v>2736</v>
      </c>
      <c r="E927" s="137" t="s">
        <v>2737</v>
      </c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16">
        <f t="shared" si="34"/>
        <v>0</v>
      </c>
      <c r="W927" s="28">
        <v>2941.24</v>
      </c>
      <c r="X927" s="28">
        <v>2941.24</v>
      </c>
      <c r="Y927" s="11" t="s">
        <v>34</v>
      </c>
      <c r="Z927" s="137">
        <v>27</v>
      </c>
      <c r="AA927" s="137">
        <v>60</v>
      </c>
      <c r="AB927" s="137">
        <v>5</v>
      </c>
      <c r="AC927" s="137" t="s">
        <v>2784</v>
      </c>
      <c r="AD927" s="137">
        <v>2577</v>
      </c>
    </row>
    <row r="928" spans="1:30" ht="36" hidden="1" customHeight="1">
      <c r="A928" s="32">
        <v>18</v>
      </c>
      <c r="B928" s="41" t="s">
        <v>2785</v>
      </c>
      <c r="C928" s="42" t="s">
        <v>2786</v>
      </c>
      <c r="D928" s="137" t="s">
        <v>2736</v>
      </c>
      <c r="E928" s="137" t="s">
        <v>2737</v>
      </c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16">
        <f t="shared" si="34"/>
        <v>0</v>
      </c>
      <c r="W928" s="28">
        <v>2410.92</v>
      </c>
      <c r="X928" s="28">
        <v>2410.92</v>
      </c>
      <c r="Y928" s="11" t="s">
        <v>34</v>
      </c>
      <c r="Z928" s="137">
        <v>27</v>
      </c>
      <c r="AA928" s="137">
        <v>60</v>
      </c>
      <c r="AB928" s="137">
        <v>5</v>
      </c>
      <c r="AC928" s="137" t="s">
        <v>2787</v>
      </c>
      <c r="AD928" s="137">
        <v>683</v>
      </c>
    </row>
    <row r="929" spans="1:30" ht="36" hidden="1" customHeight="1">
      <c r="A929" s="32">
        <v>19</v>
      </c>
      <c r="B929" s="41" t="s">
        <v>2788</v>
      </c>
      <c r="C929" s="42" t="s">
        <v>2789</v>
      </c>
      <c r="D929" s="137" t="s">
        <v>2736</v>
      </c>
      <c r="E929" s="137" t="s">
        <v>2737</v>
      </c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16">
        <f t="shared" si="34"/>
        <v>0</v>
      </c>
      <c r="W929" s="28">
        <v>5521.27</v>
      </c>
      <c r="X929" s="28">
        <v>5521.27</v>
      </c>
      <c r="Y929" s="11" t="s">
        <v>34</v>
      </c>
      <c r="Z929" s="137">
        <v>27</v>
      </c>
      <c r="AA929" s="137">
        <v>60</v>
      </c>
      <c r="AB929" s="137">
        <v>5</v>
      </c>
      <c r="AC929" s="137" t="s">
        <v>2790</v>
      </c>
      <c r="AD929" s="137">
        <v>697</v>
      </c>
    </row>
    <row r="930" spans="1:30" ht="36" hidden="1" customHeight="1">
      <c r="A930" s="32">
        <v>20</v>
      </c>
      <c r="B930" s="41" t="s">
        <v>2791</v>
      </c>
      <c r="C930" s="42" t="s">
        <v>2792</v>
      </c>
      <c r="D930" s="137" t="s">
        <v>2736</v>
      </c>
      <c r="E930" s="137" t="s">
        <v>2737</v>
      </c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16">
        <f t="shared" si="34"/>
        <v>0</v>
      </c>
      <c r="W930" s="28">
        <v>2575</v>
      </c>
      <c r="X930" s="28">
        <v>2575</v>
      </c>
      <c r="Y930" s="11" t="s">
        <v>34</v>
      </c>
      <c r="Z930" s="137">
        <v>27</v>
      </c>
      <c r="AA930" s="137">
        <v>60</v>
      </c>
      <c r="AB930" s="137">
        <v>5</v>
      </c>
      <c r="AC930" s="137" t="s">
        <v>2793</v>
      </c>
      <c r="AD930" s="137">
        <v>682</v>
      </c>
    </row>
    <row r="931" spans="1:30" ht="36" customHeight="1">
      <c r="A931" s="32">
        <v>21</v>
      </c>
      <c r="B931" s="41" t="s">
        <v>2794</v>
      </c>
      <c r="C931" s="42" t="s">
        <v>2795</v>
      </c>
      <c r="D931" s="137" t="s">
        <v>2736</v>
      </c>
      <c r="E931" s="137" t="s">
        <v>2737</v>
      </c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16">
        <f t="shared" si="34"/>
        <v>0</v>
      </c>
      <c r="W931" s="28">
        <v>7771.05</v>
      </c>
      <c r="X931" s="28">
        <v>7771.05</v>
      </c>
      <c r="Y931" s="11" t="s">
        <v>34</v>
      </c>
      <c r="Z931" s="137">
        <v>27</v>
      </c>
      <c r="AA931" s="137">
        <v>60</v>
      </c>
      <c r="AB931" s="137">
        <v>5</v>
      </c>
      <c r="AC931" s="137"/>
      <c r="AD931" s="137"/>
    </row>
    <row r="932" spans="1:30" ht="36" hidden="1" customHeight="1">
      <c r="A932" s="32">
        <v>22</v>
      </c>
      <c r="B932" s="41" t="s">
        <v>2796</v>
      </c>
      <c r="C932" s="42" t="s">
        <v>2797</v>
      </c>
      <c r="D932" s="137" t="s">
        <v>2736</v>
      </c>
      <c r="E932" s="137" t="s">
        <v>2737</v>
      </c>
      <c r="F932" s="34">
        <v>25788734</v>
      </c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16">
        <f t="shared" si="34"/>
        <v>3979.2016562000003</v>
      </c>
      <c r="W932" s="28">
        <v>2532.0700000000002</v>
      </c>
      <c r="X932" s="28">
        <v>2532.0700000000002</v>
      </c>
      <c r="Y932" s="11" t="s">
        <v>51</v>
      </c>
      <c r="Z932" s="137">
        <v>27</v>
      </c>
      <c r="AA932" s="137">
        <v>60</v>
      </c>
      <c r="AB932" s="137">
        <v>5</v>
      </c>
      <c r="AC932" s="137" t="s">
        <v>2798</v>
      </c>
      <c r="AD932" s="137">
        <v>2580</v>
      </c>
    </row>
    <row r="933" spans="1:30" ht="36" hidden="1" customHeight="1">
      <c r="A933" s="32">
        <v>23</v>
      </c>
      <c r="B933" s="41" t="s">
        <v>2799</v>
      </c>
      <c r="C933" s="42" t="s">
        <v>2800</v>
      </c>
      <c r="D933" s="137" t="s">
        <v>2736</v>
      </c>
      <c r="E933" s="137" t="s">
        <v>2737</v>
      </c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16">
        <f t="shared" si="34"/>
        <v>0</v>
      </c>
      <c r="W933" s="28">
        <v>3599.3</v>
      </c>
      <c r="X933" s="28">
        <v>3599.3</v>
      </c>
      <c r="Y933" s="11" t="s">
        <v>34</v>
      </c>
      <c r="Z933" s="137">
        <v>27</v>
      </c>
      <c r="AA933" s="137">
        <v>60</v>
      </c>
      <c r="AB933" s="137">
        <v>5</v>
      </c>
      <c r="AC933" s="137" t="s">
        <v>2801</v>
      </c>
      <c r="AD933" s="137">
        <v>706</v>
      </c>
    </row>
    <row r="934" spans="1:30" ht="36" hidden="1" customHeight="1">
      <c r="A934" s="32">
        <v>24</v>
      </c>
      <c r="B934" s="41" t="s">
        <v>2802</v>
      </c>
      <c r="C934" s="42" t="s">
        <v>2803</v>
      </c>
      <c r="D934" s="137" t="s">
        <v>2736</v>
      </c>
      <c r="E934" s="137" t="s">
        <v>2737</v>
      </c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16">
        <f t="shared" si="34"/>
        <v>0</v>
      </c>
      <c r="W934" s="28">
        <v>3926.84</v>
      </c>
      <c r="X934" s="28">
        <v>3926.84</v>
      </c>
      <c r="Y934" s="11" t="s">
        <v>34</v>
      </c>
      <c r="Z934" s="137">
        <v>27</v>
      </c>
      <c r="AA934" s="137">
        <v>60</v>
      </c>
      <c r="AB934" s="137">
        <v>5</v>
      </c>
      <c r="AC934" s="137" t="s">
        <v>2804</v>
      </c>
      <c r="AD934" s="137">
        <v>696</v>
      </c>
    </row>
    <row r="935" spans="1:30" ht="36" hidden="1" customHeight="1">
      <c r="A935" s="32">
        <v>25</v>
      </c>
      <c r="B935" s="41" t="s">
        <v>2805</v>
      </c>
      <c r="C935" s="42" t="s">
        <v>2806</v>
      </c>
      <c r="D935" s="137" t="s">
        <v>2736</v>
      </c>
      <c r="E935" s="137" t="s">
        <v>2737</v>
      </c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16">
        <f t="shared" si="34"/>
        <v>0</v>
      </c>
      <c r="W935" s="28">
        <v>3780.48</v>
      </c>
      <c r="X935" s="28">
        <v>3780.48</v>
      </c>
      <c r="Y935" s="11" t="s">
        <v>34</v>
      </c>
      <c r="Z935" s="137">
        <v>27</v>
      </c>
      <c r="AA935" s="137">
        <v>60</v>
      </c>
      <c r="AB935" s="137">
        <v>5</v>
      </c>
      <c r="AC935" s="137" t="s">
        <v>2807</v>
      </c>
      <c r="AD935" s="137">
        <v>674</v>
      </c>
    </row>
    <row r="936" spans="1:30" ht="36" hidden="1" customHeight="1">
      <c r="A936" s="32">
        <v>26</v>
      </c>
      <c r="B936" s="41" t="s">
        <v>2808</v>
      </c>
      <c r="C936" s="42" t="s">
        <v>2752</v>
      </c>
      <c r="D936" s="137" t="s">
        <v>2736</v>
      </c>
      <c r="E936" s="137" t="s">
        <v>2737</v>
      </c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16">
        <f t="shared" si="34"/>
        <v>0</v>
      </c>
      <c r="W936" s="28">
        <v>226481.49</v>
      </c>
      <c r="X936" s="28">
        <v>226481.49</v>
      </c>
      <c r="Y936" s="11" t="s">
        <v>34</v>
      </c>
      <c r="Z936" s="137">
        <v>27</v>
      </c>
      <c r="AA936" s="137">
        <v>60</v>
      </c>
      <c r="AB936" s="137">
        <v>5</v>
      </c>
      <c r="AC936" s="137" t="s">
        <v>2809</v>
      </c>
      <c r="AD936" s="137">
        <v>704</v>
      </c>
    </row>
    <row r="937" spans="1:30" ht="36" customHeight="1">
      <c r="A937" s="32">
        <v>27</v>
      </c>
      <c r="B937" s="136" t="s">
        <v>2810</v>
      </c>
      <c r="C937" s="137" t="s">
        <v>2811</v>
      </c>
      <c r="D937" s="137" t="s">
        <v>2736</v>
      </c>
      <c r="E937" s="137" t="s">
        <v>2737</v>
      </c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16">
        <f t="shared" si="34"/>
        <v>0</v>
      </c>
      <c r="W937" s="69">
        <v>3761.47</v>
      </c>
      <c r="X937" s="69">
        <v>3761.47</v>
      </c>
      <c r="Y937" s="11" t="s">
        <v>34</v>
      </c>
      <c r="Z937" s="137">
        <v>27</v>
      </c>
      <c r="AA937" s="137">
        <v>60</v>
      </c>
      <c r="AB937" s="137">
        <v>5</v>
      </c>
      <c r="AC937" s="137"/>
      <c r="AD937" s="137"/>
    </row>
    <row r="938" spans="1:30" ht="36" hidden="1" customHeight="1">
      <c r="A938" s="32">
        <v>28</v>
      </c>
      <c r="B938" s="41" t="s">
        <v>2812</v>
      </c>
      <c r="C938" s="42" t="s">
        <v>2813</v>
      </c>
      <c r="D938" s="137" t="s">
        <v>2736</v>
      </c>
      <c r="E938" s="137" t="s">
        <v>2737</v>
      </c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16">
        <f t="shared" si="34"/>
        <v>0</v>
      </c>
      <c r="W938" s="28">
        <v>7324.95</v>
      </c>
      <c r="X938" s="28">
        <v>7324.95</v>
      </c>
      <c r="Y938" s="11" t="s">
        <v>34</v>
      </c>
      <c r="Z938" s="137">
        <v>27</v>
      </c>
      <c r="AA938" s="137">
        <v>60</v>
      </c>
      <c r="AB938" s="137">
        <v>5</v>
      </c>
      <c r="AC938" s="137" t="s">
        <v>2814</v>
      </c>
      <c r="AD938" s="137">
        <v>695</v>
      </c>
    </row>
    <row r="939" spans="1:30" ht="36" hidden="1" customHeight="1">
      <c r="A939" s="32">
        <v>29</v>
      </c>
      <c r="B939" s="41" t="s">
        <v>2815</v>
      </c>
      <c r="C939" s="42" t="s">
        <v>2816</v>
      </c>
      <c r="D939" s="137" t="s">
        <v>2736</v>
      </c>
      <c r="E939" s="137" t="s">
        <v>2737</v>
      </c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16">
        <f t="shared" si="34"/>
        <v>0</v>
      </c>
      <c r="W939" s="28">
        <v>3076.27</v>
      </c>
      <c r="X939" s="28">
        <v>3076.27</v>
      </c>
      <c r="Y939" s="11" t="s">
        <v>34</v>
      </c>
      <c r="Z939" s="137">
        <v>27</v>
      </c>
      <c r="AA939" s="137">
        <v>60</v>
      </c>
      <c r="AB939" s="137">
        <v>5</v>
      </c>
      <c r="AC939" s="137" t="s">
        <v>2817</v>
      </c>
      <c r="AD939" s="137">
        <v>700</v>
      </c>
    </row>
    <row r="940" spans="1:30" ht="36" customHeight="1">
      <c r="A940" s="32">
        <v>30</v>
      </c>
      <c r="B940" s="41" t="s">
        <v>2818</v>
      </c>
      <c r="C940" s="42" t="s">
        <v>2816</v>
      </c>
      <c r="D940" s="137" t="s">
        <v>2736</v>
      </c>
      <c r="E940" s="137" t="s">
        <v>2737</v>
      </c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16">
        <f t="shared" si="34"/>
        <v>0</v>
      </c>
      <c r="W940" s="28">
        <v>2248.4699999999998</v>
      </c>
      <c r="X940" s="28">
        <v>2248.4699999999998</v>
      </c>
      <c r="Y940" s="11" t="s">
        <v>34</v>
      </c>
      <c r="Z940" s="137">
        <v>27</v>
      </c>
      <c r="AA940" s="137">
        <v>60</v>
      </c>
      <c r="AB940" s="137">
        <v>5</v>
      </c>
      <c r="AC940" s="137"/>
      <c r="AD940" s="137"/>
    </row>
    <row r="941" spans="1:30" ht="36" hidden="1" customHeight="1">
      <c r="A941" s="32">
        <v>31</v>
      </c>
      <c r="B941" s="41" t="s">
        <v>2819</v>
      </c>
      <c r="C941" s="42" t="s">
        <v>2816</v>
      </c>
      <c r="D941" s="137" t="s">
        <v>2736</v>
      </c>
      <c r="E941" s="137" t="s">
        <v>2737</v>
      </c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16">
        <f t="shared" si="34"/>
        <v>0</v>
      </c>
      <c r="W941" s="28">
        <v>2949.64</v>
      </c>
      <c r="X941" s="28">
        <v>2949.64</v>
      </c>
      <c r="Y941" s="11" t="s">
        <v>34</v>
      </c>
      <c r="Z941" s="137">
        <v>27</v>
      </c>
      <c r="AA941" s="137">
        <v>60</v>
      </c>
      <c r="AB941" s="137">
        <v>5</v>
      </c>
      <c r="AC941" s="137" t="s">
        <v>2820</v>
      </c>
      <c r="AD941" s="137">
        <v>699</v>
      </c>
    </row>
    <row r="942" spans="1:30" ht="36" hidden="1" customHeight="1">
      <c r="A942" s="32">
        <v>32</v>
      </c>
      <c r="B942" s="41" t="s">
        <v>2821</v>
      </c>
      <c r="C942" s="42" t="s">
        <v>2822</v>
      </c>
      <c r="D942" s="137" t="s">
        <v>2736</v>
      </c>
      <c r="E942" s="137" t="s">
        <v>2737</v>
      </c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16">
        <f t="shared" si="34"/>
        <v>0</v>
      </c>
      <c r="W942" s="28">
        <v>3025.82</v>
      </c>
      <c r="X942" s="28">
        <v>3025.82</v>
      </c>
      <c r="Y942" s="11" t="s">
        <v>34</v>
      </c>
      <c r="Z942" s="137">
        <v>27</v>
      </c>
      <c r="AA942" s="137">
        <v>60</v>
      </c>
      <c r="AB942" s="137">
        <v>5</v>
      </c>
      <c r="AC942" s="137" t="s">
        <v>2823</v>
      </c>
      <c r="AD942" s="137">
        <v>702</v>
      </c>
    </row>
    <row r="943" spans="1:30" ht="36" hidden="1" customHeight="1">
      <c r="A943" s="32">
        <v>33</v>
      </c>
      <c r="B943" s="136" t="s">
        <v>2810</v>
      </c>
      <c r="C943" s="137" t="s">
        <v>2811</v>
      </c>
      <c r="D943" s="137" t="s">
        <v>2736</v>
      </c>
      <c r="E943" s="137" t="s">
        <v>2737</v>
      </c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16">
        <f t="shared" si="34"/>
        <v>0</v>
      </c>
      <c r="W943" s="69">
        <v>3415.28</v>
      </c>
      <c r="X943" s="69">
        <v>3415.28</v>
      </c>
      <c r="Y943" s="11" t="s">
        <v>34</v>
      </c>
      <c r="Z943" s="137">
        <v>27</v>
      </c>
      <c r="AA943" s="137">
        <v>60</v>
      </c>
      <c r="AB943" s="137">
        <v>5</v>
      </c>
      <c r="AC943" s="137" t="s">
        <v>2824</v>
      </c>
      <c r="AD943" s="137">
        <v>707</v>
      </c>
    </row>
    <row r="944" spans="1:30" ht="36" customHeight="1">
      <c r="A944" s="32">
        <v>34</v>
      </c>
      <c r="B944" s="41" t="s">
        <v>2825</v>
      </c>
      <c r="C944" s="42" t="s">
        <v>2826</v>
      </c>
      <c r="D944" s="137" t="s">
        <v>2736</v>
      </c>
      <c r="E944" s="137" t="s">
        <v>2737</v>
      </c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16">
        <f t="shared" si="34"/>
        <v>0</v>
      </c>
      <c r="W944" s="28">
        <v>1943.07</v>
      </c>
      <c r="X944" s="28">
        <v>1943.07</v>
      </c>
      <c r="Y944" s="11" t="s">
        <v>34</v>
      </c>
      <c r="Z944" s="137">
        <v>27</v>
      </c>
      <c r="AA944" s="137">
        <v>60</v>
      </c>
      <c r="AB944" s="137">
        <v>5</v>
      </c>
      <c r="AC944" s="137"/>
      <c r="AD944" s="137"/>
    </row>
    <row r="945" spans="1:30" ht="36" hidden="1" customHeight="1">
      <c r="A945" s="32">
        <v>35</v>
      </c>
      <c r="B945" s="41" t="s">
        <v>2827</v>
      </c>
      <c r="C945" s="42" t="s">
        <v>2828</v>
      </c>
      <c r="D945" s="137" t="s">
        <v>2736</v>
      </c>
      <c r="E945" s="137" t="s">
        <v>2737</v>
      </c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16">
        <f t="shared" si="34"/>
        <v>0</v>
      </c>
      <c r="W945" s="28">
        <v>1251.3864241000001</v>
      </c>
      <c r="X945" s="28">
        <v>1251.3864241000001</v>
      </c>
      <c r="Y945" s="11" t="s">
        <v>51</v>
      </c>
      <c r="Z945" s="137">
        <v>27</v>
      </c>
      <c r="AA945" s="137">
        <v>60</v>
      </c>
      <c r="AB945" s="137">
        <v>5</v>
      </c>
      <c r="AC945" s="137" t="s">
        <v>2829</v>
      </c>
      <c r="AD945" s="137">
        <v>689</v>
      </c>
    </row>
    <row r="946" spans="1:30" ht="36" hidden="1" customHeight="1">
      <c r="A946" s="32">
        <v>36</v>
      </c>
      <c r="B946" s="41" t="s">
        <v>2830</v>
      </c>
      <c r="C946" s="42" t="s">
        <v>2831</v>
      </c>
      <c r="D946" s="137" t="s">
        <v>2736</v>
      </c>
      <c r="E946" s="137" t="s">
        <v>2737</v>
      </c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16">
        <f t="shared" si="34"/>
        <v>0</v>
      </c>
      <c r="W946" s="28">
        <v>1033.81</v>
      </c>
      <c r="X946" s="28">
        <v>1033.81</v>
      </c>
      <c r="Y946" s="11" t="s">
        <v>34</v>
      </c>
      <c r="Z946" s="137">
        <v>27</v>
      </c>
      <c r="AA946" s="137">
        <v>60</v>
      </c>
      <c r="AB946" s="137">
        <v>5</v>
      </c>
      <c r="AC946" s="137" t="s">
        <v>2832</v>
      </c>
      <c r="AD946" s="137">
        <v>681</v>
      </c>
    </row>
    <row r="947" spans="1:30" s="27" customFormat="1" ht="36" hidden="1" customHeight="1">
      <c r="A947" s="32">
        <v>37</v>
      </c>
      <c r="B947" s="41" t="s">
        <v>2833</v>
      </c>
      <c r="C947" s="42" t="s">
        <v>2763</v>
      </c>
      <c r="D947" s="42" t="s">
        <v>2736</v>
      </c>
      <c r="E947" s="42" t="s">
        <v>2737</v>
      </c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16">
        <f t="shared" si="34"/>
        <v>0</v>
      </c>
      <c r="W947" s="28">
        <v>412.75</v>
      </c>
      <c r="X947" s="28">
        <v>412.75</v>
      </c>
      <c r="Y947" s="11" t="s">
        <v>34</v>
      </c>
      <c r="Z947" s="42">
        <v>27</v>
      </c>
      <c r="AA947" s="42">
        <v>60</v>
      </c>
      <c r="AB947" s="42">
        <v>5</v>
      </c>
      <c r="AC947" s="42" t="s">
        <v>2834</v>
      </c>
      <c r="AD947" s="42">
        <v>679</v>
      </c>
    </row>
    <row r="948" spans="1:30" ht="36" hidden="1" customHeight="1">
      <c r="A948" s="32">
        <v>38</v>
      </c>
      <c r="B948" s="41" t="s">
        <v>2835</v>
      </c>
      <c r="C948" s="42" t="s">
        <v>2836</v>
      </c>
      <c r="D948" s="137" t="s">
        <v>2736</v>
      </c>
      <c r="E948" s="137" t="s">
        <v>2737</v>
      </c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16">
        <f t="shared" si="34"/>
        <v>0</v>
      </c>
      <c r="W948" s="28">
        <v>2314.5</v>
      </c>
      <c r="X948" s="28">
        <v>2314.5</v>
      </c>
      <c r="Y948" s="11" t="s">
        <v>34</v>
      </c>
      <c r="Z948" s="137">
        <v>27</v>
      </c>
      <c r="AA948" s="137">
        <v>60</v>
      </c>
      <c r="AB948" s="137">
        <v>5</v>
      </c>
      <c r="AC948" s="137" t="s">
        <v>2837</v>
      </c>
      <c r="AD948" s="137">
        <v>2578</v>
      </c>
    </row>
    <row r="949" spans="1:30" ht="36" hidden="1" customHeight="1">
      <c r="A949" s="32">
        <v>39</v>
      </c>
      <c r="B949" s="41" t="s">
        <v>2838</v>
      </c>
      <c r="C949" s="42" t="s">
        <v>2836</v>
      </c>
      <c r="D949" s="137" t="s">
        <v>2736</v>
      </c>
      <c r="E949" s="137" t="s">
        <v>2737</v>
      </c>
      <c r="F949" s="34">
        <v>7014334</v>
      </c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16">
        <f t="shared" si="34"/>
        <v>1082.3117362</v>
      </c>
      <c r="W949" s="28">
        <v>1002.95</v>
      </c>
      <c r="X949" s="28">
        <v>1002.95</v>
      </c>
      <c r="Y949" s="11" t="s">
        <v>51</v>
      </c>
      <c r="Z949" s="137">
        <v>27</v>
      </c>
      <c r="AA949" s="137">
        <v>60</v>
      </c>
      <c r="AB949" s="137">
        <v>5</v>
      </c>
      <c r="AC949" s="137" t="s">
        <v>2839</v>
      </c>
      <c r="AD949" s="137">
        <v>2579</v>
      </c>
    </row>
    <row r="950" spans="1:30" ht="36" hidden="1" customHeight="1">
      <c r="A950" s="32">
        <v>40</v>
      </c>
      <c r="B950" s="41" t="s">
        <v>2840</v>
      </c>
      <c r="C950" s="42" t="s">
        <v>2841</v>
      </c>
      <c r="D950" s="137" t="s">
        <v>2736</v>
      </c>
      <c r="E950" s="137" t="s">
        <v>2737</v>
      </c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16">
        <f t="shared" si="34"/>
        <v>0</v>
      </c>
      <c r="W950" s="28">
        <v>1203.54</v>
      </c>
      <c r="X950" s="28">
        <v>1203.54</v>
      </c>
      <c r="Y950" s="11" t="s">
        <v>34</v>
      </c>
      <c r="Z950" s="137">
        <v>27</v>
      </c>
      <c r="AA950" s="137">
        <v>60</v>
      </c>
      <c r="AB950" s="137">
        <v>5</v>
      </c>
      <c r="AC950" s="137" t="s">
        <v>2842</v>
      </c>
      <c r="AD950" s="137">
        <v>2581</v>
      </c>
    </row>
    <row r="951" spans="1:30" ht="36" customHeight="1">
      <c r="A951" s="32">
        <v>41</v>
      </c>
      <c r="B951" s="41" t="s">
        <v>2843</v>
      </c>
      <c r="C951" s="138" t="s">
        <v>2844</v>
      </c>
      <c r="D951" s="137" t="s">
        <v>2736</v>
      </c>
      <c r="E951" s="137" t="s">
        <v>2737</v>
      </c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16">
        <f t="shared" si="34"/>
        <v>0</v>
      </c>
      <c r="W951" s="28">
        <v>32296.62311</v>
      </c>
      <c r="X951" s="28">
        <v>32296.62311</v>
      </c>
      <c r="Y951" s="11" t="s">
        <v>51</v>
      </c>
      <c r="Z951" s="137">
        <v>27</v>
      </c>
      <c r="AA951" s="137">
        <v>60</v>
      </c>
      <c r="AB951" s="137">
        <v>5</v>
      </c>
      <c r="AC951" s="137"/>
      <c r="AD951" s="137"/>
    </row>
    <row r="952" spans="1:30" ht="36" customHeight="1">
      <c r="A952" s="32">
        <v>42</v>
      </c>
      <c r="B952" s="41" t="s">
        <v>2845</v>
      </c>
      <c r="C952" s="42" t="s">
        <v>2846</v>
      </c>
      <c r="D952" s="137" t="s">
        <v>2736</v>
      </c>
      <c r="E952" s="137" t="s">
        <v>2737</v>
      </c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16">
        <f t="shared" si="34"/>
        <v>0</v>
      </c>
      <c r="W952" s="28">
        <v>1490.0835865000001</v>
      </c>
      <c r="X952" s="28">
        <v>1490.0835865000001</v>
      </c>
      <c r="Y952" s="11" t="s">
        <v>51</v>
      </c>
      <c r="Z952" s="137">
        <v>27</v>
      </c>
      <c r="AA952" s="137">
        <v>60</v>
      </c>
      <c r="AB952" s="137">
        <v>5</v>
      </c>
      <c r="AC952" s="137"/>
      <c r="AD952" s="137"/>
    </row>
    <row r="953" spans="1:30" ht="36" hidden="1" customHeight="1">
      <c r="A953" s="32">
        <v>43</v>
      </c>
      <c r="B953" s="41" t="s">
        <v>2847</v>
      </c>
      <c r="C953" s="42" t="s">
        <v>2848</v>
      </c>
      <c r="D953" s="137" t="s">
        <v>2736</v>
      </c>
      <c r="E953" s="137" t="s">
        <v>2737</v>
      </c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16">
        <f t="shared" si="34"/>
        <v>0</v>
      </c>
      <c r="W953" s="28">
        <v>1030.0490918</v>
      </c>
      <c r="X953" s="28">
        <v>1030.0490918</v>
      </c>
      <c r="Y953" s="11" t="s">
        <v>51</v>
      </c>
      <c r="Z953" s="137">
        <v>27</v>
      </c>
      <c r="AA953" s="137">
        <v>60</v>
      </c>
      <c r="AB953" s="137">
        <v>5</v>
      </c>
      <c r="AC953" s="137" t="s">
        <v>2849</v>
      </c>
      <c r="AD953" s="137">
        <v>703</v>
      </c>
    </row>
    <row r="954" spans="1:30" ht="36" customHeight="1">
      <c r="A954" s="32">
        <v>44</v>
      </c>
      <c r="B954" s="41" t="s">
        <v>2850</v>
      </c>
      <c r="C954" s="42" t="s">
        <v>2851</v>
      </c>
      <c r="D954" s="137" t="s">
        <v>2736</v>
      </c>
      <c r="E954" s="137" t="s">
        <v>2737</v>
      </c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16">
        <f t="shared" si="34"/>
        <v>0</v>
      </c>
      <c r="W954" s="28">
        <v>1228.8297700000001</v>
      </c>
      <c r="X954" s="28">
        <v>1228.8297700000001</v>
      </c>
      <c r="Y954" s="11" t="s">
        <v>51</v>
      </c>
      <c r="Z954" s="137">
        <v>27</v>
      </c>
      <c r="AA954" s="137">
        <v>60</v>
      </c>
      <c r="AB954" s="137">
        <v>5</v>
      </c>
      <c r="AC954" s="137"/>
      <c r="AD954" s="137"/>
    </row>
    <row r="955" spans="1:30" ht="36" customHeight="1">
      <c r="A955" s="32">
        <v>45</v>
      </c>
      <c r="B955" s="41" t="s">
        <v>2852</v>
      </c>
      <c r="C955" s="42" t="s">
        <v>2853</v>
      </c>
      <c r="D955" s="137" t="s">
        <v>2736</v>
      </c>
      <c r="E955" s="42" t="s">
        <v>2854</v>
      </c>
      <c r="F955" s="42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16">
        <f t="shared" si="34"/>
        <v>0</v>
      </c>
      <c r="W955" s="28">
        <v>1537.5970312000002</v>
      </c>
      <c r="X955" s="28">
        <v>1537.5970312000002</v>
      </c>
      <c r="Y955" s="11" t="s">
        <v>51</v>
      </c>
      <c r="Z955" s="137">
        <v>27</v>
      </c>
      <c r="AA955" s="137">
        <v>60</v>
      </c>
      <c r="AB955" s="137">
        <v>5</v>
      </c>
      <c r="AC955" s="137"/>
      <c r="AD955" s="137"/>
    </row>
    <row r="956" spans="1:30" ht="36" customHeight="1">
      <c r="A956" s="32">
        <v>46</v>
      </c>
      <c r="B956" s="41" t="s">
        <v>2855</v>
      </c>
      <c r="C956" s="42" t="s">
        <v>2856</v>
      </c>
      <c r="D956" s="137" t="s">
        <v>2736</v>
      </c>
      <c r="E956" s="42" t="s">
        <v>2857</v>
      </c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16">
        <f t="shared" si="34"/>
        <v>0</v>
      </c>
      <c r="W956" s="28">
        <v>1526.8875311000002</v>
      </c>
      <c r="X956" s="28">
        <v>1526.8875311000002</v>
      </c>
      <c r="Y956" s="11" t="s">
        <v>51</v>
      </c>
      <c r="Z956" s="137">
        <v>27</v>
      </c>
      <c r="AA956" s="137">
        <v>60</v>
      </c>
      <c r="AB956" s="137">
        <v>5</v>
      </c>
      <c r="AC956" s="137"/>
      <c r="AD956" s="137"/>
    </row>
    <row r="957" spans="1:30" ht="36" customHeight="1">
      <c r="A957" s="32">
        <v>47</v>
      </c>
      <c r="B957" s="41" t="s">
        <v>2858</v>
      </c>
      <c r="C957" s="42" t="s">
        <v>2859</v>
      </c>
      <c r="D957" s="137" t="s">
        <v>2736</v>
      </c>
      <c r="E957" s="42" t="s">
        <v>2860</v>
      </c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16">
        <f t="shared" si="34"/>
        <v>0</v>
      </c>
      <c r="W957" s="28">
        <v>1695.4288039</v>
      </c>
      <c r="X957" s="28">
        <v>1695.4288039</v>
      </c>
      <c r="Y957" s="11" t="s">
        <v>51</v>
      </c>
      <c r="Z957" s="137">
        <v>27</v>
      </c>
      <c r="AA957" s="137">
        <v>60</v>
      </c>
      <c r="AB957" s="137">
        <v>5</v>
      </c>
      <c r="AC957" s="137"/>
      <c r="AD957" s="137"/>
    </row>
    <row r="958" spans="1:30" ht="36" customHeight="1">
      <c r="A958" s="32">
        <v>48</v>
      </c>
      <c r="B958" s="41" t="s">
        <v>2861</v>
      </c>
      <c r="C958" s="42" t="s">
        <v>2862</v>
      </c>
      <c r="D958" s="137" t="s">
        <v>2736</v>
      </c>
      <c r="E958" s="42" t="s">
        <v>1303</v>
      </c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16">
        <f t="shared" si="34"/>
        <v>0</v>
      </c>
      <c r="W958" s="28">
        <v>2424.4884346000003</v>
      </c>
      <c r="X958" s="28">
        <v>2424.4884346000003</v>
      </c>
      <c r="Y958" s="11" t="s">
        <v>51</v>
      </c>
      <c r="Z958" s="137">
        <v>27</v>
      </c>
      <c r="AA958" s="137">
        <v>60</v>
      </c>
      <c r="AB958" s="137">
        <v>5</v>
      </c>
      <c r="AC958" s="137"/>
      <c r="AD958" s="137"/>
    </row>
    <row r="959" spans="1:30" ht="36" customHeight="1">
      <c r="A959" s="32">
        <v>49</v>
      </c>
      <c r="B959" s="41" t="s">
        <v>2863</v>
      </c>
      <c r="C959" s="42" t="s">
        <v>2864</v>
      </c>
      <c r="D959" s="137" t="s">
        <v>2736</v>
      </c>
      <c r="E959" s="42" t="s">
        <v>1853</v>
      </c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16">
        <f t="shared" si="34"/>
        <v>0</v>
      </c>
      <c r="W959" s="28">
        <v>1112.6616204000002</v>
      </c>
      <c r="X959" s="28">
        <v>1112.6616204000002</v>
      </c>
      <c r="Y959" s="11" t="s">
        <v>51</v>
      </c>
      <c r="Z959" s="137">
        <v>27</v>
      </c>
      <c r="AA959" s="137">
        <v>60</v>
      </c>
      <c r="AB959" s="137">
        <v>5</v>
      </c>
      <c r="AC959" s="137"/>
      <c r="AD959" s="137"/>
    </row>
    <row r="960" spans="1:30" ht="49.5" customHeight="1">
      <c r="A960" s="32">
        <v>1</v>
      </c>
      <c r="B960" s="47" t="s">
        <v>2865</v>
      </c>
      <c r="C960" s="47" t="s">
        <v>2866</v>
      </c>
      <c r="D960" s="47" t="s">
        <v>1822</v>
      </c>
      <c r="E960" s="47" t="s">
        <v>2867</v>
      </c>
      <c r="F960" s="30"/>
      <c r="G960" s="73"/>
      <c r="H960" s="13"/>
      <c r="I960" s="13"/>
      <c r="J960" s="74"/>
      <c r="K960" s="84"/>
      <c r="L960" s="84"/>
      <c r="M960" s="74"/>
      <c r="N960" s="74"/>
      <c r="O960" s="74"/>
      <c r="P960" s="74"/>
      <c r="Q960" s="74"/>
      <c r="R960" s="74"/>
      <c r="S960" s="74"/>
      <c r="T960" s="74"/>
      <c r="U960" s="74"/>
      <c r="V960" s="16">
        <f t="shared" si="34"/>
        <v>0</v>
      </c>
      <c r="W960" s="36"/>
      <c r="X960" s="54"/>
      <c r="Y960" s="54" t="s">
        <v>2868</v>
      </c>
      <c r="Z960" s="13">
        <v>28</v>
      </c>
      <c r="AA960" s="13">
        <v>40</v>
      </c>
      <c r="AB960" s="13">
        <v>5</v>
      </c>
      <c r="AC960" s="13"/>
      <c r="AD960" s="13"/>
    </row>
    <row r="961" spans="1:30" ht="36" customHeight="1">
      <c r="A961" s="32">
        <v>2</v>
      </c>
      <c r="B961" s="47" t="s">
        <v>2869</v>
      </c>
      <c r="C961" s="47" t="s">
        <v>2870</v>
      </c>
      <c r="D961" s="47" t="s">
        <v>1822</v>
      </c>
      <c r="E961" s="47" t="s">
        <v>2871</v>
      </c>
      <c r="F961" s="16"/>
      <c r="G961" s="73"/>
      <c r="H961" s="13"/>
      <c r="I961" s="13"/>
      <c r="J961" s="74"/>
      <c r="K961" s="84"/>
      <c r="L961" s="84"/>
      <c r="M961" s="74"/>
      <c r="N961" s="74"/>
      <c r="O961" s="74"/>
      <c r="P961" s="74"/>
      <c r="Q961" s="74"/>
      <c r="R961" s="74"/>
      <c r="S961" s="74"/>
      <c r="T961" s="74"/>
      <c r="U961" s="74"/>
      <c r="V961" s="16">
        <f t="shared" si="34"/>
        <v>0</v>
      </c>
      <c r="W961" s="36"/>
      <c r="X961" s="54"/>
      <c r="Y961" s="54" t="s">
        <v>2868</v>
      </c>
      <c r="Z961" s="13">
        <v>28</v>
      </c>
      <c r="AA961" s="13">
        <v>40</v>
      </c>
      <c r="AB961" s="13">
        <v>5</v>
      </c>
      <c r="AC961" s="13"/>
      <c r="AD961" s="13"/>
    </row>
    <row r="962" spans="1:30" ht="36" customHeight="1">
      <c r="A962" s="32">
        <v>3</v>
      </c>
      <c r="B962" s="47" t="s">
        <v>2872</v>
      </c>
      <c r="C962" s="47" t="s">
        <v>2873</v>
      </c>
      <c r="D962" s="47" t="s">
        <v>1822</v>
      </c>
      <c r="E962" s="47" t="s">
        <v>2874</v>
      </c>
      <c r="F962" s="16"/>
      <c r="G962" s="73"/>
      <c r="H962" s="13"/>
      <c r="I962" s="13"/>
      <c r="J962" s="74"/>
      <c r="K962" s="84"/>
      <c r="L962" s="84"/>
      <c r="M962" s="74"/>
      <c r="N962" s="74"/>
      <c r="O962" s="74"/>
      <c r="P962" s="74"/>
      <c r="Q962" s="74"/>
      <c r="R962" s="74"/>
      <c r="S962" s="74"/>
      <c r="T962" s="74"/>
      <c r="U962" s="74"/>
      <c r="V962" s="16">
        <f t="shared" si="34"/>
        <v>0</v>
      </c>
      <c r="W962" s="36"/>
      <c r="X962" s="54"/>
      <c r="Y962" s="54" t="s">
        <v>2868</v>
      </c>
      <c r="Z962" s="13">
        <v>28</v>
      </c>
      <c r="AA962" s="13">
        <v>40</v>
      </c>
      <c r="AB962" s="13">
        <v>5</v>
      </c>
      <c r="AC962" s="13"/>
      <c r="AD962" s="13"/>
    </row>
    <row r="963" spans="1:30" ht="36" hidden="1" customHeight="1">
      <c r="A963" s="32">
        <v>4</v>
      </c>
      <c r="B963" s="47" t="s">
        <v>2875</v>
      </c>
      <c r="C963" s="47" t="s">
        <v>2876</v>
      </c>
      <c r="D963" s="47" t="s">
        <v>1822</v>
      </c>
      <c r="E963" s="47" t="s">
        <v>2877</v>
      </c>
      <c r="F963" s="30">
        <v>101308600</v>
      </c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6">
        <f t="shared" si="34"/>
        <v>15631.916980000002</v>
      </c>
      <c r="W963" s="36">
        <v>15632</v>
      </c>
      <c r="X963" s="54">
        <f>W963</f>
        <v>15632</v>
      </c>
      <c r="Y963" s="11" t="s">
        <v>51</v>
      </c>
      <c r="Z963" s="13">
        <v>28</v>
      </c>
      <c r="AA963" s="13">
        <v>40</v>
      </c>
      <c r="AB963" s="13">
        <v>5</v>
      </c>
      <c r="AC963" s="38" t="s">
        <v>2878</v>
      </c>
      <c r="AD963" s="13">
        <v>711</v>
      </c>
    </row>
    <row r="964" spans="1:30" ht="36" customHeight="1">
      <c r="A964" s="32">
        <v>5</v>
      </c>
      <c r="B964" s="47" t="s">
        <v>2879</v>
      </c>
      <c r="C964" s="47" t="s">
        <v>2880</v>
      </c>
      <c r="D964" s="47" t="s">
        <v>1822</v>
      </c>
      <c r="E964" s="47" t="s">
        <v>2881</v>
      </c>
      <c r="F964" s="13"/>
      <c r="G964" s="73"/>
      <c r="H964" s="13"/>
      <c r="I964" s="13"/>
      <c r="J964" s="74">
        <v>459900</v>
      </c>
      <c r="K964" s="84"/>
      <c r="L964" s="84"/>
      <c r="M964" s="74"/>
      <c r="N964" s="74"/>
      <c r="O964" s="74"/>
      <c r="P964" s="74"/>
      <c r="Q964" s="74"/>
      <c r="R964" s="74"/>
      <c r="S964" s="74"/>
      <c r="T964" s="74"/>
      <c r="U964" s="74"/>
      <c r="V964" s="16">
        <f t="shared" si="34"/>
        <v>229950</v>
      </c>
      <c r="W964" s="36"/>
      <c r="X964" s="54"/>
      <c r="Y964" s="54" t="s">
        <v>2868</v>
      </c>
      <c r="Z964" s="13">
        <v>28</v>
      </c>
      <c r="AA964" s="13">
        <v>40</v>
      </c>
      <c r="AB964" s="13">
        <v>5</v>
      </c>
      <c r="AC964" s="13"/>
      <c r="AD964" s="13"/>
    </row>
    <row r="965" spans="1:30" ht="36" customHeight="1">
      <c r="A965" s="32">
        <v>6</v>
      </c>
      <c r="B965" s="47" t="s">
        <v>2883</v>
      </c>
      <c r="C965" s="47" t="s">
        <v>2884</v>
      </c>
      <c r="D965" s="47" t="s">
        <v>1822</v>
      </c>
      <c r="E965" s="47" t="s">
        <v>2885</v>
      </c>
      <c r="F965" s="16"/>
      <c r="G965" s="73"/>
      <c r="H965" s="13"/>
      <c r="I965" s="13"/>
      <c r="J965" s="74"/>
      <c r="K965" s="84"/>
      <c r="L965" s="84"/>
      <c r="M965" s="74"/>
      <c r="N965" s="74"/>
      <c r="O965" s="74"/>
      <c r="P965" s="74"/>
      <c r="Q965" s="74"/>
      <c r="R965" s="74"/>
      <c r="S965" s="74"/>
      <c r="T965" s="74"/>
      <c r="U965" s="74"/>
      <c r="V965" s="16">
        <f t="shared" si="34"/>
        <v>0</v>
      </c>
      <c r="W965" s="36"/>
      <c r="X965" s="54"/>
      <c r="Y965" s="54" t="s">
        <v>2868</v>
      </c>
      <c r="Z965" s="13">
        <v>28</v>
      </c>
      <c r="AA965" s="13">
        <v>40</v>
      </c>
      <c r="AB965" s="13">
        <v>5</v>
      </c>
      <c r="AC965" s="13"/>
      <c r="AD965" s="13"/>
    </row>
    <row r="966" spans="1:30" ht="36" customHeight="1">
      <c r="A966" s="32">
        <v>7</v>
      </c>
      <c r="B966" s="47" t="s">
        <v>2886</v>
      </c>
      <c r="C966" s="47" t="s">
        <v>2887</v>
      </c>
      <c r="D966" s="47" t="s">
        <v>1822</v>
      </c>
      <c r="E966" s="47" t="s">
        <v>2885</v>
      </c>
      <c r="F966" s="13"/>
      <c r="G966" s="73"/>
      <c r="H966" s="13"/>
      <c r="I966" s="13"/>
      <c r="J966" s="74"/>
      <c r="K966" s="84"/>
      <c r="L966" s="84"/>
      <c r="M966" s="74"/>
      <c r="N966" s="74"/>
      <c r="O966" s="74"/>
      <c r="P966" s="74"/>
      <c r="Q966" s="74"/>
      <c r="R966" s="74"/>
      <c r="S966" s="74"/>
      <c r="T966" s="74"/>
      <c r="U966" s="74"/>
      <c r="V966" s="16">
        <f t="shared" si="34"/>
        <v>0</v>
      </c>
      <c r="W966" s="36"/>
      <c r="X966" s="54"/>
      <c r="Y966" s="54" t="s">
        <v>2868</v>
      </c>
      <c r="Z966" s="13">
        <v>28</v>
      </c>
      <c r="AA966" s="13">
        <v>40</v>
      </c>
      <c r="AB966" s="13">
        <v>5</v>
      </c>
      <c r="AC966" s="13"/>
      <c r="AD966" s="13"/>
    </row>
    <row r="967" spans="1:30" ht="36" customHeight="1">
      <c r="A967" s="32">
        <v>8</v>
      </c>
      <c r="B967" s="47" t="s">
        <v>2888</v>
      </c>
      <c r="C967" s="47" t="s">
        <v>2887</v>
      </c>
      <c r="D967" s="47" t="s">
        <v>1822</v>
      </c>
      <c r="E967" s="47" t="s">
        <v>2885</v>
      </c>
      <c r="F967" s="13"/>
      <c r="G967" s="73"/>
      <c r="H967" s="13"/>
      <c r="I967" s="13"/>
      <c r="J967" s="74"/>
      <c r="K967" s="84"/>
      <c r="L967" s="84"/>
      <c r="M967" s="74"/>
      <c r="N967" s="74"/>
      <c r="O967" s="74"/>
      <c r="P967" s="74"/>
      <c r="Q967" s="74"/>
      <c r="R967" s="74"/>
      <c r="S967" s="74"/>
      <c r="T967" s="74"/>
      <c r="U967" s="74"/>
      <c r="V967" s="16">
        <f t="shared" si="34"/>
        <v>0</v>
      </c>
      <c r="W967" s="36"/>
      <c r="X967" s="54"/>
      <c r="Y967" s="54" t="s">
        <v>2868</v>
      </c>
      <c r="Z967" s="13">
        <v>28</v>
      </c>
      <c r="AA967" s="13">
        <v>40</v>
      </c>
      <c r="AB967" s="13">
        <v>5</v>
      </c>
      <c r="AC967" s="13"/>
      <c r="AD967" s="13"/>
    </row>
    <row r="968" spans="1:30" ht="36" customHeight="1">
      <c r="A968" s="32">
        <v>9</v>
      </c>
      <c r="B968" s="47" t="s">
        <v>2889</v>
      </c>
      <c r="C968" s="47" t="s">
        <v>2890</v>
      </c>
      <c r="D968" s="47" t="s">
        <v>1822</v>
      </c>
      <c r="E968" s="47" t="s">
        <v>2891</v>
      </c>
      <c r="F968" s="13"/>
      <c r="G968" s="73"/>
      <c r="H968" s="13"/>
      <c r="I968" s="13"/>
      <c r="J968" s="74"/>
      <c r="K968" s="84"/>
      <c r="L968" s="84"/>
      <c r="M968" s="74"/>
      <c r="N968" s="74"/>
      <c r="O968" s="74"/>
      <c r="P968" s="74"/>
      <c r="Q968" s="74"/>
      <c r="R968" s="74"/>
      <c r="S968" s="74"/>
      <c r="T968" s="74"/>
      <c r="U968" s="74"/>
      <c r="V968" s="16">
        <f t="shared" si="34"/>
        <v>0</v>
      </c>
      <c r="W968" s="36"/>
      <c r="X968" s="54"/>
      <c r="Y968" s="54" t="s">
        <v>2868</v>
      </c>
      <c r="Z968" s="13">
        <v>28</v>
      </c>
      <c r="AA968" s="13">
        <v>40</v>
      </c>
      <c r="AB968" s="13">
        <v>5</v>
      </c>
      <c r="AC968" s="13"/>
      <c r="AD968" s="13"/>
    </row>
    <row r="969" spans="1:30" ht="36" customHeight="1">
      <c r="A969" s="32">
        <v>10</v>
      </c>
      <c r="B969" s="47" t="s">
        <v>2892</v>
      </c>
      <c r="C969" s="47" t="s">
        <v>2893</v>
      </c>
      <c r="D969" s="47" t="s">
        <v>1822</v>
      </c>
      <c r="E969" s="47" t="s">
        <v>2894</v>
      </c>
      <c r="F969" s="13"/>
      <c r="G969" s="73"/>
      <c r="H969" s="13"/>
      <c r="I969" s="13"/>
      <c r="J969" s="74"/>
      <c r="K969" s="84"/>
      <c r="L969" s="84"/>
      <c r="M969" s="74"/>
      <c r="N969" s="74"/>
      <c r="O969" s="74"/>
      <c r="P969" s="74"/>
      <c r="Q969" s="74"/>
      <c r="R969" s="74"/>
      <c r="S969" s="74"/>
      <c r="T969" s="74"/>
      <c r="U969" s="74"/>
      <c r="V969" s="16">
        <f t="shared" si="34"/>
        <v>0</v>
      </c>
      <c r="W969" s="36"/>
      <c r="X969" s="54"/>
      <c r="Y969" s="54" t="s">
        <v>2868</v>
      </c>
      <c r="Z969" s="13">
        <v>28</v>
      </c>
      <c r="AA969" s="13">
        <v>40</v>
      </c>
      <c r="AB969" s="13">
        <v>5</v>
      </c>
      <c r="AC969" s="13"/>
      <c r="AD969" s="13"/>
    </row>
    <row r="970" spans="1:30" ht="36" customHeight="1">
      <c r="A970" s="32">
        <v>11</v>
      </c>
      <c r="B970" s="47" t="s">
        <v>2895</v>
      </c>
      <c r="C970" s="47" t="s">
        <v>2896</v>
      </c>
      <c r="D970" s="47" t="s">
        <v>1822</v>
      </c>
      <c r="E970" s="47" t="s">
        <v>2885</v>
      </c>
      <c r="F970" s="13"/>
      <c r="G970" s="114"/>
      <c r="H970" s="13"/>
      <c r="I970" s="13"/>
      <c r="J970" s="114"/>
      <c r="K970" s="114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6">
        <f t="shared" si="34"/>
        <v>0</v>
      </c>
      <c r="W970" s="36"/>
      <c r="X970" s="54"/>
      <c r="Y970" s="54" t="s">
        <v>2868</v>
      </c>
      <c r="Z970" s="13">
        <v>28</v>
      </c>
      <c r="AA970" s="13">
        <v>40</v>
      </c>
      <c r="AB970" s="13">
        <v>5</v>
      </c>
      <c r="AC970" s="13"/>
      <c r="AD970" s="13"/>
    </row>
    <row r="971" spans="1:30" ht="42.75" hidden="1" customHeight="1">
      <c r="A971" s="32">
        <v>1</v>
      </c>
      <c r="B971" s="52" t="s">
        <v>2897</v>
      </c>
      <c r="C971" s="52" t="s">
        <v>2898</v>
      </c>
      <c r="D971" s="48" t="s">
        <v>32</v>
      </c>
      <c r="E971" s="52" t="s">
        <v>2899</v>
      </c>
      <c r="F971" s="50">
        <v>6488777</v>
      </c>
      <c r="G971" s="139"/>
      <c r="H971" s="34"/>
      <c r="I971" s="34"/>
      <c r="J971" s="34"/>
      <c r="K971" s="140"/>
      <c r="L971" s="48"/>
      <c r="M971" s="34"/>
      <c r="N971" s="34"/>
      <c r="O971" s="34"/>
      <c r="P971" s="48"/>
      <c r="Q971" s="48"/>
      <c r="R971" s="34"/>
      <c r="S971" s="34"/>
      <c r="T971" s="34"/>
      <c r="U971" s="48"/>
      <c r="V971" s="16">
        <f t="shared" si="34"/>
        <v>1001.2182911000001</v>
      </c>
      <c r="W971" s="111">
        <v>1001.2182911000001</v>
      </c>
      <c r="X971" s="111">
        <f>IF(Y971="EVN",V971,W971)</f>
        <v>1001.2182911000001</v>
      </c>
      <c r="Y971" s="11" t="s">
        <v>34</v>
      </c>
      <c r="Z971" s="22">
        <v>29</v>
      </c>
      <c r="AA971" s="22">
        <v>9</v>
      </c>
      <c r="AB971" s="22">
        <v>5</v>
      </c>
      <c r="AC971" s="140" t="s">
        <v>2900</v>
      </c>
      <c r="AD971" s="140">
        <v>2588</v>
      </c>
    </row>
    <row r="972" spans="1:30" ht="36" hidden="1" customHeight="1">
      <c r="A972" s="32">
        <v>2</v>
      </c>
      <c r="B972" s="52" t="s">
        <v>2901</v>
      </c>
      <c r="C972" s="52" t="s">
        <v>2902</v>
      </c>
      <c r="D972" s="48" t="s">
        <v>32</v>
      </c>
      <c r="E972" s="52" t="s">
        <v>33</v>
      </c>
      <c r="F972" s="50">
        <v>27753990</v>
      </c>
      <c r="G972" s="139"/>
      <c r="H972" s="34"/>
      <c r="I972" s="34"/>
      <c r="J972" s="34"/>
      <c r="K972" s="52"/>
      <c r="L972" s="48"/>
      <c r="M972" s="34"/>
      <c r="N972" s="34"/>
      <c r="O972" s="34"/>
      <c r="P972" s="48"/>
      <c r="Q972" s="48"/>
      <c r="R972" s="34"/>
      <c r="S972" s="34"/>
      <c r="T972" s="34"/>
      <c r="U972" s="48"/>
      <c r="V972" s="16">
        <f t="shared" si="34"/>
        <v>4282.4406570000001</v>
      </c>
      <c r="W972" s="111">
        <v>4282.4406570000001</v>
      </c>
      <c r="X972" s="111">
        <f t="shared" ref="X972:X1004" si="35">IF(Y972="EVN",V972,W972)</f>
        <v>4282.4406570000001</v>
      </c>
      <c r="Y972" s="11" t="s">
        <v>34</v>
      </c>
      <c r="Z972" s="22">
        <v>29</v>
      </c>
      <c r="AA972" s="22">
        <v>9</v>
      </c>
      <c r="AB972" s="22">
        <v>5</v>
      </c>
      <c r="AC972" s="140" t="s">
        <v>2903</v>
      </c>
      <c r="AD972" s="140">
        <v>2589</v>
      </c>
    </row>
    <row r="973" spans="1:30" ht="36" hidden="1" customHeight="1">
      <c r="A973" s="32">
        <v>3</v>
      </c>
      <c r="B973" s="52" t="s">
        <v>2904</v>
      </c>
      <c r="C973" s="52" t="s">
        <v>2905</v>
      </c>
      <c r="D973" s="48" t="s">
        <v>32</v>
      </c>
      <c r="E973" s="52" t="s">
        <v>33</v>
      </c>
      <c r="F973" s="50">
        <v>17766150</v>
      </c>
      <c r="G973" s="139"/>
      <c r="H973" s="34"/>
      <c r="I973" s="34"/>
      <c r="J973" s="34"/>
      <c r="K973" s="52"/>
      <c r="L973" s="48"/>
      <c r="M973" s="34"/>
      <c r="N973" s="34"/>
      <c r="O973" s="34"/>
      <c r="P973" s="48"/>
      <c r="Q973" s="48"/>
      <c r="R973" s="34"/>
      <c r="S973" s="34"/>
      <c r="T973" s="34"/>
      <c r="U973" s="48"/>
      <c r="V973" s="16">
        <f t="shared" si="34"/>
        <v>2741.316945</v>
      </c>
      <c r="W973" s="111">
        <v>2741.316945</v>
      </c>
      <c r="X973" s="111">
        <f t="shared" si="35"/>
        <v>2741.316945</v>
      </c>
      <c r="Y973" s="11" t="s">
        <v>34</v>
      </c>
      <c r="Z973" s="22">
        <v>29</v>
      </c>
      <c r="AA973" s="22">
        <v>9</v>
      </c>
      <c r="AB973" s="22">
        <v>5</v>
      </c>
      <c r="AC973" s="140" t="s">
        <v>2906</v>
      </c>
      <c r="AD973" s="140">
        <v>2590</v>
      </c>
    </row>
    <row r="974" spans="1:30" ht="36" hidden="1" customHeight="1">
      <c r="A974" s="32">
        <v>4</v>
      </c>
      <c r="B974" s="52" t="s">
        <v>2907</v>
      </c>
      <c r="C974" s="52" t="s">
        <v>2908</v>
      </c>
      <c r="D974" s="48" t="s">
        <v>32</v>
      </c>
      <c r="E974" s="52" t="s">
        <v>2909</v>
      </c>
      <c r="F974" s="50">
        <v>53500000</v>
      </c>
      <c r="G974" s="139"/>
      <c r="H974" s="34"/>
      <c r="I974" s="34"/>
      <c r="J974" s="34"/>
      <c r="K974" s="52"/>
      <c r="L974" s="48">
        <v>900</v>
      </c>
      <c r="M974" s="34"/>
      <c r="N974" s="34"/>
      <c r="O974" s="34"/>
      <c r="P974" s="48"/>
      <c r="Q974" s="48"/>
      <c r="R974" s="34"/>
      <c r="S974" s="34"/>
      <c r="T974" s="34"/>
      <c r="U974" s="48"/>
      <c r="V974" s="16">
        <f t="shared" si="34"/>
        <v>8255.8420000000006</v>
      </c>
      <c r="W974" s="59">
        <v>8256</v>
      </c>
      <c r="X974" s="111">
        <f t="shared" si="35"/>
        <v>8256</v>
      </c>
      <c r="Y974" s="11" t="s">
        <v>34</v>
      </c>
      <c r="Z974" s="22">
        <v>29</v>
      </c>
      <c r="AA974" s="22">
        <v>9</v>
      </c>
      <c r="AB974" s="22">
        <v>5</v>
      </c>
      <c r="AC974" s="140" t="s">
        <v>2910</v>
      </c>
      <c r="AD974" s="140">
        <v>2591</v>
      </c>
    </row>
    <row r="975" spans="1:30" ht="36" hidden="1" customHeight="1">
      <c r="A975" s="32">
        <v>5</v>
      </c>
      <c r="B975" s="52" t="s">
        <v>2911</v>
      </c>
      <c r="C975" s="52" t="s">
        <v>2912</v>
      </c>
      <c r="D975" s="48" t="s">
        <v>32</v>
      </c>
      <c r="E975" s="52" t="s">
        <v>2909</v>
      </c>
      <c r="F975" s="50">
        <v>90177100</v>
      </c>
      <c r="G975" s="139"/>
      <c r="H975" s="34"/>
      <c r="I975" s="34"/>
      <c r="J975" s="34"/>
      <c r="K975" s="52"/>
      <c r="L975" s="48"/>
      <c r="M975" s="34"/>
      <c r="N975" s="34"/>
      <c r="O975" s="34"/>
      <c r="P975" s="48"/>
      <c r="Q975" s="48"/>
      <c r="R975" s="34"/>
      <c r="S975" s="34"/>
      <c r="T975" s="34"/>
      <c r="U975" s="48"/>
      <c r="V975" s="16">
        <f t="shared" si="34"/>
        <v>13914.32653</v>
      </c>
      <c r="W975" s="111">
        <v>13914.32653</v>
      </c>
      <c r="X975" s="111">
        <f t="shared" si="35"/>
        <v>13914.32653</v>
      </c>
      <c r="Y975" s="11" t="s">
        <v>34</v>
      </c>
      <c r="Z975" s="22">
        <v>29</v>
      </c>
      <c r="AA975" s="22">
        <v>9</v>
      </c>
      <c r="AB975" s="22">
        <v>5</v>
      </c>
      <c r="AC975" s="140" t="s">
        <v>2913</v>
      </c>
      <c r="AD975" s="140">
        <v>2592</v>
      </c>
    </row>
    <row r="976" spans="1:30" ht="36" hidden="1" customHeight="1">
      <c r="A976" s="32">
        <v>6</v>
      </c>
      <c r="B976" s="52" t="s">
        <v>2914</v>
      </c>
      <c r="C976" s="52" t="s">
        <v>2915</v>
      </c>
      <c r="D976" s="48" t="s">
        <v>32</v>
      </c>
      <c r="E976" s="52" t="s">
        <v>2916</v>
      </c>
      <c r="F976" s="50">
        <v>7092820</v>
      </c>
      <c r="G976" s="139"/>
      <c r="H976" s="34"/>
      <c r="I976" s="34"/>
      <c r="J976" s="34"/>
      <c r="K976" s="52"/>
      <c r="L976" s="48"/>
      <c r="M976" s="34"/>
      <c r="N976" s="34"/>
      <c r="O976" s="34"/>
      <c r="P976" s="48"/>
      <c r="Q976" s="48"/>
      <c r="R976" s="34"/>
      <c r="S976" s="34"/>
      <c r="T976" s="34"/>
      <c r="U976" s="48"/>
      <c r="V976" s="16">
        <f t="shared" ref="V976:V1037" si="36">0.0001543*F976+0.7*G976+ 0.7*H976+0.6*I976+0.5*J976+1.02*K976+0.00088*L976+0.99*M976+0.00094*N976+1.05*O976+0.00083*P976+1.09*Q976+0.0009*R976+1.09*S976+1*T976+0*U976</f>
        <v>1094.4221260000002</v>
      </c>
      <c r="W976" s="59">
        <v>1131</v>
      </c>
      <c r="X976" s="111">
        <f t="shared" si="35"/>
        <v>1131</v>
      </c>
      <c r="Y976" s="11" t="s">
        <v>34</v>
      </c>
      <c r="Z976" s="22">
        <v>29</v>
      </c>
      <c r="AA976" s="22">
        <v>9</v>
      </c>
      <c r="AB976" s="22">
        <v>5</v>
      </c>
      <c r="AC976" s="140" t="s">
        <v>2917</v>
      </c>
      <c r="AD976" s="140">
        <v>2593</v>
      </c>
    </row>
    <row r="977" spans="1:30" ht="36" hidden="1" customHeight="1">
      <c r="A977" s="32">
        <v>7</v>
      </c>
      <c r="B977" s="52" t="s">
        <v>2918</v>
      </c>
      <c r="C977" s="48" t="s">
        <v>2919</v>
      </c>
      <c r="D977" s="48" t="s">
        <v>32</v>
      </c>
      <c r="E977" s="48" t="s">
        <v>2920</v>
      </c>
      <c r="F977" s="50">
        <v>246935000</v>
      </c>
      <c r="G977" s="141">
        <v>691705</v>
      </c>
      <c r="H977" s="34"/>
      <c r="I977" s="34"/>
      <c r="J977" s="34"/>
      <c r="K977" s="52">
        <v>121.57</v>
      </c>
      <c r="L977" s="48"/>
      <c r="M977" s="34"/>
      <c r="N977" s="34"/>
      <c r="O977" s="34"/>
      <c r="P977" s="48"/>
      <c r="Q977" s="48">
        <v>428.7</v>
      </c>
      <c r="R977" s="34"/>
      <c r="S977" s="34"/>
      <c r="T977" s="34"/>
      <c r="U977" s="48"/>
      <c r="V977" s="16">
        <f t="shared" si="36"/>
        <v>522886.85489999992</v>
      </c>
      <c r="W977" s="111">
        <v>418584</v>
      </c>
      <c r="X977" s="111">
        <f t="shared" si="35"/>
        <v>418584</v>
      </c>
      <c r="Y977" s="11" t="s">
        <v>34</v>
      </c>
      <c r="Z977" s="22">
        <v>29</v>
      </c>
      <c r="AA977" s="22">
        <v>9</v>
      </c>
      <c r="AB977" s="22">
        <v>5</v>
      </c>
      <c r="AC977" s="140" t="s">
        <v>2921</v>
      </c>
      <c r="AD977" s="140">
        <v>713</v>
      </c>
    </row>
    <row r="978" spans="1:30" ht="36" hidden="1" customHeight="1">
      <c r="A978" s="32">
        <v>8</v>
      </c>
      <c r="B978" s="52" t="s">
        <v>2922</v>
      </c>
      <c r="C978" s="48" t="s">
        <v>2923</v>
      </c>
      <c r="D978" s="48" t="s">
        <v>32</v>
      </c>
      <c r="E978" s="48" t="s">
        <v>1591</v>
      </c>
      <c r="F978" s="22">
        <v>156101503</v>
      </c>
      <c r="G978" s="141">
        <v>737079</v>
      </c>
      <c r="H978" s="34"/>
      <c r="I978" s="34"/>
      <c r="J978" s="34"/>
      <c r="K978" s="142">
        <v>679.21</v>
      </c>
      <c r="L978" s="48"/>
      <c r="M978" s="34"/>
      <c r="N978" s="34"/>
      <c r="O978" s="34"/>
      <c r="P978" s="48">
        <v>5000</v>
      </c>
      <c r="Q978" s="48"/>
      <c r="R978" s="34"/>
      <c r="S978" s="34"/>
      <c r="T978" s="34"/>
      <c r="U978" s="48"/>
      <c r="V978" s="16">
        <f t="shared" si="36"/>
        <v>540738.70611290005</v>
      </c>
      <c r="W978" s="111">
        <v>393323</v>
      </c>
      <c r="X978" s="111">
        <f t="shared" si="35"/>
        <v>393323</v>
      </c>
      <c r="Y978" s="11" t="s">
        <v>34</v>
      </c>
      <c r="Z978" s="22">
        <v>29</v>
      </c>
      <c r="AA978" s="22">
        <v>9</v>
      </c>
      <c r="AB978" s="22">
        <v>5</v>
      </c>
      <c r="AC978" s="140" t="s">
        <v>2924</v>
      </c>
      <c r="AD978" s="140">
        <v>714</v>
      </c>
    </row>
    <row r="979" spans="1:30" ht="36" hidden="1" customHeight="1">
      <c r="A979" s="32">
        <v>9</v>
      </c>
      <c r="B979" s="52" t="s">
        <v>2925</v>
      </c>
      <c r="C979" s="48" t="s">
        <v>2926</v>
      </c>
      <c r="D979" s="48" t="s">
        <v>32</v>
      </c>
      <c r="E979" s="48" t="s">
        <v>522</v>
      </c>
      <c r="F979" s="50">
        <v>35169400</v>
      </c>
      <c r="G979" s="139"/>
      <c r="H979" s="34"/>
      <c r="I979" s="34"/>
      <c r="J979" s="34"/>
      <c r="K979" s="52"/>
      <c r="L979" s="48"/>
      <c r="M979" s="34"/>
      <c r="N979" s="34"/>
      <c r="O979" s="34"/>
      <c r="P979" s="48"/>
      <c r="Q979" s="48"/>
      <c r="R979" s="34"/>
      <c r="S979" s="34"/>
      <c r="T979" s="34"/>
      <c r="U979" s="48"/>
      <c r="V979" s="16">
        <f t="shared" si="36"/>
        <v>5426.6384200000002</v>
      </c>
      <c r="W979" s="111">
        <v>5426.6384200000002</v>
      </c>
      <c r="X979" s="111">
        <f t="shared" si="35"/>
        <v>5426.6384200000002</v>
      </c>
      <c r="Y979" s="11" t="s">
        <v>34</v>
      </c>
      <c r="Z979" s="22">
        <v>29</v>
      </c>
      <c r="AA979" s="22">
        <v>9</v>
      </c>
      <c r="AB979" s="22">
        <v>5</v>
      </c>
      <c r="AC979" s="140" t="s">
        <v>2927</v>
      </c>
      <c r="AD979" s="140">
        <v>717</v>
      </c>
    </row>
    <row r="980" spans="1:30" ht="36" hidden="1" customHeight="1">
      <c r="A980" s="32">
        <v>10</v>
      </c>
      <c r="B980" s="52" t="s">
        <v>2928</v>
      </c>
      <c r="C980" s="48" t="s">
        <v>2929</v>
      </c>
      <c r="D980" s="48" t="s">
        <v>32</v>
      </c>
      <c r="E980" s="48" t="s">
        <v>2930</v>
      </c>
      <c r="F980" s="50">
        <v>43013520</v>
      </c>
      <c r="G980" s="139"/>
      <c r="H980" s="34"/>
      <c r="I980" s="34"/>
      <c r="J980" s="34"/>
      <c r="K980" s="52"/>
      <c r="L980" s="54">
        <v>41551</v>
      </c>
      <c r="M980" s="34"/>
      <c r="N980" s="34"/>
      <c r="O980" s="34"/>
      <c r="P980" s="48"/>
      <c r="Q980" s="48">
        <v>98.7</v>
      </c>
      <c r="R980" s="34"/>
      <c r="S980" s="34"/>
      <c r="T980" s="34"/>
      <c r="U980" s="48"/>
      <c r="V980" s="16">
        <f t="shared" si="36"/>
        <v>6781.134016</v>
      </c>
      <c r="W980" s="59">
        <v>6781</v>
      </c>
      <c r="X980" s="111">
        <f t="shared" si="35"/>
        <v>6781</v>
      </c>
      <c r="Y980" s="11" t="s">
        <v>34</v>
      </c>
      <c r="Z980" s="22">
        <v>29</v>
      </c>
      <c r="AA980" s="22">
        <v>9</v>
      </c>
      <c r="AB980" s="22">
        <v>5</v>
      </c>
      <c r="AC980" s="140" t="s">
        <v>2931</v>
      </c>
      <c r="AD980" s="140">
        <v>718</v>
      </c>
    </row>
    <row r="981" spans="1:30" ht="36" hidden="1" customHeight="1">
      <c r="A981" s="32">
        <v>11</v>
      </c>
      <c r="B981" s="52" t="s">
        <v>2932</v>
      </c>
      <c r="C981" s="48" t="s">
        <v>2933</v>
      </c>
      <c r="D981" s="48" t="s">
        <v>32</v>
      </c>
      <c r="E981" s="48" t="s">
        <v>578</v>
      </c>
      <c r="F981" s="50">
        <v>27428975</v>
      </c>
      <c r="G981" s="139">
        <v>2129</v>
      </c>
      <c r="H981" s="34"/>
      <c r="I981" s="34"/>
      <c r="J981" s="34"/>
      <c r="K981" s="52"/>
      <c r="L981" s="48">
        <v>56040</v>
      </c>
      <c r="M981" s="34"/>
      <c r="N981" s="34"/>
      <c r="O981" s="34"/>
      <c r="P981" s="48">
        <v>2.262</v>
      </c>
      <c r="Q981" s="48"/>
      <c r="R981" s="34"/>
      <c r="S981" s="34"/>
      <c r="T981" s="34"/>
      <c r="U981" s="48">
        <v>35000</v>
      </c>
      <c r="V981" s="16">
        <f t="shared" si="36"/>
        <v>5771.907919960001</v>
      </c>
      <c r="W981" s="111">
        <v>5574</v>
      </c>
      <c r="X981" s="111">
        <f t="shared" si="35"/>
        <v>5574</v>
      </c>
      <c r="Y981" s="11" t="s">
        <v>34</v>
      </c>
      <c r="Z981" s="22">
        <v>29</v>
      </c>
      <c r="AA981" s="22">
        <v>9</v>
      </c>
      <c r="AB981" s="22">
        <v>5</v>
      </c>
      <c r="AC981" s="140" t="s">
        <v>2934</v>
      </c>
      <c r="AD981" s="140">
        <v>720</v>
      </c>
    </row>
    <row r="982" spans="1:30" ht="36" hidden="1" customHeight="1">
      <c r="A982" s="32">
        <v>12</v>
      </c>
      <c r="B982" s="52" t="s">
        <v>2935</v>
      </c>
      <c r="C982" s="48" t="s">
        <v>2936</v>
      </c>
      <c r="D982" s="48" t="s">
        <v>32</v>
      </c>
      <c r="E982" s="54" t="s">
        <v>1650</v>
      </c>
      <c r="F982" s="50">
        <v>42262696</v>
      </c>
      <c r="G982" s="139"/>
      <c r="H982" s="34"/>
      <c r="I982" s="34"/>
      <c r="J982" s="34"/>
      <c r="K982" s="52">
        <v>40</v>
      </c>
      <c r="L982" s="42"/>
      <c r="M982" s="34"/>
      <c r="N982" s="34"/>
      <c r="O982" s="34"/>
      <c r="P982" s="48"/>
      <c r="Q982" s="48"/>
      <c r="R982" s="34"/>
      <c r="S982" s="34"/>
      <c r="T982" s="34"/>
      <c r="U982" s="48"/>
      <c r="V982" s="16">
        <f t="shared" si="36"/>
        <v>6561.9339928000009</v>
      </c>
      <c r="W982" s="111">
        <v>6561.9339927999999</v>
      </c>
      <c r="X982" s="111">
        <f t="shared" si="35"/>
        <v>6561.9339927999999</v>
      </c>
      <c r="Y982" s="11" t="s">
        <v>34</v>
      </c>
      <c r="Z982" s="22">
        <v>29</v>
      </c>
      <c r="AA982" s="22">
        <v>9</v>
      </c>
      <c r="AB982" s="22">
        <v>5</v>
      </c>
      <c r="AC982" s="140" t="s">
        <v>2937</v>
      </c>
      <c r="AD982" s="140">
        <v>721</v>
      </c>
    </row>
    <row r="983" spans="1:30" ht="36" hidden="1" customHeight="1">
      <c r="A983" s="32">
        <v>13</v>
      </c>
      <c r="B983" s="48" t="s">
        <v>2938</v>
      </c>
      <c r="C983" s="48" t="s">
        <v>2939</v>
      </c>
      <c r="D983" s="48" t="s">
        <v>32</v>
      </c>
      <c r="E983" s="48" t="s">
        <v>338</v>
      </c>
      <c r="F983" s="22">
        <v>1102720</v>
      </c>
      <c r="G983" s="141">
        <v>2728</v>
      </c>
      <c r="H983" s="34"/>
      <c r="I983" s="34"/>
      <c r="J983" s="34"/>
      <c r="K983" s="52"/>
      <c r="L983" s="48">
        <v>24000</v>
      </c>
      <c r="M983" s="34"/>
      <c r="N983" s="34"/>
      <c r="O983" s="34"/>
      <c r="P983" s="48">
        <v>1140</v>
      </c>
      <c r="Q983" s="48"/>
      <c r="R983" s="34"/>
      <c r="S983" s="34"/>
      <c r="T983" s="34"/>
      <c r="U983" s="48"/>
      <c r="V983" s="16">
        <f t="shared" si="36"/>
        <v>2101.8158959999996</v>
      </c>
      <c r="W983" s="59">
        <v>1556</v>
      </c>
      <c r="X983" s="111">
        <f t="shared" si="35"/>
        <v>1556</v>
      </c>
      <c r="Y983" s="11" t="s">
        <v>34</v>
      </c>
      <c r="Z983" s="22">
        <v>29</v>
      </c>
      <c r="AA983" s="22">
        <v>9</v>
      </c>
      <c r="AB983" s="22">
        <v>5</v>
      </c>
      <c r="AC983" s="140" t="s">
        <v>2940</v>
      </c>
      <c r="AD983" s="140">
        <v>722</v>
      </c>
    </row>
    <row r="984" spans="1:30" ht="36" hidden="1" customHeight="1">
      <c r="A984" s="32">
        <v>14</v>
      </c>
      <c r="B984" s="52" t="s">
        <v>2941</v>
      </c>
      <c r="C984" s="48" t="s">
        <v>2942</v>
      </c>
      <c r="D984" s="48" t="s">
        <v>32</v>
      </c>
      <c r="E984" s="48" t="s">
        <v>338</v>
      </c>
      <c r="F984" s="22">
        <v>650340</v>
      </c>
      <c r="G984" s="141">
        <v>5062</v>
      </c>
      <c r="H984" s="34"/>
      <c r="I984" s="34"/>
      <c r="J984" s="34"/>
      <c r="K984" s="52"/>
      <c r="L984" s="48">
        <v>16.54</v>
      </c>
      <c r="M984" s="34"/>
      <c r="N984" s="34"/>
      <c r="O984" s="34"/>
      <c r="P984" s="48">
        <v>40</v>
      </c>
      <c r="Q984" s="48"/>
      <c r="R984" s="34"/>
      <c r="S984" s="34"/>
      <c r="T984" s="34"/>
      <c r="U984" s="48"/>
      <c r="V984" s="16">
        <f t="shared" si="36"/>
        <v>3643.7952171999996</v>
      </c>
      <c r="W984" s="59">
        <v>2255</v>
      </c>
      <c r="X984" s="111">
        <f t="shared" si="35"/>
        <v>2255</v>
      </c>
      <c r="Y984" s="11" t="s">
        <v>34</v>
      </c>
      <c r="Z984" s="22">
        <v>29</v>
      </c>
      <c r="AA984" s="22">
        <v>9</v>
      </c>
      <c r="AB984" s="22">
        <v>5</v>
      </c>
      <c r="AC984" s="140" t="s">
        <v>2943</v>
      </c>
      <c r="AD984" s="140">
        <v>723</v>
      </c>
    </row>
    <row r="985" spans="1:30" ht="36" hidden="1" customHeight="1">
      <c r="A985" s="32">
        <v>15</v>
      </c>
      <c r="B985" s="52" t="s">
        <v>2944</v>
      </c>
      <c r="C985" s="48" t="s">
        <v>2945</v>
      </c>
      <c r="D985" s="48" t="s">
        <v>32</v>
      </c>
      <c r="E985" s="48" t="s">
        <v>338</v>
      </c>
      <c r="F985" s="22">
        <v>1276640</v>
      </c>
      <c r="G985" s="141">
        <v>8960</v>
      </c>
      <c r="H985" s="34"/>
      <c r="I985" s="34"/>
      <c r="J985" s="34"/>
      <c r="K985" s="52"/>
      <c r="L985" s="48">
        <v>79.192999999999998</v>
      </c>
      <c r="M985" s="34"/>
      <c r="N985" s="34"/>
      <c r="O985" s="34"/>
      <c r="P985" s="48"/>
      <c r="Q985" s="48"/>
      <c r="R985" s="34"/>
      <c r="S985" s="34"/>
      <c r="T985" s="34"/>
      <c r="U985" s="48"/>
      <c r="V985" s="16">
        <f t="shared" si="36"/>
        <v>6469.0552418400002</v>
      </c>
      <c r="W985" s="59">
        <v>4202</v>
      </c>
      <c r="X985" s="111">
        <f t="shared" si="35"/>
        <v>4202</v>
      </c>
      <c r="Y985" s="11" t="s">
        <v>34</v>
      </c>
      <c r="Z985" s="22">
        <v>29</v>
      </c>
      <c r="AA985" s="22">
        <v>9</v>
      </c>
      <c r="AB985" s="22">
        <v>5</v>
      </c>
      <c r="AC985" s="140" t="s">
        <v>2946</v>
      </c>
      <c r="AD985" s="140">
        <v>725</v>
      </c>
    </row>
    <row r="986" spans="1:30" ht="36" hidden="1" customHeight="1">
      <c r="A986" s="32">
        <v>16</v>
      </c>
      <c r="B986" s="48" t="s">
        <v>2947</v>
      </c>
      <c r="C986" s="48" t="s">
        <v>2948</v>
      </c>
      <c r="D986" s="48" t="s">
        <v>32</v>
      </c>
      <c r="E986" s="48" t="s">
        <v>338</v>
      </c>
      <c r="F986" s="22">
        <v>1233600</v>
      </c>
      <c r="G986" s="141">
        <v>6373</v>
      </c>
      <c r="H986" s="34"/>
      <c r="I986" s="34"/>
      <c r="J986" s="34"/>
      <c r="K986" s="52">
        <v>75</v>
      </c>
      <c r="L986" s="48"/>
      <c r="M986" s="34"/>
      <c r="N986" s="34"/>
      <c r="O986" s="34"/>
      <c r="P986" s="48"/>
      <c r="Q986" s="48"/>
      <c r="R986" s="34"/>
      <c r="S986" s="34"/>
      <c r="T986" s="34"/>
      <c r="U986" s="48"/>
      <c r="V986" s="16">
        <f t="shared" si="36"/>
        <v>4727.9444799999992</v>
      </c>
      <c r="W986" s="111">
        <v>4727.9444799999992</v>
      </c>
      <c r="X986" s="111">
        <f t="shared" si="35"/>
        <v>4727.9444799999992</v>
      </c>
      <c r="Y986" s="11" t="s">
        <v>34</v>
      </c>
      <c r="Z986" s="22">
        <v>29</v>
      </c>
      <c r="AA986" s="22">
        <v>9</v>
      </c>
      <c r="AB986" s="22">
        <v>5</v>
      </c>
      <c r="AC986" s="140" t="s">
        <v>2949</v>
      </c>
      <c r="AD986" s="140">
        <v>726</v>
      </c>
    </row>
    <row r="987" spans="1:30" ht="36" hidden="1" customHeight="1">
      <c r="A987" s="32">
        <v>17</v>
      </c>
      <c r="B987" s="52" t="s">
        <v>2950</v>
      </c>
      <c r="C987" s="48" t="s">
        <v>2951</v>
      </c>
      <c r="D987" s="48" t="s">
        <v>32</v>
      </c>
      <c r="E987" s="48" t="s">
        <v>2952</v>
      </c>
      <c r="F987" s="22">
        <v>8816784</v>
      </c>
      <c r="G987" s="139"/>
      <c r="H987" s="34"/>
      <c r="I987" s="34"/>
      <c r="J987" s="34"/>
      <c r="K987" s="22"/>
      <c r="L987" s="48">
        <v>707.92100000000005</v>
      </c>
      <c r="M987" s="34"/>
      <c r="N987" s="34"/>
      <c r="O987" s="34"/>
      <c r="P987" s="48">
        <v>14754</v>
      </c>
      <c r="Q987" s="48"/>
      <c r="R987" s="34"/>
      <c r="S987" s="34"/>
      <c r="T987" s="34"/>
      <c r="U987" s="48"/>
      <c r="V987" s="16">
        <f t="shared" si="36"/>
        <v>1373.2985616800001</v>
      </c>
      <c r="W987" s="111">
        <v>1995.6460712000003</v>
      </c>
      <c r="X987" s="111">
        <f t="shared" si="35"/>
        <v>1995.6460712000003</v>
      </c>
      <c r="Y987" s="11" t="s">
        <v>34</v>
      </c>
      <c r="Z987" s="22">
        <v>29</v>
      </c>
      <c r="AA987" s="22">
        <v>9</v>
      </c>
      <c r="AB987" s="22">
        <v>5</v>
      </c>
      <c r="AC987" s="140" t="s">
        <v>2953</v>
      </c>
      <c r="AD987" s="140">
        <v>730</v>
      </c>
    </row>
    <row r="988" spans="1:30" ht="36" hidden="1" customHeight="1">
      <c r="A988" s="32">
        <v>18</v>
      </c>
      <c r="B988" s="48" t="s">
        <v>2954</v>
      </c>
      <c r="C988" s="48" t="s">
        <v>2955</v>
      </c>
      <c r="D988" s="48" t="s">
        <v>32</v>
      </c>
      <c r="E988" s="48" t="s">
        <v>2956</v>
      </c>
      <c r="F988" s="50">
        <v>28686000</v>
      </c>
      <c r="G988" s="139"/>
      <c r="H988" s="34"/>
      <c r="I988" s="34"/>
      <c r="J988" s="34"/>
      <c r="K988" s="52"/>
      <c r="L988" s="48"/>
      <c r="M988" s="34"/>
      <c r="N988" s="34"/>
      <c r="O988" s="34"/>
      <c r="P988" s="48"/>
      <c r="Q988" s="48"/>
      <c r="R988" s="34"/>
      <c r="S988" s="34"/>
      <c r="T988" s="34"/>
      <c r="U988" s="48"/>
      <c r="V988" s="16">
        <f t="shared" si="36"/>
        <v>4426.2498000000005</v>
      </c>
      <c r="W988" s="111">
        <v>4426.2498000000005</v>
      </c>
      <c r="X988" s="111">
        <f t="shared" si="35"/>
        <v>4426.2498000000005</v>
      </c>
      <c r="Y988" s="11" t="s">
        <v>34</v>
      </c>
      <c r="Z988" s="22">
        <v>29</v>
      </c>
      <c r="AA988" s="22">
        <v>9</v>
      </c>
      <c r="AB988" s="22">
        <v>5</v>
      </c>
      <c r="AC988" s="140" t="s">
        <v>2957</v>
      </c>
      <c r="AD988" s="140">
        <v>731</v>
      </c>
    </row>
    <row r="989" spans="1:30" ht="36" hidden="1" customHeight="1">
      <c r="A989" s="32">
        <v>19</v>
      </c>
      <c r="B989" s="48" t="s">
        <v>2958</v>
      </c>
      <c r="C989" s="48" t="s">
        <v>2955</v>
      </c>
      <c r="D989" s="48" t="s">
        <v>32</v>
      </c>
      <c r="E989" s="48" t="s">
        <v>2959</v>
      </c>
      <c r="F989" s="50">
        <v>67667250</v>
      </c>
      <c r="G989" s="139"/>
      <c r="H989" s="34"/>
      <c r="I989" s="34"/>
      <c r="J989" s="34"/>
      <c r="K989" s="52"/>
      <c r="L989" s="48"/>
      <c r="M989" s="34"/>
      <c r="N989" s="34"/>
      <c r="O989" s="34"/>
      <c r="P989" s="48"/>
      <c r="Q989" s="48"/>
      <c r="R989" s="34"/>
      <c r="S989" s="34"/>
      <c r="T989" s="34"/>
      <c r="U989" s="48"/>
      <c r="V989" s="16">
        <f t="shared" si="36"/>
        <v>10441.056675</v>
      </c>
      <c r="W989" s="111">
        <v>10441.056675</v>
      </c>
      <c r="X989" s="111">
        <f t="shared" si="35"/>
        <v>10441.056675</v>
      </c>
      <c r="Y989" s="11" t="s">
        <v>34</v>
      </c>
      <c r="Z989" s="22">
        <v>29</v>
      </c>
      <c r="AA989" s="22">
        <v>9</v>
      </c>
      <c r="AB989" s="22">
        <v>5</v>
      </c>
      <c r="AC989" s="140" t="s">
        <v>2960</v>
      </c>
      <c r="AD989" s="140">
        <v>732</v>
      </c>
    </row>
    <row r="990" spans="1:30" ht="36" hidden="1" customHeight="1">
      <c r="A990" s="32">
        <v>20</v>
      </c>
      <c r="B990" s="48" t="s">
        <v>2961</v>
      </c>
      <c r="C990" s="48" t="s">
        <v>2962</v>
      </c>
      <c r="D990" s="48" t="s">
        <v>32</v>
      </c>
      <c r="E990" s="48" t="s">
        <v>33</v>
      </c>
      <c r="F990" s="50">
        <v>20840000</v>
      </c>
      <c r="G990" s="139"/>
      <c r="H990" s="34"/>
      <c r="I990" s="34"/>
      <c r="J990" s="34"/>
      <c r="K990" s="52"/>
      <c r="L990" s="48">
        <v>21700</v>
      </c>
      <c r="M990" s="34"/>
      <c r="N990" s="34"/>
      <c r="O990" s="34"/>
      <c r="P990" s="48"/>
      <c r="Q990" s="48">
        <v>0.06</v>
      </c>
      <c r="R990" s="34"/>
      <c r="S990" s="34"/>
      <c r="T990" s="34"/>
      <c r="U990" s="48"/>
      <c r="V990" s="16">
        <f t="shared" si="36"/>
        <v>3234.7734</v>
      </c>
      <c r="W990" s="111">
        <v>3235</v>
      </c>
      <c r="X990" s="111">
        <f t="shared" si="35"/>
        <v>3235</v>
      </c>
      <c r="Y990" s="11" t="s">
        <v>34</v>
      </c>
      <c r="Z990" s="22">
        <v>29</v>
      </c>
      <c r="AA990" s="22">
        <v>9</v>
      </c>
      <c r="AB990" s="22">
        <v>5</v>
      </c>
      <c r="AC990" s="140" t="s">
        <v>2963</v>
      </c>
      <c r="AD990" s="140">
        <v>733</v>
      </c>
    </row>
    <row r="991" spans="1:30" ht="36" hidden="1" customHeight="1">
      <c r="A991" s="32">
        <v>21</v>
      </c>
      <c r="B991" s="48" t="s">
        <v>2964</v>
      </c>
      <c r="C991" s="48" t="s">
        <v>2965</v>
      </c>
      <c r="D991" s="48" t="s">
        <v>32</v>
      </c>
      <c r="E991" s="48" t="s">
        <v>2966</v>
      </c>
      <c r="F991" s="50">
        <v>9154200</v>
      </c>
      <c r="G991" s="139"/>
      <c r="H991" s="34"/>
      <c r="I991" s="34"/>
      <c r="J991" s="34"/>
      <c r="K991" s="52"/>
      <c r="L991" s="48"/>
      <c r="M991" s="34"/>
      <c r="N991" s="34"/>
      <c r="O991" s="34"/>
      <c r="P991" s="48"/>
      <c r="Q991" s="48"/>
      <c r="R991" s="34"/>
      <c r="S991" s="34"/>
      <c r="T991" s="34"/>
      <c r="U991" s="48"/>
      <c r="V991" s="16">
        <f t="shared" si="36"/>
        <v>1412.49306</v>
      </c>
      <c r="W991" s="111">
        <v>1412.49306</v>
      </c>
      <c r="X991" s="111">
        <f t="shared" si="35"/>
        <v>1412.49306</v>
      </c>
      <c r="Y991" s="11" t="s">
        <v>34</v>
      </c>
      <c r="Z991" s="22">
        <v>29</v>
      </c>
      <c r="AA991" s="22">
        <v>9</v>
      </c>
      <c r="AB991" s="22">
        <v>5</v>
      </c>
      <c r="AC991" s="140" t="s">
        <v>2967</v>
      </c>
      <c r="AD991" s="140">
        <v>734</v>
      </c>
    </row>
    <row r="992" spans="1:30" ht="36" hidden="1" customHeight="1">
      <c r="A992" s="32">
        <v>22</v>
      </c>
      <c r="B992" s="48" t="s">
        <v>2968</v>
      </c>
      <c r="C992" s="48" t="s">
        <v>2945</v>
      </c>
      <c r="D992" s="48" t="s">
        <v>32</v>
      </c>
      <c r="E992" s="48" t="s">
        <v>486</v>
      </c>
      <c r="F992" s="50">
        <v>15195810</v>
      </c>
      <c r="G992" s="139"/>
      <c r="H992" s="34"/>
      <c r="I992" s="34"/>
      <c r="J992" s="34"/>
      <c r="K992" s="52"/>
      <c r="L992" s="48"/>
      <c r="M992" s="34"/>
      <c r="N992" s="34"/>
      <c r="O992" s="34"/>
      <c r="P992" s="48"/>
      <c r="Q992" s="48"/>
      <c r="R992" s="34"/>
      <c r="S992" s="34"/>
      <c r="T992" s="34"/>
      <c r="U992" s="48"/>
      <c r="V992" s="16">
        <f t="shared" si="36"/>
        <v>2344.713483</v>
      </c>
      <c r="W992" s="111">
        <v>2344.713483</v>
      </c>
      <c r="X992" s="111">
        <f t="shared" si="35"/>
        <v>2344.713483</v>
      </c>
      <c r="Y992" s="11" t="s">
        <v>34</v>
      </c>
      <c r="Z992" s="22">
        <v>29</v>
      </c>
      <c r="AA992" s="22">
        <v>9</v>
      </c>
      <c r="AB992" s="22">
        <v>5</v>
      </c>
      <c r="AC992" s="140" t="s">
        <v>2969</v>
      </c>
      <c r="AD992" s="140">
        <v>735</v>
      </c>
    </row>
    <row r="993" spans="1:30" ht="36" hidden="1" customHeight="1">
      <c r="A993" s="32">
        <v>23</v>
      </c>
      <c r="B993" s="48" t="s">
        <v>2970</v>
      </c>
      <c r="C993" s="48" t="s">
        <v>2971</v>
      </c>
      <c r="D993" s="48" t="s">
        <v>32</v>
      </c>
      <c r="E993" s="48" t="s">
        <v>2260</v>
      </c>
      <c r="F993" s="22">
        <v>821769</v>
      </c>
      <c r="G993" s="139">
        <v>2000</v>
      </c>
      <c r="H993" s="34"/>
      <c r="I993" s="34"/>
      <c r="J993" s="34"/>
      <c r="K993" s="52"/>
      <c r="L993" s="48">
        <v>58</v>
      </c>
      <c r="M993" s="34"/>
      <c r="N993" s="34"/>
      <c r="O993" s="34"/>
      <c r="P993" s="48"/>
      <c r="Q993" s="48"/>
      <c r="R993" s="34"/>
      <c r="S993" s="34"/>
      <c r="T993" s="34"/>
      <c r="U993" s="48"/>
      <c r="V993" s="16">
        <f t="shared" si="36"/>
        <v>1526.8499967</v>
      </c>
      <c r="W993" s="111">
        <v>1178</v>
      </c>
      <c r="X993" s="111">
        <f t="shared" si="35"/>
        <v>1178</v>
      </c>
      <c r="Y993" s="11" t="s">
        <v>34</v>
      </c>
      <c r="Z993" s="22">
        <v>29</v>
      </c>
      <c r="AA993" s="22">
        <v>9</v>
      </c>
      <c r="AB993" s="22">
        <v>5</v>
      </c>
      <c r="AC993" s="140" t="s">
        <v>2972</v>
      </c>
      <c r="AD993" s="140">
        <v>736</v>
      </c>
    </row>
    <row r="994" spans="1:30" ht="36" hidden="1" customHeight="1">
      <c r="A994" s="32">
        <v>24</v>
      </c>
      <c r="B994" s="47" t="s">
        <v>2973</v>
      </c>
      <c r="C994" s="47" t="s">
        <v>2974</v>
      </c>
      <c r="D994" s="47" t="s">
        <v>32</v>
      </c>
      <c r="E994" s="47" t="s">
        <v>2975</v>
      </c>
      <c r="F994" s="50">
        <v>24973200</v>
      </c>
      <c r="G994" s="139"/>
      <c r="H994" s="34"/>
      <c r="I994" s="34"/>
      <c r="J994" s="34"/>
      <c r="K994" s="52"/>
      <c r="L994" s="48"/>
      <c r="M994" s="34"/>
      <c r="N994" s="34"/>
      <c r="O994" s="34"/>
      <c r="P994" s="48"/>
      <c r="Q994" s="48"/>
      <c r="R994" s="34"/>
      <c r="S994" s="34"/>
      <c r="T994" s="34"/>
      <c r="U994" s="48"/>
      <c r="V994" s="16">
        <f t="shared" si="36"/>
        <v>3853.3647600000004</v>
      </c>
      <c r="W994" s="111">
        <v>3853.3647600000004</v>
      </c>
      <c r="X994" s="111">
        <f t="shared" si="35"/>
        <v>3853.3647600000004</v>
      </c>
      <c r="Y994" s="11" t="s">
        <v>34</v>
      </c>
      <c r="Z994" s="22">
        <v>29</v>
      </c>
      <c r="AA994" s="22">
        <v>9</v>
      </c>
      <c r="AB994" s="22">
        <v>5</v>
      </c>
      <c r="AC994" s="140" t="s">
        <v>2976</v>
      </c>
      <c r="AD994" s="22">
        <v>2601</v>
      </c>
    </row>
    <row r="995" spans="1:30" ht="36" hidden="1" customHeight="1">
      <c r="A995" s="32">
        <v>25</v>
      </c>
      <c r="B995" s="52" t="s">
        <v>2977</v>
      </c>
      <c r="C995" s="48" t="s">
        <v>2978</v>
      </c>
      <c r="D995" s="48" t="s">
        <v>32</v>
      </c>
      <c r="E995" s="48" t="s">
        <v>2979</v>
      </c>
      <c r="F995" s="50">
        <v>75113280</v>
      </c>
      <c r="G995" s="139"/>
      <c r="H995" s="34"/>
      <c r="I995" s="34"/>
      <c r="J995" s="34"/>
      <c r="K995" s="52"/>
      <c r="L995" s="48"/>
      <c r="M995" s="34"/>
      <c r="N995" s="34"/>
      <c r="O995" s="34"/>
      <c r="P995" s="48"/>
      <c r="Q995" s="48"/>
      <c r="R995" s="34"/>
      <c r="S995" s="34"/>
      <c r="T995" s="34"/>
      <c r="U995" s="48"/>
      <c r="V995" s="16">
        <f t="shared" si="36"/>
        <v>11589.979104</v>
      </c>
      <c r="W995" s="111">
        <v>11589.979104</v>
      </c>
      <c r="X995" s="111">
        <f t="shared" si="35"/>
        <v>11589.979104</v>
      </c>
      <c r="Y995" s="11" t="s">
        <v>34</v>
      </c>
      <c r="Z995" s="22">
        <v>29</v>
      </c>
      <c r="AA995" s="22">
        <v>9</v>
      </c>
      <c r="AB995" s="22">
        <v>5</v>
      </c>
      <c r="AC995" s="140" t="s">
        <v>2980</v>
      </c>
      <c r="AD995" s="140">
        <v>737</v>
      </c>
    </row>
    <row r="996" spans="1:30" ht="36" hidden="1" customHeight="1">
      <c r="A996" s="32">
        <v>26</v>
      </c>
      <c r="B996" s="48" t="s">
        <v>2981</v>
      </c>
      <c r="C996" s="48" t="s">
        <v>2982</v>
      </c>
      <c r="D996" s="48" t="s">
        <v>32</v>
      </c>
      <c r="E996" s="48" t="s">
        <v>2983</v>
      </c>
      <c r="F996" s="50">
        <v>1176791</v>
      </c>
      <c r="G996" s="139">
        <v>5751</v>
      </c>
      <c r="H996" s="34"/>
      <c r="I996" s="34"/>
      <c r="J996" s="34"/>
      <c r="K996" s="52"/>
      <c r="L996" s="48">
        <v>30.594999999999999</v>
      </c>
      <c r="M996" s="34"/>
      <c r="N996" s="34"/>
      <c r="O996" s="34"/>
      <c r="P996" s="48"/>
      <c r="Q996" s="48"/>
      <c r="R996" s="34"/>
      <c r="S996" s="34"/>
      <c r="T996" s="34"/>
      <c r="U996" s="48"/>
      <c r="V996" s="16">
        <f t="shared" si="36"/>
        <v>4207.3057749</v>
      </c>
      <c r="W996" s="111">
        <v>3163</v>
      </c>
      <c r="X996" s="111">
        <f t="shared" si="35"/>
        <v>3163</v>
      </c>
      <c r="Y996" s="11" t="s">
        <v>34</v>
      </c>
      <c r="Z996" s="22">
        <v>29</v>
      </c>
      <c r="AA996" s="22">
        <v>9</v>
      </c>
      <c r="AB996" s="22">
        <v>5</v>
      </c>
      <c r="AC996" s="140" t="s">
        <v>2984</v>
      </c>
      <c r="AD996" s="140">
        <v>724</v>
      </c>
    </row>
    <row r="997" spans="1:30" ht="36" hidden="1" customHeight="1">
      <c r="A997" s="32">
        <v>27</v>
      </c>
      <c r="B997" s="48" t="s">
        <v>2985</v>
      </c>
      <c r="C997" s="48" t="s">
        <v>2986</v>
      </c>
      <c r="D997" s="48" t="s">
        <v>2736</v>
      </c>
      <c r="E997" s="48" t="s">
        <v>2987</v>
      </c>
      <c r="F997" s="50">
        <v>2468592</v>
      </c>
      <c r="G997" s="139">
        <v>852</v>
      </c>
      <c r="H997" s="34"/>
      <c r="I997" s="34"/>
      <c r="J997" s="34"/>
      <c r="K997" s="52"/>
      <c r="L997" s="48">
        <v>132.012</v>
      </c>
      <c r="M997" s="34"/>
      <c r="N997" s="34"/>
      <c r="O997" s="34"/>
      <c r="P997" s="48">
        <v>37.530999999999999</v>
      </c>
      <c r="Q997" s="48"/>
      <c r="R997" s="34"/>
      <c r="S997" s="34"/>
      <c r="T997" s="34"/>
      <c r="U997" s="48">
        <v>324</v>
      </c>
      <c r="V997" s="16">
        <f t="shared" si="36"/>
        <v>977.45106688999999</v>
      </c>
      <c r="W997" s="111">
        <v>1040</v>
      </c>
      <c r="X997" s="111">
        <f t="shared" si="35"/>
        <v>1040</v>
      </c>
      <c r="Y997" s="11" t="s">
        <v>34</v>
      </c>
      <c r="Z997" s="22">
        <v>29</v>
      </c>
      <c r="AA997" s="22">
        <v>9</v>
      </c>
      <c r="AB997" s="22">
        <v>5</v>
      </c>
      <c r="AC997" s="140" t="s">
        <v>2988</v>
      </c>
      <c r="AD997" s="140">
        <v>715</v>
      </c>
    </row>
    <row r="998" spans="1:30" ht="36" customHeight="1">
      <c r="A998" s="32">
        <v>28</v>
      </c>
      <c r="B998" s="48" t="s">
        <v>2989</v>
      </c>
      <c r="C998" s="48" t="s">
        <v>2990</v>
      </c>
      <c r="D998" s="48" t="s">
        <v>32</v>
      </c>
      <c r="E998" s="48" t="s">
        <v>2991</v>
      </c>
      <c r="F998" s="50">
        <v>9915840</v>
      </c>
      <c r="G998" s="139"/>
      <c r="H998" s="34"/>
      <c r="I998" s="34"/>
      <c r="J998" s="34"/>
      <c r="K998" s="52"/>
      <c r="L998" s="48"/>
      <c r="M998" s="34"/>
      <c r="N998" s="34"/>
      <c r="O998" s="34"/>
      <c r="P998" s="48"/>
      <c r="Q998" s="48"/>
      <c r="R998" s="34"/>
      <c r="S998" s="34"/>
      <c r="T998" s="34"/>
      <c r="U998" s="48"/>
      <c r="V998" s="16">
        <f t="shared" si="36"/>
        <v>1530.0141120000001</v>
      </c>
      <c r="W998" s="111">
        <v>1530.0141120000001</v>
      </c>
      <c r="X998" s="111">
        <f t="shared" si="35"/>
        <v>1530.0141120000001</v>
      </c>
      <c r="Y998" s="11" t="s">
        <v>34</v>
      </c>
      <c r="Z998" s="22">
        <v>29</v>
      </c>
      <c r="AA998" s="22">
        <v>9</v>
      </c>
      <c r="AB998" s="22">
        <v>5</v>
      </c>
      <c r="AC998" s="140"/>
      <c r="AD998" s="140"/>
    </row>
    <row r="999" spans="1:30" ht="36" customHeight="1">
      <c r="A999" s="32">
        <v>29</v>
      </c>
      <c r="B999" s="48" t="s">
        <v>2992</v>
      </c>
      <c r="C999" s="48" t="s">
        <v>2993</v>
      </c>
      <c r="D999" s="48" t="s">
        <v>32</v>
      </c>
      <c r="E999" s="48" t="s">
        <v>2994</v>
      </c>
      <c r="F999" s="50">
        <v>20207169</v>
      </c>
      <c r="G999" s="139"/>
      <c r="H999" s="34"/>
      <c r="I999" s="34"/>
      <c r="J999" s="34"/>
      <c r="K999" s="52"/>
      <c r="L999" s="48"/>
      <c r="M999" s="34"/>
      <c r="N999" s="34"/>
      <c r="O999" s="34"/>
      <c r="P999" s="48"/>
      <c r="Q999" s="48"/>
      <c r="R999" s="34"/>
      <c r="S999" s="34"/>
      <c r="T999" s="34"/>
      <c r="U999" s="48"/>
      <c r="V999" s="16">
        <f t="shared" si="36"/>
        <v>3117.9661767000002</v>
      </c>
      <c r="W999" s="111">
        <v>3117.9661767000002</v>
      </c>
      <c r="X999" s="111">
        <f t="shared" si="35"/>
        <v>3117.9661767000002</v>
      </c>
      <c r="Y999" s="11" t="s">
        <v>34</v>
      </c>
      <c r="Z999" s="22">
        <v>29</v>
      </c>
      <c r="AA999" s="22">
        <v>9</v>
      </c>
      <c r="AB999" s="22">
        <v>5</v>
      </c>
      <c r="AC999" s="140"/>
      <c r="AD999" s="140"/>
    </row>
    <row r="1000" spans="1:30" ht="36" customHeight="1">
      <c r="A1000" s="32">
        <v>30</v>
      </c>
      <c r="B1000" s="48" t="s">
        <v>2995</v>
      </c>
      <c r="C1000" s="48" t="s">
        <v>2996</v>
      </c>
      <c r="D1000" s="48" t="s">
        <v>2997</v>
      </c>
      <c r="E1000" s="48" t="s">
        <v>2998</v>
      </c>
      <c r="F1000" s="50">
        <v>6833056</v>
      </c>
      <c r="G1000" s="139"/>
      <c r="H1000" s="34"/>
      <c r="I1000" s="34"/>
      <c r="J1000" s="34"/>
      <c r="K1000" s="52"/>
      <c r="L1000" s="48"/>
      <c r="M1000" s="34"/>
      <c r="N1000" s="34"/>
      <c r="O1000" s="34"/>
      <c r="P1000" s="48"/>
      <c r="Q1000" s="48"/>
      <c r="R1000" s="34"/>
      <c r="S1000" s="34"/>
      <c r="T1000" s="34"/>
      <c r="U1000" s="48"/>
      <c r="V1000" s="16">
        <f t="shared" si="36"/>
        <v>1054.3405408000001</v>
      </c>
      <c r="W1000" s="111">
        <v>1054.3405408000001</v>
      </c>
      <c r="X1000" s="111">
        <f t="shared" si="35"/>
        <v>1054.3405408000001</v>
      </c>
      <c r="Y1000" s="11" t="s">
        <v>34</v>
      </c>
      <c r="Z1000" s="22">
        <v>29</v>
      </c>
      <c r="AA1000" s="22">
        <v>9</v>
      </c>
      <c r="AB1000" s="22">
        <v>5</v>
      </c>
      <c r="AC1000" s="140"/>
      <c r="AD1000" s="140"/>
    </row>
    <row r="1001" spans="1:30" ht="36" customHeight="1">
      <c r="A1001" s="32">
        <v>31</v>
      </c>
      <c r="B1001" s="48" t="s">
        <v>2999</v>
      </c>
      <c r="C1001" s="48" t="s">
        <v>3000</v>
      </c>
      <c r="D1001" s="48" t="s">
        <v>32</v>
      </c>
      <c r="E1001" s="48" t="s">
        <v>3001</v>
      </c>
      <c r="F1001" s="50">
        <v>9271000</v>
      </c>
      <c r="G1001" s="139"/>
      <c r="H1001" s="34"/>
      <c r="I1001" s="34"/>
      <c r="J1001" s="34"/>
      <c r="K1001" s="52"/>
      <c r="L1001" s="48"/>
      <c r="M1001" s="34"/>
      <c r="N1001" s="34"/>
      <c r="O1001" s="34"/>
      <c r="P1001" s="48"/>
      <c r="Q1001" s="48"/>
      <c r="R1001" s="34"/>
      <c r="S1001" s="34"/>
      <c r="T1001" s="34"/>
      <c r="U1001" s="48"/>
      <c r="V1001" s="16">
        <f t="shared" si="36"/>
        <v>1430.5153</v>
      </c>
      <c r="W1001" s="111">
        <v>1430.5153</v>
      </c>
      <c r="X1001" s="111">
        <f t="shared" si="35"/>
        <v>1430.5153</v>
      </c>
      <c r="Y1001" s="11" t="s">
        <v>34</v>
      </c>
      <c r="Z1001" s="22">
        <v>29</v>
      </c>
      <c r="AA1001" s="22">
        <v>9</v>
      </c>
      <c r="AB1001" s="22">
        <v>5</v>
      </c>
      <c r="AC1001" s="140"/>
      <c r="AD1001" s="140"/>
    </row>
    <row r="1002" spans="1:30" ht="36" customHeight="1">
      <c r="A1002" s="32">
        <v>32</v>
      </c>
      <c r="B1002" s="48" t="s">
        <v>3002</v>
      </c>
      <c r="C1002" s="48" t="s">
        <v>3003</v>
      </c>
      <c r="D1002" s="48" t="s">
        <v>32</v>
      </c>
      <c r="E1002" s="48" t="s">
        <v>3004</v>
      </c>
      <c r="F1002" s="50">
        <v>14725278</v>
      </c>
      <c r="G1002" s="139"/>
      <c r="H1002" s="34"/>
      <c r="I1002" s="34"/>
      <c r="J1002" s="34"/>
      <c r="K1002" s="52"/>
      <c r="L1002" s="48"/>
      <c r="M1002" s="34"/>
      <c r="N1002" s="34"/>
      <c r="O1002" s="34"/>
      <c r="P1002" s="48"/>
      <c r="Q1002" s="48"/>
      <c r="R1002" s="34"/>
      <c r="S1002" s="34"/>
      <c r="T1002" s="34"/>
      <c r="U1002" s="48"/>
      <c r="V1002" s="16">
        <f t="shared" si="36"/>
        <v>2272.1103954</v>
      </c>
      <c r="W1002" s="111">
        <v>2272.1103954</v>
      </c>
      <c r="X1002" s="111">
        <f t="shared" si="35"/>
        <v>2272.1103954</v>
      </c>
      <c r="Y1002" s="11" t="s">
        <v>34</v>
      </c>
      <c r="Z1002" s="22">
        <v>29</v>
      </c>
      <c r="AA1002" s="22">
        <v>9</v>
      </c>
      <c r="AB1002" s="22">
        <v>5</v>
      </c>
      <c r="AC1002" s="140"/>
      <c r="AD1002" s="140"/>
    </row>
    <row r="1003" spans="1:30" ht="36" customHeight="1">
      <c r="A1003" s="32">
        <v>33</v>
      </c>
      <c r="B1003" s="48" t="s">
        <v>3005</v>
      </c>
      <c r="C1003" s="48" t="s">
        <v>3006</v>
      </c>
      <c r="D1003" s="48" t="s">
        <v>32</v>
      </c>
      <c r="E1003" s="48" t="s">
        <v>3007</v>
      </c>
      <c r="F1003" s="50">
        <v>20493200</v>
      </c>
      <c r="G1003" s="139"/>
      <c r="H1003" s="34"/>
      <c r="I1003" s="34"/>
      <c r="J1003" s="34"/>
      <c r="K1003" s="52"/>
      <c r="L1003" s="48"/>
      <c r="M1003" s="34"/>
      <c r="N1003" s="34"/>
      <c r="O1003" s="34"/>
      <c r="P1003" s="48"/>
      <c r="Q1003" s="48"/>
      <c r="R1003" s="34"/>
      <c r="S1003" s="34"/>
      <c r="T1003" s="34"/>
      <c r="U1003" s="48"/>
      <c r="V1003" s="16">
        <f t="shared" si="36"/>
        <v>3162.1007600000003</v>
      </c>
      <c r="W1003" s="111">
        <v>3161.9156000000003</v>
      </c>
      <c r="X1003" s="111">
        <f t="shared" si="35"/>
        <v>3161.9156000000003</v>
      </c>
      <c r="Y1003" s="11" t="s">
        <v>34</v>
      </c>
      <c r="Z1003" s="22">
        <v>29</v>
      </c>
      <c r="AA1003" s="22">
        <v>9</v>
      </c>
      <c r="AB1003" s="22">
        <v>5</v>
      </c>
      <c r="AC1003" s="140"/>
      <c r="AD1003" s="140"/>
    </row>
    <row r="1004" spans="1:30" ht="36" hidden="1" customHeight="1">
      <c r="A1004" s="32">
        <v>34</v>
      </c>
      <c r="B1004" s="47" t="s">
        <v>3008</v>
      </c>
      <c r="C1004" s="47" t="s">
        <v>3009</v>
      </c>
      <c r="D1004" s="47" t="s">
        <v>1822</v>
      </c>
      <c r="E1004" s="48" t="s">
        <v>3010</v>
      </c>
      <c r="F1004" s="50">
        <v>9602080</v>
      </c>
      <c r="G1004" s="139"/>
      <c r="H1004" s="34"/>
      <c r="I1004" s="34"/>
      <c r="J1004" s="34"/>
      <c r="K1004" s="52"/>
      <c r="L1004" s="48"/>
      <c r="M1004" s="34"/>
      <c r="N1004" s="34"/>
      <c r="O1004" s="34"/>
      <c r="P1004" s="48"/>
      <c r="Q1004" s="48"/>
      <c r="R1004" s="34"/>
      <c r="S1004" s="34"/>
      <c r="T1004" s="34"/>
      <c r="U1004" s="48"/>
      <c r="V1004" s="16">
        <f t="shared" si="36"/>
        <v>1481.600944</v>
      </c>
      <c r="W1004" s="111">
        <v>1481.600944</v>
      </c>
      <c r="X1004" s="111">
        <f t="shared" si="35"/>
        <v>1481.600944</v>
      </c>
      <c r="Y1004" s="11" t="s">
        <v>51</v>
      </c>
      <c r="Z1004" s="22">
        <v>29</v>
      </c>
      <c r="AA1004" s="22">
        <v>9</v>
      </c>
      <c r="AB1004" s="22">
        <v>5</v>
      </c>
      <c r="AC1004" s="140" t="s">
        <v>3011</v>
      </c>
      <c r="AD1004" s="140">
        <v>2602</v>
      </c>
    </row>
    <row r="1005" spans="1:30" ht="36" hidden="1" customHeight="1">
      <c r="A1005" s="32">
        <v>1</v>
      </c>
      <c r="B1005" s="13" t="s">
        <v>3012</v>
      </c>
      <c r="C1005" s="13" t="s">
        <v>3013</v>
      </c>
      <c r="D1005" s="34" t="s">
        <v>402</v>
      </c>
      <c r="E1005" s="13" t="s">
        <v>899</v>
      </c>
      <c r="F1005" s="13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16">
        <f t="shared" si="36"/>
        <v>0</v>
      </c>
      <c r="W1005" s="111">
        <v>608</v>
      </c>
      <c r="X1005" s="111">
        <v>608</v>
      </c>
      <c r="Y1005" s="13" t="s">
        <v>34</v>
      </c>
      <c r="Z1005" s="13">
        <v>30</v>
      </c>
      <c r="AA1005" s="13">
        <v>47</v>
      </c>
      <c r="AB1005" s="13">
        <v>6</v>
      </c>
      <c r="AC1005" s="38" t="s">
        <v>3014</v>
      </c>
      <c r="AD1005" s="38">
        <v>2607</v>
      </c>
    </row>
    <row r="1006" spans="1:30" ht="36" hidden="1" customHeight="1">
      <c r="A1006" s="32">
        <v>2</v>
      </c>
      <c r="B1006" s="13" t="s">
        <v>3015</v>
      </c>
      <c r="C1006" s="13" t="s">
        <v>3016</v>
      </c>
      <c r="D1006" s="34" t="s">
        <v>402</v>
      </c>
      <c r="E1006" s="13" t="s">
        <v>3017</v>
      </c>
      <c r="F1006" s="13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16">
        <f t="shared" si="36"/>
        <v>0</v>
      </c>
      <c r="W1006" s="111">
        <v>558</v>
      </c>
      <c r="X1006" s="111">
        <v>558</v>
      </c>
      <c r="Y1006" s="13" t="s">
        <v>34</v>
      </c>
      <c r="Z1006" s="13">
        <v>30</v>
      </c>
      <c r="AA1006" s="13">
        <v>47</v>
      </c>
      <c r="AB1006" s="13">
        <v>6</v>
      </c>
      <c r="AC1006" s="38" t="s">
        <v>3018</v>
      </c>
      <c r="AD1006" s="38">
        <v>2608</v>
      </c>
    </row>
    <row r="1007" spans="1:30" ht="36" hidden="1" customHeight="1">
      <c r="A1007" s="32">
        <v>3</v>
      </c>
      <c r="B1007" s="13" t="s">
        <v>3019</v>
      </c>
      <c r="C1007" s="13" t="s">
        <v>3020</v>
      </c>
      <c r="D1007" s="34" t="s">
        <v>32</v>
      </c>
      <c r="E1007" s="13" t="s">
        <v>125</v>
      </c>
      <c r="F1007" s="13"/>
      <c r="G1007" s="14"/>
      <c r="H1007" s="14"/>
      <c r="I1007" s="14"/>
      <c r="J1007" s="14"/>
      <c r="K1007" s="18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16">
        <f t="shared" si="36"/>
        <v>0</v>
      </c>
      <c r="W1007" s="111">
        <v>1005</v>
      </c>
      <c r="X1007" s="111">
        <v>1005</v>
      </c>
      <c r="Y1007" s="11" t="s">
        <v>34</v>
      </c>
      <c r="Z1007" s="13">
        <v>30</v>
      </c>
      <c r="AA1007" s="13">
        <v>47</v>
      </c>
      <c r="AB1007" s="13">
        <v>5</v>
      </c>
      <c r="AC1007" s="38" t="s">
        <v>3021</v>
      </c>
      <c r="AD1007" s="38">
        <v>766</v>
      </c>
    </row>
    <row r="1008" spans="1:30" ht="36" hidden="1" customHeight="1">
      <c r="A1008" s="32">
        <v>4</v>
      </c>
      <c r="B1008" s="13" t="s">
        <v>3022</v>
      </c>
      <c r="C1008" s="13" t="s">
        <v>3023</v>
      </c>
      <c r="D1008" s="34" t="s">
        <v>32</v>
      </c>
      <c r="E1008" s="13" t="s">
        <v>1128</v>
      </c>
      <c r="F1008" s="13"/>
      <c r="G1008" s="114"/>
      <c r="H1008" s="114"/>
      <c r="I1008" s="114"/>
      <c r="J1008" s="114"/>
      <c r="K1008" s="114"/>
      <c r="L1008" s="114"/>
      <c r="M1008" s="114"/>
      <c r="N1008" s="114"/>
      <c r="O1008" s="114"/>
      <c r="P1008" s="114"/>
      <c r="Q1008" s="114"/>
      <c r="R1008" s="114"/>
      <c r="S1008" s="114"/>
      <c r="T1008" s="114"/>
      <c r="U1008" s="114"/>
      <c r="V1008" s="16">
        <f t="shared" si="36"/>
        <v>0</v>
      </c>
      <c r="W1008" s="111">
        <v>1010</v>
      </c>
      <c r="X1008" s="111">
        <v>1010</v>
      </c>
      <c r="Y1008" s="11" t="s">
        <v>34</v>
      </c>
      <c r="Z1008" s="13">
        <v>30</v>
      </c>
      <c r="AA1008" s="13">
        <v>47</v>
      </c>
      <c r="AB1008" s="13">
        <v>5</v>
      </c>
      <c r="AC1008" s="38" t="s">
        <v>3024</v>
      </c>
      <c r="AD1008" s="38">
        <v>765</v>
      </c>
    </row>
    <row r="1009" spans="1:30" ht="36" hidden="1" customHeight="1">
      <c r="A1009" s="32">
        <v>5</v>
      </c>
      <c r="B1009" s="13" t="s">
        <v>3025</v>
      </c>
      <c r="C1009" s="13" t="s">
        <v>3026</v>
      </c>
      <c r="D1009" s="34" t="s">
        <v>32</v>
      </c>
      <c r="E1009" s="13" t="s">
        <v>1128</v>
      </c>
      <c r="F1009" s="13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16">
        <f t="shared" si="36"/>
        <v>0</v>
      </c>
      <c r="W1009" s="111">
        <v>1015</v>
      </c>
      <c r="X1009" s="111">
        <v>1015</v>
      </c>
      <c r="Y1009" s="11" t="s">
        <v>34</v>
      </c>
      <c r="Z1009" s="13">
        <v>30</v>
      </c>
      <c r="AA1009" s="13">
        <v>47</v>
      </c>
      <c r="AB1009" s="13">
        <v>5</v>
      </c>
      <c r="AC1009" s="38" t="s">
        <v>3027</v>
      </c>
      <c r="AD1009" s="38">
        <v>2605</v>
      </c>
    </row>
    <row r="1010" spans="1:30" ht="36" customHeight="1">
      <c r="A1010" s="32">
        <v>6</v>
      </c>
      <c r="B1010" s="13" t="s">
        <v>3028</v>
      </c>
      <c r="C1010" s="13" t="s">
        <v>3023</v>
      </c>
      <c r="D1010" s="34" t="s">
        <v>32</v>
      </c>
      <c r="E1010" s="13" t="s">
        <v>3029</v>
      </c>
      <c r="F1010" s="13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16">
        <f t="shared" si="36"/>
        <v>0</v>
      </c>
      <c r="W1010" s="111">
        <v>1018</v>
      </c>
      <c r="X1010" s="111">
        <v>1018</v>
      </c>
      <c r="Y1010" s="11" t="s">
        <v>34</v>
      </c>
      <c r="Z1010" s="13">
        <v>30</v>
      </c>
      <c r="AA1010" s="13">
        <v>47</v>
      </c>
      <c r="AB1010" s="13">
        <v>5</v>
      </c>
      <c r="AC1010" s="13"/>
      <c r="AD1010" s="13"/>
    </row>
    <row r="1011" spans="1:30" ht="36" hidden="1" customHeight="1">
      <c r="A1011" s="32">
        <v>7</v>
      </c>
      <c r="B1011" s="13" t="s">
        <v>3030</v>
      </c>
      <c r="C1011" s="13" t="s">
        <v>3031</v>
      </c>
      <c r="D1011" s="34" t="s">
        <v>32</v>
      </c>
      <c r="E1011" s="13" t="s">
        <v>3032</v>
      </c>
      <c r="F1011" s="13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16">
        <f t="shared" si="36"/>
        <v>0</v>
      </c>
      <c r="W1011" s="111">
        <v>1203</v>
      </c>
      <c r="X1011" s="111">
        <v>1203</v>
      </c>
      <c r="Y1011" s="11" t="s">
        <v>34</v>
      </c>
      <c r="Z1011" s="13">
        <v>30</v>
      </c>
      <c r="AA1011" s="13">
        <v>47</v>
      </c>
      <c r="AB1011" s="13">
        <v>5</v>
      </c>
      <c r="AC1011" s="38" t="s">
        <v>3033</v>
      </c>
      <c r="AD1011" s="38">
        <v>2603</v>
      </c>
    </row>
    <row r="1012" spans="1:30" ht="36" hidden="1" customHeight="1">
      <c r="A1012" s="32">
        <v>8</v>
      </c>
      <c r="B1012" s="13" t="s">
        <v>3034</v>
      </c>
      <c r="C1012" s="13" t="s">
        <v>3035</v>
      </c>
      <c r="D1012" s="34" t="s">
        <v>32</v>
      </c>
      <c r="E1012" s="13" t="s">
        <v>338</v>
      </c>
      <c r="F1012" s="13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16">
        <f t="shared" si="36"/>
        <v>0</v>
      </c>
      <c r="W1012" s="111">
        <v>1160</v>
      </c>
      <c r="X1012" s="111">
        <v>1160</v>
      </c>
      <c r="Y1012" s="11" t="s">
        <v>34</v>
      </c>
      <c r="Z1012" s="13">
        <v>30</v>
      </c>
      <c r="AA1012" s="13">
        <v>47</v>
      </c>
      <c r="AB1012" s="13">
        <v>5</v>
      </c>
      <c r="AC1012" s="38" t="s">
        <v>3036</v>
      </c>
      <c r="AD1012" s="38">
        <v>767</v>
      </c>
    </row>
    <row r="1013" spans="1:30" ht="36" hidden="1" customHeight="1">
      <c r="A1013" s="32">
        <v>9</v>
      </c>
      <c r="B1013" s="13" t="s">
        <v>3037</v>
      </c>
      <c r="C1013" s="13" t="s">
        <v>3038</v>
      </c>
      <c r="D1013" s="34" t="s">
        <v>32</v>
      </c>
      <c r="E1013" s="13" t="s">
        <v>3039</v>
      </c>
      <c r="F1013" s="13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16">
        <f t="shared" si="36"/>
        <v>0</v>
      </c>
      <c r="W1013" s="111">
        <v>1265</v>
      </c>
      <c r="X1013" s="111">
        <v>1265</v>
      </c>
      <c r="Y1013" s="11" t="s">
        <v>34</v>
      </c>
      <c r="Z1013" s="13">
        <v>30</v>
      </c>
      <c r="AA1013" s="13">
        <v>47</v>
      </c>
      <c r="AB1013" s="13">
        <v>5</v>
      </c>
      <c r="AC1013" s="38" t="s">
        <v>3040</v>
      </c>
      <c r="AD1013" s="38">
        <v>2604</v>
      </c>
    </row>
    <row r="1014" spans="1:30" ht="36" hidden="1" customHeight="1">
      <c r="A1014" s="32">
        <v>10</v>
      </c>
      <c r="B1014" s="13" t="s">
        <v>3041</v>
      </c>
      <c r="C1014" s="13" t="s">
        <v>3020</v>
      </c>
      <c r="D1014" s="34" t="s">
        <v>32</v>
      </c>
      <c r="E1014" s="13" t="s">
        <v>3042</v>
      </c>
      <c r="F1014" s="13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16">
        <f t="shared" si="36"/>
        <v>0</v>
      </c>
      <c r="W1014" s="111">
        <v>1279</v>
      </c>
      <c r="X1014" s="111">
        <v>1279</v>
      </c>
      <c r="Y1014" s="11" t="s">
        <v>34</v>
      </c>
      <c r="Z1014" s="13">
        <v>30</v>
      </c>
      <c r="AA1014" s="13">
        <v>47</v>
      </c>
      <c r="AB1014" s="13">
        <v>5</v>
      </c>
      <c r="AC1014" s="38" t="s">
        <v>3043</v>
      </c>
      <c r="AD1014" s="38">
        <v>749</v>
      </c>
    </row>
    <row r="1015" spans="1:30" ht="36" hidden="1" customHeight="1">
      <c r="A1015" s="32">
        <v>11</v>
      </c>
      <c r="B1015" s="13" t="s">
        <v>3044</v>
      </c>
      <c r="C1015" s="13" t="s">
        <v>3045</v>
      </c>
      <c r="D1015" s="34" t="s">
        <v>32</v>
      </c>
      <c r="E1015" s="13" t="s">
        <v>125</v>
      </c>
      <c r="F1015" s="13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16">
        <f t="shared" si="36"/>
        <v>0</v>
      </c>
      <c r="W1015" s="111">
        <v>1371</v>
      </c>
      <c r="X1015" s="111">
        <v>1371</v>
      </c>
      <c r="Y1015" s="11" t="s">
        <v>34</v>
      </c>
      <c r="Z1015" s="13">
        <v>30</v>
      </c>
      <c r="AA1015" s="13">
        <v>47</v>
      </c>
      <c r="AB1015" s="13">
        <v>5</v>
      </c>
      <c r="AC1015" s="38" t="s">
        <v>3046</v>
      </c>
      <c r="AD1015" s="38">
        <v>759</v>
      </c>
    </row>
    <row r="1016" spans="1:30" ht="36" hidden="1" customHeight="1">
      <c r="A1016" s="32">
        <v>12</v>
      </c>
      <c r="B1016" s="13" t="s">
        <v>3047</v>
      </c>
      <c r="C1016" s="13" t="s">
        <v>3048</v>
      </c>
      <c r="D1016" s="34" t="s">
        <v>32</v>
      </c>
      <c r="E1016" s="13" t="s">
        <v>3049</v>
      </c>
      <c r="F1016" s="13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16">
        <f t="shared" si="36"/>
        <v>0</v>
      </c>
      <c r="W1016" s="111">
        <v>1633</v>
      </c>
      <c r="X1016" s="111">
        <v>1633</v>
      </c>
      <c r="Y1016" s="11" t="s">
        <v>34</v>
      </c>
      <c r="Z1016" s="13">
        <v>30</v>
      </c>
      <c r="AA1016" s="13">
        <v>47</v>
      </c>
      <c r="AB1016" s="13">
        <v>5</v>
      </c>
      <c r="AC1016" s="38" t="s">
        <v>3050</v>
      </c>
      <c r="AD1016" s="38">
        <v>751</v>
      </c>
    </row>
    <row r="1017" spans="1:30" ht="36" hidden="1" customHeight="1">
      <c r="A1017" s="32">
        <v>13</v>
      </c>
      <c r="B1017" s="13" t="s">
        <v>3051</v>
      </c>
      <c r="C1017" s="13" t="s">
        <v>3045</v>
      </c>
      <c r="D1017" s="34" t="s">
        <v>32</v>
      </c>
      <c r="E1017" s="13" t="s">
        <v>125</v>
      </c>
      <c r="F1017" s="13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16">
        <f t="shared" si="36"/>
        <v>0</v>
      </c>
      <c r="W1017" s="111">
        <v>1675</v>
      </c>
      <c r="X1017" s="111">
        <v>1675</v>
      </c>
      <c r="Y1017" s="11" t="s">
        <v>34</v>
      </c>
      <c r="Z1017" s="13">
        <v>30</v>
      </c>
      <c r="AA1017" s="13">
        <v>47</v>
      </c>
      <c r="AB1017" s="13">
        <v>5</v>
      </c>
      <c r="AC1017" s="38" t="s">
        <v>3052</v>
      </c>
      <c r="AD1017" s="38">
        <v>764</v>
      </c>
    </row>
    <row r="1018" spans="1:30" ht="36" hidden="1" customHeight="1">
      <c r="A1018" s="32">
        <v>14</v>
      </c>
      <c r="B1018" s="13" t="s">
        <v>3053</v>
      </c>
      <c r="C1018" s="13" t="s">
        <v>3054</v>
      </c>
      <c r="D1018" s="34" t="s">
        <v>32</v>
      </c>
      <c r="E1018" s="13" t="s">
        <v>1118</v>
      </c>
      <c r="F1018" s="13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16">
        <f t="shared" si="36"/>
        <v>0</v>
      </c>
      <c r="W1018" s="111">
        <v>1809</v>
      </c>
      <c r="X1018" s="111">
        <v>1809</v>
      </c>
      <c r="Y1018" s="11" t="s">
        <v>34</v>
      </c>
      <c r="Z1018" s="13">
        <v>30</v>
      </c>
      <c r="AA1018" s="13">
        <v>47</v>
      </c>
      <c r="AB1018" s="13">
        <v>5</v>
      </c>
      <c r="AC1018" s="38" t="s">
        <v>3055</v>
      </c>
      <c r="AD1018" s="38">
        <v>758</v>
      </c>
    </row>
    <row r="1019" spans="1:30" ht="36" hidden="1" customHeight="1">
      <c r="A1019" s="32">
        <v>15</v>
      </c>
      <c r="B1019" s="13" t="s">
        <v>3056</v>
      </c>
      <c r="C1019" s="13" t="s">
        <v>3023</v>
      </c>
      <c r="D1019" s="34" t="s">
        <v>32</v>
      </c>
      <c r="E1019" s="13" t="s">
        <v>125</v>
      </c>
      <c r="F1019" s="13"/>
      <c r="G1019" s="114"/>
      <c r="H1019" s="114"/>
      <c r="I1019" s="114"/>
      <c r="J1019" s="114"/>
      <c r="K1019" s="114"/>
      <c r="L1019" s="114"/>
      <c r="M1019" s="114"/>
      <c r="N1019" s="114"/>
      <c r="O1019" s="114"/>
      <c r="P1019" s="114"/>
      <c r="Q1019" s="114"/>
      <c r="R1019" s="114"/>
      <c r="S1019" s="114"/>
      <c r="T1019" s="114"/>
      <c r="U1019" s="114"/>
      <c r="V1019" s="16">
        <f t="shared" si="36"/>
        <v>0</v>
      </c>
      <c r="W1019" s="111">
        <v>2081</v>
      </c>
      <c r="X1019" s="111">
        <v>2081</v>
      </c>
      <c r="Y1019" s="11" t="s">
        <v>34</v>
      </c>
      <c r="Z1019" s="13">
        <v>30</v>
      </c>
      <c r="AA1019" s="13">
        <v>47</v>
      </c>
      <c r="AB1019" s="13">
        <v>5</v>
      </c>
      <c r="AC1019" s="38" t="s">
        <v>3057</v>
      </c>
      <c r="AD1019" s="38">
        <v>752</v>
      </c>
    </row>
    <row r="1020" spans="1:30" ht="36" hidden="1" customHeight="1">
      <c r="A1020" s="32">
        <v>16</v>
      </c>
      <c r="B1020" s="13" t="s">
        <v>3058</v>
      </c>
      <c r="C1020" s="13" t="s">
        <v>3059</v>
      </c>
      <c r="D1020" s="34" t="s">
        <v>32</v>
      </c>
      <c r="E1020" s="13" t="s">
        <v>338</v>
      </c>
      <c r="F1020" s="13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16">
        <f t="shared" si="36"/>
        <v>0</v>
      </c>
      <c r="W1020" s="111">
        <v>2427</v>
      </c>
      <c r="X1020" s="111">
        <v>2427</v>
      </c>
      <c r="Y1020" s="11" t="s">
        <v>34</v>
      </c>
      <c r="Z1020" s="13">
        <v>30</v>
      </c>
      <c r="AA1020" s="13">
        <v>47</v>
      </c>
      <c r="AB1020" s="13">
        <v>5</v>
      </c>
      <c r="AC1020" s="38" t="s">
        <v>3060</v>
      </c>
      <c r="AD1020" s="38">
        <v>743</v>
      </c>
    </row>
    <row r="1021" spans="1:30" ht="36" hidden="1" customHeight="1">
      <c r="A1021" s="32">
        <v>17</v>
      </c>
      <c r="B1021" s="13" t="s">
        <v>3061</v>
      </c>
      <c r="C1021" s="13" t="s">
        <v>3023</v>
      </c>
      <c r="D1021" s="34" t="s">
        <v>32</v>
      </c>
      <c r="E1021" s="13" t="s">
        <v>125</v>
      </c>
      <c r="F1021" s="13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16">
        <f t="shared" si="36"/>
        <v>0</v>
      </c>
      <c r="W1021" s="111">
        <v>2463</v>
      </c>
      <c r="X1021" s="111">
        <v>2463</v>
      </c>
      <c r="Y1021" s="11" t="s">
        <v>34</v>
      </c>
      <c r="Z1021" s="13">
        <v>30</v>
      </c>
      <c r="AA1021" s="13">
        <v>47</v>
      </c>
      <c r="AB1021" s="13">
        <v>5</v>
      </c>
      <c r="AC1021" s="38" t="s">
        <v>3062</v>
      </c>
      <c r="AD1021" s="38">
        <v>768</v>
      </c>
    </row>
    <row r="1022" spans="1:30" ht="36" customHeight="1">
      <c r="A1022" s="32">
        <v>18</v>
      </c>
      <c r="B1022" s="13" t="s">
        <v>3063</v>
      </c>
      <c r="C1022" s="13" t="s">
        <v>3023</v>
      </c>
      <c r="D1022" s="34" t="s">
        <v>32</v>
      </c>
      <c r="E1022" s="13" t="s">
        <v>1128</v>
      </c>
      <c r="F1022" s="13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16">
        <f t="shared" si="36"/>
        <v>0</v>
      </c>
      <c r="W1022" s="111">
        <v>2819</v>
      </c>
      <c r="X1022" s="111">
        <v>2819</v>
      </c>
      <c r="Y1022" s="11" t="s">
        <v>34</v>
      </c>
      <c r="Z1022" s="13">
        <v>30</v>
      </c>
      <c r="AA1022" s="13">
        <v>47</v>
      </c>
      <c r="AB1022" s="13">
        <v>5</v>
      </c>
      <c r="AC1022" s="13"/>
      <c r="AD1022" s="13"/>
    </row>
    <row r="1023" spans="1:30" ht="36" hidden="1" customHeight="1">
      <c r="A1023" s="32">
        <v>19</v>
      </c>
      <c r="B1023" s="13" t="s">
        <v>3064</v>
      </c>
      <c r="C1023" s="13" t="s">
        <v>3054</v>
      </c>
      <c r="D1023" s="34" t="s">
        <v>32</v>
      </c>
      <c r="E1023" s="13" t="s">
        <v>125</v>
      </c>
      <c r="F1023" s="13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16">
        <f t="shared" si="36"/>
        <v>0</v>
      </c>
      <c r="W1023" s="111">
        <v>3305</v>
      </c>
      <c r="X1023" s="111">
        <v>3305</v>
      </c>
      <c r="Y1023" s="11" t="s">
        <v>34</v>
      </c>
      <c r="Z1023" s="13">
        <v>30</v>
      </c>
      <c r="AA1023" s="13">
        <v>47</v>
      </c>
      <c r="AB1023" s="13">
        <v>5</v>
      </c>
      <c r="AC1023" s="38" t="s">
        <v>3065</v>
      </c>
      <c r="AD1023" s="38">
        <v>746</v>
      </c>
    </row>
    <row r="1024" spans="1:30" ht="36" hidden="1" customHeight="1">
      <c r="A1024" s="32">
        <v>20</v>
      </c>
      <c r="B1024" s="13" t="s">
        <v>3066</v>
      </c>
      <c r="C1024" s="13" t="s">
        <v>3023</v>
      </c>
      <c r="D1024" s="34" t="s">
        <v>32</v>
      </c>
      <c r="E1024" s="13" t="s">
        <v>33</v>
      </c>
      <c r="F1024" s="13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16">
        <f t="shared" si="36"/>
        <v>0</v>
      </c>
      <c r="W1024" s="111">
        <v>3428</v>
      </c>
      <c r="X1024" s="111">
        <v>3428</v>
      </c>
      <c r="Y1024" s="11" t="s">
        <v>34</v>
      </c>
      <c r="Z1024" s="13">
        <v>30</v>
      </c>
      <c r="AA1024" s="13">
        <v>47</v>
      </c>
      <c r="AB1024" s="13">
        <v>5</v>
      </c>
      <c r="AC1024" s="38" t="s">
        <v>3067</v>
      </c>
      <c r="AD1024" s="38">
        <v>762</v>
      </c>
    </row>
    <row r="1025" spans="1:30" ht="36" customHeight="1">
      <c r="A1025" s="32">
        <v>21</v>
      </c>
      <c r="B1025" s="13" t="s">
        <v>3058</v>
      </c>
      <c r="C1025" s="13" t="s">
        <v>3059</v>
      </c>
      <c r="D1025" s="34" t="s">
        <v>32</v>
      </c>
      <c r="E1025" s="13" t="s">
        <v>338</v>
      </c>
      <c r="F1025" s="13"/>
      <c r="G1025" s="74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16">
        <f t="shared" si="36"/>
        <v>0</v>
      </c>
      <c r="W1025" s="111">
        <v>4286</v>
      </c>
      <c r="X1025" s="111">
        <v>4286</v>
      </c>
      <c r="Y1025" s="11" t="s">
        <v>34</v>
      </c>
      <c r="Z1025" s="13">
        <v>30</v>
      </c>
      <c r="AA1025" s="13">
        <v>47</v>
      </c>
      <c r="AB1025" s="13">
        <v>5</v>
      </c>
      <c r="AC1025" s="13"/>
      <c r="AD1025" s="13"/>
    </row>
    <row r="1026" spans="1:30" ht="36" hidden="1" customHeight="1">
      <c r="A1026" s="32">
        <v>22</v>
      </c>
      <c r="B1026" s="13" t="s">
        <v>3068</v>
      </c>
      <c r="C1026" s="13" t="s">
        <v>3023</v>
      </c>
      <c r="D1026" s="34" t="s">
        <v>32</v>
      </c>
      <c r="E1026" s="13" t="s">
        <v>522</v>
      </c>
      <c r="F1026" s="13"/>
      <c r="G1026" s="74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16">
        <f t="shared" si="36"/>
        <v>0</v>
      </c>
      <c r="W1026" s="111">
        <v>4355</v>
      </c>
      <c r="X1026" s="111">
        <v>4355</v>
      </c>
      <c r="Y1026" s="11" t="s">
        <v>34</v>
      </c>
      <c r="Z1026" s="13">
        <v>30</v>
      </c>
      <c r="AA1026" s="13">
        <v>47</v>
      </c>
      <c r="AB1026" s="13">
        <v>5</v>
      </c>
      <c r="AC1026" s="38" t="s">
        <v>3069</v>
      </c>
      <c r="AD1026" s="38">
        <v>745</v>
      </c>
    </row>
    <row r="1027" spans="1:30" ht="36" hidden="1" customHeight="1">
      <c r="A1027" s="32">
        <v>23</v>
      </c>
      <c r="B1027" s="13" t="s">
        <v>3070</v>
      </c>
      <c r="C1027" s="13" t="s">
        <v>3071</v>
      </c>
      <c r="D1027" s="34" t="s">
        <v>32</v>
      </c>
      <c r="E1027" s="13" t="s">
        <v>522</v>
      </c>
      <c r="F1027" s="13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16">
        <f t="shared" si="36"/>
        <v>0</v>
      </c>
      <c r="W1027" s="111">
        <v>4554</v>
      </c>
      <c r="X1027" s="111">
        <v>4554</v>
      </c>
      <c r="Y1027" s="11" t="s">
        <v>34</v>
      </c>
      <c r="Z1027" s="13">
        <v>30</v>
      </c>
      <c r="AA1027" s="13">
        <v>47</v>
      </c>
      <c r="AB1027" s="13">
        <v>5</v>
      </c>
      <c r="AC1027" s="38" t="s">
        <v>3072</v>
      </c>
      <c r="AD1027" s="38">
        <v>744</v>
      </c>
    </row>
    <row r="1028" spans="1:30" ht="36" hidden="1" customHeight="1">
      <c r="A1028" s="32">
        <v>24</v>
      </c>
      <c r="B1028" s="13" t="s">
        <v>3073</v>
      </c>
      <c r="C1028" s="13" t="s">
        <v>3074</v>
      </c>
      <c r="D1028" s="34" t="s">
        <v>32</v>
      </c>
      <c r="E1028" s="13" t="s">
        <v>1467</v>
      </c>
      <c r="F1028" s="13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16">
        <f t="shared" si="36"/>
        <v>0</v>
      </c>
      <c r="W1028" s="111">
        <v>4688</v>
      </c>
      <c r="X1028" s="111">
        <v>4688</v>
      </c>
      <c r="Y1028" s="11" t="s">
        <v>34</v>
      </c>
      <c r="Z1028" s="13">
        <v>30</v>
      </c>
      <c r="AA1028" s="13">
        <v>47</v>
      </c>
      <c r="AB1028" s="13">
        <v>5</v>
      </c>
      <c r="AC1028" s="38" t="s">
        <v>3075</v>
      </c>
      <c r="AD1028" s="38">
        <v>753</v>
      </c>
    </row>
    <row r="1029" spans="1:30" ht="36" hidden="1" customHeight="1">
      <c r="A1029" s="32">
        <v>25</v>
      </c>
      <c r="B1029" s="13" t="s">
        <v>3076</v>
      </c>
      <c r="C1029" s="13" t="s">
        <v>3023</v>
      </c>
      <c r="D1029" s="34" t="s">
        <v>32</v>
      </c>
      <c r="E1029" s="13" t="s">
        <v>3077</v>
      </c>
      <c r="F1029" s="13"/>
      <c r="G1029" s="74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16">
        <f t="shared" si="36"/>
        <v>0</v>
      </c>
      <c r="W1029" s="111">
        <v>4784</v>
      </c>
      <c r="X1029" s="111">
        <v>4784</v>
      </c>
      <c r="Y1029" s="11" t="s">
        <v>34</v>
      </c>
      <c r="Z1029" s="13">
        <v>30</v>
      </c>
      <c r="AA1029" s="13">
        <v>47</v>
      </c>
      <c r="AB1029" s="13">
        <v>5</v>
      </c>
      <c r="AC1029" s="38" t="s">
        <v>3078</v>
      </c>
      <c r="AD1029" s="38">
        <v>2606</v>
      </c>
    </row>
    <row r="1030" spans="1:30" ht="36" hidden="1" customHeight="1">
      <c r="A1030" s="32">
        <v>26</v>
      </c>
      <c r="B1030" s="13" t="s">
        <v>3079</v>
      </c>
      <c r="C1030" s="13" t="s">
        <v>3080</v>
      </c>
      <c r="D1030" s="34" t="s">
        <v>32</v>
      </c>
      <c r="E1030" s="13" t="s">
        <v>3081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6">
        <f t="shared" si="36"/>
        <v>0</v>
      </c>
      <c r="W1030" s="111">
        <v>6559</v>
      </c>
      <c r="X1030" s="111">
        <v>6559</v>
      </c>
      <c r="Y1030" s="11" t="s">
        <v>34</v>
      </c>
      <c r="Z1030" s="13">
        <v>30</v>
      </c>
      <c r="AA1030" s="13">
        <v>47</v>
      </c>
      <c r="AB1030" s="13">
        <v>5</v>
      </c>
      <c r="AC1030" s="38" t="s">
        <v>3082</v>
      </c>
      <c r="AD1030" s="38">
        <v>739</v>
      </c>
    </row>
    <row r="1031" spans="1:30" ht="36" hidden="1" customHeight="1">
      <c r="A1031" s="32">
        <v>27</v>
      </c>
      <c r="B1031" s="13" t="s">
        <v>3083</v>
      </c>
      <c r="C1031" s="13" t="s">
        <v>3020</v>
      </c>
      <c r="D1031" s="34" t="s">
        <v>32</v>
      </c>
      <c r="E1031" s="13" t="s">
        <v>194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6">
        <f t="shared" si="36"/>
        <v>0</v>
      </c>
      <c r="W1031" s="111">
        <v>7435</v>
      </c>
      <c r="X1031" s="111">
        <v>7435</v>
      </c>
      <c r="Y1031" s="11" t="s">
        <v>34</v>
      </c>
      <c r="Z1031" s="13">
        <v>30</v>
      </c>
      <c r="AA1031" s="13">
        <v>47</v>
      </c>
      <c r="AB1031" s="13">
        <v>5</v>
      </c>
      <c r="AC1031" s="38" t="s">
        <v>3084</v>
      </c>
      <c r="AD1031" s="38">
        <v>747</v>
      </c>
    </row>
    <row r="1032" spans="1:30" ht="36" customHeight="1">
      <c r="A1032" s="32">
        <v>28</v>
      </c>
      <c r="B1032" s="13" t="s">
        <v>3085</v>
      </c>
      <c r="C1032" s="13" t="s">
        <v>3020</v>
      </c>
      <c r="D1032" s="34" t="s">
        <v>32</v>
      </c>
      <c r="E1032" s="13" t="s">
        <v>2452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6">
        <f t="shared" si="36"/>
        <v>0</v>
      </c>
      <c r="W1032" s="111">
        <v>7688</v>
      </c>
      <c r="X1032" s="111">
        <v>7688</v>
      </c>
      <c r="Y1032" s="11" t="s">
        <v>34</v>
      </c>
      <c r="Z1032" s="13">
        <v>30</v>
      </c>
      <c r="AA1032" s="13">
        <v>47</v>
      </c>
      <c r="AB1032" s="13">
        <v>5</v>
      </c>
      <c r="AC1032" s="13"/>
      <c r="AD1032" s="13"/>
    </row>
    <row r="1033" spans="1:30" ht="36" hidden="1" customHeight="1">
      <c r="A1033" s="32">
        <v>29</v>
      </c>
      <c r="B1033" s="143" t="s">
        <v>3086</v>
      </c>
      <c r="C1033" s="13" t="s">
        <v>3087</v>
      </c>
      <c r="D1033" s="34" t="s">
        <v>32</v>
      </c>
      <c r="E1033" s="13" t="s">
        <v>2920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6">
        <f t="shared" si="36"/>
        <v>0</v>
      </c>
      <c r="W1033" s="111">
        <v>7723</v>
      </c>
      <c r="X1033" s="111">
        <v>7723</v>
      </c>
      <c r="Y1033" s="11" t="s">
        <v>34</v>
      </c>
      <c r="Z1033" s="13">
        <v>30</v>
      </c>
      <c r="AA1033" s="13">
        <v>47</v>
      </c>
      <c r="AB1033" s="13">
        <v>5</v>
      </c>
      <c r="AC1033" s="38" t="s">
        <v>3088</v>
      </c>
      <c r="AD1033" s="38">
        <v>738</v>
      </c>
    </row>
    <row r="1034" spans="1:30" ht="36" customHeight="1">
      <c r="A1034" s="32">
        <v>30</v>
      </c>
      <c r="B1034" s="13" t="s">
        <v>3089</v>
      </c>
      <c r="C1034" s="13" t="s">
        <v>3090</v>
      </c>
      <c r="D1034" s="34" t="s">
        <v>32</v>
      </c>
      <c r="E1034" s="13" t="s">
        <v>522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6">
        <f t="shared" si="36"/>
        <v>0</v>
      </c>
      <c r="W1034" s="111">
        <v>11231</v>
      </c>
      <c r="X1034" s="111">
        <v>11231</v>
      </c>
      <c r="Y1034" s="11" t="s">
        <v>34</v>
      </c>
      <c r="Z1034" s="13">
        <v>30</v>
      </c>
      <c r="AA1034" s="13">
        <v>47</v>
      </c>
      <c r="AB1034" s="13">
        <v>5</v>
      </c>
      <c r="AC1034" s="13"/>
      <c r="AD1034" s="13"/>
    </row>
    <row r="1035" spans="1:30" ht="36" hidden="1" customHeight="1">
      <c r="A1035" s="32">
        <v>31</v>
      </c>
      <c r="B1035" s="13" t="s">
        <v>3091</v>
      </c>
      <c r="C1035" s="13" t="s">
        <v>3023</v>
      </c>
      <c r="D1035" s="34" t="s">
        <v>32</v>
      </c>
      <c r="E1035" s="13" t="s">
        <v>338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6">
        <f t="shared" si="36"/>
        <v>0</v>
      </c>
      <c r="W1035" s="111">
        <v>11829</v>
      </c>
      <c r="X1035" s="111">
        <v>11829</v>
      </c>
      <c r="Y1035" s="11" t="s">
        <v>34</v>
      </c>
      <c r="Z1035" s="13">
        <v>30</v>
      </c>
      <c r="AA1035" s="13">
        <v>47</v>
      </c>
      <c r="AB1035" s="13">
        <v>5</v>
      </c>
      <c r="AC1035" s="38" t="s">
        <v>3092</v>
      </c>
      <c r="AD1035" s="38">
        <v>761</v>
      </c>
    </row>
    <row r="1036" spans="1:30" ht="36" hidden="1" customHeight="1">
      <c r="A1036" s="32">
        <v>32</v>
      </c>
      <c r="B1036" s="13" t="s">
        <v>3093</v>
      </c>
      <c r="C1036" s="13" t="s">
        <v>3074</v>
      </c>
      <c r="D1036" s="34" t="s">
        <v>32</v>
      </c>
      <c r="E1036" s="13" t="s">
        <v>194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6">
        <f t="shared" si="36"/>
        <v>0</v>
      </c>
      <c r="W1036" s="111">
        <v>12336</v>
      </c>
      <c r="X1036" s="111">
        <v>12336</v>
      </c>
      <c r="Y1036" s="11" t="s">
        <v>34</v>
      </c>
      <c r="Z1036" s="13">
        <v>30</v>
      </c>
      <c r="AA1036" s="13">
        <v>47</v>
      </c>
      <c r="AB1036" s="13">
        <v>5</v>
      </c>
      <c r="AC1036" s="38" t="s">
        <v>3094</v>
      </c>
      <c r="AD1036" s="38">
        <v>748</v>
      </c>
    </row>
    <row r="1037" spans="1:30" ht="36" hidden="1" customHeight="1">
      <c r="A1037" s="32">
        <v>33</v>
      </c>
      <c r="B1037" s="13" t="s">
        <v>3095</v>
      </c>
      <c r="C1037" s="13" t="s">
        <v>3080</v>
      </c>
      <c r="D1037" s="34" t="s">
        <v>32</v>
      </c>
      <c r="E1037" s="13" t="s">
        <v>1467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6">
        <f t="shared" si="36"/>
        <v>0</v>
      </c>
      <c r="W1037" s="111">
        <v>15424</v>
      </c>
      <c r="X1037" s="111">
        <v>15424</v>
      </c>
      <c r="Y1037" s="11" t="s">
        <v>34</v>
      </c>
      <c r="Z1037" s="13">
        <v>30</v>
      </c>
      <c r="AA1037" s="13">
        <v>47</v>
      </c>
      <c r="AB1037" s="13">
        <v>5</v>
      </c>
      <c r="AC1037" s="38" t="s">
        <v>3096</v>
      </c>
      <c r="AD1037" s="38">
        <v>741</v>
      </c>
    </row>
    <row r="1038" spans="1:30" ht="36" hidden="1" customHeight="1">
      <c r="A1038" s="32">
        <v>1</v>
      </c>
      <c r="B1038" s="77" t="s">
        <v>3097</v>
      </c>
      <c r="C1038" s="144" t="s">
        <v>3098</v>
      </c>
      <c r="D1038" s="48" t="s">
        <v>3099</v>
      </c>
      <c r="E1038" s="52" t="s">
        <v>3100</v>
      </c>
      <c r="F1038" s="16">
        <v>1060000</v>
      </c>
      <c r="G1038" s="73">
        <v>2300</v>
      </c>
      <c r="H1038" s="13"/>
      <c r="I1038" s="13"/>
      <c r="J1038" s="74"/>
      <c r="K1038" s="84"/>
      <c r="L1038" s="84"/>
      <c r="M1038" s="74"/>
      <c r="N1038" s="74"/>
      <c r="O1038" s="74"/>
      <c r="P1038" s="74"/>
      <c r="Q1038" s="74"/>
      <c r="R1038" s="74"/>
      <c r="S1038" s="74"/>
      <c r="T1038" s="74"/>
      <c r="U1038" s="74"/>
      <c r="V1038" s="16">
        <f t="shared" ref="V1038:V1062" si="37">0.0001543*F1038+0.7*G1038+ 0.7*H1038+0.6*I1038+0.5*J1038+1.02*K1038+0.00088*L1038+0.99*M1038+0.00094*N1038+1.05*O1038+0.00083*P1038+1.09*Q1038+0.0009*R1038+1.09*S1038+1*T1038+0*U1038</f>
        <v>1773.558</v>
      </c>
      <c r="W1038" s="30">
        <v>1889</v>
      </c>
      <c r="X1038" s="30">
        <f>IF(Y1038="EVN",V1038,W1038)</f>
        <v>1889</v>
      </c>
      <c r="Y1038" s="11" t="s">
        <v>34</v>
      </c>
      <c r="Z1038" s="13">
        <v>31</v>
      </c>
      <c r="AA1038" s="13">
        <v>55</v>
      </c>
      <c r="AB1038" s="13">
        <v>5</v>
      </c>
      <c r="AC1038" s="113" t="s">
        <v>3101</v>
      </c>
      <c r="AD1038" s="402">
        <v>2610</v>
      </c>
    </row>
    <row r="1039" spans="1:30" ht="36" hidden="1" customHeight="1">
      <c r="A1039" s="32">
        <v>2</v>
      </c>
      <c r="B1039" s="51" t="s">
        <v>3102</v>
      </c>
      <c r="C1039" s="144" t="s">
        <v>3103</v>
      </c>
      <c r="D1039" s="48" t="s">
        <v>3099</v>
      </c>
      <c r="E1039" s="52" t="s">
        <v>3100</v>
      </c>
      <c r="F1039" s="16">
        <v>1061858</v>
      </c>
      <c r="G1039" s="73">
        <v>3739</v>
      </c>
      <c r="H1039" s="13"/>
      <c r="I1039" s="13"/>
      <c r="J1039" s="74"/>
      <c r="K1039" s="84"/>
      <c r="L1039" s="84">
        <v>11.12</v>
      </c>
      <c r="M1039" s="74"/>
      <c r="N1039" s="74"/>
      <c r="O1039" s="74"/>
      <c r="P1039" s="74"/>
      <c r="Q1039" s="74"/>
      <c r="R1039" s="74"/>
      <c r="S1039" s="74"/>
      <c r="T1039" s="74"/>
      <c r="U1039" s="74"/>
      <c r="V1039" s="16">
        <f t="shared" si="37"/>
        <v>2781.1544749999998</v>
      </c>
      <c r="W1039" s="30">
        <v>2979</v>
      </c>
      <c r="X1039" s="30">
        <f t="shared" ref="X1039:X1055" si="38">IF(Y1039="EVN",V1039,W1039)</f>
        <v>2979</v>
      </c>
      <c r="Y1039" s="11" t="s">
        <v>34</v>
      </c>
      <c r="Z1039" s="13">
        <v>31</v>
      </c>
      <c r="AA1039" s="13">
        <v>55</v>
      </c>
      <c r="AB1039" s="13">
        <v>5</v>
      </c>
      <c r="AC1039" s="113" t="s">
        <v>3104</v>
      </c>
      <c r="AD1039" s="402">
        <v>2611</v>
      </c>
    </row>
    <row r="1040" spans="1:30" ht="36" hidden="1" customHeight="1">
      <c r="A1040" s="32">
        <v>3</v>
      </c>
      <c r="B1040" s="53" t="s">
        <v>3105</v>
      </c>
      <c r="C1040" s="48" t="s">
        <v>3106</v>
      </c>
      <c r="D1040" s="48" t="s">
        <v>3099</v>
      </c>
      <c r="E1040" s="48" t="s">
        <v>338</v>
      </c>
      <c r="F1040" s="16">
        <v>1204800</v>
      </c>
      <c r="G1040" s="73">
        <v>4242</v>
      </c>
      <c r="H1040" s="13"/>
      <c r="I1040" s="13"/>
      <c r="J1040" s="74"/>
      <c r="K1040" s="84"/>
      <c r="L1040" s="84">
        <v>40.6</v>
      </c>
      <c r="M1040" s="74"/>
      <c r="N1040" s="74"/>
      <c r="O1040" s="74"/>
      <c r="P1040" s="74"/>
      <c r="Q1040" s="74"/>
      <c r="R1040" s="74"/>
      <c r="S1040" s="74"/>
      <c r="T1040" s="74"/>
      <c r="U1040" s="74"/>
      <c r="V1040" s="16">
        <f t="shared" si="37"/>
        <v>3155.3363679999993</v>
      </c>
      <c r="W1040" s="30">
        <v>3403</v>
      </c>
      <c r="X1040" s="30">
        <f t="shared" si="38"/>
        <v>3403</v>
      </c>
      <c r="Y1040" s="11" t="s">
        <v>34</v>
      </c>
      <c r="Z1040" s="13">
        <v>31</v>
      </c>
      <c r="AA1040" s="13">
        <v>55</v>
      </c>
      <c r="AB1040" s="13">
        <v>5</v>
      </c>
      <c r="AC1040" s="113" t="s">
        <v>3107</v>
      </c>
      <c r="AD1040" s="402">
        <v>770</v>
      </c>
    </row>
    <row r="1041" spans="1:30" ht="36" hidden="1" customHeight="1">
      <c r="A1041" s="32">
        <v>4</v>
      </c>
      <c r="B1041" s="53" t="s">
        <v>3108</v>
      </c>
      <c r="C1041" s="48" t="s">
        <v>3106</v>
      </c>
      <c r="D1041" s="48" t="s">
        <v>3099</v>
      </c>
      <c r="E1041" s="48" t="s">
        <v>338</v>
      </c>
      <c r="F1041" s="16">
        <v>602200</v>
      </c>
      <c r="G1041" s="73">
        <v>2532</v>
      </c>
      <c r="H1041" s="13"/>
      <c r="I1041" s="13"/>
      <c r="J1041" s="74"/>
      <c r="K1041" s="84"/>
      <c r="L1041" s="84">
        <v>16.23</v>
      </c>
      <c r="M1041" s="74"/>
      <c r="N1041" s="74"/>
      <c r="O1041" s="74"/>
      <c r="P1041" s="74"/>
      <c r="Q1041" s="74"/>
      <c r="R1041" s="74"/>
      <c r="S1041" s="74"/>
      <c r="T1041" s="74"/>
      <c r="U1041" s="74"/>
      <c r="V1041" s="16">
        <f t="shared" si="37"/>
        <v>1865.3337423999999</v>
      </c>
      <c r="W1041" s="30">
        <v>2006</v>
      </c>
      <c r="X1041" s="30">
        <f t="shared" si="38"/>
        <v>2006</v>
      </c>
      <c r="Y1041" s="11" t="s">
        <v>34</v>
      </c>
      <c r="Z1041" s="13">
        <v>31</v>
      </c>
      <c r="AA1041" s="13">
        <v>55</v>
      </c>
      <c r="AB1041" s="13">
        <v>5</v>
      </c>
      <c r="AC1041" s="113" t="s">
        <v>3109</v>
      </c>
      <c r="AD1041" s="402">
        <v>771</v>
      </c>
    </row>
    <row r="1042" spans="1:30" ht="36" hidden="1" customHeight="1">
      <c r="A1042" s="32">
        <v>5</v>
      </c>
      <c r="B1042" s="53" t="s">
        <v>3110</v>
      </c>
      <c r="C1042" s="48" t="s">
        <v>3111</v>
      </c>
      <c r="D1042" s="48" t="s">
        <v>3099</v>
      </c>
      <c r="E1042" s="48" t="s">
        <v>338</v>
      </c>
      <c r="F1042" s="16">
        <v>584313</v>
      </c>
      <c r="G1042" s="73">
        <v>2470</v>
      </c>
      <c r="H1042" s="13"/>
      <c r="I1042" s="13"/>
      <c r="J1042" s="74"/>
      <c r="K1042" s="84"/>
      <c r="L1042" s="84">
        <v>14.55</v>
      </c>
      <c r="M1042" s="74"/>
      <c r="N1042" s="74"/>
      <c r="O1042" s="74"/>
      <c r="P1042" s="74"/>
      <c r="Q1042" s="74"/>
      <c r="R1042" s="74"/>
      <c r="S1042" s="74"/>
      <c r="T1042" s="74"/>
      <c r="U1042" s="74"/>
      <c r="V1042" s="16">
        <f t="shared" si="37"/>
        <v>1819.1722998999999</v>
      </c>
      <c r="W1042" s="30">
        <v>1955</v>
      </c>
      <c r="X1042" s="30">
        <f t="shared" si="38"/>
        <v>1955</v>
      </c>
      <c r="Y1042" s="11" t="s">
        <v>34</v>
      </c>
      <c r="Z1042" s="13">
        <v>31</v>
      </c>
      <c r="AA1042" s="13">
        <v>55</v>
      </c>
      <c r="AB1042" s="13">
        <v>5</v>
      </c>
      <c r="AC1042" s="113" t="s">
        <v>3112</v>
      </c>
      <c r="AD1042" s="402">
        <v>772</v>
      </c>
    </row>
    <row r="1043" spans="1:30" ht="36" hidden="1" customHeight="1">
      <c r="A1043" s="32">
        <v>6</v>
      </c>
      <c r="B1043" s="53" t="s">
        <v>3113</v>
      </c>
      <c r="C1043" s="48" t="s">
        <v>3114</v>
      </c>
      <c r="D1043" s="48" t="s">
        <v>3099</v>
      </c>
      <c r="E1043" s="48" t="s">
        <v>338</v>
      </c>
      <c r="F1043" s="16">
        <v>511380</v>
      </c>
      <c r="G1043" s="73">
        <v>1980</v>
      </c>
      <c r="H1043" s="13"/>
      <c r="I1043" s="13"/>
      <c r="J1043" s="74"/>
      <c r="K1043" s="84"/>
      <c r="L1043" s="84">
        <v>12.86</v>
      </c>
      <c r="M1043" s="74"/>
      <c r="N1043" s="74"/>
      <c r="O1043" s="74"/>
      <c r="P1043" s="74"/>
      <c r="Q1043" s="74"/>
      <c r="R1043" s="74"/>
      <c r="S1043" s="74"/>
      <c r="T1043" s="74"/>
      <c r="U1043" s="74"/>
      <c r="V1043" s="16">
        <f t="shared" si="37"/>
        <v>1464.9172507999999</v>
      </c>
      <c r="W1043" s="30">
        <v>1575</v>
      </c>
      <c r="X1043" s="30">
        <f t="shared" si="38"/>
        <v>1575</v>
      </c>
      <c r="Y1043" s="11" t="s">
        <v>34</v>
      </c>
      <c r="Z1043" s="13">
        <v>31</v>
      </c>
      <c r="AA1043" s="13">
        <v>55</v>
      </c>
      <c r="AB1043" s="13">
        <v>5</v>
      </c>
      <c r="AC1043" s="113" t="s">
        <v>3115</v>
      </c>
      <c r="AD1043" s="402">
        <v>773</v>
      </c>
    </row>
    <row r="1044" spans="1:30" ht="36" hidden="1" customHeight="1">
      <c r="A1044" s="32">
        <v>7</v>
      </c>
      <c r="B1044" s="51" t="s">
        <v>3116</v>
      </c>
      <c r="C1044" s="48" t="s">
        <v>3117</v>
      </c>
      <c r="D1044" s="48" t="s">
        <v>3099</v>
      </c>
      <c r="E1044" s="48" t="s">
        <v>338</v>
      </c>
      <c r="F1044" s="16">
        <v>1021017</v>
      </c>
      <c r="G1044" s="73">
        <v>2828</v>
      </c>
      <c r="H1044" s="13"/>
      <c r="I1044" s="13"/>
      <c r="J1044" s="74"/>
      <c r="K1044" s="84"/>
      <c r="L1044" s="84">
        <v>34.4</v>
      </c>
      <c r="M1044" s="74"/>
      <c r="N1044" s="74"/>
      <c r="O1044" s="74"/>
      <c r="P1044" s="74"/>
      <c r="Q1044" s="74"/>
      <c r="R1044" s="74"/>
      <c r="S1044" s="74"/>
      <c r="T1044" s="74"/>
      <c r="U1044" s="74"/>
      <c r="V1044" s="16">
        <f t="shared" si="37"/>
        <v>2137.1731950999997</v>
      </c>
      <c r="W1044" s="30">
        <v>3016</v>
      </c>
      <c r="X1044" s="30">
        <f t="shared" si="38"/>
        <v>3016</v>
      </c>
      <c r="Y1044" s="11" t="s">
        <v>34</v>
      </c>
      <c r="Z1044" s="13">
        <v>31</v>
      </c>
      <c r="AA1044" s="13">
        <v>55</v>
      </c>
      <c r="AB1044" s="13">
        <v>5</v>
      </c>
      <c r="AC1044" s="113" t="s">
        <v>3118</v>
      </c>
      <c r="AD1044" s="402">
        <v>774</v>
      </c>
    </row>
    <row r="1045" spans="1:30" ht="36" hidden="1" customHeight="1">
      <c r="A1045" s="32">
        <v>8</v>
      </c>
      <c r="B1045" s="51" t="s">
        <v>3119</v>
      </c>
      <c r="C1045" s="48" t="s">
        <v>3120</v>
      </c>
      <c r="D1045" s="48" t="s">
        <v>3099</v>
      </c>
      <c r="E1045" s="48" t="s">
        <v>338</v>
      </c>
      <c r="F1045" s="16">
        <v>612610</v>
      </c>
      <c r="G1045" s="73">
        <v>1396</v>
      </c>
      <c r="H1045" s="13"/>
      <c r="I1045" s="13"/>
      <c r="J1045" s="74"/>
      <c r="K1045" s="84"/>
      <c r="L1045" s="84">
        <v>20.64</v>
      </c>
      <c r="M1045" s="74"/>
      <c r="N1045" s="74"/>
      <c r="O1045" s="74"/>
      <c r="P1045" s="74"/>
      <c r="Q1045" s="74"/>
      <c r="R1045" s="74"/>
      <c r="S1045" s="74"/>
      <c r="T1045" s="74"/>
      <c r="U1045" s="74"/>
      <c r="V1045" s="16">
        <f t="shared" si="37"/>
        <v>1071.7438861999999</v>
      </c>
      <c r="W1045" s="30">
        <v>1509</v>
      </c>
      <c r="X1045" s="30">
        <f t="shared" si="38"/>
        <v>1509</v>
      </c>
      <c r="Y1045" s="11" t="s">
        <v>34</v>
      </c>
      <c r="Z1045" s="13">
        <v>31</v>
      </c>
      <c r="AA1045" s="13">
        <v>55</v>
      </c>
      <c r="AB1045" s="13">
        <v>5</v>
      </c>
      <c r="AC1045" s="113" t="s">
        <v>3121</v>
      </c>
      <c r="AD1045" s="402">
        <v>775</v>
      </c>
    </row>
    <row r="1046" spans="1:30" ht="36" hidden="1" customHeight="1">
      <c r="A1046" s="32">
        <v>9</v>
      </c>
      <c r="B1046" s="51" t="s">
        <v>3122</v>
      </c>
      <c r="C1046" s="48" t="s">
        <v>3123</v>
      </c>
      <c r="D1046" s="48" t="s">
        <v>3099</v>
      </c>
      <c r="E1046" s="48" t="s">
        <v>338</v>
      </c>
      <c r="F1046" s="16">
        <v>720300</v>
      </c>
      <c r="G1046" s="73">
        <v>1486</v>
      </c>
      <c r="H1046" s="13"/>
      <c r="I1046" s="13"/>
      <c r="J1046" s="74"/>
      <c r="K1046" s="84"/>
      <c r="L1046" s="84">
        <v>20.64</v>
      </c>
      <c r="M1046" s="74"/>
      <c r="N1046" s="74"/>
      <c r="O1046" s="74"/>
      <c r="P1046" s="74"/>
      <c r="Q1046" s="74"/>
      <c r="R1046" s="74"/>
      <c r="S1046" s="74"/>
      <c r="T1046" s="74"/>
      <c r="U1046" s="74"/>
      <c r="V1046" s="16">
        <f t="shared" si="37"/>
        <v>1151.3604531999999</v>
      </c>
      <c r="W1046" s="30">
        <v>1615</v>
      </c>
      <c r="X1046" s="30">
        <f t="shared" si="38"/>
        <v>1615</v>
      </c>
      <c r="Y1046" s="11" t="s">
        <v>34</v>
      </c>
      <c r="Z1046" s="13">
        <v>31</v>
      </c>
      <c r="AA1046" s="13">
        <v>55</v>
      </c>
      <c r="AB1046" s="13">
        <v>5</v>
      </c>
      <c r="AC1046" s="113" t="s">
        <v>3124</v>
      </c>
      <c r="AD1046" s="402">
        <v>776</v>
      </c>
    </row>
    <row r="1047" spans="1:30" ht="36" hidden="1" customHeight="1">
      <c r="A1047" s="32">
        <v>10</v>
      </c>
      <c r="B1047" s="145" t="s">
        <v>3125</v>
      </c>
      <c r="C1047" s="48" t="s">
        <v>3126</v>
      </c>
      <c r="D1047" s="48" t="s">
        <v>3099</v>
      </c>
      <c r="E1047" s="54" t="s">
        <v>522</v>
      </c>
      <c r="F1047" s="146">
        <v>39886000</v>
      </c>
      <c r="G1047" s="73">
        <v>47365</v>
      </c>
      <c r="H1047" s="13"/>
      <c r="I1047" s="13"/>
      <c r="J1047" s="74"/>
      <c r="K1047" s="84"/>
      <c r="L1047" s="84">
        <v>0.28050000000000003</v>
      </c>
      <c r="M1047" s="74"/>
      <c r="N1047" s="74"/>
      <c r="O1047" s="74"/>
      <c r="P1047" s="74"/>
      <c r="Q1047" s="74"/>
      <c r="R1047" s="74"/>
      <c r="S1047" s="74"/>
      <c r="T1047" s="74"/>
      <c r="U1047" s="74"/>
      <c r="V1047" s="16">
        <f t="shared" si="37"/>
        <v>39309.910046839999</v>
      </c>
      <c r="W1047" s="30">
        <v>41678</v>
      </c>
      <c r="X1047" s="30">
        <f t="shared" si="38"/>
        <v>41678</v>
      </c>
      <c r="Y1047" s="11" t="s">
        <v>34</v>
      </c>
      <c r="Z1047" s="13">
        <v>31</v>
      </c>
      <c r="AA1047" s="13">
        <v>55</v>
      </c>
      <c r="AB1047" s="13">
        <v>5</v>
      </c>
      <c r="AC1047" s="113" t="s">
        <v>3127</v>
      </c>
      <c r="AD1047" s="402">
        <v>777</v>
      </c>
    </row>
    <row r="1048" spans="1:30" ht="36" hidden="1" customHeight="1">
      <c r="A1048" s="32">
        <v>11</v>
      </c>
      <c r="B1048" s="53" t="s">
        <v>3128</v>
      </c>
      <c r="C1048" s="48" t="s">
        <v>3129</v>
      </c>
      <c r="D1048" s="48" t="s">
        <v>3099</v>
      </c>
      <c r="E1048" s="54" t="s">
        <v>1591</v>
      </c>
      <c r="F1048" s="16">
        <v>20800000</v>
      </c>
      <c r="G1048" s="114"/>
      <c r="H1048" s="13"/>
      <c r="I1048" s="13"/>
      <c r="J1048" s="114"/>
      <c r="K1048" s="114"/>
      <c r="L1048" s="114"/>
      <c r="M1048" s="114"/>
      <c r="N1048" s="114"/>
      <c r="O1048" s="114"/>
      <c r="P1048" s="114"/>
      <c r="Q1048" s="114"/>
      <c r="R1048" s="114"/>
      <c r="S1048" s="114"/>
      <c r="T1048" s="114"/>
      <c r="U1048" s="114"/>
      <c r="V1048" s="16">
        <f t="shared" si="37"/>
        <v>3209.44</v>
      </c>
      <c r="W1048" s="30">
        <v>3216</v>
      </c>
      <c r="X1048" s="30">
        <f t="shared" si="38"/>
        <v>3216</v>
      </c>
      <c r="Y1048" s="11" t="s">
        <v>34</v>
      </c>
      <c r="Z1048" s="13">
        <v>31</v>
      </c>
      <c r="AA1048" s="13">
        <v>55</v>
      </c>
      <c r="AB1048" s="13">
        <v>5</v>
      </c>
      <c r="AC1048" s="113" t="s">
        <v>3130</v>
      </c>
      <c r="AD1048" s="402">
        <v>2612</v>
      </c>
    </row>
    <row r="1049" spans="1:30" ht="36" customHeight="1">
      <c r="A1049" s="32">
        <v>12</v>
      </c>
      <c r="B1049" s="53" t="s">
        <v>3131</v>
      </c>
      <c r="C1049" s="48" t="s">
        <v>3132</v>
      </c>
      <c r="D1049" s="48" t="s">
        <v>3099</v>
      </c>
      <c r="E1049" s="54" t="s">
        <v>937</v>
      </c>
      <c r="F1049" s="16">
        <v>954189</v>
      </c>
      <c r="G1049" s="114">
        <v>4497.3999999999996</v>
      </c>
      <c r="H1049" s="13"/>
      <c r="I1049" s="13"/>
      <c r="J1049" s="114"/>
      <c r="K1049" s="114"/>
      <c r="L1049" s="114">
        <v>60.62</v>
      </c>
      <c r="M1049" s="114"/>
      <c r="N1049" s="114"/>
      <c r="O1049" s="114"/>
      <c r="P1049" s="114"/>
      <c r="Q1049" s="114"/>
      <c r="R1049" s="114"/>
      <c r="S1049" s="114"/>
      <c r="T1049" s="114"/>
      <c r="U1049" s="114"/>
      <c r="V1049" s="16">
        <f t="shared" si="37"/>
        <v>3295.4647082999991</v>
      </c>
      <c r="W1049" s="30">
        <v>3574</v>
      </c>
      <c r="X1049" s="30">
        <f t="shared" si="38"/>
        <v>3574</v>
      </c>
      <c r="Y1049" s="11" t="s">
        <v>34</v>
      </c>
      <c r="Z1049" s="13">
        <v>31</v>
      </c>
      <c r="AA1049" s="13">
        <v>55</v>
      </c>
      <c r="AB1049" s="13">
        <v>5</v>
      </c>
      <c r="AC1049" s="13"/>
      <c r="AD1049" s="113"/>
    </row>
    <row r="1050" spans="1:30" ht="36" customHeight="1">
      <c r="A1050" s="32">
        <v>13</v>
      </c>
      <c r="B1050" s="53" t="s">
        <v>3133</v>
      </c>
      <c r="C1050" s="48" t="s">
        <v>3134</v>
      </c>
      <c r="D1050" s="48" t="s">
        <v>3099</v>
      </c>
      <c r="E1050" s="54" t="s">
        <v>3135</v>
      </c>
      <c r="F1050" s="16">
        <v>367566</v>
      </c>
      <c r="G1050" s="114">
        <v>1294</v>
      </c>
      <c r="H1050" s="13"/>
      <c r="I1050" s="13"/>
      <c r="J1050" s="114"/>
      <c r="K1050" s="114"/>
      <c r="L1050" s="114">
        <f>12.86</f>
        <v>12.86</v>
      </c>
      <c r="M1050" s="114"/>
      <c r="N1050" s="114"/>
      <c r="O1050" s="114"/>
      <c r="P1050" s="114"/>
      <c r="Q1050" s="114"/>
      <c r="R1050" s="114"/>
      <c r="S1050" s="114"/>
      <c r="T1050" s="114"/>
      <c r="U1050" s="114"/>
      <c r="V1050" s="16">
        <f t="shared" si="37"/>
        <v>962.52675060000001</v>
      </c>
      <c r="W1050" s="30">
        <v>1038</v>
      </c>
      <c r="X1050" s="30">
        <f t="shared" si="38"/>
        <v>1038</v>
      </c>
      <c r="Y1050" s="11" t="s">
        <v>34</v>
      </c>
      <c r="Z1050" s="13">
        <v>31</v>
      </c>
      <c r="AA1050" s="13">
        <v>55</v>
      </c>
      <c r="AB1050" s="13">
        <v>5</v>
      </c>
      <c r="AC1050" s="13"/>
      <c r="AD1050" s="13"/>
    </row>
    <row r="1051" spans="1:30" ht="36" customHeight="1">
      <c r="A1051" s="32">
        <v>14</v>
      </c>
      <c r="B1051" s="53" t="s">
        <v>3136</v>
      </c>
      <c r="C1051" s="48" t="s">
        <v>3137</v>
      </c>
      <c r="D1051" s="13" t="s">
        <v>55</v>
      </c>
      <c r="E1051" s="54" t="s">
        <v>55</v>
      </c>
      <c r="F1051" s="16"/>
      <c r="G1051" s="114"/>
      <c r="H1051" s="13"/>
      <c r="I1051" s="13"/>
      <c r="J1051" s="114"/>
      <c r="K1051" s="114"/>
      <c r="L1051" s="114">
        <v>1844000.5</v>
      </c>
      <c r="M1051" s="114"/>
      <c r="N1051" s="114"/>
      <c r="O1051" s="114"/>
      <c r="P1051" s="114">
        <f>24.6*1000</f>
        <v>24600</v>
      </c>
      <c r="Q1051" s="114"/>
      <c r="R1051" s="114"/>
      <c r="S1051" s="114"/>
      <c r="T1051" s="114"/>
      <c r="U1051" s="114"/>
      <c r="V1051" s="16">
        <f t="shared" si="37"/>
        <v>1643.1384399999999</v>
      </c>
      <c r="W1051" s="30">
        <v>1645</v>
      </c>
      <c r="X1051" s="30">
        <f t="shared" si="38"/>
        <v>1645</v>
      </c>
      <c r="Y1051" s="54" t="s">
        <v>34</v>
      </c>
      <c r="Z1051" s="13">
        <v>31</v>
      </c>
      <c r="AA1051" s="13">
        <v>55</v>
      </c>
      <c r="AB1051" s="34">
        <v>1</v>
      </c>
      <c r="AC1051" s="13"/>
      <c r="AD1051" s="13"/>
    </row>
    <row r="1052" spans="1:30" ht="36" customHeight="1">
      <c r="A1052" s="32">
        <v>15</v>
      </c>
      <c r="B1052" s="53" t="s">
        <v>3138</v>
      </c>
      <c r="C1052" s="48" t="s">
        <v>3137</v>
      </c>
      <c r="D1052" s="13" t="s">
        <v>55</v>
      </c>
      <c r="E1052" s="54" t="s">
        <v>55</v>
      </c>
      <c r="F1052" s="16"/>
      <c r="G1052" s="114"/>
      <c r="H1052" s="13"/>
      <c r="I1052" s="13"/>
      <c r="J1052" s="114"/>
      <c r="K1052" s="114"/>
      <c r="L1052" s="114">
        <f>1186.3*1000</f>
        <v>1186300</v>
      </c>
      <c r="M1052" s="114"/>
      <c r="N1052" s="114"/>
      <c r="O1052" s="114"/>
      <c r="P1052" s="114">
        <f>126.5*1000</f>
        <v>126500</v>
      </c>
      <c r="Q1052" s="114"/>
      <c r="R1052" s="114"/>
      <c r="S1052" s="114"/>
      <c r="T1052" s="114"/>
      <c r="U1052" s="114"/>
      <c r="V1052" s="16">
        <f t="shared" si="37"/>
        <v>1148.9389999999999</v>
      </c>
      <c r="W1052" s="30">
        <v>1149</v>
      </c>
      <c r="X1052" s="30">
        <f t="shared" si="38"/>
        <v>1149</v>
      </c>
      <c r="Y1052" s="54" t="s">
        <v>34</v>
      </c>
      <c r="Z1052" s="13">
        <v>31</v>
      </c>
      <c r="AA1052" s="13">
        <v>55</v>
      </c>
      <c r="AB1052" s="34">
        <v>1</v>
      </c>
      <c r="AC1052" s="13"/>
      <c r="AD1052" s="13"/>
    </row>
    <row r="1053" spans="1:30" ht="36" customHeight="1">
      <c r="A1053" s="32">
        <v>16</v>
      </c>
      <c r="B1053" s="53" t="s">
        <v>3139</v>
      </c>
      <c r="C1053" s="48" t="s">
        <v>3137</v>
      </c>
      <c r="D1053" s="13" t="s">
        <v>55</v>
      </c>
      <c r="E1053" s="54" t="s">
        <v>55</v>
      </c>
      <c r="F1053" s="16"/>
      <c r="G1053" s="114"/>
      <c r="H1053" s="13"/>
      <c r="I1053" s="13"/>
      <c r="J1053" s="114"/>
      <c r="K1053" s="114"/>
      <c r="L1053" s="114">
        <f>1138.2*1000</f>
        <v>1138200</v>
      </c>
      <c r="M1053" s="114"/>
      <c r="N1053" s="114"/>
      <c r="O1053" s="114"/>
      <c r="P1053" s="114"/>
      <c r="Q1053" s="114"/>
      <c r="R1053" s="114"/>
      <c r="S1053" s="114"/>
      <c r="T1053" s="114"/>
      <c r="U1053" s="114"/>
      <c r="V1053" s="16">
        <f t="shared" si="37"/>
        <v>1001.616</v>
      </c>
      <c r="W1053" s="30">
        <v>1001</v>
      </c>
      <c r="X1053" s="30">
        <f t="shared" si="38"/>
        <v>1001</v>
      </c>
      <c r="Y1053" s="54" t="s">
        <v>34</v>
      </c>
      <c r="Z1053" s="13">
        <v>31</v>
      </c>
      <c r="AA1053" s="13">
        <v>55</v>
      </c>
      <c r="AB1053" s="34">
        <v>1</v>
      </c>
      <c r="AC1053" s="13"/>
      <c r="AD1053" s="13"/>
    </row>
    <row r="1054" spans="1:30" ht="36" customHeight="1">
      <c r="A1054" s="32">
        <v>17</v>
      </c>
      <c r="B1054" s="53" t="s">
        <v>3140</v>
      </c>
      <c r="C1054" s="48" t="s">
        <v>3141</v>
      </c>
      <c r="D1054" s="48" t="s">
        <v>32</v>
      </c>
      <c r="E1054" s="54" t="s">
        <v>3142</v>
      </c>
      <c r="F1054" s="16">
        <v>29520000</v>
      </c>
      <c r="G1054" s="114"/>
      <c r="H1054" s="13"/>
      <c r="I1054" s="13"/>
      <c r="J1054" s="114"/>
      <c r="K1054" s="114"/>
      <c r="L1054" s="114"/>
      <c r="M1054" s="114"/>
      <c r="N1054" s="114"/>
      <c r="O1054" s="114"/>
      <c r="P1054" s="114"/>
      <c r="Q1054" s="114"/>
      <c r="R1054" s="114"/>
      <c r="S1054" s="114"/>
      <c r="T1054" s="114"/>
      <c r="U1054" s="114"/>
      <c r="V1054" s="16">
        <f t="shared" si="37"/>
        <v>4554.9360000000006</v>
      </c>
      <c r="W1054" s="30">
        <v>4555</v>
      </c>
      <c r="X1054" s="30">
        <f t="shared" si="38"/>
        <v>4555</v>
      </c>
      <c r="Y1054" s="11" t="s">
        <v>34</v>
      </c>
      <c r="Z1054" s="13">
        <v>31</v>
      </c>
      <c r="AA1054" s="13">
        <v>55</v>
      </c>
      <c r="AB1054" s="13">
        <v>5</v>
      </c>
      <c r="AC1054" s="13"/>
      <c r="AD1054" s="13"/>
    </row>
    <row r="1055" spans="1:30" ht="36" customHeight="1">
      <c r="A1055" s="32">
        <v>18</v>
      </c>
      <c r="B1055" s="26" t="s">
        <v>3143</v>
      </c>
      <c r="C1055" s="26" t="s">
        <v>3144</v>
      </c>
      <c r="D1055" s="48" t="s">
        <v>32</v>
      </c>
      <c r="E1055" s="54" t="s">
        <v>3145</v>
      </c>
      <c r="F1055" s="16">
        <v>20712400</v>
      </c>
      <c r="G1055" s="114"/>
      <c r="H1055" s="13"/>
      <c r="I1055" s="13"/>
      <c r="J1055" s="114"/>
      <c r="K1055" s="114"/>
      <c r="L1055" s="114"/>
      <c r="M1055" s="114"/>
      <c r="N1055" s="114"/>
      <c r="O1055" s="114"/>
      <c r="P1055" s="114"/>
      <c r="Q1055" s="114"/>
      <c r="R1055" s="114"/>
      <c r="S1055" s="114"/>
      <c r="T1055" s="114"/>
      <c r="U1055" s="114"/>
      <c r="V1055" s="16">
        <f t="shared" si="37"/>
        <v>3195.9233200000003</v>
      </c>
      <c r="W1055" s="30"/>
      <c r="X1055" s="30">
        <f t="shared" si="38"/>
        <v>3195.9233200000003</v>
      </c>
      <c r="Y1055" s="11" t="s">
        <v>51</v>
      </c>
      <c r="Z1055" s="13">
        <v>31</v>
      </c>
      <c r="AA1055" s="13">
        <v>55</v>
      </c>
      <c r="AB1055" s="13">
        <v>5</v>
      </c>
      <c r="AC1055" s="13"/>
      <c r="AD1055" s="13"/>
    </row>
    <row r="1056" spans="1:30" ht="36" hidden="1" customHeight="1">
      <c r="A1056" s="32">
        <v>1</v>
      </c>
      <c r="B1056" s="46" t="s">
        <v>3146</v>
      </c>
      <c r="C1056" s="47" t="s">
        <v>3147</v>
      </c>
      <c r="D1056" s="48" t="s">
        <v>32</v>
      </c>
      <c r="E1056" s="47" t="s">
        <v>522</v>
      </c>
      <c r="F1056" s="108">
        <v>56104209</v>
      </c>
      <c r="G1056" s="147">
        <v>68060</v>
      </c>
      <c r="H1056" s="147"/>
      <c r="I1056" s="147"/>
      <c r="J1056" s="147"/>
      <c r="K1056" s="74"/>
      <c r="L1056" s="80">
        <v>35030000</v>
      </c>
      <c r="M1056" s="147"/>
      <c r="N1056" s="80">
        <v>90280000</v>
      </c>
      <c r="O1056" s="74"/>
      <c r="P1056" s="74"/>
      <c r="Q1056" s="74"/>
      <c r="R1056" s="74"/>
      <c r="S1056" s="74"/>
      <c r="T1056" s="74"/>
      <c r="U1056" s="74"/>
      <c r="V1056" s="16">
        <f t="shared" si="37"/>
        <v>171988.47944869997</v>
      </c>
      <c r="W1056" s="59">
        <v>178946.47944869997</v>
      </c>
      <c r="X1056" s="59">
        <v>178946.47944869997</v>
      </c>
      <c r="Y1056" s="11" t="s">
        <v>51</v>
      </c>
      <c r="Z1056" s="16">
        <v>32</v>
      </c>
      <c r="AA1056" s="22">
        <v>33</v>
      </c>
      <c r="AB1056" s="48">
        <v>5</v>
      </c>
      <c r="AC1056" s="38" t="s">
        <v>3148</v>
      </c>
      <c r="AD1056" s="38">
        <v>783</v>
      </c>
    </row>
    <row r="1057" spans="1:30" ht="36" hidden="1" customHeight="1">
      <c r="A1057" s="32">
        <v>2</v>
      </c>
      <c r="B1057" s="53" t="s">
        <v>3149</v>
      </c>
      <c r="C1057" s="48" t="s">
        <v>3150</v>
      </c>
      <c r="D1057" s="48" t="s">
        <v>32</v>
      </c>
      <c r="E1057" s="48" t="s">
        <v>33</v>
      </c>
      <c r="F1057" s="108">
        <v>12539784</v>
      </c>
      <c r="G1057" s="147"/>
      <c r="H1057" s="147"/>
      <c r="I1057" s="147"/>
      <c r="J1057" s="147"/>
      <c r="K1057" s="74"/>
      <c r="L1057" s="74"/>
      <c r="M1057" s="147"/>
      <c r="N1057" s="74"/>
      <c r="O1057" s="74"/>
      <c r="P1057" s="74"/>
      <c r="Q1057" s="74"/>
      <c r="R1057" s="74"/>
      <c r="S1057" s="74"/>
      <c r="T1057" s="74"/>
      <c r="U1057" s="74"/>
      <c r="V1057" s="16">
        <f t="shared" si="37"/>
        <v>1934.8886712000001</v>
      </c>
      <c r="W1057" s="59">
        <v>1934.8886712000001</v>
      </c>
      <c r="X1057" s="59">
        <f t="shared" ref="X1057:X1062" si="39">IF(Y1057="EVN",V1057,W1057)</f>
        <v>1934.8886712000001</v>
      </c>
      <c r="Y1057" s="11" t="s">
        <v>34</v>
      </c>
      <c r="Z1057" s="16">
        <v>32</v>
      </c>
      <c r="AA1057" s="22">
        <v>33</v>
      </c>
      <c r="AB1057" s="48">
        <v>5</v>
      </c>
      <c r="AC1057" s="38" t="s">
        <v>3151</v>
      </c>
      <c r="AD1057" s="38">
        <v>784</v>
      </c>
    </row>
    <row r="1058" spans="1:30" ht="36" hidden="1" customHeight="1">
      <c r="A1058" s="32">
        <v>3</v>
      </c>
      <c r="B1058" s="46" t="s">
        <v>3152</v>
      </c>
      <c r="C1058" s="47" t="s">
        <v>3147</v>
      </c>
      <c r="D1058" s="48" t="s">
        <v>32</v>
      </c>
      <c r="E1058" s="47" t="s">
        <v>522</v>
      </c>
      <c r="F1058" s="108">
        <v>70095600</v>
      </c>
      <c r="G1058" s="147">
        <v>78000</v>
      </c>
      <c r="H1058" s="147"/>
      <c r="I1058" s="147"/>
      <c r="J1058" s="147"/>
      <c r="K1058" s="74"/>
      <c r="L1058" s="74"/>
      <c r="M1058" s="147"/>
      <c r="N1058" s="80">
        <v>330000</v>
      </c>
      <c r="O1058" s="74"/>
      <c r="P1058" s="74"/>
      <c r="Q1058" s="74"/>
      <c r="R1058" s="74"/>
      <c r="S1058" s="74"/>
      <c r="T1058" s="74"/>
      <c r="U1058" s="74"/>
      <c r="V1058" s="16">
        <f t="shared" si="37"/>
        <v>65725.951079999999</v>
      </c>
      <c r="W1058" s="59">
        <v>65742</v>
      </c>
      <c r="X1058" s="59">
        <f t="shared" si="39"/>
        <v>65742</v>
      </c>
      <c r="Y1058" s="11" t="s">
        <v>34</v>
      </c>
      <c r="Z1058" s="16">
        <v>32</v>
      </c>
      <c r="AA1058" s="22">
        <v>33</v>
      </c>
      <c r="AB1058" s="48">
        <v>5</v>
      </c>
      <c r="AC1058" s="38" t="s">
        <v>3153</v>
      </c>
      <c r="AD1058" s="38">
        <v>785</v>
      </c>
    </row>
    <row r="1059" spans="1:30" ht="36" hidden="1" customHeight="1">
      <c r="A1059" s="32">
        <v>4</v>
      </c>
      <c r="B1059" s="46" t="s">
        <v>3154</v>
      </c>
      <c r="C1059" s="47" t="s">
        <v>3155</v>
      </c>
      <c r="D1059" s="48" t="s">
        <v>32</v>
      </c>
      <c r="E1059" s="47" t="s">
        <v>1591</v>
      </c>
      <c r="F1059" s="108">
        <v>13710863</v>
      </c>
      <c r="G1059" s="147"/>
      <c r="H1059" s="147"/>
      <c r="I1059" s="147"/>
      <c r="J1059" s="147"/>
      <c r="K1059" s="74"/>
      <c r="L1059" s="80">
        <v>70020</v>
      </c>
      <c r="M1059" s="147"/>
      <c r="N1059" s="74"/>
      <c r="O1059" s="74"/>
      <c r="P1059" s="80">
        <v>38270</v>
      </c>
      <c r="Q1059" s="74"/>
      <c r="R1059" s="74"/>
      <c r="S1059" s="74"/>
      <c r="T1059" s="74"/>
      <c r="U1059" s="74"/>
      <c r="V1059" s="16">
        <f t="shared" si="37"/>
        <v>2208.9678609000002</v>
      </c>
      <c r="W1059" s="59">
        <v>2209</v>
      </c>
      <c r="X1059" s="59">
        <f t="shared" si="39"/>
        <v>2209</v>
      </c>
      <c r="Y1059" s="11" t="s">
        <v>34</v>
      </c>
      <c r="Z1059" s="16">
        <v>32</v>
      </c>
      <c r="AA1059" s="22">
        <v>33</v>
      </c>
      <c r="AB1059" s="48">
        <v>5</v>
      </c>
      <c r="AC1059" s="38" t="s">
        <v>3156</v>
      </c>
      <c r="AD1059" s="38">
        <v>2613</v>
      </c>
    </row>
    <row r="1060" spans="1:30" ht="36" hidden="1" customHeight="1">
      <c r="A1060" s="32">
        <v>5</v>
      </c>
      <c r="B1060" s="107" t="s">
        <v>3157</v>
      </c>
      <c r="C1060" s="11" t="s">
        <v>3158</v>
      </c>
      <c r="D1060" s="48" t="s">
        <v>32</v>
      </c>
      <c r="E1060" s="11" t="s">
        <v>522</v>
      </c>
      <c r="F1060" s="31">
        <v>29472000</v>
      </c>
      <c r="G1060" s="31">
        <v>31807</v>
      </c>
      <c r="H1060" s="31"/>
      <c r="I1060" s="31"/>
      <c r="J1060" s="31"/>
      <c r="K1060" s="118"/>
      <c r="L1060" s="31">
        <v>37800</v>
      </c>
      <c r="M1060" s="118"/>
      <c r="N1060" s="118"/>
      <c r="O1060" s="118"/>
      <c r="P1060" s="118"/>
      <c r="Q1060" s="118"/>
      <c r="R1060" s="118"/>
      <c r="S1060" s="118"/>
      <c r="T1060" s="118"/>
      <c r="U1060" s="118"/>
      <c r="V1060" s="16">
        <f t="shared" si="37"/>
        <v>26845.693599999995</v>
      </c>
      <c r="W1060" s="59">
        <v>23665</v>
      </c>
      <c r="X1060" s="59">
        <f t="shared" si="39"/>
        <v>23665</v>
      </c>
      <c r="Y1060" s="11" t="s">
        <v>34</v>
      </c>
      <c r="Z1060" s="16">
        <v>32</v>
      </c>
      <c r="AA1060" s="22">
        <v>33</v>
      </c>
      <c r="AB1060" s="48">
        <v>5</v>
      </c>
      <c r="AC1060" s="38" t="s">
        <v>3159</v>
      </c>
      <c r="AD1060" s="38">
        <v>780</v>
      </c>
    </row>
    <row r="1061" spans="1:30" ht="36" hidden="1" customHeight="1">
      <c r="A1061" s="32">
        <v>6</v>
      </c>
      <c r="B1061" s="107" t="s">
        <v>3160</v>
      </c>
      <c r="C1061" s="11" t="s">
        <v>3161</v>
      </c>
      <c r="D1061" s="48" t="s">
        <v>32</v>
      </c>
      <c r="E1061" s="11" t="s">
        <v>3162</v>
      </c>
      <c r="F1061" s="31">
        <v>28622740</v>
      </c>
      <c r="G1061" s="118"/>
      <c r="H1061" s="118"/>
      <c r="I1061" s="118"/>
      <c r="J1061" s="118"/>
      <c r="K1061" s="118"/>
      <c r="L1061" s="118"/>
      <c r="M1061" s="118"/>
      <c r="N1061" s="118"/>
      <c r="O1061" s="118"/>
      <c r="P1061" s="118"/>
      <c r="Q1061" s="118"/>
      <c r="R1061" s="118"/>
      <c r="S1061" s="118"/>
      <c r="T1061" s="118"/>
      <c r="U1061" s="118"/>
      <c r="V1061" s="16">
        <f t="shared" si="37"/>
        <v>4416.4887820000004</v>
      </c>
      <c r="W1061" s="59">
        <v>4416.4887820000004</v>
      </c>
      <c r="X1061" s="59">
        <f t="shared" si="39"/>
        <v>4416.4887820000004</v>
      </c>
      <c r="Y1061" s="11" t="s">
        <v>34</v>
      </c>
      <c r="Z1061" s="16">
        <v>32</v>
      </c>
      <c r="AA1061" s="22">
        <v>33</v>
      </c>
      <c r="AB1061" s="48">
        <v>5</v>
      </c>
      <c r="AC1061" s="148" t="s">
        <v>3163</v>
      </c>
      <c r="AD1061" s="148">
        <v>782</v>
      </c>
    </row>
    <row r="1062" spans="1:30" ht="36" hidden="1" customHeight="1">
      <c r="A1062" s="32">
        <v>7</v>
      </c>
      <c r="B1062" s="107" t="s">
        <v>3165</v>
      </c>
      <c r="C1062" s="11" t="s">
        <v>3166</v>
      </c>
      <c r="D1062" s="48" t="s">
        <v>32</v>
      </c>
      <c r="E1062" s="11" t="s">
        <v>3167</v>
      </c>
      <c r="F1062" s="31">
        <v>10107033</v>
      </c>
      <c r="G1062" s="118"/>
      <c r="H1062" s="118"/>
      <c r="I1062" s="118"/>
      <c r="J1062" s="118"/>
      <c r="K1062" s="118"/>
      <c r="L1062" s="118"/>
      <c r="M1062" s="118"/>
      <c r="N1062" s="118"/>
      <c r="O1062" s="118"/>
      <c r="P1062" s="118"/>
      <c r="Q1062" s="118"/>
      <c r="R1062" s="118"/>
      <c r="S1062" s="118"/>
      <c r="T1062" s="118"/>
      <c r="U1062" s="118"/>
      <c r="V1062" s="16">
        <f t="shared" si="37"/>
        <v>1559.5151919</v>
      </c>
      <c r="W1062" s="59">
        <v>1560</v>
      </c>
      <c r="X1062" s="59">
        <f t="shared" si="39"/>
        <v>1560</v>
      </c>
      <c r="Y1062" s="11" t="s">
        <v>34</v>
      </c>
      <c r="Z1062" s="16">
        <v>32</v>
      </c>
      <c r="AA1062" s="22">
        <v>33</v>
      </c>
      <c r="AB1062" s="48">
        <v>5</v>
      </c>
      <c r="AC1062" s="38" t="s">
        <v>3168</v>
      </c>
      <c r="AD1062" s="38">
        <v>781</v>
      </c>
    </row>
    <row r="1063" spans="1:30" ht="36" hidden="1" customHeight="1">
      <c r="A1063" s="32">
        <v>1</v>
      </c>
      <c r="B1063" s="149" t="s">
        <v>3169</v>
      </c>
      <c r="C1063" s="150" t="s">
        <v>3170</v>
      </c>
      <c r="D1063" s="150" t="s">
        <v>32</v>
      </c>
      <c r="E1063" s="150" t="s">
        <v>3171</v>
      </c>
      <c r="F1063" s="151">
        <v>108314970.83603369</v>
      </c>
      <c r="G1063" s="37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6">
        <f t="shared" ref="V1063:V1126" si="40">0.0001543*F1063+0.7*G1063+ 0.7*H1063+0.6*I1063+0.5*J1063+1.02*K1063+0.00088*L1063+0.99*M1063+0.00094*N1063+1.05*O1063+0.00083*P1063+1.09*Q1063+0.0009*R1063+1.09*S1063+1*T1063+0*U1063</f>
        <v>16713</v>
      </c>
      <c r="W1063" s="152">
        <v>16713</v>
      </c>
      <c r="X1063" s="152">
        <f>IF(Y1063="EVN",V1063,W1063)</f>
        <v>16713</v>
      </c>
      <c r="Y1063" s="11" t="s">
        <v>34</v>
      </c>
      <c r="Z1063" s="13">
        <v>33</v>
      </c>
      <c r="AA1063" s="13">
        <v>57</v>
      </c>
      <c r="AB1063" s="13">
        <v>5</v>
      </c>
      <c r="AC1063" s="38" t="s">
        <v>3172</v>
      </c>
      <c r="AD1063" s="38">
        <v>2617</v>
      </c>
    </row>
    <row r="1064" spans="1:30" ht="36" hidden="1" customHeight="1">
      <c r="A1064" s="32">
        <v>2</v>
      </c>
      <c r="B1064" s="149" t="s">
        <v>3173</v>
      </c>
      <c r="C1064" s="150" t="s">
        <v>3170</v>
      </c>
      <c r="D1064" s="150" t="s">
        <v>32</v>
      </c>
      <c r="E1064" s="150" t="s">
        <v>3174</v>
      </c>
      <c r="F1064" s="151">
        <v>7977965.00324044</v>
      </c>
      <c r="G1064" s="37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6">
        <f t="shared" si="40"/>
        <v>1231</v>
      </c>
      <c r="W1064" s="152">
        <v>1231</v>
      </c>
      <c r="X1064" s="152">
        <f t="shared" ref="X1064:X1094" si="41">IF(Y1064="EVN",V1064,W1064)</f>
        <v>1231</v>
      </c>
      <c r="Y1064" s="11" t="s">
        <v>51</v>
      </c>
      <c r="Z1064" s="13">
        <v>33</v>
      </c>
      <c r="AA1064" s="13">
        <v>57</v>
      </c>
      <c r="AB1064" s="13">
        <v>5</v>
      </c>
      <c r="AC1064" s="38" t="s">
        <v>3175</v>
      </c>
      <c r="AD1064" s="38">
        <v>2618</v>
      </c>
    </row>
    <row r="1065" spans="1:30" ht="36" hidden="1" customHeight="1">
      <c r="A1065" s="32">
        <v>3</v>
      </c>
      <c r="B1065" s="149" t="s">
        <v>3176</v>
      </c>
      <c r="C1065" s="150" t="s">
        <v>3177</v>
      </c>
      <c r="D1065" s="150" t="s">
        <v>32</v>
      </c>
      <c r="E1065" s="150" t="s">
        <v>1898</v>
      </c>
      <c r="F1065" s="151">
        <v>11244329.228775112</v>
      </c>
      <c r="G1065" s="37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6">
        <f t="shared" si="40"/>
        <v>1735</v>
      </c>
      <c r="W1065" s="152">
        <v>1735</v>
      </c>
      <c r="X1065" s="152">
        <f t="shared" si="41"/>
        <v>1735</v>
      </c>
      <c r="Y1065" s="11" t="s">
        <v>34</v>
      </c>
      <c r="Z1065" s="13">
        <v>33</v>
      </c>
      <c r="AA1065" s="13">
        <v>57</v>
      </c>
      <c r="AB1065" s="13">
        <v>5</v>
      </c>
      <c r="AC1065" s="38" t="s">
        <v>3178</v>
      </c>
      <c r="AD1065" s="38">
        <v>2619</v>
      </c>
    </row>
    <row r="1066" spans="1:30" ht="36" hidden="1" customHeight="1">
      <c r="A1066" s="32">
        <v>4</v>
      </c>
      <c r="B1066" s="149" t="s">
        <v>3179</v>
      </c>
      <c r="C1066" s="150" t="s">
        <v>3180</v>
      </c>
      <c r="D1066" s="150" t="s">
        <v>32</v>
      </c>
      <c r="E1066" s="150" t="s">
        <v>522</v>
      </c>
      <c r="F1066" s="151">
        <v>653402462.73493195</v>
      </c>
      <c r="G1066" s="37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6">
        <f t="shared" si="40"/>
        <v>100820</v>
      </c>
      <c r="W1066" s="152">
        <v>110325</v>
      </c>
      <c r="X1066" s="152">
        <f t="shared" si="41"/>
        <v>110325</v>
      </c>
      <c r="Y1066" s="11" t="s">
        <v>34</v>
      </c>
      <c r="Z1066" s="13">
        <v>33</v>
      </c>
      <c r="AA1066" s="13">
        <v>57</v>
      </c>
      <c r="AB1066" s="13">
        <v>5</v>
      </c>
      <c r="AC1066" s="38" t="s">
        <v>3181</v>
      </c>
      <c r="AD1066" s="38">
        <v>2622</v>
      </c>
    </row>
    <row r="1067" spans="1:30" ht="36" hidden="1" customHeight="1">
      <c r="A1067" s="32">
        <v>5</v>
      </c>
      <c r="B1067" s="149" t="s">
        <v>3182</v>
      </c>
      <c r="C1067" s="150" t="s">
        <v>3183</v>
      </c>
      <c r="D1067" s="150" t="s">
        <v>32</v>
      </c>
      <c r="E1067" s="150" t="s">
        <v>3184</v>
      </c>
      <c r="F1067" s="151">
        <v>7472456.2540505501</v>
      </c>
      <c r="G1067" s="37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6">
        <f t="shared" si="40"/>
        <v>1153</v>
      </c>
      <c r="W1067" s="152">
        <v>1153</v>
      </c>
      <c r="X1067" s="152">
        <f t="shared" si="41"/>
        <v>1153</v>
      </c>
      <c r="Y1067" s="11" t="s">
        <v>34</v>
      </c>
      <c r="Z1067" s="13">
        <v>33</v>
      </c>
      <c r="AA1067" s="13">
        <v>57</v>
      </c>
      <c r="AB1067" s="13">
        <v>5</v>
      </c>
      <c r="AC1067" s="38" t="s">
        <v>3185</v>
      </c>
      <c r="AD1067" s="38">
        <v>2623</v>
      </c>
    </row>
    <row r="1068" spans="1:30" ht="36" hidden="1" customHeight="1">
      <c r="A1068" s="32">
        <v>6</v>
      </c>
      <c r="B1068" s="149" t="s">
        <v>3186</v>
      </c>
      <c r="C1068" s="150" t="s">
        <v>3187</v>
      </c>
      <c r="D1068" s="150" t="s">
        <v>32</v>
      </c>
      <c r="E1068" s="150" t="s">
        <v>1700</v>
      </c>
      <c r="F1068" s="151">
        <v>35515230.071289696</v>
      </c>
      <c r="G1068" s="37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6">
        <f t="shared" si="40"/>
        <v>5480</v>
      </c>
      <c r="W1068" s="152">
        <v>5480</v>
      </c>
      <c r="X1068" s="152">
        <f t="shared" si="41"/>
        <v>5480</v>
      </c>
      <c r="Y1068" s="11" t="s">
        <v>34</v>
      </c>
      <c r="Z1068" s="13">
        <v>33</v>
      </c>
      <c r="AA1068" s="13">
        <v>57</v>
      </c>
      <c r="AB1068" s="13">
        <v>5</v>
      </c>
      <c r="AC1068" s="38" t="s">
        <v>3188</v>
      </c>
      <c r="AD1068" s="38">
        <v>2624</v>
      </c>
    </row>
    <row r="1069" spans="1:30" ht="36" hidden="1" customHeight="1">
      <c r="A1069" s="32">
        <v>7</v>
      </c>
      <c r="B1069" s="149" t="s">
        <v>3189</v>
      </c>
      <c r="C1069" s="150" t="s">
        <v>3190</v>
      </c>
      <c r="D1069" s="150" t="s">
        <v>32</v>
      </c>
      <c r="E1069" s="150" t="s">
        <v>1700</v>
      </c>
      <c r="F1069" s="151">
        <v>53175631.885936484</v>
      </c>
      <c r="G1069" s="37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6">
        <f t="shared" si="40"/>
        <v>8205</v>
      </c>
      <c r="W1069" s="152">
        <v>8205</v>
      </c>
      <c r="X1069" s="152">
        <f t="shared" si="41"/>
        <v>8205</v>
      </c>
      <c r="Y1069" s="11" t="s">
        <v>34</v>
      </c>
      <c r="Z1069" s="13">
        <v>33</v>
      </c>
      <c r="AA1069" s="13">
        <v>57</v>
      </c>
      <c r="AB1069" s="13">
        <v>5</v>
      </c>
      <c r="AC1069" s="38" t="s">
        <v>3191</v>
      </c>
      <c r="AD1069" s="38">
        <v>2625</v>
      </c>
    </row>
    <row r="1070" spans="1:30" ht="36" hidden="1" customHeight="1">
      <c r="A1070" s="32">
        <v>8</v>
      </c>
      <c r="B1070" s="149" t="s">
        <v>3192</v>
      </c>
      <c r="C1070" s="56" t="s">
        <v>3193</v>
      </c>
      <c r="D1070" s="56" t="s">
        <v>32</v>
      </c>
      <c r="E1070" s="56" t="s">
        <v>522</v>
      </c>
      <c r="F1070" s="151">
        <v>2136117952.0414774</v>
      </c>
      <c r="G1070" s="37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6">
        <f t="shared" si="40"/>
        <v>329603</v>
      </c>
      <c r="W1070" s="152">
        <v>329603</v>
      </c>
      <c r="X1070" s="152">
        <f t="shared" si="41"/>
        <v>329603</v>
      </c>
      <c r="Y1070" s="11" t="s">
        <v>34</v>
      </c>
      <c r="Z1070" s="13">
        <v>33</v>
      </c>
      <c r="AA1070" s="13">
        <v>57</v>
      </c>
      <c r="AB1070" s="13">
        <v>5</v>
      </c>
      <c r="AC1070" s="38" t="s">
        <v>3194</v>
      </c>
      <c r="AD1070" s="38">
        <v>786</v>
      </c>
    </row>
    <row r="1071" spans="1:30" ht="36" hidden="1" customHeight="1">
      <c r="A1071" s="32">
        <v>9</v>
      </c>
      <c r="B1071" s="149" t="s">
        <v>3195</v>
      </c>
      <c r="C1071" s="56" t="s">
        <v>3196</v>
      </c>
      <c r="D1071" s="56" t="s">
        <v>32</v>
      </c>
      <c r="E1071" s="56" t="s">
        <v>522</v>
      </c>
      <c r="F1071" s="151">
        <v>2583214517.1743355</v>
      </c>
      <c r="G1071" s="37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6">
        <f t="shared" si="40"/>
        <v>398590</v>
      </c>
      <c r="W1071" s="152">
        <v>398590</v>
      </c>
      <c r="X1071" s="152">
        <f t="shared" si="41"/>
        <v>398590</v>
      </c>
      <c r="Y1071" s="11" t="s">
        <v>34</v>
      </c>
      <c r="Z1071" s="13">
        <v>33</v>
      </c>
      <c r="AA1071" s="13">
        <v>57</v>
      </c>
      <c r="AB1071" s="13">
        <v>5</v>
      </c>
      <c r="AC1071" s="38" t="s">
        <v>3197</v>
      </c>
      <c r="AD1071" s="38">
        <v>787</v>
      </c>
    </row>
    <row r="1072" spans="1:30" ht="36" hidden="1" customHeight="1">
      <c r="A1072" s="32">
        <v>10</v>
      </c>
      <c r="B1072" s="149" t="s">
        <v>3198</v>
      </c>
      <c r="C1072" s="56" t="s">
        <v>3199</v>
      </c>
      <c r="D1072" s="56" t="s">
        <v>32</v>
      </c>
      <c r="E1072" s="56" t="s">
        <v>522</v>
      </c>
      <c r="F1072" s="151">
        <v>1359818535.3208036</v>
      </c>
      <c r="G1072" s="37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6">
        <f t="shared" si="40"/>
        <v>209820.00000000003</v>
      </c>
      <c r="W1072" s="152">
        <v>209820</v>
      </c>
      <c r="X1072" s="152">
        <f t="shared" si="41"/>
        <v>209820</v>
      </c>
      <c r="Y1072" s="11" t="s">
        <v>34</v>
      </c>
      <c r="Z1072" s="13">
        <v>33</v>
      </c>
      <c r="AA1072" s="13">
        <v>57</v>
      </c>
      <c r="AB1072" s="13">
        <v>5</v>
      </c>
      <c r="AC1072" s="38" t="s">
        <v>3200</v>
      </c>
      <c r="AD1072" s="38">
        <v>788</v>
      </c>
    </row>
    <row r="1073" spans="1:30" ht="36" hidden="1" customHeight="1">
      <c r="A1073" s="32">
        <v>11</v>
      </c>
      <c r="B1073" s="55" t="s">
        <v>3201</v>
      </c>
      <c r="C1073" s="56" t="s">
        <v>3202</v>
      </c>
      <c r="D1073" s="56" t="s">
        <v>1244</v>
      </c>
      <c r="E1073" s="56" t="s">
        <v>3203</v>
      </c>
      <c r="F1073" s="151">
        <v>10790667.530784186</v>
      </c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6">
        <f t="shared" si="40"/>
        <v>1665</v>
      </c>
      <c r="W1073" s="152">
        <v>1665</v>
      </c>
      <c r="X1073" s="152">
        <f t="shared" si="41"/>
        <v>1665</v>
      </c>
      <c r="Y1073" s="56" t="s">
        <v>34</v>
      </c>
      <c r="Z1073" s="13">
        <v>33</v>
      </c>
      <c r="AA1073" s="13">
        <v>57</v>
      </c>
      <c r="AB1073" s="13">
        <v>3</v>
      </c>
      <c r="AC1073" s="38" t="s">
        <v>3204</v>
      </c>
      <c r="AD1073" s="38">
        <v>793</v>
      </c>
    </row>
    <row r="1074" spans="1:30" ht="36" hidden="1" customHeight="1">
      <c r="A1074" s="32">
        <v>12</v>
      </c>
      <c r="B1074" s="55" t="s">
        <v>3205</v>
      </c>
      <c r="C1074" s="56" t="s">
        <v>3206</v>
      </c>
      <c r="D1074" s="56" t="s">
        <v>32</v>
      </c>
      <c r="E1074" s="56" t="s">
        <v>3184</v>
      </c>
      <c r="F1074" s="151">
        <v>14659753.726506803</v>
      </c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6">
        <f t="shared" si="40"/>
        <v>2262</v>
      </c>
      <c r="W1074" s="152">
        <v>2262</v>
      </c>
      <c r="X1074" s="152">
        <f t="shared" si="41"/>
        <v>2262</v>
      </c>
      <c r="Y1074" s="11" t="s">
        <v>34</v>
      </c>
      <c r="Z1074" s="13">
        <v>33</v>
      </c>
      <c r="AA1074" s="13">
        <v>57</v>
      </c>
      <c r="AB1074" s="13">
        <v>5</v>
      </c>
      <c r="AC1074" s="38" t="s">
        <v>3207</v>
      </c>
      <c r="AD1074" s="38">
        <v>794</v>
      </c>
    </row>
    <row r="1075" spans="1:30" ht="36" hidden="1" customHeight="1">
      <c r="A1075" s="32">
        <v>13</v>
      </c>
      <c r="B1075" s="55" t="s">
        <v>3208</v>
      </c>
      <c r="C1075" s="56" t="s">
        <v>3209</v>
      </c>
      <c r="D1075" s="56" t="s">
        <v>32</v>
      </c>
      <c r="E1075" s="56" t="s">
        <v>3184</v>
      </c>
      <c r="F1075" s="151">
        <v>44834737.524303302</v>
      </c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6">
        <f t="shared" si="40"/>
        <v>6918</v>
      </c>
      <c r="W1075" s="152">
        <v>6918</v>
      </c>
      <c r="X1075" s="152">
        <f t="shared" si="41"/>
        <v>6918</v>
      </c>
      <c r="Y1075" s="11" t="s">
        <v>34</v>
      </c>
      <c r="Z1075" s="13">
        <v>33</v>
      </c>
      <c r="AA1075" s="13">
        <v>57</v>
      </c>
      <c r="AB1075" s="13">
        <v>5</v>
      </c>
      <c r="AC1075" s="38" t="s">
        <v>3210</v>
      </c>
      <c r="AD1075" s="38">
        <v>795</v>
      </c>
    </row>
    <row r="1076" spans="1:30" ht="36" hidden="1" customHeight="1">
      <c r="A1076" s="32">
        <v>14</v>
      </c>
      <c r="B1076" s="149" t="s">
        <v>3211</v>
      </c>
      <c r="C1076" s="56" t="s">
        <v>3212</v>
      </c>
      <c r="D1076" s="56" t="s">
        <v>32</v>
      </c>
      <c r="E1076" s="56" t="s">
        <v>1700</v>
      </c>
      <c r="F1076" s="151">
        <v>32339598.185353205</v>
      </c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6">
        <f t="shared" si="40"/>
        <v>4990</v>
      </c>
      <c r="W1076" s="152">
        <v>4990</v>
      </c>
      <c r="X1076" s="152">
        <f t="shared" si="41"/>
        <v>4990</v>
      </c>
      <c r="Y1076" s="11" t="s">
        <v>34</v>
      </c>
      <c r="Z1076" s="13">
        <v>33</v>
      </c>
      <c r="AA1076" s="13">
        <v>57</v>
      </c>
      <c r="AB1076" s="13">
        <v>5</v>
      </c>
      <c r="AC1076" s="38" t="s">
        <v>3213</v>
      </c>
      <c r="AD1076" s="38">
        <v>796</v>
      </c>
    </row>
    <row r="1077" spans="1:30" ht="36" hidden="1" customHeight="1">
      <c r="A1077" s="32">
        <v>15</v>
      </c>
      <c r="B1077" s="149" t="s">
        <v>3214</v>
      </c>
      <c r="C1077" s="56" t="s">
        <v>3215</v>
      </c>
      <c r="D1077" s="56" t="s">
        <v>32</v>
      </c>
      <c r="E1077" s="56" t="s">
        <v>1700</v>
      </c>
      <c r="F1077" s="151">
        <v>18276085.547634479</v>
      </c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6">
        <f t="shared" si="40"/>
        <v>2820.0000000000005</v>
      </c>
      <c r="W1077" s="152">
        <v>2820</v>
      </c>
      <c r="X1077" s="152">
        <f t="shared" si="41"/>
        <v>2820</v>
      </c>
      <c r="Y1077" s="11" t="s">
        <v>34</v>
      </c>
      <c r="Z1077" s="13">
        <v>33</v>
      </c>
      <c r="AA1077" s="13">
        <v>57</v>
      </c>
      <c r="AB1077" s="13">
        <v>5</v>
      </c>
      <c r="AC1077" s="38" t="s">
        <v>3216</v>
      </c>
      <c r="AD1077" s="38">
        <v>797</v>
      </c>
    </row>
    <row r="1078" spans="1:30" ht="36" hidden="1" customHeight="1">
      <c r="A1078" s="32">
        <v>16</v>
      </c>
      <c r="B1078" s="149" t="s">
        <v>3217</v>
      </c>
      <c r="C1078" s="56" t="s">
        <v>3218</v>
      </c>
      <c r="D1078" s="56" t="s">
        <v>32</v>
      </c>
      <c r="E1078" s="56" t="s">
        <v>1700</v>
      </c>
      <c r="F1078" s="151">
        <v>37316915.10045366</v>
      </c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6">
        <f t="shared" si="40"/>
        <v>5758</v>
      </c>
      <c r="W1078" s="152">
        <v>5758</v>
      </c>
      <c r="X1078" s="152">
        <f t="shared" si="41"/>
        <v>5758</v>
      </c>
      <c r="Y1078" s="11" t="s">
        <v>34</v>
      </c>
      <c r="Z1078" s="13">
        <v>33</v>
      </c>
      <c r="AA1078" s="13">
        <v>57</v>
      </c>
      <c r="AB1078" s="13">
        <v>5</v>
      </c>
      <c r="AC1078" s="38" t="s">
        <v>3219</v>
      </c>
      <c r="AD1078" s="38">
        <v>798</v>
      </c>
    </row>
    <row r="1079" spans="1:30" ht="36" hidden="1" customHeight="1">
      <c r="A1079" s="32">
        <v>17</v>
      </c>
      <c r="B1079" s="55" t="s">
        <v>3220</v>
      </c>
      <c r="C1079" s="56" t="s">
        <v>3221</v>
      </c>
      <c r="D1079" s="56" t="s">
        <v>539</v>
      </c>
      <c r="E1079" s="56" t="s">
        <v>3222</v>
      </c>
      <c r="F1079" s="151">
        <v>5774465.3272845102</v>
      </c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6">
        <f t="shared" si="40"/>
        <v>891</v>
      </c>
      <c r="W1079" s="152">
        <v>891</v>
      </c>
      <c r="X1079" s="152">
        <f t="shared" si="41"/>
        <v>891</v>
      </c>
      <c r="Y1079" s="56" t="s">
        <v>34</v>
      </c>
      <c r="Z1079" s="13">
        <v>33</v>
      </c>
      <c r="AA1079" s="13">
        <v>57</v>
      </c>
      <c r="AB1079" s="13">
        <v>6</v>
      </c>
      <c r="AC1079" s="38" t="s">
        <v>3223</v>
      </c>
      <c r="AD1079" s="38">
        <v>799</v>
      </c>
    </row>
    <row r="1080" spans="1:30" ht="36" hidden="1" customHeight="1">
      <c r="A1080" s="32">
        <v>18</v>
      </c>
      <c r="B1080" s="149" t="s">
        <v>3224</v>
      </c>
      <c r="C1080" s="56" t="s">
        <v>3225</v>
      </c>
      <c r="D1080" s="56" t="s">
        <v>32</v>
      </c>
      <c r="E1080" s="56" t="s">
        <v>2274</v>
      </c>
      <c r="F1080" s="151">
        <v>7498379.7796500316</v>
      </c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6">
        <f t="shared" si="40"/>
        <v>1157</v>
      </c>
      <c r="W1080" s="152">
        <v>1157</v>
      </c>
      <c r="X1080" s="152">
        <f t="shared" si="41"/>
        <v>1157</v>
      </c>
      <c r="Y1080" s="11" t="s">
        <v>34</v>
      </c>
      <c r="Z1080" s="13">
        <v>33</v>
      </c>
      <c r="AA1080" s="13">
        <v>57</v>
      </c>
      <c r="AB1080" s="13">
        <v>5</v>
      </c>
      <c r="AC1080" s="38" t="s">
        <v>3226</v>
      </c>
      <c r="AD1080" s="38">
        <v>801</v>
      </c>
    </row>
    <row r="1081" spans="1:30" ht="36" hidden="1" customHeight="1">
      <c r="A1081" s="32">
        <v>19</v>
      </c>
      <c r="B1081" s="149" t="s">
        <v>3227</v>
      </c>
      <c r="C1081" s="56" t="s">
        <v>3228</v>
      </c>
      <c r="D1081" s="56" t="s">
        <v>32</v>
      </c>
      <c r="E1081" s="56" t="s">
        <v>1700</v>
      </c>
      <c r="F1081" s="151">
        <v>23376539.209332466</v>
      </c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6">
        <f t="shared" si="40"/>
        <v>3606.9999999999995</v>
      </c>
      <c r="W1081" s="152">
        <v>3607</v>
      </c>
      <c r="X1081" s="152">
        <f t="shared" si="41"/>
        <v>3606.9999999999995</v>
      </c>
      <c r="Y1081" s="11" t="s">
        <v>51</v>
      </c>
      <c r="Z1081" s="13">
        <v>33</v>
      </c>
      <c r="AA1081" s="13">
        <v>57</v>
      </c>
      <c r="AB1081" s="13">
        <v>5</v>
      </c>
      <c r="AC1081" s="38" t="s">
        <v>3229</v>
      </c>
      <c r="AD1081" s="38">
        <v>802</v>
      </c>
    </row>
    <row r="1082" spans="1:30" ht="36" hidden="1" customHeight="1">
      <c r="A1082" s="32">
        <v>20</v>
      </c>
      <c r="B1082" s="134" t="s">
        <v>3230</v>
      </c>
      <c r="C1082" s="56" t="s">
        <v>3231</v>
      </c>
      <c r="D1082" s="13" t="s">
        <v>55</v>
      </c>
      <c r="E1082" s="56" t="s">
        <v>3232</v>
      </c>
      <c r="F1082" s="151">
        <v>9526895.6578094605</v>
      </c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6">
        <f t="shared" si="40"/>
        <v>1469.9999999999998</v>
      </c>
      <c r="W1082" s="152">
        <v>1470</v>
      </c>
      <c r="X1082" s="152">
        <f t="shared" si="41"/>
        <v>1470</v>
      </c>
      <c r="Y1082" s="56" t="s">
        <v>561</v>
      </c>
      <c r="Z1082" s="13">
        <v>33</v>
      </c>
      <c r="AA1082" s="13">
        <v>57</v>
      </c>
      <c r="AB1082" s="34">
        <v>1</v>
      </c>
      <c r="AC1082" s="38" t="s">
        <v>3233</v>
      </c>
      <c r="AD1082" s="38">
        <v>804</v>
      </c>
    </row>
    <row r="1083" spans="1:30" ht="36" hidden="1" customHeight="1">
      <c r="A1083" s="32">
        <v>21</v>
      </c>
      <c r="B1083" s="149" t="s">
        <v>3234</v>
      </c>
      <c r="C1083" s="56" t="s">
        <v>3235</v>
      </c>
      <c r="D1083" s="56" t="s">
        <v>32</v>
      </c>
      <c r="E1083" s="56" t="s">
        <v>1591</v>
      </c>
      <c r="F1083" s="151">
        <v>393473752.43033051</v>
      </c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6">
        <f t="shared" si="40"/>
        <v>60713</v>
      </c>
      <c r="W1083" s="152">
        <v>60713</v>
      </c>
      <c r="X1083" s="152">
        <f t="shared" si="41"/>
        <v>60713</v>
      </c>
      <c r="Y1083" s="11" t="s">
        <v>34</v>
      </c>
      <c r="Z1083" s="13">
        <v>33</v>
      </c>
      <c r="AA1083" s="13">
        <v>57</v>
      </c>
      <c r="AB1083" s="13">
        <v>5</v>
      </c>
      <c r="AC1083" s="38" t="s">
        <v>3236</v>
      </c>
      <c r="AD1083" s="38">
        <v>805</v>
      </c>
    </row>
    <row r="1084" spans="1:30" ht="36" customHeight="1">
      <c r="A1084" s="32">
        <v>22</v>
      </c>
      <c r="B1084" s="149" t="s">
        <v>3237</v>
      </c>
      <c r="C1084" s="56" t="s">
        <v>3238</v>
      </c>
      <c r="D1084" s="56" t="s">
        <v>3099</v>
      </c>
      <c r="E1084" s="56" t="s">
        <v>3239</v>
      </c>
      <c r="F1084" s="151">
        <v>11140635.126377186</v>
      </c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6">
        <f t="shared" si="40"/>
        <v>1718.9999999999998</v>
      </c>
      <c r="W1084" s="152">
        <v>1719</v>
      </c>
      <c r="X1084" s="152">
        <f t="shared" si="41"/>
        <v>1719</v>
      </c>
      <c r="Y1084" s="11" t="s">
        <v>34</v>
      </c>
      <c r="Z1084" s="13">
        <v>33</v>
      </c>
      <c r="AA1084" s="13">
        <v>57</v>
      </c>
      <c r="AB1084" s="13">
        <v>5</v>
      </c>
      <c r="AC1084" s="13"/>
      <c r="AD1084" s="13"/>
    </row>
    <row r="1085" spans="1:30" ht="36" customHeight="1">
      <c r="A1085" s="32">
        <v>23</v>
      </c>
      <c r="B1085" s="149" t="s">
        <v>3240</v>
      </c>
      <c r="C1085" s="56" t="s">
        <v>3241</v>
      </c>
      <c r="D1085" s="56" t="s">
        <v>3099</v>
      </c>
      <c r="E1085" s="56" t="s">
        <v>2854</v>
      </c>
      <c r="F1085" s="153">
        <v>17283718</v>
      </c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6">
        <f t="shared" si="40"/>
        <v>2666.8776874</v>
      </c>
      <c r="W1085" s="30"/>
      <c r="X1085" s="152">
        <f t="shared" si="41"/>
        <v>2666.8776874</v>
      </c>
      <c r="Y1085" s="11" t="s">
        <v>51</v>
      </c>
      <c r="Z1085" s="13">
        <v>33</v>
      </c>
      <c r="AA1085" s="13">
        <v>57</v>
      </c>
      <c r="AB1085" s="13">
        <v>5</v>
      </c>
      <c r="AC1085" s="13"/>
      <c r="AD1085" s="13"/>
    </row>
    <row r="1086" spans="1:30" ht="36" customHeight="1">
      <c r="A1086" s="32">
        <v>24</v>
      </c>
      <c r="B1086" s="154" t="s">
        <v>3242</v>
      </c>
      <c r="C1086" s="154" t="s">
        <v>3243</v>
      </c>
      <c r="D1086" s="56" t="s">
        <v>238</v>
      </c>
      <c r="E1086" s="154" t="s">
        <v>3244</v>
      </c>
      <c r="F1086" s="155">
        <v>32880879</v>
      </c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6">
        <f t="shared" si="40"/>
        <v>5073.5196297000002</v>
      </c>
      <c r="W1086" s="30"/>
      <c r="X1086" s="152">
        <f t="shared" si="41"/>
        <v>5073.5196297000002</v>
      </c>
      <c r="Y1086" s="11" t="s">
        <v>51</v>
      </c>
      <c r="Z1086" s="13">
        <v>33</v>
      </c>
      <c r="AA1086" s="13">
        <v>57</v>
      </c>
      <c r="AB1086" s="13">
        <v>5</v>
      </c>
      <c r="AC1086" s="13"/>
      <c r="AD1086" s="13"/>
    </row>
    <row r="1087" spans="1:30" ht="36" hidden="1" customHeight="1">
      <c r="A1087" s="32">
        <v>25</v>
      </c>
      <c r="B1087" s="154" t="s">
        <v>3245</v>
      </c>
      <c r="C1087" s="154" t="s">
        <v>3246</v>
      </c>
      <c r="D1087" s="56" t="s">
        <v>3099</v>
      </c>
      <c r="E1087" s="154" t="s">
        <v>3247</v>
      </c>
      <c r="F1087" s="155">
        <v>28283104</v>
      </c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6">
        <f t="shared" si="40"/>
        <v>4364.0829472000005</v>
      </c>
      <c r="W1087" s="30"/>
      <c r="X1087" s="152">
        <f t="shared" si="41"/>
        <v>4364.0829472000005</v>
      </c>
      <c r="Y1087" s="11" t="s">
        <v>51</v>
      </c>
      <c r="Z1087" s="13">
        <v>33</v>
      </c>
      <c r="AA1087" s="13">
        <v>57</v>
      </c>
      <c r="AB1087" s="13">
        <v>5</v>
      </c>
      <c r="AC1087" s="38" t="s">
        <v>3248</v>
      </c>
      <c r="AD1087" s="38">
        <v>2092</v>
      </c>
    </row>
    <row r="1088" spans="1:30" ht="36" hidden="1" customHeight="1">
      <c r="A1088" s="32">
        <v>26</v>
      </c>
      <c r="B1088" s="154" t="s">
        <v>3249</v>
      </c>
      <c r="C1088" s="154" t="s">
        <v>3250</v>
      </c>
      <c r="D1088" s="56" t="s">
        <v>3099</v>
      </c>
      <c r="E1088" s="154" t="s">
        <v>3251</v>
      </c>
      <c r="F1088" s="155">
        <v>18273500</v>
      </c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6">
        <f t="shared" si="40"/>
        <v>2819.6010500000002</v>
      </c>
      <c r="W1088" s="30"/>
      <c r="X1088" s="152">
        <f t="shared" si="41"/>
        <v>2819.6010500000002</v>
      </c>
      <c r="Y1088" s="11" t="s">
        <v>51</v>
      </c>
      <c r="Z1088" s="13">
        <v>33</v>
      </c>
      <c r="AA1088" s="13">
        <v>57</v>
      </c>
      <c r="AB1088" s="13">
        <v>5</v>
      </c>
      <c r="AC1088" s="38" t="s">
        <v>3188</v>
      </c>
      <c r="AD1088" s="38">
        <v>2624</v>
      </c>
    </row>
    <row r="1089" spans="1:30" ht="36" customHeight="1">
      <c r="A1089" s="32">
        <v>27</v>
      </c>
      <c r="B1089" s="154" t="s">
        <v>3252</v>
      </c>
      <c r="C1089" s="154" t="s">
        <v>3253</v>
      </c>
      <c r="D1089" s="56" t="s">
        <v>539</v>
      </c>
      <c r="E1089" s="154" t="s">
        <v>3254</v>
      </c>
      <c r="F1089" s="155">
        <v>16583277</v>
      </c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6">
        <f t="shared" si="40"/>
        <v>2558.7996411000004</v>
      </c>
      <c r="W1089" s="30"/>
      <c r="X1089" s="152">
        <f t="shared" si="41"/>
        <v>2558.7996411000004</v>
      </c>
      <c r="Y1089" s="56" t="s">
        <v>51</v>
      </c>
      <c r="Z1089" s="13">
        <v>33</v>
      </c>
      <c r="AA1089" s="13">
        <v>57</v>
      </c>
      <c r="AB1089" s="13">
        <v>6</v>
      </c>
      <c r="AC1089" s="13"/>
      <c r="AD1089" s="13"/>
    </row>
    <row r="1090" spans="1:30" ht="36" customHeight="1">
      <c r="A1090" s="32">
        <v>28</v>
      </c>
      <c r="B1090" s="154" t="s">
        <v>3255</v>
      </c>
      <c r="C1090" s="154" t="s">
        <v>3256</v>
      </c>
      <c r="D1090" s="56" t="s">
        <v>3099</v>
      </c>
      <c r="E1090" s="154" t="s">
        <v>3257</v>
      </c>
      <c r="F1090" s="155">
        <v>15893682</v>
      </c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6">
        <f t="shared" si="40"/>
        <v>2452.3951326000001</v>
      </c>
      <c r="W1090" s="30"/>
      <c r="X1090" s="152">
        <f t="shared" si="41"/>
        <v>2452.3951326000001</v>
      </c>
      <c r="Y1090" s="11" t="s">
        <v>51</v>
      </c>
      <c r="Z1090" s="13">
        <v>33</v>
      </c>
      <c r="AA1090" s="13">
        <v>57</v>
      </c>
      <c r="AB1090" s="13">
        <v>5</v>
      </c>
      <c r="AC1090" s="13"/>
      <c r="AD1090" s="13"/>
    </row>
    <row r="1091" spans="1:30" ht="36" hidden="1" customHeight="1">
      <c r="A1091" s="32">
        <v>29</v>
      </c>
      <c r="B1091" s="154" t="s">
        <v>3258</v>
      </c>
      <c r="C1091" s="154" t="s">
        <v>3259</v>
      </c>
      <c r="D1091" s="56" t="s">
        <v>3099</v>
      </c>
      <c r="E1091" s="154" t="s">
        <v>3251</v>
      </c>
      <c r="F1091" s="155">
        <v>14263217</v>
      </c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6">
        <f t="shared" si="40"/>
        <v>2200.8143831000002</v>
      </c>
      <c r="W1091" s="30"/>
      <c r="X1091" s="152">
        <f t="shared" si="41"/>
        <v>2200.8143831000002</v>
      </c>
      <c r="Y1091" s="11" t="s">
        <v>51</v>
      </c>
      <c r="Z1091" s="13">
        <v>33</v>
      </c>
      <c r="AA1091" s="13">
        <v>57</v>
      </c>
      <c r="AB1091" s="13">
        <v>5</v>
      </c>
      <c r="AC1091" s="38" t="s">
        <v>3260</v>
      </c>
      <c r="AD1091" s="38">
        <v>2621</v>
      </c>
    </row>
    <row r="1092" spans="1:30" ht="36" customHeight="1">
      <c r="A1092" s="32">
        <v>30</v>
      </c>
      <c r="B1092" s="154" t="s">
        <v>3261</v>
      </c>
      <c r="C1092" s="154" t="s">
        <v>3262</v>
      </c>
      <c r="D1092" s="56" t="s">
        <v>3099</v>
      </c>
      <c r="E1092" s="154" t="s">
        <v>3263</v>
      </c>
      <c r="F1092" s="155">
        <v>13437600</v>
      </c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6">
        <f t="shared" si="40"/>
        <v>2073.4216799999999</v>
      </c>
      <c r="W1092" s="30"/>
      <c r="X1092" s="152">
        <f t="shared" si="41"/>
        <v>2073.4216799999999</v>
      </c>
      <c r="Y1092" s="11" t="s">
        <v>51</v>
      </c>
      <c r="Z1092" s="13">
        <v>33</v>
      </c>
      <c r="AA1092" s="13">
        <v>57</v>
      </c>
      <c r="AB1092" s="13">
        <v>5</v>
      </c>
      <c r="AC1092" s="13"/>
      <c r="AD1092" s="13"/>
    </row>
    <row r="1093" spans="1:30" ht="36" customHeight="1">
      <c r="A1093" s="32">
        <v>31</v>
      </c>
      <c r="B1093" s="154" t="s">
        <v>3264</v>
      </c>
      <c r="C1093" s="154" t="s">
        <v>3265</v>
      </c>
      <c r="D1093" s="56" t="s">
        <v>3099</v>
      </c>
      <c r="E1093" s="154" t="s">
        <v>3266</v>
      </c>
      <c r="F1093" s="155">
        <v>8673000</v>
      </c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6">
        <f t="shared" si="40"/>
        <v>1338.2439000000002</v>
      </c>
      <c r="W1093" s="30"/>
      <c r="X1093" s="152">
        <f t="shared" si="41"/>
        <v>1338.2439000000002</v>
      </c>
      <c r="Y1093" s="11" t="s">
        <v>51</v>
      </c>
      <c r="Z1093" s="13">
        <v>33</v>
      </c>
      <c r="AA1093" s="13">
        <v>57</v>
      </c>
      <c r="AB1093" s="13">
        <v>5</v>
      </c>
      <c r="AC1093" s="13"/>
      <c r="AD1093" s="13"/>
    </row>
    <row r="1094" spans="1:30" ht="36" customHeight="1">
      <c r="A1094" s="32">
        <v>32</v>
      </c>
      <c r="B1094" s="154" t="s">
        <v>3267</v>
      </c>
      <c r="C1094" s="154" t="s">
        <v>3268</v>
      </c>
      <c r="D1094" s="56" t="s">
        <v>3099</v>
      </c>
      <c r="E1094" s="154" t="s">
        <v>3269</v>
      </c>
      <c r="F1094" s="155">
        <v>7219200</v>
      </c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6">
        <f t="shared" si="40"/>
        <v>1113.92256</v>
      </c>
      <c r="W1094" s="30"/>
      <c r="X1094" s="152">
        <f t="shared" si="41"/>
        <v>1113.92256</v>
      </c>
      <c r="Y1094" s="11" t="s">
        <v>51</v>
      </c>
      <c r="Z1094" s="13">
        <v>33</v>
      </c>
      <c r="AA1094" s="13">
        <v>57</v>
      </c>
      <c r="AB1094" s="13">
        <v>5</v>
      </c>
      <c r="AC1094" s="13"/>
      <c r="AD1094" s="13"/>
    </row>
    <row r="1095" spans="1:30" ht="36" customHeight="1">
      <c r="A1095" s="32">
        <v>1</v>
      </c>
      <c r="B1095" s="47" t="s">
        <v>3270</v>
      </c>
      <c r="C1095" s="47" t="s">
        <v>3271</v>
      </c>
      <c r="D1095" s="47" t="s">
        <v>32</v>
      </c>
      <c r="E1095" s="47" t="s">
        <v>3272</v>
      </c>
      <c r="F1095" s="151"/>
      <c r="G1095" s="37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6">
        <f t="shared" si="40"/>
        <v>0</v>
      </c>
      <c r="W1095" s="111">
        <v>26108</v>
      </c>
      <c r="X1095" s="111">
        <v>26108</v>
      </c>
      <c r="Y1095" s="11" t="s">
        <v>34</v>
      </c>
      <c r="Z1095" s="13">
        <v>34</v>
      </c>
      <c r="AA1095" s="13">
        <v>44</v>
      </c>
      <c r="AB1095" s="13">
        <v>5</v>
      </c>
      <c r="AC1095" s="13"/>
      <c r="AD1095" s="13"/>
    </row>
    <row r="1096" spans="1:30" ht="36" hidden="1" customHeight="1">
      <c r="A1096" s="32">
        <v>2</v>
      </c>
      <c r="B1096" s="47" t="s">
        <v>3273</v>
      </c>
      <c r="C1096" s="47" t="s">
        <v>3274</v>
      </c>
      <c r="D1096" s="47" t="s">
        <v>32</v>
      </c>
      <c r="E1096" s="47" t="s">
        <v>3272</v>
      </c>
      <c r="F1096" s="151"/>
      <c r="G1096" s="37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6">
        <f t="shared" si="40"/>
        <v>0</v>
      </c>
      <c r="W1096" s="111">
        <v>21815</v>
      </c>
      <c r="X1096" s="111">
        <v>21815</v>
      </c>
      <c r="Y1096" s="11" t="s">
        <v>34</v>
      </c>
      <c r="Z1096" s="13">
        <v>34</v>
      </c>
      <c r="AA1096" s="13">
        <v>44</v>
      </c>
      <c r="AB1096" s="13">
        <v>5</v>
      </c>
      <c r="AC1096" s="38" t="s">
        <v>3275</v>
      </c>
      <c r="AD1096" s="13">
        <v>808</v>
      </c>
    </row>
    <row r="1097" spans="1:30" ht="36" hidden="1" customHeight="1">
      <c r="A1097" s="32">
        <v>3</v>
      </c>
      <c r="B1097" s="47" t="s">
        <v>3276</v>
      </c>
      <c r="C1097" s="47" t="s">
        <v>3277</v>
      </c>
      <c r="D1097" s="47" t="s">
        <v>32</v>
      </c>
      <c r="E1097" s="47" t="s">
        <v>3278</v>
      </c>
      <c r="F1097" s="151"/>
      <c r="G1097" s="37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6">
        <f t="shared" si="40"/>
        <v>0</v>
      </c>
      <c r="W1097" s="111">
        <v>17488</v>
      </c>
      <c r="X1097" s="111">
        <v>17488</v>
      </c>
      <c r="Y1097" s="11" t="s">
        <v>34</v>
      </c>
      <c r="Z1097" s="13">
        <v>34</v>
      </c>
      <c r="AA1097" s="13">
        <v>44</v>
      </c>
      <c r="AB1097" s="13">
        <v>5</v>
      </c>
      <c r="AC1097" s="38" t="s">
        <v>3279</v>
      </c>
      <c r="AD1097" s="13">
        <v>2633</v>
      </c>
    </row>
    <row r="1098" spans="1:30" ht="36" hidden="1" customHeight="1">
      <c r="A1098" s="32">
        <v>4</v>
      </c>
      <c r="B1098" s="47" t="s">
        <v>3280</v>
      </c>
      <c r="C1098" s="47" t="s">
        <v>3281</v>
      </c>
      <c r="D1098" s="47" t="s">
        <v>32</v>
      </c>
      <c r="E1098" s="47" t="s">
        <v>3272</v>
      </c>
      <c r="F1098" s="151"/>
      <c r="G1098" s="37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6">
        <f t="shared" si="40"/>
        <v>0</v>
      </c>
      <c r="W1098" s="111">
        <v>10164</v>
      </c>
      <c r="X1098" s="111">
        <v>10164</v>
      </c>
      <c r="Y1098" s="11" t="s">
        <v>34</v>
      </c>
      <c r="Z1098" s="13">
        <v>34</v>
      </c>
      <c r="AA1098" s="13">
        <v>44</v>
      </c>
      <c r="AB1098" s="13">
        <v>5</v>
      </c>
      <c r="AC1098" s="38" t="s">
        <v>3282</v>
      </c>
      <c r="AD1098" s="13">
        <v>2634</v>
      </c>
    </row>
    <row r="1099" spans="1:30" ht="36" hidden="1" customHeight="1">
      <c r="A1099" s="32">
        <v>5</v>
      </c>
      <c r="B1099" s="47" t="s">
        <v>3283</v>
      </c>
      <c r="C1099" s="47" t="s">
        <v>3284</v>
      </c>
      <c r="D1099" s="47" t="s">
        <v>32</v>
      </c>
      <c r="E1099" s="47" t="s">
        <v>3285</v>
      </c>
      <c r="F1099" s="151"/>
      <c r="G1099" s="37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6">
        <f t="shared" si="40"/>
        <v>0</v>
      </c>
      <c r="W1099" s="111">
        <v>9829</v>
      </c>
      <c r="X1099" s="111">
        <v>9829</v>
      </c>
      <c r="Y1099" s="11" t="s">
        <v>34</v>
      </c>
      <c r="Z1099" s="13">
        <v>34</v>
      </c>
      <c r="AA1099" s="13">
        <v>44</v>
      </c>
      <c r="AB1099" s="13">
        <v>5</v>
      </c>
      <c r="AC1099" s="38" t="s">
        <v>3286</v>
      </c>
      <c r="AD1099" s="13">
        <v>812</v>
      </c>
    </row>
    <row r="1100" spans="1:30" ht="36" hidden="1" customHeight="1">
      <c r="A1100" s="32">
        <v>6</v>
      </c>
      <c r="B1100" s="47" t="s">
        <v>3287</v>
      </c>
      <c r="C1100" s="47" t="s">
        <v>3288</v>
      </c>
      <c r="D1100" s="47" t="s">
        <v>32</v>
      </c>
      <c r="E1100" s="47" t="s">
        <v>3289</v>
      </c>
      <c r="F1100" s="151"/>
      <c r="G1100" s="37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6">
        <f t="shared" si="40"/>
        <v>0</v>
      </c>
      <c r="W1100" s="111">
        <v>8064</v>
      </c>
      <c r="X1100" s="111">
        <v>8064</v>
      </c>
      <c r="Y1100" s="11" t="s">
        <v>34</v>
      </c>
      <c r="Z1100" s="13">
        <v>34</v>
      </c>
      <c r="AA1100" s="13">
        <v>44</v>
      </c>
      <c r="AB1100" s="13">
        <v>5</v>
      </c>
      <c r="AC1100" s="38" t="s">
        <v>3290</v>
      </c>
      <c r="AD1100" s="13">
        <v>806</v>
      </c>
    </row>
    <row r="1101" spans="1:30" ht="36" customHeight="1">
      <c r="A1101" s="32">
        <v>7</v>
      </c>
      <c r="B1101" s="47" t="s">
        <v>3270</v>
      </c>
      <c r="C1101" s="47" t="s">
        <v>3291</v>
      </c>
      <c r="D1101" s="47" t="s">
        <v>32</v>
      </c>
      <c r="E1101" s="47" t="s">
        <v>3272</v>
      </c>
      <c r="F1101" s="151"/>
      <c r="G1101" s="37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6">
        <f t="shared" si="40"/>
        <v>0</v>
      </c>
      <c r="W1101" s="111">
        <v>3590</v>
      </c>
      <c r="X1101" s="111">
        <v>3590</v>
      </c>
      <c r="Y1101" s="11" t="s">
        <v>34</v>
      </c>
      <c r="Z1101" s="13">
        <v>34</v>
      </c>
      <c r="AA1101" s="13">
        <v>44</v>
      </c>
      <c r="AB1101" s="13">
        <v>5</v>
      </c>
      <c r="AC1101" s="13"/>
      <c r="AD1101" s="13"/>
    </row>
    <row r="1102" spans="1:30" ht="36" customHeight="1">
      <c r="A1102" s="32">
        <v>8</v>
      </c>
      <c r="B1102" s="47" t="s">
        <v>3292</v>
      </c>
      <c r="C1102" s="47" t="s">
        <v>3293</v>
      </c>
      <c r="D1102" s="47" t="s">
        <v>32</v>
      </c>
      <c r="E1102" s="47" t="s">
        <v>3294</v>
      </c>
      <c r="F1102" s="151"/>
      <c r="G1102" s="37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6">
        <f t="shared" si="40"/>
        <v>0</v>
      </c>
      <c r="W1102" s="111">
        <v>3531</v>
      </c>
      <c r="X1102" s="111">
        <v>3531</v>
      </c>
      <c r="Y1102" s="11" t="s">
        <v>34</v>
      </c>
      <c r="Z1102" s="13">
        <v>34</v>
      </c>
      <c r="AA1102" s="13">
        <v>44</v>
      </c>
      <c r="AB1102" s="13">
        <v>5</v>
      </c>
      <c r="AC1102" s="13"/>
      <c r="AD1102" s="13"/>
    </row>
    <row r="1103" spans="1:30" ht="36" customHeight="1">
      <c r="A1103" s="32">
        <v>9</v>
      </c>
      <c r="B1103" s="47" t="s">
        <v>3295</v>
      </c>
      <c r="C1103" s="47" t="s">
        <v>3296</v>
      </c>
      <c r="D1103" s="47" t="s">
        <v>32</v>
      </c>
      <c r="E1103" s="47" t="s">
        <v>3297</v>
      </c>
      <c r="F1103" s="151"/>
      <c r="G1103" s="37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6">
        <f t="shared" si="40"/>
        <v>0</v>
      </c>
      <c r="W1103" s="111">
        <v>2233</v>
      </c>
      <c r="X1103" s="111">
        <v>2233</v>
      </c>
      <c r="Y1103" s="11" t="s">
        <v>34</v>
      </c>
      <c r="Z1103" s="13">
        <v>34</v>
      </c>
      <c r="AA1103" s="13">
        <v>44</v>
      </c>
      <c r="AB1103" s="13">
        <v>5</v>
      </c>
      <c r="AC1103" s="13"/>
      <c r="AD1103" s="13"/>
    </row>
    <row r="1104" spans="1:30" ht="36" hidden="1" customHeight="1">
      <c r="A1104" s="32">
        <v>10</v>
      </c>
      <c r="B1104" s="47" t="s">
        <v>3298</v>
      </c>
      <c r="C1104" s="47" t="s">
        <v>3299</v>
      </c>
      <c r="D1104" s="47" t="s">
        <v>32</v>
      </c>
      <c r="E1104" s="47" t="s">
        <v>3300</v>
      </c>
      <c r="F1104" s="151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6">
        <f t="shared" si="40"/>
        <v>0</v>
      </c>
      <c r="W1104" s="111">
        <v>2161</v>
      </c>
      <c r="X1104" s="111">
        <v>2161</v>
      </c>
      <c r="Y1104" s="11" t="s">
        <v>34</v>
      </c>
      <c r="Z1104" s="13">
        <v>34</v>
      </c>
      <c r="AA1104" s="13">
        <v>44</v>
      </c>
      <c r="AB1104" s="13">
        <v>5</v>
      </c>
      <c r="AC1104" s="38" t="s">
        <v>3301</v>
      </c>
      <c r="AD1104" s="13">
        <v>807</v>
      </c>
    </row>
    <row r="1105" spans="1:30" ht="36" hidden="1" customHeight="1">
      <c r="A1105" s="32">
        <v>11</v>
      </c>
      <c r="B1105" s="47" t="s">
        <v>3302</v>
      </c>
      <c r="C1105" s="47" t="s">
        <v>3303</v>
      </c>
      <c r="D1105" s="47" t="s">
        <v>32</v>
      </c>
      <c r="E1105" s="47" t="s">
        <v>3304</v>
      </c>
      <c r="F1105" s="151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6">
        <f t="shared" si="40"/>
        <v>0</v>
      </c>
      <c r="W1105" s="111">
        <v>1844</v>
      </c>
      <c r="X1105" s="111">
        <v>1844</v>
      </c>
      <c r="Y1105" s="11" t="s">
        <v>34</v>
      </c>
      <c r="Z1105" s="13">
        <v>34</v>
      </c>
      <c r="AA1105" s="13">
        <v>44</v>
      </c>
      <c r="AB1105" s="13">
        <v>5</v>
      </c>
      <c r="AC1105" s="38" t="s">
        <v>3305</v>
      </c>
      <c r="AD1105" s="13">
        <v>810</v>
      </c>
    </row>
    <row r="1106" spans="1:30" ht="36" hidden="1" customHeight="1">
      <c r="A1106" s="32">
        <v>12</v>
      </c>
      <c r="B1106" s="118" t="s">
        <v>3306</v>
      </c>
      <c r="C1106" s="118" t="s">
        <v>3307</v>
      </c>
      <c r="D1106" s="118" t="s">
        <v>32</v>
      </c>
      <c r="E1106" s="118" t="s">
        <v>3308</v>
      </c>
      <c r="F1106" s="151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6">
        <f t="shared" si="40"/>
        <v>0</v>
      </c>
      <c r="W1106" s="111">
        <v>1802</v>
      </c>
      <c r="X1106" s="111">
        <v>1802</v>
      </c>
      <c r="Y1106" s="11" t="s">
        <v>34</v>
      </c>
      <c r="Z1106" s="13">
        <v>34</v>
      </c>
      <c r="AA1106" s="13">
        <v>44</v>
      </c>
      <c r="AB1106" s="13">
        <v>5</v>
      </c>
      <c r="AC1106" s="38" t="s">
        <v>3309</v>
      </c>
      <c r="AD1106" s="13">
        <v>2628</v>
      </c>
    </row>
    <row r="1107" spans="1:30" ht="36" hidden="1" customHeight="1">
      <c r="A1107" s="32">
        <v>13</v>
      </c>
      <c r="B1107" s="47" t="s">
        <v>3310</v>
      </c>
      <c r="C1107" s="47" t="s">
        <v>3311</v>
      </c>
      <c r="D1107" s="47" t="s">
        <v>32</v>
      </c>
      <c r="E1107" s="47" t="s">
        <v>3312</v>
      </c>
      <c r="F1107" s="151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6">
        <f t="shared" si="40"/>
        <v>0</v>
      </c>
      <c r="W1107" s="111">
        <v>1672</v>
      </c>
      <c r="X1107" s="111">
        <v>1672</v>
      </c>
      <c r="Y1107" s="11" t="s">
        <v>34</v>
      </c>
      <c r="Z1107" s="13">
        <v>34</v>
      </c>
      <c r="AA1107" s="13">
        <v>44</v>
      </c>
      <c r="AB1107" s="13">
        <v>5</v>
      </c>
      <c r="AC1107" s="38" t="s">
        <v>3313</v>
      </c>
      <c r="AD1107" s="13">
        <v>811</v>
      </c>
    </row>
    <row r="1108" spans="1:30" ht="36" hidden="1" customHeight="1">
      <c r="A1108" s="32">
        <v>14</v>
      </c>
      <c r="B1108" s="118" t="s">
        <v>3314</v>
      </c>
      <c r="C1108" s="118" t="s">
        <v>3315</v>
      </c>
      <c r="D1108" s="118" t="s">
        <v>32</v>
      </c>
      <c r="E1108" s="118" t="s">
        <v>3316</v>
      </c>
      <c r="F1108" s="151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6">
        <f t="shared" si="40"/>
        <v>0</v>
      </c>
      <c r="W1108" s="111">
        <v>1472</v>
      </c>
      <c r="X1108" s="111">
        <v>1472</v>
      </c>
      <c r="Y1108" s="11" t="s">
        <v>34</v>
      </c>
      <c r="Z1108" s="13">
        <v>34</v>
      </c>
      <c r="AA1108" s="13">
        <v>44</v>
      </c>
      <c r="AB1108" s="13">
        <v>5</v>
      </c>
      <c r="AC1108" s="38" t="s">
        <v>3317</v>
      </c>
      <c r="AD1108" s="13">
        <v>2638</v>
      </c>
    </row>
    <row r="1109" spans="1:30" ht="36" hidden="1" customHeight="1">
      <c r="A1109" s="32">
        <v>15</v>
      </c>
      <c r="B1109" s="118" t="s">
        <v>3318</v>
      </c>
      <c r="C1109" s="118" t="s">
        <v>3319</v>
      </c>
      <c r="D1109" s="118" t="s">
        <v>32</v>
      </c>
      <c r="E1109" s="118" t="s">
        <v>2065</v>
      </c>
      <c r="F1109" s="151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6">
        <f t="shared" si="40"/>
        <v>0</v>
      </c>
      <c r="W1109" s="111">
        <v>1347</v>
      </c>
      <c r="X1109" s="111">
        <v>1347</v>
      </c>
      <c r="Y1109" s="11" t="s">
        <v>34</v>
      </c>
      <c r="Z1109" s="13">
        <v>34</v>
      </c>
      <c r="AA1109" s="13">
        <v>44</v>
      </c>
      <c r="AB1109" s="13">
        <v>5</v>
      </c>
      <c r="AC1109" s="38" t="s">
        <v>3320</v>
      </c>
      <c r="AD1109" s="13">
        <v>2632</v>
      </c>
    </row>
    <row r="1110" spans="1:30" ht="36" hidden="1" customHeight="1">
      <c r="A1110" s="32">
        <v>16</v>
      </c>
      <c r="B1110" s="47" t="s">
        <v>3321</v>
      </c>
      <c r="C1110" s="47" t="s">
        <v>3311</v>
      </c>
      <c r="D1110" s="47" t="s">
        <v>32</v>
      </c>
      <c r="E1110" s="47" t="s">
        <v>1090</v>
      </c>
      <c r="F1110" s="151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6">
        <f t="shared" si="40"/>
        <v>0</v>
      </c>
      <c r="W1110" s="111">
        <v>1282</v>
      </c>
      <c r="X1110" s="111">
        <v>1282</v>
      </c>
      <c r="Y1110" s="11" t="s">
        <v>34</v>
      </c>
      <c r="Z1110" s="13">
        <v>34</v>
      </c>
      <c r="AA1110" s="13">
        <v>44</v>
      </c>
      <c r="AB1110" s="13">
        <v>5</v>
      </c>
      <c r="AC1110" s="38" t="s">
        <v>3322</v>
      </c>
      <c r="AD1110" s="13">
        <v>2630</v>
      </c>
    </row>
    <row r="1111" spans="1:30" ht="36" customHeight="1">
      <c r="A1111" s="32">
        <v>17</v>
      </c>
      <c r="B1111" s="118" t="s">
        <v>3323</v>
      </c>
      <c r="C1111" s="118" t="s">
        <v>3324</v>
      </c>
      <c r="D1111" s="118" t="s">
        <v>32</v>
      </c>
      <c r="E1111" s="118" t="s">
        <v>3325</v>
      </c>
      <c r="F1111" s="151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6">
        <f t="shared" si="40"/>
        <v>0</v>
      </c>
      <c r="W1111" s="111">
        <v>1234</v>
      </c>
      <c r="X1111" s="111">
        <v>1234</v>
      </c>
      <c r="Y1111" s="11" t="s">
        <v>34</v>
      </c>
      <c r="Z1111" s="13">
        <v>34</v>
      </c>
      <c r="AA1111" s="13">
        <v>44</v>
      </c>
      <c r="AB1111" s="13">
        <v>5</v>
      </c>
      <c r="AC1111" s="13"/>
      <c r="AD1111" s="13"/>
    </row>
    <row r="1112" spans="1:30" ht="36" hidden="1" customHeight="1">
      <c r="A1112" s="32">
        <v>18</v>
      </c>
      <c r="B1112" s="47" t="s">
        <v>3326</v>
      </c>
      <c r="C1112" s="47" t="s">
        <v>3327</v>
      </c>
      <c r="D1112" s="47" t="s">
        <v>32</v>
      </c>
      <c r="E1112" s="47" t="s">
        <v>3308</v>
      </c>
      <c r="F1112" s="151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6">
        <f t="shared" si="40"/>
        <v>0</v>
      </c>
      <c r="W1112" s="111">
        <v>1168</v>
      </c>
      <c r="X1112" s="111">
        <v>1168</v>
      </c>
      <c r="Y1112" s="11" t="s">
        <v>34</v>
      </c>
      <c r="Z1112" s="13">
        <v>34</v>
      </c>
      <c r="AA1112" s="13">
        <v>44</v>
      </c>
      <c r="AB1112" s="13">
        <v>5</v>
      </c>
      <c r="AC1112" s="38" t="s">
        <v>3328</v>
      </c>
      <c r="AD1112" s="13">
        <v>2629</v>
      </c>
    </row>
    <row r="1113" spans="1:30" ht="36" hidden="1" customHeight="1">
      <c r="A1113" s="32">
        <v>19</v>
      </c>
      <c r="B1113" s="47" t="s">
        <v>3329</v>
      </c>
      <c r="C1113" s="47" t="s">
        <v>3330</v>
      </c>
      <c r="D1113" s="47" t="s">
        <v>32</v>
      </c>
      <c r="E1113" s="47" t="s">
        <v>2079</v>
      </c>
      <c r="F1113" s="151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6">
        <f t="shared" si="40"/>
        <v>0</v>
      </c>
      <c r="W1113" s="111">
        <v>1108</v>
      </c>
      <c r="X1113" s="111">
        <v>1108</v>
      </c>
      <c r="Y1113" s="11" t="s">
        <v>34</v>
      </c>
      <c r="Z1113" s="13">
        <v>34</v>
      </c>
      <c r="AA1113" s="13">
        <v>44</v>
      </c>
      <c r="AB1113" s="13">
        <v>5</v>
      </c>
      <c r="AC1113" s="38" t="s">
        <v>3331</v>
      </c>
      <c r="AD1113" s="13">
        <v>2636</v>
      </c>
    </row>
    <row r="1114" spans="1:30" ht="36" customHeight="1">
      <c r="A1114" s="32">
        <v>20</v>
      </c>
      <c r="B1114" s="118" t="s">
        <v>3332</v>
      </c>
      <c r="C1114" s="118" t="s">
        <v>3333</v>
      </c>
      <c r="D1114" s="118" t="s">
        <v>32</v>
      </c>
      <c r="E1114" s="118" t="s">
        <v>2670</v>
      </c>
      <c r="F1114" s="151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6">
        <f t="shared" si="40"/>
        <v>0</v>
      </c>
      <c r="W1114" s="111">
        <v>1037</v>
      </c>
      <c r="X1114" s="111">
        <v>1037</v>
      </c>
      <c r="Y1114" s="11" t="s">
        <v>34</v>
      </c>
      <c r="Z1114" s="13">
        <v>34</v>
      </c>
      <c r="AA1114" s="13">
        <v>44</v>
      </c>
      <c r="AB1114" s="13">
        <v>5</v>
      </c>
      <c r="AC1114" s="13"/>
      <c r="AD1114" s="13"/>
    </row>
    <row r="1115" spans="1:30" ht="36" hidden="1" customHeight="1">
      <c r="A1115" s="32">
        <v>21</v>
      </c>
      <c r="B1115" s="47" t="s">
        <v>3334</v>
      </c>
      <c r="C1115" s="47" t="s">
        <v>3335</v>
      </c>
      <c r="D1115" s="47" t="s">
        <v>32</v>
      </c>
      <c r="E1115" s="47" t="s">
        <v>3336</v>
      </c>
      <c r="F1115" s="151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6">
        <f t="shared" si="40"/>
        <v>0</v>
      </c>
      <c r="W1115" s="111">
        <v>1000</v>
      </c>
      <c r="X1115" s="111">
        <v>1000</v>
      </c>
      <c r="Y1115" s="11" t="s">
        <v>34</v>
      </c>
      <c r="Z1115" s="13">
        <v>34</v>
      </c>
      <c r="AA1115" s="13">
        <v>44</v>
      </c>
      <c r="AB1115" s="13">
        <v>5</v>
      </c>
      <c r="AC1115" s="38" t="s">
        <v>3337</v>
      </c>
      <c r="AD1115" s="13">
        <v>2637</v>
      </c>
    </row>
    <row r="1116" spans="1:30" ht="36" hidden="1" customHeight="1">
      <c r="A1116" s="32">
        <v>22</v>
      </c>
      <c r="B1116" s="47" t="s">
        <v>3338</v>
      </c>
      <c r="C1116" s="47" t="s">
        <v>3339</v>
      </c>
      <c r="D1116" s="56" t="s">
        <v>539</v>
      </c>
      <c r="E1116" s="47" t="s">
        <v>1538</v>
      </c>
      <c r="F1116" s="154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6">
        <f t="shared" si="40"/>
        <v>0</v>
      </c>
      <c r="W1116" s="111">
        <v>855</v>
      </c>
      <c r="X1116" s="111">
        <v>855</v>
      </c>
      <c r="Y1116" s="47" t="s">
        <v>34</v>
      </c>
      <c r="Z1116" s="13">
        <v>34</v>
      </c>
      <c r="AA1116" s="13">
        <v>44</v>
      </c>
      <c r="AB1116" s="13">
        <v>6</v>
      </c>
      <c r="AC1116" s="38" t="s">
        <v>3340</v>
      </c>
      <c r="AD1116" s="13">
        <v>2639</v>
      </c>
    </row>
    <row r="1117" spans="1:30" ht="36" customHeight="1">
      <c r="A1117" s="32">
        <v>23</v>
      </c>
      <c r="B1117" s="47" t="s">
        <v>3341</v>
      </c>
      <c r="C1117" s="47" t="s">
        <v>3342</v>
      </c>
      <c r="D1117" s="56" t="s">
        <v>539</v>
      </c>
      <c r="E1117" s="47" t="s">
        <v>147</v>
      </c>
      <c r="F1117" s="154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6">
        <f t="shared" si="40"/>
        <v>0</v>
      </c>
      <c r="W1117" s="111">
        <v>534</v>
      </c>
      <c r="X1117" s="111">
        <v>534</v>
      </c>
      <c r="Y1117" s="47" t="s">
        <v>34</v>
      </c>
      <c r="Z1117" s="13">
        <v>34</v>
      </c>
      <c r="AA1117" s="13">
        <v>44</v>
      </c>
      <c r="AB1117" s="13">
        <v>6</v>
      </c>
      <c r="AC1117" s="13"/>
      <c r="AD1117" s="13"/>
    </row>
    <row r="1118" spans="1:30" ht="36" hidden="1" customHeight="1">
      <c r="A1118" s="32">
        <v>1</v>
      </c>
      <c r="B1118" s="47" t="s">
        <v>3343</v>
      </c>
      <c r="C1118" s="34" t="s">
        <v>3344</v>
      </c>
      <c r="D1118" s="13" t="s">
        <v>55</v>
      </c>
      <c r="E1118" s="49" t="s">
        <v>3345</v>
      </c>
      <c r="F1118" s="30">
        <v>270000</v>
      </c>
      <c r="G1118" s="34"/>
      <c r="H1118" s="34"/>
      <c r="I1118" s="34"/>
      <c r="J1118" s="34"/>
      <c r="K1118" s="36">
        <v>1955</v>
      </c>
      <c r="L1118" s="34"/>
      <c r="M1118" s="34">
        <v>36.5</v>
      </c>
      <c r="N1118" s="34"/>
      <c r="O1118" s="34">
        <v>11.3</v>
      </c>
      <c r="P1118" s="34"/>
      <c r="Q1118" s="34"/>
      <c r="R1118" s="34"/>
      <c r="S1118" s="34"/>
      <c r="T1118" s="34"/>
      <c r="U1118" s="34"/>
      <c r="V1118" s="16">
        <f t="shared" si="40"/>
        <v>2083.761</v>
      </c>
      <c r="W1118" s="36">
        <v>1808</v>
      </c>
      <c r="X1118" s="36">
        <f>IF(Y1118="EVN",V1118,W1118)</f>
        <v>1808</v>
      </c>
      <c r="Y1118" s="34" t="s">
        <v>34</v>
      </c>
      <c r="Z1118" s="34">
        <v>35</v>
      </c>
      <c r="AA1118" s="34">
        <v>29</v>
      </c>
      <c r="AB1118" s="34">
        <v>1</v>
      </c>
      <c r="AC1118" s="34" t="s">
        <v>3346</v>
      </c>
      <c r="AD1118" s="34">
        <v>816</v>
      </c>
    </row>
    <row r="1119" spans="1:30" ht="36" hidden="1" customHeight="1">
      <c r="A1119" s="32">
        <v>2</v>
      </c>
      <c r="B1119" s="47" t="s">
        <v>3347</v>
      </c>
      <c r="C1119" s="34" t="s">
        <v>3348</v>
      </c>
      <c r="D1119" s="47" t="s">
        <v>32</v>
      </c>
      <c r="E1119" s="47" t="s">
        <v>1591</v>
      </c>
      <c r="F1119" s="36">
        <v>407268645</v>
      </c>
      <c r="G1119" s="36"/>
      <c r="H1119" s="34"/>
      <c r="I1119" s="34"/>
      <c r="J1119" s="34">
        <v>1984378</v>
      </c>
      <c r="K1119" s="34">
        <v>290</v>
      </c>
      <c r="L1119" s="34"/>
      <c r="M1119" s="36">
        <v>5187</v>
      </c>
      <c r="N1119" s="34"/>
      <c r="O1119" s="34"/>
      <c r="P1119" s="34"/>
      <c r="Q1119" s="34"/>
      <c r="R1119" s="34"/>
      <c r="S1119" s="34"/>
      <c r="T1119" s="34"/>
      <c r="U1119" s="34"/>
      <c r="V1119" s="16">
        <f t="shared" si="40"/>
        <v>1060461.4819234998</v>
      </c>
      <c r="W1119" s="36">
        <v>1060461</v>
      </c>
      <c r="X1119" s="36">
        <f t="shared" ref="X1119:X1124" si="42">IF(Y1119="EVN",V1119,W1119)</f>
        <v>1060461</v>
      </c>
      <c r="Y1119" s="11" t="s">
        <v>34</v>
      </c>
      <c r="Z1119" s="34">
        <v>35</v>
      </c>
      <c r="AA1119" s="34">
        <v>29</v>
      </c>
      <c r="AB1119" s="34">
        <v>5</v>
      </c>
      <c r="AC1119" s="34" t="s">
        <v>3349</v>
      </c>
      <c r="AD1119" s="34">
        <v>3249</v>
      </c>
    </row>
    <row r="1120" spans="1:30" ht="36" hidden="1" customHeight="1">
      <c r="A1120" s="32">
        <v>3</v>
      </c>
      <c r="B1120" s="47" t="s">
        <v>3350</v>
      </c>
      <c r="C1120" s="34" t="s">
        <v>3351</v>
      </c>
      <c r="D1120" s="47" t="s">
        <v>32</v>
      </c>
      <c r="E1120" s="47" t="s">
        <v>177</v>
      </c>
      <c r="F1120" s="34">
        <v>5301609</v>
      </c>
      <c r="G1120" s="36"/>
      <c r="H1120" s="34"/>
      <c r="I1120" s="34">
        <v>3658</v>
      </c>
      <c r="J1120" s="34"/>
      <c r="K1120" s="34">
        <v>60.4</v>
      </c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16">
        <f t="shared" si="40"/>
        <v>3074.4462687</v>
      </c>
      <c r="W1120" s="36">
        <v>3194.5</v>
      </c>
      <c r="X1120" s="36">
        <f t="shared" si="42"/>
        <v>3194.5</v>
      </c>
      <c r="Y1120" s="11" t="s">
        <v>34</v>
      </c>
      <c r="Z1120" s="34">
        <v>35</v>
      </c>
      <c r="AA1120" s="34">
        <v>29</v>
      </c>
      <c r="AB1120" s="34">
        <v>5</v>
      </c>
      <c r="AC1120" s="34" t="s">
        <v>3352</v>
      </c>
      <c r="AD1120" s="34">
        <v>3255</v>
      </c>
    </row>
    <row r="1121" spans="1:30" ht="36" hidden="1" customHeight="1">
      <c r="A1121" s="32">
        <v>4</v>
      </c>
      <c r="B1121" s="47" t="s">
        <v>3353</v>
      </c>
      <c r="C1121" s="34" t="s">
        <v>3354</v>
      </c>
      <c r="D1121" s="47" t="s">
        <v>32</v>
      </c>
      <c r="E1121" s="47" t="s">
        <v>125</v>
      </c>
      <c r="F1121" s="34">
        <v>17232166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16">
        <f t="shared" si="40"/>
        <v>2658.9232138000002</v>
      </c>
      <c r="W1121" s="36">
        <v>2659</v>
      </c>
      <c r="X1121" s="36">
        <f t="shared" si="42"/>
        <v>2659</v>
      </c>
      <c r="Y1121" s="11" t="s">
        <v>34</v>
      </c>
      <c r="Z1121" s="34">
        <v>35</v>
      </c>
      <c r="AA1121" s="34">
        <v>29</v>
      </c>
      <c r="AB1121" s="34">
        <v>5</v>
      </c>
      <c r="AC1121" s="34" t="s">
        <v>3355</v>
      </c>
      <c r="AD1121" s="34">
        <v>818</v>
      </c>
    </row>
    <row r="1122" spans="1:30" ht="36" hidden="1" customHeight="1">
      <c r="A1122" s="32">
        <v>5</v>
      </c>
      <c r="B1122" s="47" t="s">
        <v>3356</v>
      </c>
      <c r="C1122" s="34" t="s">
        <v>3357</v>
      </c>
      <c r="D1122" s="47" t="s">
        <v>32</v>
      </c>
      <c r="E1122" s="47" t="s">
        <v>3358</v>
      </c>
      <c r="F1122" s="34">
        <v>1988987345</v>
      </c>
      <c r="G1122" s="36">
        <v>1553739</v>
      </c>
      <c r="H1122" s="34"/>
      <c r="I1122" s="34"/>
      <c r="J1122" s="34"/>
      <c r="K1122" s="30">
        <v>1559</v>
      </c>
      <c r="L1122" s="34"/>
      <c r="M1122" s="34">
        <v>517</v>
      </c>
      <c r="N1122" s="34"/>
      <c r="O1122" s="34">
        <v>57</v>
      </c>
      <c r="P1122" s="34"/>
      <c r="Q1122" s="34"/>
      <c r="R1122" s="34"/>
      <c r="S1122" s="34"/>
      <c r="T1122" s="34"/>
      <c r="U1122" s="34"/>
      <c r="V1122" s="16">
        <f t="shared" si="40"/>
        <v>1396679.9073335002</v>
      </c>
      <c r="W1122" s="36">
        <v>1325744</v>
      </c>
      <c r="X1122" s="36">
        <f t="shared" si="42"/>
        <v>1325744</v>
      </c>
      <c r="Y1122" s="11" t="s">
        <v>34</v>
      </c>
      <c r="Z1122" s="34">
        <v>35</v>
      </c>
      <c r="AA1122" s="34">
        <v>29</v>
      </c>
      <c r="AB1122" s="34">
        <v>5</v>
      </c>
      <c r="AC1122" s="34" t="s">
        <v>3359</v>
      </c>
      <c r="AD1122" s="34">
        <v>821</v>
      </c>
    </row>
    <row r="1123" spans="1:30" ht="36" hidden="1" customHeight="1">
      <c r="A1123" s="32">
        <v>6</v>
      </c>
      <c r="B1123" s="47" t="s">
        <v>3360</v>
      </c>
      <c r="C1123" s="34" t="s">
        <v>3361</v>
      </c>
      <c r="D1123" s="47" t="s">
        <v>32</v>
      </c>
      <c r="E1123" s="49" t="s">
        <v>3300</v>
      </c>
      <c r="F1123" s="34">
        <v>10845060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16">
        <f t="shared" si="40"/>
        <v>1673.3927580000002</v>
      </c>
      <c r="W1123" s="36">
        <v>1673</v>
      </c>
      <c r="X1123" s="36">
        <f t="shared" si="42"/>
        <v>1673</v>
      </c>
      <c r="Y1123" s="11" t="s">
        <v>34</v>
      </c>
      <c r="Z1123" s="34">
        <v>35</v>
      </c>
      <c r="AA1123" s="34">
        <v>29</v>
      </c>
      <c r="AB1123" s="34">
        <v>5</v>
      </c>
      <c r="AC1123" s="34" t="s">
        <v>3362</v>
      </c>
      <c r="AD1123" s="34">
        <v>3252</v>
      </c>
    </row>
    <row r="1124" spans="1:30" ht="36" hidden="1" customHeight="1">
      <c r="A1124" s="32">
        <v>7</v>
      </c>
      <c r="B1124" s="47" t="s">
        <v>3363</v>
      </c>
      <c r="C1124" s="34" t="s">
        <v>3364</v>
      </c>
      <c r="D1124" s="47" t="s">
        <v>32</v>
      </c>
      <c r="E1124" s="47" t="s">
        <v>3365</v>
      </c>
      <c r="F1124" s="34">
        <v>336000</v>
      </c>
      <c r="G1124" s="34">
        <v>1440</v>
      </c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16">
        <f t="shared" si="40"/>
        <v>1059.8447999999999</v>
      </c>
      <c r="W1124" s="36">
        <v>1132</v>
      </c>
      <c r="X1124" s="36">
        <f t="shared" si="42"/>
        <v>1132</v>
      </c>
      <c r="Y1124" s="11" t="s">
        <v>34</v>
      </c>
      <c r="Z1124" s="34">
        <v>35</v>
      </c>
      <c r="AA1124" s="34">
        <v>29</v>
      </c>
      <c r="AB1124" s="34">
        <v>5</v>
      </c>
      <c r="AC1124" s="34" t="s">
        <v>3366</v>
      </c>
      <c r="AD1124" s="34">
        <v>3258</v>
      </c>
    </row>
    <row r="1125" spans="1:30" ht="36" hidden="1" customHeight="1">
      <c r="A1125" s="32">
        <v>1</v>
      </c>
      <c r="B1125" s="46" t="s">
        <v>3367</v>
      </c>
      <c r="C1125" s="48" t="s">
        <v>3368</v>
      </c>
      <c r="D1125" s="48" t="s">
        <v>32</v>
      </c>
      <c r="E1125" s="48" t="s">
        <v>32</v>
      </c>
      <c r="F1125" s="108">
        <v>108636789</v>
      </c>
      <c r="G1125" s="114">
        <v>265720</v>
      </c>
      <c r="H1125" s="13"/>
      <c r="I1125" s="13"/>
      <c r="J1125" s="13"/>
      <c r="K1125" s="114">
        <v>208</v>
      </c>
      <c r="L1125" s="13"/>
      <c r="M1125" s="156"/>
      <c r="N1125" s="13"/>
      <c r="O1125" s="114"/>
      <c r="P1125" s="13"/>
      <c r="Q1125" s="13"/>
      <c r="R1125" s="13"/>
      <c r="S1125" s="13"/>
      <c r="T1125" s="13"/>
      <c r="U1125" s="13"/>
      <c r="V1125" s="16">
        <f t="shared" si="40"/>
        <v>202978.81654270002</v>
      </c>
      <c r="W1125" s="157">
        <v>202979</v>
      </c>
      <c r="X1125" s="157">
        <f>IF(Y1125="EVN",V1125,W1125)</f>
        <v>202979</v>
      </c>
      <c r="Y1125" s="11" t="s">
        <v>34</v>
      </c>
      <c r="Z1125" s="108">
        <v>36</v>
      </c>
      <c r="AA1125" s="108">
        <v>49</v>
      </c>
      <c r="AB1125" s="108">
        <v>5</v>
      </c>
      <c r="AC1125" s="108" t="s">
        <v>3369</v>
      </c>
      <c r="AD1125" s="108">
        <v>822</v>
      </c>
    </row>
    <row r="1126" spans="1:30" ht="36" hidden="1" customHeight="1">
      <c r="A1126" s="32">
        <v>2</v>
      </c>
      <c r="B1126" s="46" t="s">
        <v>3370</v>
      </c>
      <c r="C1126" s="48" t="s">
        <v>3371</v>
      </c>
      <c r="D1126" s="48" t="s">
        <v>32</v>
      </c>
      <c r="E1126" s="48" t="s">
        <v>32</v>
      </c>
      <c r="F1126" s="108">
        <v>94035753</v>
      </c>
      <c r="G1126" s="114">
        <v>230007</v>
      </c>
      <c r="H1126" s="13"/>
      <c r="I1126" s="13"/>
      <c r="J1126" s="13"/>
      <c r="K1126" s="114">
        <v>180</v>
      </c>
      <c r="L1126" s="13"/>
      <c r="M1126" s="13"/>
      <c r="N1126" s="13"/>
      <c r="O1126" s="114"/>
      <c r="P1126" s="13"/>
      <c r="Q1126" s="13"/>
      <c r="R1126" s="13"/>
      <c r="S1126" s="13"/>
      <c r="T1126" s="13"/>
      <c r="U1126" s="13"/>
      <c r="V1126" s="16">
        <f t="shared" si="40"/>
        <v>175698.21668790001</v>
      </c>
      <c r="W1126" s="157">
        <v>175698</v>
      </c>
      <c r="X1126" s="157">
        <f t="shared" ref="X1126:X1131" si="43">IF(Y1126="EVN",V1126,W1126)</f>
        <v>175698</v>
      </c>
      <c r="Y1126" s="11" t="s">
        <v>34</v>
      </c>
      <c r="Z1126" s="108">
        <v>36</v>
      </c>
      <c r="AA1126" s="108">
        <v>49</v>
      </c>
      <c r="AB1126" s="108">
        <v>5</v>
      </c>
      <c r="AC1126" s="108" t="s">
        <v>3372</v>
      </c>
      <c r="AD1126" s="108">
        <v>823</v>
      </c>
    </row>
    <row r="1127" spans="1:30" ht="36" customHeight="1">
      <c r="A1127" s="32">
        <v>3</v>
      </c>
      <c r="B1127" s="51" t="s">
        <v>3373</v>
      </c>
      <c r="C1127" s="48" t="s">
        <v>3374</v>
      </c>
      <c r="D1127" s="48" t="s">
        <v>32</v>
      </c>
      <c r="E1127" s="48" t="s">
        <v>32</v>
      </c>
      <c r="F1127" s="16">
        <v>38079980</v>
      </c>
      <c r="G1127" s="114">
        <v>72238</v>
      </c>
      <c r="H1127" s="26"/>
      <c r="I1127" s="26"/>
      <c r="J1127" s="26"/>
      <c r="K1127" s="114">
        <v>133</v>
      </c>
      <c r="L1127" s="26"/>
      <c r="M1127" s="26"/>
      <c r="N1127" s="26"/>
      <c r="O1127" s="114"/>
      <c r="P1127" s="26"/>
      <c r="Q1127" s="26"/>
      <c r="R1127" s="26"/>
      <c r="S1127" s="26"/>
      <c r="T1127" s="26"/>
      <c r="U1127" s="26"/>
      <c r="V1127" s="16">
        <f t="shared" ref="V1127:V1187" si="44">0.0001543*F1127+0.7*G1127+ 0.7*H1127+0.6*I1127+0.5*J1127+1.02*K1127+0.00088*L1127+0.99*M1127+0.00094*N1127+1.05*O1127+0.00083*P1127+1.09*Q1127+0.0009*R1127+1.09*S1127+1*T1127+0*U1127</f>
        <v>56578.000914000004</v>
      </c>
      <c r="W1127" s="59">
        <v>56578</v>
      </c>
      <c r="X1127" s="157">
        <f t="shared" si="43"/>
        <v>56578</v>
      </c>
      <c r="Y1127" s="11" t="s">
        <v>34</v>
      </c>
      <c r="Z1127" s="108">
        <v>36</v>
      </c>
      <c r="AA1127" s="108">
        <v>49</v>
      </c>
      <c r="AB1127" s="108">
        <v>5</v>
      </c>
      <c r="AC1127" s="108"/>
      <c r="AD1127" s="108"/>
    </row>
    <row r="1128" spans="1:30" ht="36" hidden="1" customHeight="1">
      <c r="A1128" s="32">
        <v>4</v>
      </c>
      <c r="B1128" s="51" t="s">
        <v>3375</v>
      </c>
      <c r="C1128" s="48" t="s">
        <v>3374</v>
      </c>
      <c r="D1128" s="48" t="s">
        <v>32</v>
      </c>
      <c r="E1128" s="48" t="s">
        <v>32</v>
      </c>
      <c r="F1128" s="16">
        <v>6706468</v>
      </c>
      <c r="G1128" s="114">
        <v>12722</v>
      </c>
      <c r="H1128" s="26"/>
      <c r="I1128" s="26"/>
      <c r="J1128" s="26"/>
      <c r="K1128" s="114">
        <v>23</v>
      </c>
      <c r="L1128" s="26"/>
      <c r="M1128" s="26"/>
      <c r="N1128" s="26"/>
      <c r="O1128" s="114"/>
      <c r="P1128" s="26"/>
      <c r="Q1128" s="26"/>
      <c r="R1128" s="26"/>
      <c r="S1128" s="26"/>
      <c r="T1128" s="26"/>
      <c r="U1128" s="26"/>
      <c r="V1128" s="16">
        <f t="shared" si="44"/>
        <v>9963.6680123999995</v>
      </c>
      <c r="W1128" s="59">
        <v>9964</v>
      </c>
      <c r="X1128" s="157">
        <f t="shared" si="43"/>
        <v>9964</v>
      </c>
      <c r="Y1128" s="11" t="s">
        <v>34</v>
      </c>
      <c r="Z1128" s="108">
        <v>36</v>
      </c>
      <c r="AA1128" s="108">
        <v>49</v>
      </c>
      <c r="AB1128" s="108">
        <v>5</v>
      </c>
      <c r="AC1128" s="108" t="s">
        <v>3376</v>
      </c>
      <c r="AD1128" s="108">
        <v>825</v>
      </c>
    </row>
    <row r="1129" spans="1:30" ht="36" hidden="1" customHeight="1">
      <c r="A1129" s="32">
        <v>5</v>
      </c>
      <c r="B1129" s="46" t="s">
        <v>3377</v>
      </c>
      <c r="C1129" s="48" t="s">
        <v>3378</v>
      </c>
      <c r="D1129" s="48" t="s">
        <v>32</v>
      </c>
      <c r="E1129" s="48" t="s">
        <v>32</v>
      </c>
      <c r="F1129" s="16">
        <v>3830567</v>
      </c>
      <c r="G1129" s="114">
        <v>3047</v>
      </c>
      <c r="H1129" s="13"/>
      <c r="I1129" s="13"/>
      <c r="J1129" s="13"/>
      <c r="K1129" s="114">
        <v>27376</v>
      </c>
      <c r="L1129" s="13"/>
      <c r="M1129" s="13"/>
      <c r="N1129" s="13"/>
      <c r="O1129" s="114">
        <v>1971</v>
      </c>
      <c r="P1129" s="13"/>
      <c r="Q1129" s="13"/>
      <c r="R1129" s="13"/>
      <c r="S1129" s="13"/>
      <c r="T1129" s="13"/>
      <c r="U1129" s="13"/>
      <c r="V1129" s="16">
        <f t="shared" si="44"/>
        <v>32717.0264881</v>
      </c>
      <c r="W1129" s="157">
        <v>32717</v>
      </c>
      <c r="X1129" s="157">
        <f t="shared" si="43"/>
        <v>32717</v>
      </c>
      <c r="Y1129" s="11" t="s">
        <v>34</v>
      </c>
      <c r="Z1129" s="108">
        <v>36</v>
      </c>
      <c r="AA1129" s="108">
        <v>49</v>
      </c>
      <c r="AB1129" s="108">
        <v>5</v>
      </c>
      <c r="AC1129" s="108" t="s">
        <v>3379</v>
      </c>
      <c r="AD1129" s="108">
        <v>826</v>
      </c>
    </row>
    <row r="1130" spans="1:30" ht="36" customHeight="1">
      <c r="A1130" s="32">
        <v>6</v>
      </c>
      <c r="B1130" s="53" t="s">
        <v>3380</v>
      </c>
      <c r="C1130" s="48" t="s">
        <v>3381</v>
      </c>
      <c r="D1130" s="48" t="s">
        <v>32</v>
      </c>
      <c r="E1130" s="48" t="s">
        <v>3382</v>
      </c>
      <c r="F1130" s="16">
        <v>7029408</v>
      </c>
      <c r="G1130" s="13"/>
      <c r="H1130" s="13"/>
      <c r="I1130" s="13"/>
      <c r="J1130" s="13"/>
      <c r="K1130" s="114"/>
      <c r="L1130" s="13"/>
      <c r="M1130" s="13"/>
      <c r="N1130" s="13"/>
      <c r="O1130" s="114"/>
      <c r="P1130" s="13"/>
      <c r="Q1130" s="13"/>
      <c r="R1130" s="13"/>
      <c r="S1130" s="13"/>
      <c r="T1130" s="13"/>
      <c r="U1130" s="13"/>
      <c r="V1130" s="16">
        <f t="shared" si="44"/>
        <v>1084.6376544</v>
      </c>
      <c r="W1130" s="157"/>
      <c r="X1130" s="157">
        <f t="shared" si="43"/>
        <v>1084.6376544</v>
      </c>
      <c r="Y1130" s="11" t="s">
        <v>51</v>
      </c>
      <c r="Z1130" s="108">
        <v>36</v>
      </c>
      <c r="AA1130" s="108">
        <v>49</v>
      </c>
      <c r="AB1130" s="108">
        <v>5</v>
      </c>
      <c r="AC1130" s="108"/>
      <c r="AD1130" s="108"/>
    </row>
    <row r="1131" spans="1:30" ht="36" hidden="1" customHeight="1">
      <c r="A1131" s="32">
        <v>7</v>
      </c>
      <c r="B1131" s="46" t="s">
        <v>3383</v>
      </c>
      <c r="C1131" s="48" t="s">
        <v>3384</v>
      </c>
      <c r="D1131" s="48" t="s">
        <v>32</v>
      </c>
      <c r="E1131" s="48" t="s">
        <v>2670</v>
      </c>
      <c r="F1131" s="108">
        <v>26744036</v>
      </c>
      <c r="G1131" s="13"/>
      <c r="H1131" s="13"/>
      <c r="I1131" s="13"/>
      <c r="J1131" s="13"/>
      <c r="K1131" s="114"/>
      <c r="L1131" s="13"/>
      <c r="M1131" s="13"/>
      <c r="N1131" s="13"/>
      <c r="O1131" s="114"/>
      <c r="P1131" s="13"/>
      <c r="Q1131" s="13"/>
      <c r="R1131" s="13"/>
      <c r="S1131" s="13"/>
      <c r="T1131" s="13"/>
      <c r="U1131" s="13"/>
      <c r="V1131" s="16">
        <f t="shared" si="44"/>
        <v>4126.6047548000006</v>
      </c>
      <c r="W1131" s="157">
        <v>4127</v>
      </c>
      <c r="X1131" s="157">
        <f t="shared" si="43"/>
        <v>4127</v>
      </c>
      <c r="Y1131" s="11" t="s">
        <v>34</v>
      </c>
      <c r="Z1131" s="108">
        <v>36</v>
      </c>
      <c r="AA1131" s="108">
        <v>49</v>
      </c>
      <c r="AB1131" s="108">
        <v>5</v>
      </c>
      <c r="AC1131" s="108" t="s">
        <v>3385</v>
      </c>
      <c r="AD1131" s="108">
        <v>827</v>
      </c>
    </row>
    <row r="1132" spans="1:30" ht="36" customHeight="1">
      <c r="A1132" s="32">
        <v>1</v>
      </c>
      <c r="B1132" s="158" t="s">
        <v>3386</v>
      </c>
      <c r="C1132" s="123" t="s">
        <v>3387</v>
      </c>
      <c r="D1132" s="48" t="s">
        <v>32</v>
      </c>
      <c r="E1132" s="159" t="s">
        <v>3388</v>
      </c>
      <c r="F1132" s="160">
        <v>11831301</v>
      </c>
      <c r="G1132" s="30"/>
      <c r="H1132" s="30"/>
      <c r="I1132" s="30"/>
      <c r="J1132" s="30"/>
      <c r="K1132" s="161"/>
      <c r="L1132" s="30"/>
      <c r="M1132" s="161"/>
      <c r="N1132" s="30"/>
      <c r="O1132" s="30"/>
      <c r="P1132" s="30"/>
      <c r="Q1132" s="30"/>
      <c r="R1132" s="30"/>
      <c r="S1132" s="30"/>
      <c r="T1132" s="80"/>
      <c r="U1132" s="30"/>
      <c r="V1132" s="16">
        <f t="shared" si="44"/>
        <v>1825.5697443000001</v>
      </c>
      <c r="W1132" s="162">
        <v>1825.5697443000001</v>
      </c>
      <c r="X1132" s="162">
        <f t="shared" ref="X1132:X1137" si="45">IF(Y1132="EVN",V1132,W1132)</f>
        <v>1825.5697443000001</v>
      </c>
      <c r="Y1132" s="11" t="s">
        <v>34</v>
      </c>
      <c r="Z1132" s="30">
        <v>37</v>
      </c>
      <c r="AA1132" s="30">
        <v>53</v>
      </c>
      <c r="AB1132" s="13">
        <v>5</v>
      </c>
      <c r="AC1132" s="13"/>
      <c r="AD1132" s="13"/>
    </row>
    <row r="1133" spans="1:30" ht="36" hidden="1" customHeight="1">
      <c r="A1133" s="32">
        <v>2</v>
      </c>
      <c r="B1133" s="158" t="s">
        <v>3389</v>
      </c>
      <c r="C1133" s="48" t="s">
        <v>3390</v>
      </c>
      <c r="D1133" s="48" t="s">
        <v>32</v>
      </c>
      <c r="E1133" s="48" t="s">
        <v>3391</v>
      </c>
      <c r="F1133" s="163">
        <v>68868663</v>
      </c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80">
        <v>1.27</v>
      </c>
      <c r="U1133" s="30"/>
      <c r="V1133" s="16">
        <f t="shared" si="44"/>
        <v>10627.704700900002</v>
      </c>
      <c r="W1133" s="162">
        <v>10626.434700900001</v>
      </c>
      <c r="X1133" s="162">
        <f t="shared" si="45"/>
        <v>10626.434700900001</v>
      </c>
      <c r="Y1133" s="11" t="s">
        <v>34</v>
      </c>
      <c r="Z1133" s="30">
        <v>37</v>
      </c>
      <c r="AA1133" s="30">
        <v>53</v>
      </c>
      <c r="AB1133" s="13">
        <v>5</v>
      </c>
      <c r="AC1133" s="164" t="s">
        <v>3392</v>
      </c>
      <c r="AD1133" s="164">
        <v>919</v>
      </c>
    </row>
    <row r="1134" spans="1:30" ht="36" hidden="1" customHeight="1">
      <c r="A1134" s="32">
        <v>3</v>
      </c>
      <c r="B1134" s="165" t="s">
        <v>3393</v>
      </c>
      <c r="C1134" s="56" t="s">
        <v>3390</v>
      </c>
      <c r="D1134" s="48" t="s">
        <v>32</v>
      </c>
      <c r="E1134" s="166" t="s">
        <v>3394</v>
      </c>
      <c r="F1134" s="163">
        <v>8620040</v>
      </c>
      <c r="G1134" s="69"/>
      <c r="H1134" s="69"/>
      <c r="I1134" s="69"/>
      <c r="J1134" s="69"/>
      <c r="K1134" s="69"/>
      <c r="L1134" s="69"/>
      <c r="M1134" s="69"/>
      <c r="N1134" s="69"/>
      <c r="O1134" s="69"/>
      <c r="P1134" s="69"/>
      <c r="Q1134" s="69"/>
      <c r="R1134" s="69"/>
      <c r="S1134" s="69"/>
      <c r="T1134" s="80"/>
      <c r="U1134" s="69"/>
      <c r="V1134" s="16">
        <f t="shared" si="44"/>
        <v>1330.0721720000001</v>
      </c>
      <c r="W1134" s="162">
        <v>1330.0721720000001</v>
      </c>
      <c r="X1134" s="162">
        <f t="shared" si="45"/>
        <v>1330.0721720000001</v>
      </c>
      <c r="Y1134" s="11" t="s">
        <v>34</v>
      </c>
      <c r="Z1134" s="30">
        <v>37</v>
      </c>
      <c r="AA1134" s="30">
        <v>53</v>
      </c>
      <c r="AB1134" s="167">
        <v>5</v>
      </c>
      <c r="AC1134" s="164" t="s">
        <v>3395</v>
      </c>
      <c r="AD1134" s="164">
        <v>920</v>
      </c>
    </row>
    <row r="1135" spans="1:30" ht="36" customHeight="1">
      <c r="A1135" s="32">
        <v>4</v>
      </c>
      <c r="B1135" s="168" t="s">
        <v>3396</v>
      </c>
      <c r="C1135" s="168" t="s">
        <v>3397</v>
      </c>
      <c r="D1135" s="48" t="s">
        <v>32</v>
      </c>
      <c r="E1135" s="168" t="s">
        <v>3398</v>
      </c>
      <c r="F1135" s="163">
        <v>7070752</v>
      </c>
      <c r="G1135" s="69"/>
      <c r="H1135" s="69"/>
      <c r="I1135" s="69"/>
      <c r="J1135" s="69"/>
      <c r="K1135" s="69"/>
      <c r="L1135" s="69"/>
      <c r="M1135" s="69"/>
      <c r="N1135" s="69"/>
      <c r="O1135" s="69"/>
      <c r="P1135" s="69"/>
      <c r="Q1135" s="69"/>
      <c r="R1135" s="69"/>
      <c r="S1135" s="69"/>
      <c r="T1135" s="80"/>
      <c r="U1135" s="69"/>
      <c r="V1135" s="16">
        <f t="shared" si="44"/>
        <v>1091.0170336000001</v>
      </c>
      <c r="W1135" s="162">
        <v>1091.0170336000001</v>
      </c>
      <c r="X1135" s="162">
        <f t="shared" si="45"/>
        <v>1091.0170336000001</v>
      </c>
      <c r="Y1135" s="11" t="s">
        <v>34</v>
      </c>
      <c r="Z1135" s="30">
        <v>37</v>
      </c>
      <c r="AA1135" s="30">
        <v>53</v>
      </c>
      <c r="AB1135" s="167">
        <v>5</v>
      </c>
      <c r="AC1135" s="167"/>
      <c r="AD1135" s="167"/>
    </row>
    <row r="1136" spans="1:30" ht="36" customHeight="1">
      <c r="A1136" s="32">
        <v>5</v>
      </c>
      <c r="B1136" s="169" t="s">
        <v>3399</v>
      </c>
      <c r="C1136" s="170" t="s">
        <v>3400</v>
      </c>
      <c r="D1136" s="48" t="s">
        <v>32</v>
      </c>
      <c r="E1136" s="123" t="s">
        <v>2854</v>
      </c>
      <c r="F1136" s="171">
        <v>11198403</v>
      </c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172"/>
      <c r="U1136" s="30"/>
      <c r="V1136" s="16">
        <f t="shared" si="44"/>
        <v>1727.9135829000002</v>
      </c>
      <c r="W1136" s="125"/>
      <c r="X1136" s="162">
        <f t="shared" si="45"/>
        <v>1727.9135829000002</v>
      </c>
      <c r="Y1136" s="11" t="s">
        <v>51</v>
      </c>
      <c r="Z1136" s="30">
        <v>37</v>
      </c>
      <c r="AA1136" s="30">
        <v>53</v>
      </c>
      <c r="AB1136" s="13">
        <v>5</v>
      </c>
      <c r="AC1136" s="13"/>
      <c r="AD1136" s="13"/>
    </row>
    <row r="1137" spans="1:30" ht="57" hidden="1" customHeight="1">
      <c r="A1137" s="32">
        <v>1</v>
      </c>
      <c r="B1137" s="173" t="s">
        <v>3401</v>
      </c>
      <c r="C1137" s="173" t="s">
        <v>3402</v>
      </c>
      <c r="D1137" s="173" t="s">
        <v>947</v>
      </c>
      <c r="E1137" s="174" t="s">
        <v>3403</v>
      </c>
      <c r="F1137" s="93">
        <v>150241197</v>
      </c>
      <c r="G1137" s="94"/>
      <c r="H1137" s="13"/>
      <c r="I1137" s="13"/>
      <c r="J1137" s="13"/>
      <c r="K1137" s="94"/>
      <c r="L1137" s="13"/>
      <c r="M1137" s="94"/>
      <c r="N1137" s="13"/>
      <c r="O1137" s="95"/>
      <c r="P1137" s="13"/>
      <c r="Q1137" s="13"/>
      <c r="R1137" s="95"/>
      <c r="S1137" s="13"/>
      <c r="T1137" s="13"/>
      <c r="U1137" s="95"/>
      <c r="V1137" s="16">
        <f t="shared" si="44"/>
        <v>23182.216697100001</v>
      </c>
      <c r="W1137" s="102">
        <v>23182.216697100001</v>
      </c>
      <c r="X1137" s="102">
        <f t="shared" si="45"/>
        <v>23182.216697100001</v>
      </c>
      <c r="Y1137" s="11" t="s">
        <v>34</v>
      </c>
      <c r="Z1137" s="173">
        <v>38</v>
      </c>
      <c r="AA1137" s="173">
        <v>61</v>
      </c>
      <c r="AB1137" s="173">
        <v>5</v>
      </c>
      <c r="AC1137" s="89" t="s">
        <v>3404</v>
      </c>
      <c r="AD1137" s="89">
        <v>2646</v>
      </c>
    </row>
    <row r="1138" spans="1:30" ht="36" hidden="1" customHeight="1">
      <c r="A1138" s="32">
        <v>2</v>
      </c>
      <c r="B1138" s="173" t="s">
        <v>3405</v>
      </c>
      <c r="C1138" s="173" t="s">
        <v>3406</v>
      </c>
      <c r="D1138" s="173" t="s">
        <v>947</v>
      </c>
      <c r="E1138" s="174" t="s">
        <v>3407</v>
      </c>
      <c r="F1138" s="93">
        <v>135076857</v>
      </c>
      <c r="G1138" s="94"/>
      <c r="H1138" s="13"/>
      <c r="I1138" s="13"/>
      <c r="J1138" s="13"/>
      <c r="K1138" s="94"/>
      <c r="L1138" s="13"/>
      <c r="M1138" s="94"/>
      <c r="N1138" s="13"/>
      <c r="O1138" s="95"/>
      <c r="P1138" s="13"/>
      <c r="Q1138" s="13"/>
      <c r="R1138" s="95"/>
      <c r="S1138" s="13"/>
      <c r="T1138" s="13"/>
      <c r="U1138" s="95"/>
      <c r="V1138" s="16">
        <f t="shared" si="44"/>
        <v>20842.359035100002</v>
      </c>
      <c r="W1138" s="102">
        <v>20842.359035100002</v>
      </c>
      <c r="X1138" s="102">
        <f t="shared" ref="X1138:X1159" si="46">IF(Y1138="EVN",V1138,W1138)</f>
        <v>20842.359035100002</v>
      </c>
      <c r="Y1138" s="11" t="s">
        <v>34</v>
      </c>
      <c r="Z1138" s="173">
        <v>38</v>
      </c>
      <c r="AA1138" s="173">
        <v>61</v>
      </c>
      <c r="AB1138" s="173">
        <v>5</v>
      </c>
      <c r="AC1138" s="89" t="s">
        <v>3408</v>
      </c>
      <c r="AD1138" s="89">
        <v>840</v>
      </c>
    </row>
    <row r="1139" spans="1:30" ht="36" hidden="1" customHeight="1">
      <c r="A1139" s="32">
        <v>3</v>
      </c>
      <c r="B1139" s="173" t="s">
        <v>3409</v>
      </c>
      <c r="C1139" s="173" t="s">
        <v>3410</v>
      </c>
      <c r="D1139" s="173" t="s">
        <v>947</v>
      </c>
      <c r="E1139" s="175" t="s">
        <v>3411</v>
      </c>
      <c r="F1139" s="93">
        <v>45803870</v>
      </c>
      <c r="G1139" s="94"/>
      <c r="H1139" s="13"/>
      <c r="I1139" s="13"/>
      <c r="J1139" s="13"/>
      <c r="K1139" s="94"/>
      <c r="L1139" s="13"/>
      <c r="M1139" s="94"/>
      <c r="N1139" s="13"/>
      <c r="O1139" s="95"/>
      <c r="P1139" s="13"/>
      <c r="Q1139" s="13"/>
      <c r="R1139" s="95"/>
      <c r="S1139" s="13"/>
      <c r="T1139" s="13"/>
      <c r="U1139" s="95"/>
      <c r="V1139" s="16">
        <f t="shared" si="44"/>
        <v>7067.5371410000007</v>
      </c>
      <c r="W1139" s="102">
        <v>7067.5371410000007</v>
      </c>
      <c r="X1139" s="102">
        <f t="shared" si="46"/>
        <v>7067.5371410000007</v>
      </c>
      <c r="Y1139" s="11" t="s">
        <v>34</v>
      </c>
      <c r="Z1139" s="173">
        <v>38</v>
      </c>
      <c r="AA1139" s="173">
        <v>61</v>
      </c>
      <c r="AB1139" s="173">
        <v>5</v>
      </c>
      <c r="AC1139" s="89" t="s">
        <v>3412</v>
      </c>
      <c r="AD1139" s="89">
        <v>847</v>
      </c>
    </row>
    <row r="1140" spans="1:30" ht="36" hidden="1" customHeight="1">
      <c r="A1140" s="32">
        <v>4</v>
      </c>
      <c r="B1140" s="173" t="s">
        <v>3413</v>
      </c>
      <c r="C1140" s="173" t="s">
        <v>3414</v>
      </c>
      <c r="D1140" s="173" t="s">
        <v>947</v>
      </c>
      <c r="E1140" s="175" t="s">
        <v>411</v>
      </c>
      <c r="F1140" s="93">
        <v>38747720</v>
      </c>
      <c r="G1140" s="94"/>
      <c r="H1140" s="13"/>
      <c r="I1140" s="13"/>
      <c r="J1140" s="13"/>
      <c r="K1140" s="94"/>
      <c r="L1140" s="13"/>
      <c r="M1140" s="94"/>
      <c r="N1140" s="13"/>
      <c r="O1140" s="95"/>
      <c r="P1140" s="13"/>
      <c r="Q1140" s="13"/>
      <c r="R1140" s="95"/>
      <c r="S1140" s="13"/>
      <c r="T1140" s="13"/>
      <c r="U1140" s="95"/>
      <c r="V1140" s="16">
        <f t="shared" si="44"/>
        <v>5978.7731960000001</v>
      </c>
      <c r="W1140" s="102">
        <v>5978.7731960000001</v>
      </c>
      <c r="X1140" s="102">
        <f t="shared" si="46"/>
        <v>5978.7731960000001</v>
      </c>
      <c r="Y1140" s="11" t="s">
        <v>34</v>
      </c>
      <c r="Z1140" s="173">
        <v>38</v>
      </c>
      <c r="AA1140" s="173">
        <v>61</v>
      </c>
      <c r="AB1140" s="173">
        <v>5</v>
      </c>
      <c r="AC1140" s="89" t="s">
        <v>3415</v>
      </c>
      <c r="AD1140" s="89">
        <v>834</v>
      </c>
    </row>
    <row r="1141" spans="1:30" ht="36" hidden="1" customHeight="1">
      <c r="A1141" s="32">
        <v>5</v>
      </c>
      <c r="B1141" s="173" t="s">
        <v>3416</v>
      </c>
      <c r="C1141" s="173" t="s">
        <v>3417</v>
      </c>
      <c r="D1141" s="173" t="s">
        <v>947</v>
      </c>
      <c r="E1141" s="175" t="s">
        <v>1237</v>
      </c>
      <c r="F1141" s="93">
        <v>18650720</v>
      </c>
      <c r="G1141" s="94"/>
      <c r="H1141" s="13"/>
      <c r="I1141" s="13"/>
      <c r="J1141" s="13"/>
      <c r="K1141" s="94"/>
      <c r="L1141" s="13"/>
      <c r="M1141" s="94"/>
      <c r="N1141" s="13"/>
      <c r="O1141" s="95"/>
      <c r="P1141" s="13"/>
      <c r="Q1141" s="13"/>
      <c r="R1141" s="95"/>
      <c r="S1141" s="13"/>
      <c r="T1141" s="13"/>
      <c r="U1141" s="95"/>
      <c r="V1141" s="16">
        <f t="shared" si="44"/>
        <v>2877.8060960000003</v>
      </c>
      <c r="W1141" s="102">
        <v>2877.8060960000003</v>
      </c>
      <c r="X1141" s="102">
        <f t="shared" si="46"/>
        <v>2877.8060960000003</v>
      </c>
      <c r="Y1141" s="11" t="s">
        <v>34</v>
      </c>
      <c r="Z1141" s="173">
        <v>38</v>
      </c>
      <c r="AA1141" s="173">
        <v>61</v>
      </c>
      <c r="AB1141" s="173">
        <v>5</v>
      </c>
      <c r="AC1141" s="89" t="s">
        <v>3418</v>
      </c>
      <c r="AD1141" s="89">
        <v>842</v>
      </c>
    </row>
    <row r="1142" spans="1:30" ht="36" hidden="1" customHeight="1">
      <c r="A1142" s="32">
        <v>6</v>
      </c>
      <c r="B1142" s="173" t="s">
        <v>3419</v>
      </c>
      <c r="C1142" s="173" t="s">
        <v>3420</v>
      </c>
      <c r="D1142" s="173" t="s">
        <v>947</v>
      </c>
      <c r="E1142" s="175" t="s">
        <v>3421</v>
      </c>
      <c r="F1142" s="93">
        <v>18643680</v>
      </c>
      <c r="G1142" s="94"/>
      <c r="H1142" s="13"/>
      <c r="I1142" s="13"/>
      <c r="J1142" s="13"/>
      <c r="K1142" s="94"/>
      <c r="L1142" s="13"/>
      <c r="M1142" s="94"/>
      <c r="N1142" s="13"/>
      <c r="O1142" s="95"/>
      <c r="P1142" s="13"/>
      <c r="Q1142" s="13"/>
      <c r="R1142" s="99"/>
      <c r="S1142" s="13"/>
      <c r="T1142" s="13"/>
      <c r="U1142" s="95"/>
      <c r="V1142" s="16">
        <f t="shared" si="44"/>
        <v>2876.7198240000002</v>
      </c>
      <c r="W1142" s="102">
        <v>2876.7198240000002</v>
      </c>
      <c r="X1142" s="102">
        <f t="shared" si="46"/>
        <v>2876.7198240000002</v>
      </c>
      <c r="Y1142" s="11" t="s">
        <v>34</v>
      </c>
      <c r="Z1142" s="173">
        <v>38</v>
      </c>
      <c r="AA1142" s="173">
        <v>61</v>
      </c>
      <c r="AB1142" s="173">
        <v>5</v>
      </c>
      <c r="AC1142" s="89" t="s">
        <v>3422</v>
      </c>
      <c r="AD1142" s="89">
        <v>835</v>
      </c>
    </row>
    <row r="1143" spans="1:30" ht="36" customHeight="1">
      <c r="A1143" s="32">
        <v>7</v>
      </c>
      <c r="B1143" s="173" t="s">
        <v>3423</v>
      </c>
      <c r="C1143" s="173" t="s">
        <v>3424</v>
      </c>
      <c r="D1143" s="173" t="s">
        <v>947</v>
      </c>
      <c r="E1143" s="176" t="s">
        <v>3425</v>
      </c>
      <c r="F1143" s="93">
        <v>16743695</v>
      </c>
      <c r="G1143" s="100"/>
      <c r="H1143" s="13"/>
      <c r="I1143" s="13"/>
      <c r="J1143" s="13"/>
      <c r="K1143" s="100"/>
      <c r="L1143" s="13"/>
      <c r="M1143" s="100"/>
      <c r="N1143" s="13"/>
      <c r="O1143" s="99"/>
      <c r="P1143" s="13"/>
      <c r="Q1143" s="13"/>
      <c r="R1143" s="95"/>
      <c r="S1143" s="13"/>
      <c r="T1143" s="13"/>
      <c r="U1143" s="99"/>
      <c r="V1143" s="16">
        <f t="shared" si="44"/>
        <v>2583.5521385000002</v>
      </c>
      <c r="W1143" s="102">
        <v>2583.5521385000002</v>
      </c>
      <c r="X1143" s="102">
        <f t="shared" si="46"/>
        <v>2583.5521385000002</v>
      </c>
      <c r="Y1143" s="11" t="s">
        <v>34</v>
      </c>
      <c r="Z1143" s="173">
        <v>38</v>
      </c>
      <c r="AA1143" s="173">
        <v>61</v>
      </c>
      <c r="AB1143" s="173">
        <v>5</v>
      </c>
      <c r="AC1143" s="173"/>
      <c r="AD1143" s="173"/>
    </row>
    <row r="1144" spans="1:30" ht="36" customHeight="1">
      <c r="A1144" s="32">
        <v>8</v>
      </c>
      <c r="B1144" s="173" t="s">
        <v>3426</v>
      </c>
      <c r="C1144" s="173" t="s">
        <v>3427</v>
      </c>
      <c r="D1144" s="173" t="s">
        <v>539</v>
      </c>
      <c r="E1144" s="174" t="s">
        <v>3428</v>
      </c>
      <c r="F1144" s="93">
        <v>16224120</v>
      </c>
      <c r="G1144" s="94"/>
      <c r="H1144" s="13"/>
      <c r="I1144" s="13"/>
      <c r="J1144" s="13"/>
      <c r="K1144" s="94"/>
      <c r="L1144" s="13"/>
      <c r="M1144" s="94"/>
      <c r="N1144" s="13"/>
      <c r="O1144" s="95"/>
      <c r="P1144" s="13"/>
      <c r="Q1144" s="13"/>
      <c r="R1144" s="95"/>
      <c r="S1144" s="13"/>
      <c r="T1144" s="13"/>
      <c r="U1144" s="95"/>
      <c r="V1144" s="16">
        <f t="shared" si="44"/>
        <v>2503.3817160000003</v>
      </c>
      <c r="W1144" s="102">
        <v>2503.3817160000003</v>
      </c>
      <c r="X1144" s="102">
        <f t="shared" si="46"/>
        <v>2503.3817160000003</v>
      </c>
      <c r="Y1144" s="173" t="s">
        <v>34</v>
      </c>
      <c r="Z1144" s="173">
        <v>38</v>
      </c>
      <c r="AA1144" s="173">
        <v>61</v>
      </c>
      <c r="AB1144" s="173">
        <v>6</v>
      </c>
      <c r="AC1144" s="173"/>
      <c r="AD1144" s="173"/>
    </row>
    <row r="1145" spans="1:30" ht="36" hidden="1" customHeight="1">
      <c r="A1145" s="32">
        <v>9</v>
      </c>
      <c r="B1145" s="173" t="s">
        <v>3429</v>
      </c>
      <c r="C1145" s="173" t="s">
        <v>3430</v>
      </c>
      <c r="D1145" s="173" t="s">
        <v>947</v>
      </c>
      <c r="E1145" s="174" t="s">
        <v>522</v>
      </c>
      <c r="F1145" s="93">
        <v>15928920</v>
      </c>
      <c r="G1145" s="95"/>
      <c r="H1145" s="13"/>
      <c r="I1145" s="13"/>
      <c r="J1145" s="13"/>
      <c r="K1145" s="95"/>
      <c r="L1145" s="13"/>
      <c r="M1145" s="95"/>
      <c r="N1145" s="13"/>
      <c r="O1145" s="95"/>
      <c r="P1145" s="13"/>
      <c r="Q1145" s="13"/>
      <c r="R1145" s="95"/>
      <c r="S1145" s="13"/>
      <c r="T1145" s="13"/>
      <c r="U1145" s="95"/>
      <c r="V1145" s="16">
        <f t="shared" si="44"/>
        <v>2457.8323560000003</v>
      </c>
      <c r="W1145" s="102">
        <v>2457.8323560000003</v>
      </c>
      <c r="X1145" s="102">
        <f t="shared" si="46"/>
        <v>2457.8323560000003</v>
      </c>
      <c r="Y1145" s="11" t="s">
        <v>34</v>
      </c>
      <c r="Z1145" s="173">
        <v>38</v>
      </c>
      <c r="AA1145" s="173">
        <v>61</v>
      </c>
      <c r="AB1145" s="173">
        <v>5</v>
      </c>
      <c r="AC1145" s="89" t="s">
        <v>3431</v>
      </c>
      <c r="AD1145" s="89">
        <v>836</v>
      </c>
    </row>
    <row r="1146" spans="1:30" ht="36" hidden="1" customHeight="1">
      <c r="A1146" s="32">
        <v>10</v>
      </c>
      <c r="B1146" s="173" t="s">
        <v>3432</v>
      </c>
      <c r="C1146" s="173" t="s">
        <v>3433</v>
      </c>
      <c r="D1146" s="173" t="s">
        <v>947</v>
      </c>
      <c r="E1146" s="174" t="s">
        <v>1237</v>
      </c>
      <c r="F1146" s="93">
        <v>15437400</v>
      </c>
      <c r="G1146" s="94"/>
      <c r="H1146" s="13"/>
      <c r="I1146" s="13"/>
      <c r="J1146" s="13"/>
      <c r="K1146" s="94"/>
      <c r="L1146" s="13"/>
      <c r="M1146" s="94"/>
      <c r="N1146" s="13"/>
      <c r="O1146" s="95"/>
      <c r="P1146" s="13"/>
      <c r="Q1146" s="13"/>
      <c r="R1146" s="95"/>
      <c r="S1146" s="13"/>
      <c r="T1146" s="13"/>
      <c r="U1146" s="95"/>
      <c r="V1146" s="16">
        <f t="shared" si="44"/>
        <v>2381.99082</v>
      </c>
      <c r="W1146" s="102">
        <v>2381.99082</v>
      </c>
      <c r="X1146" s="102">
        <f t="shared" si="46"/>
        <v>2381.99082</v>
      </c>
      <c r="Y1146" s="11" t="s">
        <v>34</v>
      </c>
      <c r="Z1146" s="173">
        <v>38</v>
      </c>
      <c r="AA1146" s="173">
        <v>61</v>
      </c>
      <c r="AB1146" s="173">
        <v>5</v>
      </c>
      <c r="AC1146" s="89" t="s">
        <v>3434</v>
      </c>
      <c r="AD1146" s="89">
        <v>2645</v>
      </c>
    </row>
    <row r="1147" spans="1:30" ht="36" hidden="1" customHeight="1">
      <c r="A1147" s="32">
        <v>11</v>
      </c>
      <c r="B1147" s="173" t="s">
        <v>3435</v>
      </c>
      <c r="C1147" s="173" t="s">
        <v>3436</v>
      </c>
      <c r="D1147" s="173" t="s">
        <v>947</v>
      </c>
      <c r="E1147" s="174" t="s">
        <v>3437</v>
      </c>
      <c r="F1147" s="93">
        <v>14295600</v>
      </c>
      <c r="G1147" s="94"/>
      <c r="H1147" s="13"/>
      <c r="I1147" s="13"/>
      <c r="J1147" s="13"/>
      <c r="K1147" s="94"/>
      <c r="L1147" s="13"/>
      <c r="M1147" s="94"/>
      <c r="N1147" s="13"/>
      <c r="O1147" s="95"/>
      <c r="P1147" s="13"/>
      <c r="Q1147" s="13"/>
      <c r="R1147" s="95"/>
      <c r="S1147" s="13"/>
      <c r="T1147" s="13"/>
      <c r="U1147" s="95"/>
      <c r="V1147" s="16">
        <f t="shared" si="44"/>
        <v>2205.8110799999999</v>
      </c>
      <c r="W1147" s="102">
        <v>2205.8110799999999</v>
      </c>
      <c r="X1147" s="102">
        <f t="shared" si="46"/>
        <v>2205.8110799999999</v>
      </c>
      <c r="Y1147" s="11" t="s">
        <v>34</v>
      </c>
      <c r="Z1147" s="173">
        <v>38</v>
      </c>
      <c r="AA1147" s="173">
        <v>61</v>
      </c>
      <c r="AB1147" s="173">
        <v>5</v>
      </c>
      <c r="AC1147" s="89" t="s">
        <v>3438</v>
      </c>
      <c r="AD1147" s="89">
        <v>828</v>
      </c>
    </row>
    <row r="1148" spans="1:30" ht="36" hidden="1" customHeight="1">
      <c r="A1148" s="32">
        <v>12</v>
      </c>
      <c r="B1148" s="173" t="s">
        <v>3439</v>
      </c>
      <c r="C1148" s="173" t="s">
        <v>3440</v>
      </c>
      <c r="D1148" s="173" t="s">
        <v>947</v>
      </c>
      <c r="E1148" s="174" t="s">
        <v>411</v>
      </c>
      <c r="F1148" s="93">
        <v>14106510</v>
      </c>
      <c r="G1148" s="94"/>
      <c r="H1148" s="13"/>
      <c r="I1148" s="13"/>
      <c r="J1148" s="13"/>
      <c r="K1148" s="94"/>
      <c r="L1148" s="13"/>
      <c r="M1148" s="94"/>
      <c r="N1148" s="13"/>
      <c r="O1148" s="95"/>
      <c r="P1148" s="13"/>
      <c r="Q1148" s="13"/>
      <c r="R1148" s="95"/>
      <c r="S1148" s="13"/>
      <c r="T1148" s="13"/>
      <c r="U1148" s="95"/>
      <c r="V1148" s="16">
        <f t="shared" si="44"/>
        <v>2176.634493</v>
      </c>
      <c r="W1148" s="102">
        <v>2176.634493</v>
      </c>
      <c r="X1148" s="102">
        <f t="shared" si="46"/>
        <v>2176.634493</v>
      </c>
      <c r="Y1148" s="11" t="s">
        <v>34</v>
      </c>
      <c r="Z1148" s="173">
        <v>38</v>
      </c>
      <c r="AA1148" s="173">
        <v>61</v>
      </c>
      <c r="AB1148" s="173">
        <v>5</v>
      </c>
      <c r="AC1148" s="89" t="s">
        <v>3441</v>
      </c>
      <c r="AD1148" s="89">
        <v>838</v>
      </c>
    </row>
    <row r="1149" spans="1:30" ht="36" hidden="1" customHeight="1">
      <c r="A1149" s="32">
        <v>13</v>
      </c>
      <c r="B1149" s="173" t="s">
        <v>3442</v>
      </c>
      <c r="C1149" s="173" t="s">
        <v>3443</v>
      </c>
      <c r="D1149" s="173" t="s">
        <v>947</v>
      </c>
      <c r="E1149" s="174" t="s">
        <v>3444</v>
      </c>
      <c r="F1149" s="93">
        <v>13289560</v>
      </c>
      <c r="G1149" s="94"/>
      <c r="H1149" s="13"/>
      <c r="I1149" s="13"/>
      <c r="J1149" s="13"/>
      <c r="K1149" s="94"/>
      <c r="L1149" s="13"/>
      <c r="M1149" s="94"/>
      <c r="N1149" s="13"/>
      <c r="O1149" s="95"/>
      <c r="P1149" s="13"/>
      <c r="Q1149" s="13"/>
      <c r="R1149" s="95"/>
      <c r="S1149" s="13"/>
      <c r="T1149" s="13"/>
      <c r="U1149" s="95"/>
      <c r="V1149" s="16">
        <f t="shared" si="44"/>
        <v>2050.5791080000004</v>
      </c>
      <c r="W1149" s="102">
        <v>2050.5791080000004</v>
      </c>
      <c r="X1149" s="102">
        <f t="shared" si="46"/>
        <v>2050.5791080000004</v>
      </c>
      <c r="Y1149" s="11" t="s">
        <v>34</v>
      </c>
      <c r="Z1149" s="173">
        <v>38</v>
      </c>
      <c r="AA1149" s="173">
        <v>61</v>
      </c>
      <c r="AB1149" s="173">
        <v>5</v>
      </c>
      <c r="AC1149" s="89" t="s">
        <v>3445</v>
      </c>
      <c r="AD1149" s="89">
        <v>843</v>
      </c>
    </row>
    <row r="1150" spans="1:30" ht="36" hidden="1" customHeight="1">
      <c r="A1150" s="32">
        <v>14</v>
      </c>
      <c r="B1150" s="173" t="s">
        <v>3446</v>
      </c>
      <c r="C1150" s="173" t="s">
        <v>3447</v>
      </c>
      <c r="D1150" s="173" t="s">
        <v>947</v>
      </c>
      <c r="E1150" s="174" t="s">
        <v>3448</v>
      </c>
      <c r="F1150" s="93">
        <v>12769000</v>
      </c>
      <c r="G1150" s="94"/>
      <c r="H1150" s="13"/>
      <c r="I1150" s="13"/>
      <c r="J1150" s="13"/>
      <c r="K1150" s="94"/>
      <c r="L1150" s="13"/>
      <c r="M1150" s="94"/>
      <c r="N1150" s="13"/>
      <c r="O1150" s="95"/>
      <c r="P1150" s="13"/>
      <c r="Q1150" s="13"/>
      <c r="R1150" s="95"/>
      <c r="S1150" s="13"/>
      <c r="T1150" s="13"/>
      <c r="U1150" s="95"/>
      <c r="V1150" s="16">
        <f t="shared" si="44"/>
        <v>1970.2567000000001</v>
      </c>
      <c r="W1150" s="102">
        <v>1970.2567000000001</v>
      </c>
      <c r="X1150" s="102">
        <f t="shared" si="46"/>
        <v>1970.2567000000001</v>
      </c>
      <c r="Y1150" s="11" t="s">
        <v>34</v>
      </c>
      <c r="Z1150" s="173">
        <v>38</v>
      </c>
      <c r="AA1150" s="173">
        <v>61</v>
      </c>
      <c r="AB1150" s="173">
        <v>5</v>
      </c>
      <c r="AC1150" s="89" t="s">
        <v>3449</v>
      </c>
      <c r="AD1150" s="89">
        <v>2096</v>
      </c>
    </row>
    <row r="1151" spans="1:30" ht="36" customHeight="1">
      <c r="A1151" s="32">
        <v>15</v>
      </c>
      <c r="B1151" s="173" t="s">
        <v>3450</v>
      </c>
      <c r="C1151" s="173" t="s">
        <v>3451</v>
      </c>
      <c r="D1151" s="173" t="s">
        <v>947</v>
      </c>
      <c r="E1151" s="174" t="s">
        <v>3452</v>
      </c>
      <c r="F1151" s="93">
        <v>12314280</v>
      </c>
      <c r="G1151" s="94"/>
      <c r="H1151" s="13"/>
      <c r="I1151" s="13"/>
      <c r="J1151" s="13"/>
      <c r="K1151" s="94"/>
      <c r="L1151" s="13"/>
      <c r="M1151" s="94"/>
      <c r="N1151" s="13"/>
      <c r="O1151" s="95"/>
      <c r="P1151" s="13"/>
      <c r="Q1151" s="13"/>
      <c r="R1151" s="95"/>
      <c r="S1151" s="13"/>
      <c r="T1151" s="13"/>
      <c r="U1151" s="95"/>
      <c r="V1151" s="16">
        <f t="shared" si="44"/>
        <v>1900.0934040000002</v>
      </c>
      <c r="W1151" s="102">
        <v>1900.0934040000002</v>
      </c>
      <c r="X1151" s="102">
        <f t="shared" si="46"/>
        <v>1900.0934040000002</v>
      </c>
      <c r="Y1151" s="11" t="s">
        <v>34</v>
      </c>
      <c r="Z1151" s="173">
        <v>38</v>
      </c>
      <c r="AA1151" s="173">
        <v>61</v>
      </c>
      <c r="AB1151" s="173">
        <v>5</v>
      </c>
      <c r="AC1151" s="173"/>
      <c r="AD1151" s="173"/>
    </row>
    <row r="1152" spans="1:30" ht="36" hidden="1" customHeight="1">
      <c r="A1152" s="32">
        <v>16</v>
      </c>
      <c r="B1152" s="173" t="s">
        <v>3453</v>
      </c>
      <c r="C1152" s="173" t="s">
        <v>3454</v>
      </c>
      <c r="D1152" s="173" t="s">
        <v>947</v>
      </c>
      <c r="E1152" s="175" t="s">
        <v>1237</v>
      </c>
      <c r="F1152" s="93">
        <v>12131790</v>
      </c>
      <c r="G1152" s="94"/>
      <c r="H1152" s="13"/>
      <c r="I1152" s="13"/>
      <c r="J1152" s="13"/>
      <c r="K1152" s="94"/>
      <c r="L1152" s="13"/>
      <c r="M1152" s="94"/>
      <c r="N1152" s="13"/>
      <c r="O1152" s="95"/>
      <c r="P1152" s="13"/>
      <c r="Q1152" s="13"/>
      <c r="R1152" s="95"/>
      <c r="S1152" s="13"/>
      <c r="T1152" s="13"/>
      <c r="U1152" s="95"/>
      <c r="V1152" s="16">
        <f t="shared" si="44"/>
        <v>1871.935197</v>
      </c>
      <c r="W1152" s="102">
        <v>1871.935197</v>
      </c>
      <c r="X1152" s="102">
        <f t="shared" si="46"/>
        <v>1871.935197</v>
      </c>
      <c r="Y1152" s="11" t="s">
        <v>34</v>
      </c>
      <c r="Z1152" s="173">
        <v>38</v>
      </c>
      <c r="AA1152" s="173">
        <v>61</v>
      </c>
      <c r="AB1152" s="173">
        <v>5</v>
      </c>
      <c r="AC1152" s="89" t="s">
        <v>3455</v>
      </c>
      <c r="AD1152" s="89">
        <v>844</v>
      </c>
    </row>
    <row r="1153" spans="1:30" ht="36" hidden="1" customHeight="1">
      <c r="A1153" s="32">
        <v>17</v>
      </c>
      <c r="B1153" s="173" t="s">
        <v>3456</v>
      </c>
      <c r="C1153" s="173" t="s">
        <v>3457</v>
      </c>
      <c r="D1153" s="173" t="s">
        <v>947</v>
      </c>
      <c r="E1153" s="174" t="s">
        <v>109</v>
      </c>
      <c r="F1153" s="93">
        <v>12105600</v>
      </c>
      <c r="G1153" s="94"/>
      <c r="H1153" s="13"/>
      <c r="I1153" s="13"/>
      <c r="J1153" s="13"/>
      <c r="K1153" s="94"/>
      <c r="L1153" s="13"/>
      <c r="M1153" s="94"/>
      <c r="N1153" s="13"/>
      <c r="O1153" s="95"/>
      <c r="P1153" s="13"/>
      <c r="Q1153" s="13"/>
      <c r="R1153" s="95"/>
      <c r="S1153" s="13"/>
      <c r="T1153" s="13"/>
      <c r="U1153" s="95"/>
      <c r="V1153" s="16">
        <f t="shared" si="44"/>
        <v>1867.89408</v>
      </c>
      <c r="W1153" s="102">
        <v>1867.89408</v>
      </c>
      <c r="X1153" s="102">
        <f t="shared" si="46"/>
        <v>1867.89408</v>
      </c>
      <c r="Y1153" s="11" t="s">
        <v>34</v>
      </c>
      <c r="Z1153" s="173">
        <v>38</v>
      </c>
      <c r="AA1153" s="173">
        <v>61</v>
      </c>
      <c r="AB1153" s="173">
        <v>5</v>
      </c>
      <c r="AC1153" s="89" t="s">
        <v>3458</v>
      </c>
      <c r="AD1153" s="89">
        <v>2647</v>
      </c>
    </row>
    <row r="1154" spans="1:30" ht="36" hidden="1" customHeight="1">
      <c r="A1154" s="32">
        <v>18</v>
      </c>
      <c r="B1154" s="173" t="s">
        <v>3459</v>
      </c>
      <c r="C1154" s="173" t="s">
        <v>3460</v>
      </c>
      <c r="D1154" s="173" t="s">
        <v>947</v>
      </c>
      <c r="E1154" s="174" t="s">
        <v>3425</v>
      </c>
      <c r="F1154" s="93">
        <v>9402632</v>
      </c>
      <c r="G1154" s="94"/>
      <c r="H1154" s="13"/>
      <c r="I1154" s="13"/>
      <c r="J1154" s="13"/>
      <c r="K1154" s="94"/>
      <c r="L1154" s="13"/>
      <c r="M1154" s="94"/>
      <c r="N1154" s="13"/>
      <c r="O1154" s="95"/>
      <c r="P1154" s="13"/>
      <c r="Q1154" s="13"/>
      <c r="R1154" s="95"/>
      <c r="S1154" s="13"/>
      <c r="T1154" s="13"/>
      <c r="U1154" s="95"/>
      <c r="V1154" s="16">
        <f t="shared" si="44"/>
        <v>1450.8261176000001</v>
      </c>
      <c r="W1154" s="102">
        <v>1450.8261176000001</v>
      </c>
      <c r="X1154" s="102">
        <f t="shared" si="46"/>
        <v>1450.8261176000001</v>
      </c>
      <c r="Y1154" s="11" t="s">
        <v>34</v>
      </c>
      <c r="Z1154" s="173">
        <v>38</v>
      </c>
      <c r="AA1154" s="173">
        <v>61</v>
      </c>
      <c r="AB1154" s="173">
        <v>5</v>
      </c>
      <c r="AC1154" s="89" t="s">
        <v>3461</v>
      </c>
      <c r="AD1154" s="89">
        <v>2650</v>
      </c>
    </row>
    <row r="1155" spans="1:30" ht="36" customHeight="1">
      <c r="A1155" s="32">
        <v>19</v>
      </c>
      <c r="B1155" s="173" t="s">
        <v>3462</v>
      </c>
      <c r="C1155" s="173" t="s">
        <v>3463</v>
      </c>
      <c r="D1155" s="173" t="s">
        <v>539</v>
      </c>
      <c r="E1155" s="174" t="s">
        <v>3464</v>
      </c>
      <c r="F1155" s="93">
        <v>8062800</v>
      </c>
      <c r="G1155" s="94"/>
      <c r="H1155" s="13"/>
      <c r="I1155" s="13"/>
      <c r="J1155" s="13"/>
      <c r="K1155" s="94"/>
      <c r="L1155" s="13"/>
      <c r="M1155" s="94"/>
      <c r="N1155" s="13"/>
      <c r="O1155" s="95"/>
      <c r="P1155" s="13"/>
      <c r="Q1155" s="13"/>
      <c r="R1155" s="95"/>
      <c r="S1155" s="13"/>
      <c r="T1155" s="13"/>
      <c r="U1155" s="95"/>
      <c r="V1155" s="16">
        <f t="shared" si="44"/>
        <v>1244.09004</v>
      </c>
      <c r="W1155" s="102">
        <v>1244.09004</v>
      </c>
      <c r="X1155" s="102">
        <f t="shared" si="46"/>
        <v>1244.09004</v>
      </c>
      <c r="Y1155" s="173" t="s">
        <v>34</v>
      </c>
      <c r="Z1155" s="173">
        <v>38</v>
      </c>
      <c r="AA1155" s="173">
        <v>61</v>
      </c>
      <c r="AB1155" s="173">
        <v>6</v>
      </c>
      <c r="AC1155" s="173"/>
      <c r="AD1155" s="173"/>
    </row>
    <row r="1156" spans="1:30" ht="36" hidden="1" customHeight="1">
      <c r="A1156" s="32">
        <v>20</v>
      </c>
      <c r="B1156" s="173" t="s">
        <v>3465</v>
      </c>
      <c r="C1156" s="173" t="s">
        <v>3466</v>
      </c>
      <c r="D1156" s="173" t="s">
        <v>947</v>
      </c>
      <c r="E1156" s="175" t="s">
        <v>3467</v>
      </c>
      <c r="F1156" s="93">
        <v>7788880</v>
      </c>
      <c r="G1156" s="94"/>
      <c r="H1156" s="13"/>
      <c r="I1156" s="13"/>
      <c r="J1156" s="13"/>
      <c r="K1156" s="94"/>
      <c r="L1156" s="13"/>
      <c r="M1156" s="94"/>
      <c r="N1156" s="13"/>
      <c r="O1156" s="95"/>
      <c r="P1156" s="13"/>
      <c r="Q1156" s="13"/>
      <c r="R1156" s="95"/>
      <c r="S1156" s="13"/>
      <c r="T1156" s="13"/>
      <c r="U1156" s="95"/>
      <c r="V1156" s="16">
        <f t="shared" si="44"/>
        <v>1201.8241840000001</v>
      </c>
      <c r="W1156" s="102">
        <v>1201.8241840000001</v>
      </c>
      <c r="X1156" s="102">
        <f t="shared" si="46"/>
        <v>1201.8241840000001</v>
      </c>
      <c r="Y1156" s="11" t="s">
        <v>34</v>
      </c>
      <c r="Z1156" s="173">
        <v>38</v>
      </c>
      <c r="AA1156" s="173">
        <v>61</v>
      </c>
      <c r="AB1156" s="173">
        <v>5</v>
      </c>
      <c r="AC1156" s="89" t="s">
        <v>3468</v>
      </c>
      <c r="AD1156" s="89">
        <v>841</v>
      </c>
    </row>
    <row r="1157" spans="1:30" ht="36" hidden="1" customHeight="1">
      <c r="A1157" s="32">
        <v>21</v>
      </c>
      <c r="B1157" s="173" t="s">
        <v>3469</v>
      </c>
      <c r="C1157" s="173" t="s">
        <v>3470</v>
      </c>
      <c r="D1157" s="173" t="s">
        <v>947</v>
      </c>
      <c r="E1157" s="175" t="s">
        <v>3471</v>
      </c>
      <c r="F1157" s="93">
        <v>11907650</v>
      </c>
      <c r="G1157" s="94"/>
      <c r="H1157" s="13"/>
      <c r="I1157" s="13"/>
      <c r="J1157" s="13"/>
      <c r="K1157" s="94"/>
      <c r="L1157" s="13"/>
      <c r="M1157" s="94"/>
      <c r="N1157" s="13"/>
      <c r="O1157" s="95"/>
      <c r="P1157" s="13"/>
      <c r="Q1157" s="13"/>
      <c r="R1157" s="95"/>
      <c r="S1157" s="13"/>
      <c r="T1157" s="13"/>
      <c r="U1157" s="95"/>
      <c r="V1157" s="16">
        <f t="shared" si="44"/>
        <v>1837.3503950000002</v>
      </c>
      <c r="W1157" s="102">
        <v>1200</v>
      </c>
      <c r="X1157" s="102">
        <f t="shared" si="46"/>
        <v>1837.3503950000002</v>
      </c>
      <c r="Y1157" s="11" t="s">
        <v>51</v>
      </c>
      <c r="Z1157" s="173">
        <v>38</v>
      </c>
      <c r="AA1157" s="173">
        <v>61</v>
      </c>
      <c r="AB1157" s="173">
        <v>5</v>
      </c>
      <c r="AC1157" s="89" t="s">
        <v>3472</v>
      </c>
      <c r="AD1157" s="89">
        <v>839</v>
      </c>
    </row>
    <row r="1158" spans="1:30" ht="36" hidden="1" customHeight="1">
      <c r="A1158" s="32">
        <v>22</v>
      </c>
      <c r="B1158" s="173" t="s">
        <v>3473</v>
      </c>
      <c r="C1158" s="173" t="s">
        <v>3474</v>
      </c>
      <c r="D1158" s="173" t="s">
        <v>947</v>
      </c>
      <c r="E1158" s="175" t="s">
        <v>3475</v>
      </c>
      <c r="F1158" s="93">
        <v>6838240</v>
      </c>
      <c r="G1158" s="94"/>
      <c r="H1158" s="13"/>
      <c r="I1158" s="13"/>
      <c r="J1158" s="13"/>
      <c r="K1158" s="94"/>
      <c r="L1158" s="13"/>
      <c r="M1158" s="94"/>
      <c r="N1158" s="13"/>
      <c r="O1158" s="95"/>
      <c r="P1158" s="13"/>
      <c r="Q1158" s="13"/>
      <c r="R1158" s="95"/>
      <c r="S1158" s="13"/>
      <c r="T1158" s="13"/>
      <c r="U1158" s="95"/>
      <c r="V1158" s="16">
        <f t="shared" si="44"/>
        <v>1055.1404320000001</v>
      </c>
      <c r="W1158" s="102">
        <v>1055.1404320000001</v>
      </c>
      <c r="X1158" s="102">
        <f t="shared" si="46"/>
        <v>1055.1404320000001</v>
      </c>
      <c r="Y1158" s="11" t="s">
        <v>34</v>
      </c>
      <c r="Z1158" s="173">
        <v>38</v>
      </c>
      <c r="AA1158" s="173">
        <v>61</v>
      </c>
      <c r="AB1158" s="173">
        <v>5</v>
      </c>
      <c r="AC1158" s="89" t="s">
        <v>3476</v>
      </c>
      <c r="AD1158" s="89">
        <v>846</v>
      </c>
    </row>
    <row r="1159" spans="1:30" ht="36" hidden="1" customHeight="1">
      <c r="A1159" s="32">
        <v>23</v>
      </c>
      <c r="B1159" s="177" t="s">
        <v>3477</v>
      </c>
      <c r="C1159" s="177" t="s">
        <v>3478</v>
      </c>
      <c r="D1159" s="177" t="s">
        <v>402</v>
      </c>
      <c r="E1159" s="176" t="s">
        <v>3479</v>
      </c>
      <c r="F1159" s="102">
        <v>4566400</v>
      </c>
      <c r="G1159" s="100"/>
      <c r="H1159" s="26"/>
      <c r="I1159" s="26"/>
      <c r="J1159" s="26"/>
      <c r="K1159" s="100"/>
      <c r="L1159" s="26"/>
      <c r="M1159" s="100"/>
      <c r="N1159" s="26"/>
      <c r="O1159" s="99"/>
      <c r="P1159" s="26"/>
      <c r="Q1159" s="26"/>
      <c r="R1159" s="26"/>
      <c r="S1159" s="26"/>
      <c r="T1159" s="26"/>
      <c r="U1159" s="99"/>
      <c r="V1159" s="16">
        <f t="shared" si="44"/>
        <v>704.59552000000008</v>
      </c>
      <c r="W1159" s="102">
        <v>655</v>
      </c>
      <c r="X1159" s="102">
        <f t="shared" si="46"/>
        <v>704.59552000000008</v>
      </c>
      <c r="Y1159" s="177" t="s">
        <v>51</v>
      </c>
      <c r="Z1159" s="178">
        <v>38</v>
      </c>
      <c r="AA1159" s="178">
        <v>61</v>
      </c>
      <c r="AB1159" s="178">
        <v>6</v>
      </c>
      <c r="AC1159" s="179" t="s">
        <v>3480</v>
      </c>
      <c r="AD1159" s="179">
        <v>829</v>
      </c>
    </row>
    <row r="1160" spans="1:30" ht="36" hidden="1" customHeight="1">
      <c r="A1160" s="32">
        <v>1</v>
      </c>
      <c r="B1160" s="118" t="s">
        <v>3481</v>
      </c>
      <c r="C1160" s="118" t="s">
        <v>3482</v>
      </c>
      <c r="D1160" s="47" t="s">
        <v>32</v>
      </c>
      <c r="E1160" s="118" t="s">
        <v>3483</v>
      </c>
      <c r="F1160" s="118"/>
      <c r="G1160" s="13"/>
      <c r="H1160" s="13"/>
      <c r="I1160" s="13"/>
      <c r="J1160" s="13"/>
      <c r="K1160" s="156"/>
      <c r="L1160" s="13"/>
      <c r="M1160" s="156"/>
      <c r="N1160" s="13"/>
      <c r="O1160" s="13"/>
      <c r="P1160" s="13"/>
      <c r="Q1160" s="13"/>
      <c r="R1160" s="13"/>
      <c r="S1160" s="13"/>
      <c r="T1160" s="74"/>
      <c r="U1160" s="13"/>
      <c r="V1160" s="16">
        <f t="shared" si="44"/>
        <v>0</v>
      </c>
      <c r="W1160" s="111">
        <v>31239</v>
      </c>
      <c r="X1160" s="111">
        <v>31239</v>
      </c>
      <c r="Y1160" s="11" t="s">
        <v>34</v>
      </c>
      <c r="Z1160" s="118">
        <v>39</v>
      </c>
      <c r="AA1160" s="118">
        <v>19</v>
      </c>
      <c r="AB1160" s="118">
        <v>5</v>
      </c>
      <c r="AC1160" s="118" t="s">
        <v>3484</v>
      </c>
      <c r="AD1160" s="118">
        <v>849</v>
      </c>
    </row>
    <row r="1161" spans="1:30" ht="36" hidden="1" customHeight="1">
      <c r="A1161" s="32">
        <v>2</v>
      </c>
      <c r="B1161" s="118" t="s">
        <v>3485</v>
      </c>
      <c r="C1161" s="118" t="s">
        <v>3486</v>
      </c>
      <c r="D1161" s="47" t="s">
        <v>32</v>
      </c>
      <c r="E1161" s="118" t="s">
        <v>3487</v>
      </c>
      <c r="F1161" s="180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81"/>
      <c r="U1161" s="13"/>
      <c r="V1161" s="16">
        <f t="shared" si="44"/>
        <v>0</v>
      </c>
      <c r="W1161" s="111">
        <v>16234</v>
      </c>
      <c r="X1161" s="111">
        <v>16234</v>
      </c>
      <c r="Y1161" s="11" t="s">
        <v>34</v>
      </c>
      <c r="Z1161" s="118">
        <v>39</v>
      </c>
      <c r="AA1161" s="118">
        <v>19</v>
      </c>
      <c r="AB1161" s="118">
        <v>5</v>
      </c>
      <c r="AC1161" s="118" t="s">
        <v>3488</v>
      </c>
      <c r="AD1161" s="118">
        <v>852</v>
      </c>
    </row>
    <row r="1162" spans="1:30" ht="36" hidden="1" customHeight="1">
      <c r="A1162" s="32">
        <v>3</v>
      </c>
      <c r="B1162" s="118" t="s">
        <v>3489</v>
      </c>
      <c r="C1162" s="118" t="s">
        <v>3490</v>
      </c>
      <c r="D1162" s="47" t="s">
        <v>32</v>
      </c>
      <c r="E1162" s="118" t="s">
        <v>3487</v>
      </c>
      <c r="F1162" s="118"/>
      <c r="G1162" s="167"/>
      <c r="H1162" s="167"/>
      <c r="I1162" s="167"/>
      <c r="J1162" s="167"/>
      <c r="K1162" s="167"/>
      <c r="L1162" s="167"/>
      <c r="M1162" s="167"/>
      <c r="N1162" s="167"/>
      <c r="O1162" s="167"/>
      <c r="P1162" s="167"/>
      <c r="Q1162" s="167"/>
      <c r="R1162" s="167"/>
      <c r="S1162" s="167"/>
      <c r="T1162" s="114"/>
      <c r="U1162" s="167"/>
      <c r="V1162" s="16">
        <f t="shared" si="44"/>
        <v>0</v>
      </c>
      <c r="W1162" s="111">
        <v>12891</v>
      </c>
      <c r="X1162" s="111">
        <v>12891</v>
      </c>
      <c r="Y1162" s="11" t="s">
        <v>34</v>
      </c>
      <c r="Z1162" s="118">
        <v>39</v>
      </c>
      <c r="AA1162" s="118">
        <v>19</v>
      </c>
      <c r="AB1162" s="118">
        <v>5</v>
      </c>
      <c r="AC1162" s="118" t="s">
        <v>3491</v>
      </c>
      <c r="AD1162" s="118">
        <v>850</v>
      </c>
    </row>
    <row r="1163" spans="1:30" ht="36" hidden="1" customHeight="1">
      <c r="A1163" s="32">
        <v>4</v>
      </c>
      <c r="B1163" s="118" t="s">
        <v>3492</v>
      </c>
      <c r="C1163" s="118" t="s">
        <v>3493</v>
      </c>
      <c r="D1163" s="47" t="s">
        <v>32</v>
      </c>
      <c r="E1163" s="118" t="s">
        <v>3487</v>
      </c>
      <c r="F1163" s="118"/>
      <c r="G1163" s="167"/>
      <c r="H1163" s="167"/>
      <c r="I1163" s="167"/>
      <c r="J1163" s="167"/>
      <c r="K1163" s="167"/>
      <c r="L1163" s="167"/>
      <c r="M1163" s="167"/>
      <c r="N1163" s="167"/>
      <c r="O1163" s="167"/>
      <c r="P1163" s="167"/>
      <c r="Q1163" s="167"/>
      <c r="R1163" s="167"/>
      <c r="S1163" s="167"/>
      <c r="T1163" s="114"/>
      <c r="U1163" s="167"/>
      <c r="V1163" s="16">
        <f t="shared" si="44"/>
        <v>0</v>
      </c>
      <c r="W1163" s="111">
        <v>9285</v>
      </c>
      <c r="X1163" s="111">
        <v>9285</v>
      </c>
      <c r="Y1163" s="11" t="s">
        <v>34</v>
      </c>
      <c r="Z1163" s="118">
        <v>39</v>
      </c>
      <c r="AA1163" s="118">
        <v>19</v>
      </c>
      <c r="AB1163" s="118">
        <v>5</v>
      </c>
      <c r="AC1163" s="118" t="s">
        <v>3494</v>
      </c>
      <c r="AD1163" s="118">
        <v>857</v>
      </c>
    </row>
    <row r="1164" spans="1:30" ht="36" hidden="1" customHeight="1">
      <c r="A1164" s="32">
        <v>5</v>
      </c>
      <c r="B1164" s="118" t="s">
        <v>3495</v>
      </c>
      <c r="C1164" s="118" t="s">
        <v>3496</v>
      </c>
      <c r="D1164" s="47" t="s">
        <v>32</v>
      </c>
      <c r="E1164" s="118" t="s">
        <v>3497</v>
      </c>
      <c r="F1164" s="118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23"/>
      <c r="U1164" s="13"/>
      <c r="V1164" s="16">
        <f t="shared" si="44"/>
        <v>0</v>
      </c>
      <c r="W1164" s="111">
        <v>8400</v>
      </c>
      <c r="X1164" s="111">
        <v>8400</v>
      </c>
      <c r="Y1164" s="11" t="s">
        <v>34</v>
      </c>
      <c r="Z1164" s="118">
        <v>39</v>
      </c>
      <c r="AA1164" s="118">
        <v>19</v>
      </c>
      <c r="AB1164" s="118">
        <v>5</v>
      </c>
      <c r="AC1164" s="118" t="s">
        <v>3498</v>
      </c>
      <c r="AD1164" s="118">
        <v>848</v>
      </c>
    </row>
    <row r="1165" spans="1:30" ht="36" hidden="1" customHeight="1">
      <c r="A1165" s="32">
        <v>6</v>
      </c>
      <c r="B1165" s="118" t="s">
        <v>3499</v>
      </c>
      <c r="C1165" s="118" t="s">
        <v>3500</v>
      </c>
      <c r="D1165" s="47" t="s">
        <v>32</v>
      </c>
      <c r="E1165" s="118" t="s">
        <v>3501</v>
      </c>
      <c r="F1165" s="118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6">
        <f t="shared" si="44"/>
        <v>0</v>
      </c>
      <c r="W1165" s="111">
        <v>6942</v>
      </c>
      <c r="X1165" s="111">
        <v>6942</v>
      </c>
      <c r="Y1165" s="11" t="s">
        <v>34</v>
      </c>
      <c r="Z1165" s="118">
        <v>39</v>
      </c>
      <c r="AA1165" s="118">
        <v>19</v>
      </c>
      <c r="AB1165" s="118">
        <v>5</v>
      </c>
      <c r="AC1165" s="118" t="s">
        <v>3502</v>
      </c>
      <c r="AD1165" s="118">
        <v>853</v>
      </c>
    </row>
    <row r="1166" spans="1:30" ht="36" hidden="1" customHeight="1">
      <c r="A1166" s="32">
        <v>7</v>
      </c>
      <c r="B1166" s="118" t="s">
        <v>3503</v>
      </c>
      <c r="C1166" s="118" t="s">
        <v>3504</v>
      </c>
      <c r="D1166" s="47" t="s">
        <v>32</v>
      </c>
      <c r="E1166" s="118" t="s">
        <v>3505</v>
      </c>
      <c r="F1166" s="118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6">
        <f t="shared" si="44"/>
        <v>0</v>
      </c>
      <c r="W1166" s="111">
        <v>6673</v>
      </c>
      <c r="X1166" s="111">
        <v>6673</v>
      </c>
      <c r="Y1166" s="11" t="s">
        <v>34</v>
      </c>
      <c r="Z1166" s="118">
        <v>39</v>
      </c>
      <c r="AA1166" s="118">
        <v>19</v>
      </c>
      <c r="AB1166" s="118">
        <v>5</v>
      </c>
      <c r="AC1166" s="182" t="s">
        <v>3506</v>
      </c>
      <c r="AD1166" s="118">
        <v>851</v>
      </c>
    </row>
    <row r="1167" spans="1:30" ht="36" hidden="1" customHeight="1">
      <c r="A1167" s="32">
        <v>8</v>
      </c>
      <c r="B1167" s="118" t="s">
        <v>3508</v>
      </c>
      <c r="C1167" s="118" t="s">
        <v>3509</v>
      </c>
      <c r="D1167" s="47" t="s">
        <v>32</v>
      </c>
      <c r="E1167" s="118" t="s">
        <v>3510</v>
      </c>
      <c r="F1167" s="118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6">
        <f t="shared" si="44"/>
        <v>0</v>
      </c>
      <c r="W1167" s="111">
        <v>5081</v>
      </c>
      <c r="X1167" s="111">
        <v>5081</v>
      </c>
      <c r="Y1167" s="11" t="s">
        <v>34</v>
      </c>
      <c r="Z1167" s="118">
        <v>39</v>
      </c>
      <c r="AA1167" s="118">
        <v>19</v>
      </c>
      <c r="AB1167" s="118">
        <v>5</v>
      </c>
      <c r="AC1167" s="118" t="s">
        <v>3511</v>
      </c>
      <c r="AD1167" s="118">
        <v>2658</v>
      </c>
    </row>
    <row r="1168" spans="1:30" ht="36" hidden="1" customHeight="1">
      <c r="A1168" s="32">
        <v>9</v>
      </c>
      <c r="B1168" s="118" t="s">
        <v>3512</v>
      </c>
      <c r="C1168" s="118" t="s">
        <v>3513</v>
      </c>
      <c r="D1168" s="47" t="s">
        <v>32</v>
      </c>
      <c r="E1168" s="118" t="s">
        <v>33</v>
      </c>
      <c r="F1168" s="118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6">
        <f t="shared" si="44"/>
        <v>0</v>
      </c>
      <c r="W1168" s="111">
        <v>4748</v>
      </c>
      <c r="X1168" s="111">
        <v>4748</v>
      </c>
      <c r="Y1168" s="11" t="s">
        <v>34</v>
      </c>
      <c r="Z1168" s="118">
        <v>39</v>
      </c>
      <c r="AA1168" s="118">
        <v>19</v>
      </c>
      <c r="AB1168" s="118">
        <v>5</v>
      </c>
      <c r="AC1168" s="118" t="s">
        <v>3514</v>
      </c>
      <c r="AD1168" s="118">
        <v>860</v>
      </c>
    </row>
    <row r="1169" spans="1:30" ht="36" hidden="1" customHeight="1">
      <c r="A1169" s="32">
        <v>10</v>
      </c>
      <c r="B1169" s="118" t="s">
        <v>3515</v>
      </c>
      <c r="C1169" s="118" t="s">
        <v>3516</v>
      </c>
      <c r="D1169" s="47" t="s">
        <v>32</v>
      </c>
      <c r="E1169" s="118" t="s">
        <v>522</v>
      </c>
      <c r="F1169" s="118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6">
        <f t="shared" si="44"/>
        <v>0</v>
      </c>
      <c r="W1169" s="111">
        <v>4314</v>
      </c>
      <c r="X1169" s="111">
        <v>4314</v>
      </c>
      <c r="Y1169" s="11" t="s">
        <v>34</v>
      </c>
      <c r="Z1169" s="118">
        <v>39</v>
      </c>
      <c r="AA1169" s="118">
        <v>19</v>
      </c>
      <c r="AB1169" s="118">
        <v>5</v>
      </c>
      <c r="AC1169" s="118" t="s">
        <v>3517</v>
      </c>
      <c r="AD1169" s="118">
        <v>854</v>
      </c>
    </row>
    <row r="1170" spans="1:30" ht="36" hidden="1" customHeight="1">
      <c r="A1170" s="32">
        <v>11</v>
      </c>
      <c r="B1170" s="118" t="s">
        <v>3518</v>
      </c>
      <c r="C1170" s="118" t="s">
        <v>3519</v>
      </c>
      <c r="D1170" s="47" t="s">
        <v>32</v>
      </c>
      <c r="E1170" s="118" t="s">
        <v>3520</v>
      </c>
      <c r="F1170" s="118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6">
        <f t="shared" si="44"/>
        <v>0</v>
      </c>
      <c r="W1170" s="111">
        <v>4134</v>
      </c>
      <c r="X1170" s="111">
        <v>4134</v>
      </c>
      <c r="Y1170" s="11" t="s">
        <v>34</v>
      </c>
      <c r="Z1170" s="118">
        <v>39</v>
      </c>
      <c r="AA1170" s="118">
        <v>19</v>
      </c>
      <c r="AB1170" s="118">
        <v>5</v>
      </c>
      <c r="AC1170" s="118" t="s">
        <v>3521</v>
      </c>
      <c r="AD1170" s="118">
        <v>858</v>
      </c>
    </row>
    <row r="1171" spans="1:30" ht="36" hidden="1" customHeight="1">
      <c r="A1171" s="32">
        <v>12</v>
      </c>
      <c r="B1171" s="118" t="s">
        <v>3522</v>
      </c>
      <c r="C1171" s="118" t="s">
        <v>3523</v>
      </c>
      <c r="D1171" s="47" t="s">
        <v>32</v>
      </c>
      <c r="E1171" s="118" t="s">
        <v>3524</v>
      </c>
      <c r="F1171" s="118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6">
        <f t="shared" si="44"/>
        <v>0</v>
      </c>
      <c r="W1171" s="111">
        <v>2910</v>
      </c>
      <c r="X1171" s="111">
        <v>2910</v>
      </c>
      <c r="Y1171" s="11" t="s">
        <v>34</v>
      </c>
      <c r="Z1171" s="118">
        <v>39</v>
      </c>
      <c r="AA1171" s="118">
        <v>19</v>
      </c>
      <c r="AB1171" s="118">
        <v>5</v>
      </c>
      <c r="AC1171" s="118" t="s">
        <v>3525</v>
      </c>
      <c r="AD1171" s="118">
        <v>855</v>
      </c>
    </row>
    <row r="1172" spans="1:30" ht="36" hidden="1" customHeight="1">
      <c r="A1172" s="32">
        <v>13</v>
      </c>
      <c r="B1172" s="118" t="s">
        <v>3526</v>
      </c>
      <c r="C1172" s="118" t="s">
        <v>3527</v>
      </c>
      <c r="D1172" s="47" t="s">
        <v>539</v>
      </c>
      <c r="E1172" s="118" t="s">
        <v>3528</v>
      </c>
      <c r="F1172" s="180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6">
        <f t="shared" si="44"/>
        <v>0</v>
      </c>
      <c r="W1172" s="111">
        <v>2888</v>
      </c>
      <c r="X1172" s="111">
        <v>2888</v>
      </c>
      <c r="Y1172" s="118" t="s">
        <v>34</v>
      </c>
      <c r="Z1172" s="118">
        <v>39</v>
      </c>
      <c r="AA1172" s="118">
        <v>19</v>
      </c>
      <c r="AB1172" s="118">
        <v>6</v>
      </c>
      <c r="AC1172" s="118" t="s">
        <v>3529</v>
      </c>
      <c r="AD1172" s="118">
        <v>871</v>
      </c>
    </row>
    <row r="1173" spans="1:30" ht="72" hidden="1" customHeight="1">
      <c r="A1173" s="32">
        <v>14</v>
      </c>
      <c r="B1173" s="118" t="s">
        <v>3530</v>
      </c>
      <c r="C1173" s="118" t="s">
        <v>3531</v>
      </c>
      <c r="D1173" s="47" t="s">
        <v>238</v>
      </c>
      <c r="E1173" s="118" t="s">
        <v>55</v>
      </c>
      <c r="F1173" s="118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6">
        <f t="shared" si="44"/>
        <v>0</v>
      </c>
      <c r="W1173" s="111">
        <v>2778</v>
      </c>
      <c r="X1173" s="111">
        <v>2778</v>
      </c>
      <c r="Y1173" s="118" t="s">
        <v>34</v>
      </c>
      <c r="Z1173" s="118">
        <v>39</v>
      </c>
      <c r="AA1173" s="118">
        <v>19</v>
      </c>
      <c r="AB1173" s="118">
        <v>6</v>
      </c>
      <c r="AC1173" s="118" t="s">
        <v>3532</v>
      </c>
      <c r="AD1173" s="118">
        <v>869</v>
      </c>
    </row>
    <row r="1174" spans="1:30" ht="36" hidden="1" customHeight="1">
      <c r="A1174" s="32">
        <v>15</v>
      </c>
      <c r="B1174" s="118" t="s">
        <v>3533</v>
      </c>
      <c r="C1174" s="118" t="s">
        <v>3534</v>
      </c>
      <c r="D1174" s="47" t="s">
        <v>32</v>
      </c>
      <c r="E1174" s="118" t="s">
        <v>2026</v>
      </c>
      <c r="F1174" s="118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6">
        <f t="shared" si="44"/>
        <v>0</v>
      </c>
      <c r="W1174" s="111">
        <v>2745</v>
      </c>
      <c r="X1174" s="111">
        <v>2745</v>
      </c>
      <c r="Y1174" s="11" t="s">
        <v>34</v>
      </c>
      <c r="Z1174" s="118">
        <v>39</v>
      </c>
      <c r="AA1174" s="118">
        <v>19</v>
      </c>
      <c r="AB1174" s="118">
        <v>5</v>
      </c>
      <c r="AC1174" s="118" t="s">
        <v>3535</v>
      </c>
      <c r="AD1174" s="118">
        <v>862</v>
      </c>
    </row>
    <row r="1175" spans="1:30" ht="36" hidden="1" customHeight="1">
      <c r="A1175" s="32">
        <v>16</v>
      </c>
      <c r="B1175" s="118" t="s">
        <v>3536</v>
      </c>
      <c r="C1175" s="118" t="s">
        <v>3537</v>
      </c>
      <c r="D1175" s="47" t="s">
        <v>32</v>
      </c>
      <c r="E1175" s="118" t="s">
        <v>3538</v>
      </c>
      <c r="F1175" s="118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6">
        <f t="shared" si="44"/>
        <v>0</v>
      </c>
      <c r="W1175" s="111">
        <v>2358</v>
      </c>
      <c r="X1175" s="111">
        <v>2358</v>
      </c>
      <c r="Y1175" s="11" t="s">
        <v>34</v>
      </c>
      <c r="Z1175" s="118">
        <v>39</v>
      </c>
      <c r="AA1175" s="118">
        <v>19</v>
      </c>
      <c r="AB1175" s="118">
        <v>5</v>
      </c>
      <c r="AC1175" s="118" t="s">
        <v>3539</v>
      </c>
      <c r="AD1175" s="118">
        <v>866</v>
      </c>
    </row>
    <row r="1176" spans="1:30" ht="36" hidden="1" customHeight="1">
      <c r="A1176" s="32">
        <v>17</v>
      </c>
      <c r="B1176" s="118" t="s">
        <v>3540</v>
      </c>
      <c r="C1176" s="118" t="s">
        <v>3541</v>
      </c>
      <c r="D1176" s="47" t="s">
        <v>32</v>
      </c>
      <c r="E1176" s="118" t="s">
        <v>177</v>
      </c>
      <c r="F1176" s="118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6">
        <f t="shared" si="44"/>
        <v>0</v>
      </c>
      <c r="W1176" s="111">
        <v>2284</v>
      </c>
      <c r="X1176" s="111">
        <v>2284</v>
      </c>
      <c r="Y1176" s="11" t="s">
        <v>34</v>
      </c>
      <c r="Z1176" s="118">
        <v>39</v>
      </c>
      <c r="AA1176" s="118">
        <v>19</v>
      </c>
      <c r="AB1176" s="118">
        <v>5</v>
      </c>
      <c r="AC1176" s="182" t="s">
        <v>3542</v>
      </c>
      <c r="AD1176" s="118">
        <v>863</v>
      </c>
    </row>
    <row r="1177" spans="1:30" ht="36" customHeight="1">
      <c r="A1177" s="32">
        <v>18</v>
      </c>
      <c r="B1177" s="118" t="s">
        <v>3544</v>
      </c>
      <c r="C1177" s="118" t="s">
        <v>3545</v>
      </c>
      <c r="D1177" s="47" t="s">
        <v>32</v>
      </c>
      <c r="E1177" s="118" t="s">
        <v>42</v>
      </c>
      <c r="F1177" s="118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6">
        <f t="shared" si="44"/>
        <v>0</v>
      </c>
      <c r="W1177" s="111">
        <v>2186</v>
      </c>
      <c r="X1177" s="111">
        <v>2186</v>
      </c>
      <c r="Y1177" s="11" t="s">
        <v>34</v>
      </c>
      <c r="Z1177" s="118">
        <v>39</v>
      </c>
      <c r="AA1177" s="118">
        <v>19</v>
      </c>
      <c r="AB1177" s="118">
        <v>5</v>
      </c>
      <c r="AC1177" s="118"/>
      <c r="AD1177" s="118"/>
    </row>
    <row r="1178" spans="1:30" ht="36" hidden="1" customHeight="1">
      <c r="A1178" s="32">
        <v>19</v>
      </c>
      <c r="B1178" s="118" t="s">
        <v>3546</v>
      </c>
      <c r="C1178" s="154" t="s">
        <v>3547</v>
      </c>
      <c r="D1178" s="47" t="s">
        <v>32</v>
      </c>
      <c r="E1178" s="118" t="s">
        <v>3548</v>
      </c>
      <c r="F1178" s="118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6">
        <f t="shared" si="44"/>
        <v>0</v>
      </c>
      <c r="W1178" s="111">
        <v>2084</v>
      </c>
      <c r="X1178" s="111">
        <v>2084</v>
      </c>
      <c r="Y1178" s="11" t="s">
        <v>34</v>
      </c>
      <c r="Z1178" s="118">
        <v>39</v>
      </c>
      <c r="AA1178" s="118">
        <v>19</v>
      </c>
      <c r="AB1178" s="118">
        <v>5</v>
      </c>
      <c r="AC1178" s="118" t="s">
        <v>3549</v>
      </c>
      <c r="AD1178" s="118">
        <v>868</v>
      </c>
    </row>
    <row r="1179" spans="1:30" ht="36" hidden="1" customHeight="1">
      <c r="A1179" s="32">
        <v>20</v>
      </c>
      <c r="B1179" s="118" t="s">
        <v>3550</v>
      </c>
      <c r="C1179" s="154" t="s">
        <v>3551</v>
      </c>
      <c r="D1179" s="47" t="s">
        <v>539</v>
      </c>
      <c r="E1179" s="118" t="s">
        <v>3528</v>
      </c>
      <c r="F1179" s="118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6">
        <f t="shared" si="44"/>
        <v>0</v>
      </c>
      <c r="W1179" s="111">
        <v>2008</v>
      </c>
      <c r="X1179" s="111">
        <v>2008</v>
      </c>
      <c r="Y1179" s="118" t="s">
        <v>34</v>
      </c>
      <c r="Z1179" s="118">
        <v>39</v>
      </c>
      <c r="AA1179" s="118">
        <v>19</v>
      </c>
      <c r="AB1179" s="118">
        <v>6</v>
      </c>
      <c r="AC1179" s="118" t="s">
        <v>3552</v>
      </c>
      <c r="AD1179" s="118">
        <v>870</v>
      </c>
    </row>
    <row r="1180" spans="1:30" ht="36" hidden="1" customHeight="1">
      <c r="A1180" s="32">
        <v>21</v>
      </c>
      <c r="B1180" s="77" t="s">
        <v>3553</v>
      </c>
      <c r="C1180" s="154" t="s">
        <v>3554</v>
      </c>
      <c r="D1180" s="52" t="s">
        <v>32</v>
      </c>
      <c r="E1180" s="77" t="s">
        <v>2026</v>
      </c>
      <c r="F1180" s="7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6">
        <f t="shared" si="44"/>
        <v>0</v>
      </c>
      <c r="W1180" s="23">
        <v>1963</v>
      </c>
      <c r="X1180" s="23">
        <v>1963</v>
      </c>
      <c r="Y1180" s="11" t="s">
        <v>34</v>
      </c>
      <c r="Z1180" s="118">
        <v>39</v>
      </c>
      <c r="AA1180" s="118">
        <v>19</v>
      </c>
      <c r="AB1180" s="118">
        <v>5</v>
      </c>
      <c r="AC1180" s="118" t="s">
        <v>3555</v>
      </c>
      <c r="AD1180" s="118">
        <v>865</v>
      </c>
    </row>
    <row r="1181" spans="1:30" ht="36" hidden="1" customHeight="1">
      <c r="A1181" s="32">
        <v>22</v>
      </c>
      <c r="B1181" s="118" t="s">
        <v>3556</v>
      </c>
      <c r="C1181" s="154" t="s">
        <v>3557</v>
      </c>
      <c r="D1181" s="47" t="s">
        <v>32</v>
      </c>
      <c r="E1181" s="118" t="s">
        <v>3558</v>
      </c>
      <c r="F1181" s="118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6">
        <f t="shared" si="44"/>
        <v>0</v>
      </c>
      <c r="W1181" s="111">
        <v>1915</v>
      </c>
      <c r="X1181" s="111">
        <v>1915</v>
      </c>
      <c r="Y1181" s="11" t="s">
        <v>34</v>
      </c>
      <c r="Z1181" s="118">
        <v>39</v>
      </c>
      <c r="AA1181" s="118">
        <v>19</v>
      </c>
      <c r="AB1181" s="118">
        <v>5</v>
      </c>
      <c r="AC1181" s="118" t="s">
        <v>3559</v>
      </c>
      <c r="AD1181" s="118">
        <v>864</v>
      </c>
    </row>
    <row r="1182" spans="1:30" ht="36" hidden="1" customHeight="1">
      <c r="A1182" s="32">
        <v>23</v>
      </c>
      <c r="B1182" s="118" t="s">
        <v>3560</v>
      </c>
      <c r="C1182" s="154" t="s">
        <v>3561</v>
      </c>
      <c r="D1182" s="47" t="s">
        <v>539</v>
      </c>
      <c r="E1182" s="118" t="s">
        <v>3528</v>
      </c>
      <c r="F1182" s="118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6">
        <f t="shared" si="44"/>
        <v>0</v>
      </c>
      <c r="W1182" s="111">
        <v>1866</v>
      </c>
      <c r="X1182" s="111">
        <v>1866</v>
      </c>
      <c r="Y1182" s="118" t="s">
        <v>34</v>
      </c>
      <c r="Z1182" s="118">
        <v>39</v>
      </c>
      <c r="AA1182" s="118">
        <v>19</v>
      </c>
      <c r="AB1182" s="118">
        <v>6</v>
      </c>
      <c r="AC1182" s="118" t="s">
        <v>3562</v>
      </c>
      <c r="AD1182" s="118">
        <v>872</v>
      </c>
    </row>
    <row r="1183" spans="1:30" ht="36" hidden="1" customHeight="1">
      <c r="A1183" s="32">
        <v>24</v>
      </c>
      <c r="B1183" s="118" t="s">
        <v>3563</v>
      </c>
      <c r="C1183" s="154" t="s">
        <v>3564</v>
      </c>
      <c r="D1183" s="47" t="s">
        <v>32</v>
      </c>
      <c r="E1183" s="118" t="s">
        <v>3565</v>
      </c>
      <c r="F1183" s="118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6">
        <f t="shared" si="44"/>
        <v>0</v>
      </c>
      <c r="W1183" s="111">
        <v>1821</v>
      </c>
      <c r="X1183" s="111">
        <v>1821</v>
      </c>
      <c r="Y1183" s="11" t="s">
        <v>34</v>
      </c>
      <c r="Z1183" s="118">
        <v>39</v>
      </c>
      <c r="AA1183" s="118">
        <v>19</v>
      </c>
      <c r="AB1183" s="118">
        <v>5</v>
      </c>
      <c r="AC1183" s="118" t="s">
        <v>3566</v>
      </c>
      <c r="AD1183" s="118">
        <v>856</v>
      </c>
    </row>
    <row r="1184" spans="1:30" ht="36" hidden="1" customHeight="1">
      <c r="A1184" s="32">
        <v>25</v>
      </c>
      <c r="B1184" s="118" t="s">
        <v>3567</v>
      </c>
      <c r="C1184" s="154" t="s">
        <v>3568</v>
      </c>
      <c r="D1184" s="13" t="s">
        <v>55</v>
      </c>
      <c r="E1184" s="118" t="s">
        <v>3569</v>
      </c>
      <c r="F1184" s="118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6">
        <f t="shared" si="44"/>
        <v>0</v>
      </c>
      <c r="W1184" s="111">
        <v>1755</v>
      </c>
      <c r="X1184" s="111">
        <v>1755</v>
      </c>
      <c r="Y1184" s="118" t="s">
        <v>34</v>
      </c>
      <c r="Z1184" s="118">
        <v>39</v>
      </c>
      <c r="AA1184" s="118">
        <v>19</v>
      </c>
      <c r="AB1184" s="118">
        <v>1</v>
      </c>
      <c r="AC1184" s="118" t="s">
        <v>3570</v>
      </c>
      <c r="AD1184" s="118">
        <v>874</v>
      </c>
    </row>
    <row r="1185" spans="1:30" ht="36" hidden="1" customHeight="1">
      <c r="A1185" s="32">
        <v>26</v>
      </c>
      <c r="B1185" s="118" t="s">
        <v>3571</v>
      </c>
      <c r="C1185" s="154" t="s">
        <v>3572</v>
      </c>
      <c r="D1185" s="47" t="s">
        <v>32</v>
      </c>
      <c r="E1185" s="118" t="s">
        <v>3573</v>
      </c>
      <c r="F1185" s="118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6">
        <f t="shared" si="44"/>
        <v>0</v>
      </c>
      <c r="W1185" s="111">
        <v>1728</v>
      </c>
      <c r="X1185" s="111">
        <v>1728</v>
      </c>
      <c r="Y1185" s="11" t="s">
        <v>34</v>
      </c>
      <c r="Z1185" s="118">
        <v>39</v>
      </c>
      <c r="AA1185" s="118">
        <v>19</v>
      </c>
      <c r="AB1185" s="118">
        <v>5</v>
      </c>
      <c r="AC1185" s="118" t="s">
        <v>3574</v>
      </c>
      <c r="AD1185" s="118">
        <v>861</v>
      </c>
    </row>
    <row r="1186" spans="1:30" ht="36" hidden="1" customHeight="1">
      <c r="A1186" s="32">
        <v>27</v>
      </c>
      <c r="B1186" s="118" t="s">
        <v>3575</v>
      </c>
      <c r="C1186" s="154" t="s">
        <v>3576</v>
      </c>
      <c r="D1186" s="47" t="s">
        <v>539</v>
      </c>
      <c r="E1186" s="118" t="s">
        <v>3528</v>
      </c>
      <c r="F1186" s="118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6">
        <f t="shared" si="44"/>
        <v>0</v>
      </c>
      <c r="W1186" s="111">
        <v>1429</v>
      </c>
      <c r="X1186" s="111">
        <v>1429</v>
      </c>
      <c r="Y1186" s="118" t="s">
        <v>34</v>
      </c>
      <c r="Z1186" s="118">
        <v>39</v>
      </c>
      <c r="AA1186" s="118">
        <v>19</v>
      </c>
      <c r="AB1186" s="118">
        <v>6</v>
      </c>
      <c r="AC1186" s="118" t="s">
        <v>3577</v>
      </c>
      <c r="AD1186" s="118">
        <v>878</v>
      </c>
    </row>
    <row r="1187" spans="1:30" ht="36" hidden="1" customHeight="1">
      <c r="A1187" s="32">
        <v>28</v>
      </c>
      <c r="B1187" s="77" t="s">
        <v>3578</v>
      </c>
      <c r="C1187" s="154" t="s">
        <v>3579</v>
      </c>
      <c r="D1187" s="52" t="s">
        <v>539</v>
      </c>
      <c r="E1187" s="77" t="s">
        <v>3528</v>
      </c>
      <c r="F1187" s="7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6">
        <f t="shared" si="44"/>
        <v>0</v>
      </c>
      <c r="W1187" s="23">
        <v>1373</v>
      </c>
      <c r="X1187" s="23">
        <v>1373</v>
      </c>
      <c r="Y1187" s="118" t="s">
        <v>34</v>
      </c>
      <c r="Z1187" s="118">
        <v>39</v>
      </c>
      <c r="AA1187" s="118">
        <v>19</v>
      </c>
      <c r="AB1187" s="118">
        <v>6</v>
      </c>
      <c r="AC1187" s="118" t="s">
        <v>3580</v>
      </c>
      <c r="AD1187" s="118">
        <v>880</v>
      </c>
    </row>
    <row r="1188" spans="1:30" ht="36" hidden="1" customHeight="1">
      <c r="A1188" s="32">
        <v>29</v>
      </c>
      <c r="B1188" s="77" t="s">
        <v>3581</v>
      </c>
      <c r="C1188" s="154" t="s">
        <v>3582</v>
      </c>
      <c r="D1188" s="52" t="s">
        <v>32</v>
      </c>
      <c r="E1188" s="77" t="s">
        <v>2394</v>
      </c>
      <c r="F1188" s="7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6">
        <f t="shared" ref="V1188:V1248" si="47">0.0001543*F1188+0.7*G1188+ 0.7*H1188+0.6*I1188+0.5*J1188+1.02*K1188+0.00088*L1188+0.99*M1188+0.00094*N1188+1.05*O1188+0.00083*P1188+1.09*Q1188+0.0009*R1188+1.09*S1188+1*T1188+0*U1188</f>
        <v>0</v>
      </c>
      <c r="W1188" s="23">
        <v>1262</v>
      </c>
      <c r="X1188" s="23">
        <v>1262</v>
      </c>
      <c r="Y1188" s="11" t="s">
        <v>34</v>
      </c>
      <c r="Z1188" s="118">
        <v>39</v>
      </c>
      <c r="AA1188" s="118">
        <v>19</v>
      </c>
      <c r="AB1188" s="118">
        <v>5</v>
      </c>
      <c r="AC1188" s="118" t="s">
        <v>3583</v>
      </c>
      <c r="AD1188" s="118">
        <v>2654</v>
      </c>
    </row>
    <row r="1189" spans="1:30" ht="36" hidden="1" customHeight="1">
      <c r="A1189" s="32">
        <v>30</v>
      </c>
      <c r="B1189" s="118" t="s">
        <v>3584</v>
      </c>
      <c r="C1189" s="154" t="s">
        <v>3585</v>
      </c>
      <c r="D1189" s="47" t="s">
        <v>539</v>
      </c>
      <c r="E1189" s="118" t="s">
        <v>61</v>
      </c>
      <c r="F1189" s="118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6">
        <f t="shared" si="47"/>
        <v>0</v>
      </c>
      <c r="W1189" s="111">
        <v>1246</v>
      </c>
      <c r="X1189" s="111">
        <v>1246</v>
      </c>
      <c r="Y1189" s="118" t="s">
        <v>34</v>
      </c>
      <c r="Z1189" s="118">
        <v>39</v>
      </c>
      <c r="AA1189" s="118">
        <v>19</v>
      </c>
      <c r="AB1189" s="118">
        <v>6</v>
      </c>
      <c r="AC1189" s="118" t="s">
        <v>3586</v>
      </c>
      <c r="AD1189" s="118">
        <v>2661</v>
      </c>
    </row>
    <row r="1190" spans="1:30" ht="36" hidden="1" customHeight="1">
      <c r="A1190" s="32">
        <v>31</v>
      </c>
      <c r="B1190" s="118" t="s">
        <v>3587</v>
      </c>
      <c r="C1190" s="154" t="s">
        <v>3588</v>
      </c>
      <c r="D1190" s="47" t="s">
        <v>32</v>
      </c>
      <c r="E1190" s="118" t="s">
        <v>652</v>
      </c>
      <c r="F1190" s="118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6">
        <f t="shared" si="47"/>
        <v>0</v>
      </c>
      <c r="W1190" s="111">
        <v>1236</v>
      </c>
      <c r="X1190" s="111">
        <v>1236</v>
      </c>
      <c r="Y1190" s="11" t="s">
        <v>34</v>
      </c>
      <c r="Z1190" s="118">
        <v>39</v>
      </c>
      <c r="AA1190" s="118">
        <v>19</v>
      </c>
      <c r="AB1190" s="118">
        <v>5</v>
      </c>
      <c r="AC1190" s="118" t="s">
        <v>3589</v>
      </c>
      <c r="AD1190" s="118">
        <v>867</v>
      </c>
    </row>
    <row r="1191" spans="1:30" ht="36" hidden="1" customHeight="1">
      <c r="A1191" s="32">
        <v>32</v>
      </c>
      <c r="B1191" s="118" t="s">
        <v>3590</v>
      </c>
      <c r="C1191" s="154" t="s">
        <v>3591</v>
      </c>
      <c r="D1191" s="47" t="s">
        <v>32</v>
      </c>
      <c r="E1191" s="118" t="s">
        <v>3289</v>
      </c>
      <c r="F1191" s="118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6">
        <f t="shared" si="47"/>
        <v>0</v>
      </c>
      <c r="W1191" s="111">
        <v>1231</v>
      </c>
      <c r="X1191" s="111">
        <v>1231</v>
      </c>
      <c r="Y1191" s="11" t="s">
        <v>34</v>
      </c>
      <c r="Z1191" s="118">
        <v>39</v>
      </c>
      <c r="AA1191" s="118">
        <v>19</v>
      </c>
      <c r="AB1191" s="118">
        <v>5</v>
      </c>
      <c r="AC1191" s="118" t="s">
        <v>3592</v>
      </c>
      <c r="AD1191" s="118">
        <v>2655</v>
      </c>
    </row>
    <row r="1192" spans="1:30" ht="36" hidden="1" customHeight="1">
      <c r="A1192" s="32">
        <v>33</v>
      </c>
      <c r="B1192" s="118" t="s">
        <v>3593</v>
      </c>
      <c r="C1192" s="154" t="s">
        <v>3594</v>
      </c>
      <c r="D1192" s="47" t="s">
        <v>539</v>
      </c>
      <c r="E1192" s="118" t="s">
        <v>3528</v>
      </c>
      <c r="F1192" s="180">
        <f>I1192*0.0001543</f>
        <v>0</v>
      </c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6">
        <f t="shared" si="47"/>
        <v>0</v>
      </c>
      <c r="W1192" s="111">
        <v>1216</v>
      </c>
      <c r="X1192" s="111">
        <v>1216</v>
      </c>
      <c r="Y1192" s="118" t="s">
        <v>34</v>
      </c>
      <c r="Z1192" s="118">
        <v>39</v>
      </c>
      <c r="AA1192" s="118">
        <v>19</v>
      </c>
      <c r="AB1192" s="118">
        <v>6</v>
      </c>
      <c r="AC1192" s="118" t="s">
        <v>3595</v>
      </c>
      <c r="AD1192" s="118">
        <v>879</v>
      </c>
    </row>
    <row r="1193" spans="1:30" ht="36" hidden="1" customHeight="1">
      <c r="A1193" s="32">
        <v>34</v>
      </c>
      <c r="B1193" s="118" t="s">
        <v>3596</v>
      </c>
      <c r="C1193" s="154" t="s">
        <v>3597</v>
      </c>
      <c r="D1193" s="47" t="s">
        <v>539</v>
      </c>
      <c r="E1193" s="118" t="s">
        <v>3598</v>
      </c>
      <c r="F1193" s="180">
        <f>I1193*0.0001543</f>
        <v>0</v>
      </c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6">
        <f t="shared" si="47"/>
        <v>0</v>
      </c>
      <c r="W1193" s="111">
        <v>1045</v>
      </c>
      <c r="X1193" s="111">
        <v>1045</v>
      </c>
      <c r="Y1193" s="118" t="s">
        <v>34</v>
      </c>
      <c r="Z1193" s="118">
        <v>39</v>
      </c>
      <c r="AA1193" s="118">
        <v>19</v>
      </c>
      <c r="AB1193" s="118">
        <v>6</v>
      </c>
      <c r="AC1193" s="118" t="s">
        <v>3599</v>
      </c>
      <c r="AD1193" s="118">
        <v>873</v>
      </c>
    </row>
    <row r="1194" spans="1:30" ht="36" hidden="1" customHeight="1">
      <c r="A1194" s="32">
        <v>35</v>
      </c>
      <c r="B1194" s="118" t="s">
        <v>3600</v>
      </c>
      <c r="C1194" s="154" t="s">
        <v>3601</v>
      </c>
      <c r="D1194" s="47" t="s">
        <v>539</v>
      </c>
      <c r="E1194" s="118" t="s">
        <v>3528</v>
      </c>
      <c r="F1194" s="118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6">
        <f t="shared" si="47"/>
        <v>0</v>
      </c>
      <c r="W1194" s="111">
        <v>1029</v>
      </c>
      <c r="X1194" s="111">
        <v>1029</v>
      </c>
      <c r="Y1194" s="118" t="s">
        <v>34</v>
      </c>
      <c r="Z1194" s="118">
        <v>39</v>
      </c>
      <c r="AA1194" s="118">
        <v>19</v>
      </c>
      <c r="AB1194" s="118">
        <v>6</v>
      </c>
      <c r="AC1194" s="118" t="s">
        <v>3602</v>
      </c>
      <c r="AD1194" s="118">
        <v>2659</v>
      </c>
    </row>
    <row r="1195" spans="1:30" ht="36" hidden="1" customHeight="1">
      <c r="A1195" s="32">
        <v>36</v>
      </c>
      <c r="B1195" s="118" t="s">
        <v>3603</v>
      </c>
      <c r="C1195" s="154" t="s">
        <v>3604</v>
      </c>
      <c r="D1195" s="47" t="s">
        <v>539</v>
      </c>
      <c r="E1195" s="118" t="s">
        <v>3605</v>
      </c>
      <c r="F1195" s="118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6">
        <f t="shared" si="47"/>
        <v>0</v>
      </c>
      <c r="W1195" s="111">
        <v>1004</v>
      </c>
      <c r="X1195" s="111">
        <v>1004</v>
      </c>
      <c r="Y1195" s="118" t="s">
        <v>34</v>
      </c>
      <c r="Z1195" s="118">
        <v>39</v>
      </c>
      <c r="AA1195" s="118">
        <v>19</v>
      </c>
      <c r="AB1195" s="118">
        <v>6</v>
      </c>
      <c r="AC1195" s="118" t="s">
        <v>3606</v>
      </c>
      <c r="AD1195" s="118">
        <v>875</v>
      </c>
    </row>
    <row r="1196" spans="1:30" ht="36" hidden="1" customHeight="1">
      <c r="A1196" s="32">
        <v>37</v>
      </c>
      <c r="B1196" s="118" t="s">
        <v>3607</v>
      </c>
      <c r="C1196" s="154" t="s">
        <v>3608</v>
      </c>
      <c r="D1196" s="47" t="s">
        <v>539</v>
      </c>
      <c r="E1196" s="118" t="s">
        <v>3528</v>
      </c>
      <c r="F1196" s="118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6">
        <f t="shared" si="47"/>
        <v>0</v>
      </c>
      <c r="W1196" s="111">
        <v>852</v>
      </c>
      <c r="X1196" s="111">
        <v>852</v>
      </c>
      <c r="Y1196" s="118" t="s">
        <v>34</v>
      </c>
      <c r="Z1196" s="118">
        <v>39</v>
      </c>
      <c r="AA1196" s="118">
        <v>19</v>
      </c>
      <c r="AB1196" s="118">
        <v>6</v>
      </c>
      <c r="AC1196" s="118" t="s">
        <v>3609</v>
      </c>
      <c r="AD1196" s="118">
        <v>881</v>
      </c>
    </row>
    <row r="1197" spans="1:30" ht="36" customHeight="1">
      <c r="A1197" s="32">
        <v>38</v>
      </c>
      <c r="B1197" s="118" t="s">
        <v>3610</v>
      </c>
      <c r="C1197" s="13" t="s">
        <v>3608</v>
      </c>
      <c r="D1197" s="47" t="s">
        <v>539</v>
      </c>
      <c r="E1197" s="118" t="s">
        <v>3611</v>
      </c>
      <c r="F1197" s="180">
        <f>I1197*0.0001543</f>
        <v>0</v>
      </c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6">
        <f t="shared" si="47"/>
        <v>0</v>
      </c>
      <c r="W1197" s="111">
        <v>832</v>
      </c>
      <c r="X1197" s="111">
        <v>832</v>
      </c>
      <c r="Y1197" s="118" t="s">
        <v>34</v>
      </c>
      <c r="Z1197" s="118">
        <v>39</v>
      </c>
      <c r="AA1197" s="118">
        <v>19</v>
      </c>
      <c r="AB1197" s="118">
        <v>6</v>
      </c>
      <c r="AC1197" s="118"/>
      <c r="AD1197" s="118"/>
    </row>
    <row r="1198" spans="1:30" ht="36" hidden="1" customHeight="1">
      <c r="A1198" s="32">
        <v>39</v>
      </c>
      <c r="B1198" s="118" t="s">
        <v>3612</v>
      </c>
      <c r="C1198" s="13" t="s">
        <v>3613</v>
      </c>
      <c r="D1198" s="47" t="s">
        <v>539</v>
      </c>
      <c r="E1198" s="118" t="s">
        <v>3605</v>
      </c>
      <c r="F1198" s="118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6">
        <f t="shared" si="47"/>
        <v>0</v>
      </c>
      <c r="W1198" s="111">
        <v>791</v>
      </c>
      <c r="X1198" s="111">
        <v>791</v>
      </c>
      <c r="Y1198" s="118" t="s">
        <v>34</v>
      </c>
      <c r="Z1198" s="118">
        <v>39</v>
      </c>
      <c r="AA1198" s="118">
        <v>19</v>
      </c>
      <c r="AB1198" s="118">
        <v>6</v>
      </c>
      <c r="AC1198" s="118" t="s">
        <v>3614</v>
      </c>
      <c r="AD1198" s="118">
        <v>876</v>
      </c>
    </row>
    <row r="1199" spans="1:30" ht="36" hidden="1" customHeight="1">
      <c r="A1199" s="32">
        <v>40</v>
      </c>
      <c r="B1199" s="118" t="s">
        <v>3615</v>
      </c>
      <c r="C1199" s="13" t="s">
        <v>3616</v>
      </c>
      <c r="D1199" s="47" t="s">
        <v>539</v>
      </c>
      <c r="E1199" s="118" t="s">
        <v>3528</v>
      </c>
      <c r="F1199" s="118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6">
        <f t="shared" si="47"/>
        <v>0</v>
      </c>
      <c r="W1199" s="111">
        <v>762</v>
      </c>
      <c r="X1199" s="111">
        <v>762</v>
      </c>
      <c r="Y1199" s="118" t="s">
        <v>34</v>
      </c>
      <c r="Z1199" s="118">
        <v>39</v>
      </c>
      <c r="AA1199" s="118">
        <v>19</v>
      </c>
      <c r="AB1199" s="118">
        <v>6</v>
      </c>
      <c r="AC1199" s="118" t="s">
        <v>3617</v>
      </c>
      <c r="AD1199" s="118">
        <v>2660</v>
      </c>
    </row>
    <row r="1200" spans="1:30" ht="36" hidden="1" customHeight="1">
      <c r="A1200" s="32">
        <v>41</v>
      </c>
      <c r="B1200" s="118" t="s">
        <v>3618</v>
      </c>
      <c r="C1200" s="13" t="s">
        <v>3619</v>
      </c>
      <c r="D1200" s="47" t="s">
        <v>539</v>
      </c>
      <c r="E1200" s="118" t="s">
        <v>3528</v>
      </c>
      <c r="F1200" s="118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6">
        <f t="shared" si="47"/>
        <v>0</v>
      </c>
      <c r="W1200" s="111">
        <v>715</v>
      </c>
      <c r="X1200" s="111">
        <v>715</v>
      </c>
      <c r="Y1200" s="118" t="s">
        <v>34</v>
      </c>
      <c r="Z1200" s="118">
        <v>39</v>
      </c>
      <c r="AA1200" s="118">
        <v>19</v>
      </c>
      <c r="AB1200" s="118">
        <v>6</v>
      </c>
      <c r="AC1200" s="118" t="s">
        <v>3620</v>
      </c>
      <c r="AD1200" s="118">
        <v>877</v>
      </c>
    </row>
    <row r="1201" spans="1:30" ht="36" hidden="1" customHeight="1">
      <c r="A1201" s="32">
        <v>42</v>
      </c>
      <c r="B1201" s="118" t="s">
        <v>3621</v>
      </c>
      <c r="C1201" s="13" t="s">
        <v>3622</v>
      </c>
      <c r="D1201" s="47" t="s">
        <v>539</v>
      </c>
      <c r="E1201" s="118" t="s">
        <v>3623</v>
      </c>
      <c r="F1201" s="118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6">
        <f t="shared" si="47"/>
        <v>0</v>
      </c>
      <c r="W1201" s="111">
        <v>663</v>
      </c>
      <c r="X1201" s="111">
        <v>663</v>
      </c>
      <c r="Y1201" s="118" t="s">
        <v>34</v>
      </c>
      <c r="Z1201" s="118">
        <v>39</v>
      </c>
      <c r="AA1201" s="118">
        <v>19</v>
      </c>
      <c r="AB1201" s="118">
        <v>6</v>
      </c>
      <c r="AC1201" s="118" t="s">
        <v>3624</v>
      </c>
      <c r="AD1201" s="118">
        <v>2652</v>
      </c>
    </row>
    <row r="1202" spans="1:30" ht="36" hidden="1" customHeight="1">
      <c r="A1202" s="32">
        <v>43</v>
      </c>
      <c r="B1202" s="118" t="s">
        <v>3625</v>
      </c>
      <c r="C1202" s="13" t="s">
        <v>3626</v>
      </c>
      <c r="D1202" s="47" t="s">
        <v>539</v>
      </c>
      <c r="E1202" s="118" t="s">
        <v>3627</v>
      </c>
      <c r="F1202" s="118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6">
        <f t="shared" si="47"/>
        <v>0</v>
      </c>
      <c r="W1202" s="31">
        <v>555</v>
      </c>
      <c r="X1202" s="31">
        <v>555</v>
      </c>
      <c r="Y1202" s="118" t="s">
        <v>34</v>
      </c>
      <c r="Z1202" s="118">
        <v>39</v>
      </c>
      <c r="AA1202" s="118">
        <v>19</v>
      </c>
      <c r="AB1202" s="118">
        <v>6</v>
      </c>
      <c r="AC1202" s="118" t="s">
        <v>3628</v>
      </c>
      <c r="AD1202" s="118">
        <v>2662</v>
      </c>
    </row>
    <row r="1203" spans="1:30" ht="36" hidden="1" customHeight="1">
      <c r="A1203" s="32">
        <v>44</v>
      </c>
      <c r="B1203" s="118" t="s">
        <v>3629</v>
      </c>
      <c r="C1203" s="13" t="s">
        <v>3630</v>
      </c>
      <c r="D1203" s="47" t="s">
        <v>539</v>
      </c>
      <c r="E1203" s="118" t="s">
        <v>3528</v>
      </c>
      <c r="F1203" s="118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6">
        <f t="shared" si="47"/>
        <v>0</v>
      </c>
      <c r="W1203" s="111">
        <v>545</v>
      </c>
      <c r="X1203" s="111">
        <v>545</v>
      </c>
      <c r="Y1203" s="118" t="s">
        <v>34</v>
      </c>
      <c r="Z1203" s="118">
        <v>39</v>
      </c>
      <c r="AA1203" s="118">
        <v>19</v>
      </c>
      <c r="AB1203" s="118">
        <v>6</v>
      </c>
      <c r="AC1203" s="118" t="s">
        <v>3631</v>
      </c>
      <c r="AD1203" s="118">
        <v>2666</v>
      </c>
    </row>
    <row r="1204" spans="1:30" ht="36" hidden="1" customHeight="1">
      <c r="A1204" s="32">
        <v>45</v>
      </c>
      <c r="B1204" s="118" t="s">
        <v>3632</v>
      </c>
      <c r="C1204" s="13" t="s">
        <v>3633</v>
      </c>
      <c r="D1204" s="118" t="s">
        <v>539</v>
      </c>
      <c r="E1204" s="118" t="s">
        <v>61</v>
      </c>
      <c r="F1204" s="118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6">
        <f t="shared" si="47"/>
        <v>0</v>
      </c>
      <c r="W1204" s="31">
        <v>506</v>
      </c>
      <c r="X1204" s="31">
        <v>506</v>
      </c>
      <c r="Y1204" s="118" t="s">
        <v>34</v>
      </c>
      <c r="Z1204" s="118">
        <v>39</v>
      </c>
      <c r="AA1204" s="118">
        <v>19</v>
      </c>
      <c r="AB1204" s="118">
        <v>6</v>
      </c>
      <c r="AC1204" s="118" t="s">
        <v>3634</v>
      </c>
      <c r="AD1204" s="118">
        <v>2663</v>
      </c>
    </row>
    <row r="1205" spans="1:30" ht="36" customHeight="1">
      <c r="A1205" s="32">
        <v>46</v>
      </c>
      <c r="B1205" s="118" t="s">
        <v>3635</v>
      </c>
      <c r="C1205" s="13" t="s">
        <v>3636</v>
      </c>
      <c r="D1205" s="118" t="s">
        <v>32</v>
      </c>
      <c r="E1205" s="118" t="s">
        <v>1288</v>
      </c>
      <c r="F1205" s="118">
        <v>30137580</v>
      </c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6">
        <f t="shared" si="47"/>
        <v>4650.2285940000002</v>
      </c>
      <c r="W1205" s="31"/>
      <c r="X1205" s="31">
        <v>4650</v>
      </c>
      <c r="Y1205" s="11" t="s">
        <v>51</v>
      </c>
      <c r="Z1205" s="118">
        <v>39</v>
      </c>
      <c r="AA1205" s="118">
        <v>19</v>
      </c>
      <c r="AB1205" s="118">
        <v>5</v>
      </c>
      <c r="AC1205" s="118"/>
      <c r="AD1205" s="118"/>
    </row>
    <row r="1206" spans="1:30" ht="36" customHeight="1">
      <c r="A1206" s="32">
        <v>47</v>
      </c>
      <c r="B1206" s="118" t="s">
        <v>3637</v>
      </c>
      <c r="C1206" s="13" t="s">
        <v>3638</v>
      </c>
      <c r="D1206" s="118" t="s">
        <v>539</v>
      </c>
      <c r="E1206" s="118" t="s">
        <v>1625</v>
      </c>
      <c r="F1206" s="118">
        <v>6505100</v>
      </c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6">
        <f t="shared" si="47"/>
        <v>1003.73693</v>
      </c>
      <c r="W1206" s="31"/>
      <c r="X1206" s="31">
        <v>1004</v>
      </c>
      <c r="Y1206" s="118" t="s">
        <v>51</v>
      </c>
      <c r="Z1206" s="118">
        <v>39</v>
      </c>
      <c r="AA1206" s="118">
        <v>19</v>
      </c>
      <c r="AB1206" s="118">
        <v>6</v>
      </c>
      <c r="AC1206" s="118"/>
      <c r="AD1206" s="118"/>
    </row>
    <row r="1207" spans="1:30" ht="36" hidden="1" customHeight="1">
      <c r="A1207" s="32">
        <v>48</v>
      </c>
      <c r="B1207" s="118" t="s">
        <v>3639</v>
      </c>
      <c r="C1207" s="13" t="s">
        <v>3640</v>
      </c>
      <c r="D1207" s="118" t="s">
        <v>539</v>
      </c>
      <c r="E1207" s="118" t="s">
        <v>3641</v>
      </c>
      <c r="F1207" s="118">
        <v>23030568</v>
      </c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6">
        <f t="shared" si="47"/>
        <v>3553.6166424000003</v>
      </c>
      <c r="W1207" s="31"/>
      <c r="X1207" s="31">
        <v>3554</v>
      </c>
      <c r="Y1207" s="118" t="s">
        <v>51</v>
      </c>
      <c r="Z1207" s="118">
        <v>39</v>
      </c>
      <c r="AA1207" s="118">
        <v>19</v>
      </c>
      <c r="AB1207" s="118">
        <v>6</v>
      </c>
      <c r="AC1207" s="118" t="s">
        <v>3642</v>
      </c>
      <c r="AD1207" s="118">
        <v>2664</v>
      </c>
    </row>
    <row r="1208" spans="1:30" ht="36" hidden="1" customHeight="1">
      <c r="A1208" s="32">
        <v>49</v>
      </c>
      <c r="B1208" s="118" t="s">
        <v>3643</v>
      </c>
      <c r="C1208" s="13" t="s">
        <v>3644</v>
      </c>
      <c r="D1208" s="118" t="s">
        <v>32</v>
      </c>
      <c r="E1208" s="118" t="s">
        <v>1288</v>
      </c>
      <c r="F1208" s="118">
        <v>16994828</v>
      </c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6">
        <f t="shared" si="47"/>
        <v>2622.3019604000001</v>
      </c>
      <c r="W1208" s="31"/>
      <c r="X1208" s="31">
        <v>2622</v>
      </c>
      <c r="Y1208" s="11" t="s">
        <v>51</v>
      </c>
      <c r="Z1208" s="118">
        <v>39</v>
      </c>
      <c r="AA1208" s="118">
        <v>19</v>
      </c>
      <c r="AB1208" s="118">
        <v>5</v>
      </c>
      <c r="AC1208" s="118" t="s">
        <v>3645</v>
      </c>
      <c r="AD1208" s="118">
        <v>2665</v>
      </c>
    </row>
    <row r="1209" spans="1:30" ht="36" customHeight="1">
      <c r="A1209" s="32">
        <v>50</v>
      </c>
      <c r="B1209" s="118" t="s">
        <v>3646</v>
      </c>
      <c r="C1209" s="13" t="s">
        <v>3647</v>
      </c>
      <c r="D1209" s="118" t="s">
        <v>539</v>
      </c>
      <c r="E1209" s="118" t="s">
        <v>3648</v>
      </c>
      <c r="F1209" s="118">
        <v>9072180</v>
      </c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6">
        <f t="shared" si="47"/>
        <v>1399.8373740000002</v>
      </c>
      <c r="W1209" s="31"/>
      <c r="X1209" s="31">
        <v>1400</v>
      </c>
      <c r="Y1209" s="118" t="s">
        <v>51</v>
      </c>
      <c r="Z1209" s="118">
        <v>39</v>
      </c>
      <c r="AA1209" s="118">
        <v>19</v>
      </c>
      <c r="AB1209" s="118">
        <v>6</v>
      </c>
      <c r="AC1209" s="118"/>
      <c r="AD1209" s="118"/>
    </row>
    <row r="1210" spans="1:30" ht="36" customHeight="1">
      <c r="A1210" s="32">
        <v>1</v>
      </c>
      <c r="B1210" s="11" t="s">
        <v>3649</v>
      </c>
      <c r="C1210" s="11" t="s">
        <v>3650</v>
      </c>
      <c r="D1210" s="11" t="s">
        <v>1822</v>
      </c>
      <c r="E1210" s="11" t="s">
        <v>3651</v>
      </c>
      <c r="F1210" s="24">
        <v>107175282</v>
      </c>
      <c r="G1210" s="24">
        <v>0</v>
      </c>
      <c r="H1210" s="24"/>
      <c r="I1210" s="24">
        <v>115652</v>
      </c>
      <c r="J1210" s="24">
        <v>0</v>
      </c>
      <c r="K1210" s="13"/>
      <c r="L1210" s="24">
        <v>295462</v>
      </c>
      <c r="M1210" s="13"/>
      <c r="N1210" s="24">
        <v>0</v>
      </c>
      <c r="O1210" s="13"/>
      <c r="P1210" s="24">
        <v>0</v>
      </c>
      <c r="Q1210" s="24">
        <v>0</v>
      </c>
      <c r="R1210" s="13"/>
      <c r="S1210" s="24">
        <v>0</v>
      </c>
      <c r="T1210" s="13"/>
      <c r="U1210" s="13"/>
      <c r="V1210" s="16">
        <f t="shared" si="47"/>
        <v>86188.352572599993</v>
      </c>
      <c r="W1210" s="30">
        <v>86188.352572599993</v>
      </c>
      <c r="X1210" s="19">
        <f>IF(Y1210="EVN",V1210,W1210)</f>
        <v>86188.352572599993</v>
      </c>
      <c r="Y1210" s="11" t="s">
        <v>34</v>
      </c>
      <c r="Z1210" s="13">
        <v>40</v>
      </c>
      <c r="AA1210" s="13">
        <v>50</v>
      </c>
      <c r="AB1210" s="13">
        <v>5</v>
      </c>
      <c r="AC1210" s="13"/>
      <c r="AD1210" s="13"/>
    </row>
    <row r="1211" spans="1:30" ht="36" customHeight="1">
      <c r="A1211" s="32">
        <v>2</v>
      </c>
      <c r="B1211" s="11" t="s">
        <v>3652</v>
      </c>
      <c r="C1211" s="11" t="s">
        <v>3653</v>
      </c>
      <c r="D1211" s="11" t="s">
        <v>1822</v>
      </c>
      <c r="E1211" s="11" t="s">
        <v>3654</v>
      </c>
      <c r="F1211" s="24">
        <v>6464046</v>
      </c>
      <c r="G1211" s="24">
        <v>0</v>
      </c>
      <c r="H1211" s="24"/>
      <c r="I1211" s="24">
        <v>0</v>
      </c>
      <c r="J1211" s="24">
        <v>0</v>
      </c>
      <c r="K1211" s="13"/>
      <c r="L1211" s="24">
        <v>1144739</v>
      </c>
      <c r="M1211" s="13"/>
      <c r="N1211" s="24">
        <v>0</v>
      </c>
      <c r="O1211" s="13"/>
      <c r="P1211" s="24">
        <v>0</v>
      </c>
      <c r="Q1211" s="24">
        <v>24.9</v>
      </c>
      <c r="R1211" s="13"/>
      <c r="S1211" s="24">
        <v>0</v>
      </c>
      <c r="T1211" s="13"/>
      <c r="U1211" s="13"/>
      <c r="V1211" s="16">
        <f t="shared" si="47"/>
        <v>2031.9136178000001</v>
      </c>
      <c r="W1211" s="30">
        <v>2004.7950278000001</v>
      </c>
      <c r="X1211" s="19">
        <f t="shared" ref="X1211:X1237" si="48">IF(Y1211="EVN",V1211,W1211)</f>
        <v>2004.7950278000001</v>
      </c>
      <c r="Y1211" s="11" t="s">
        <v>34</v>
      </c>
      <c r="Z1211" s="13">
        <v>40</v>
      </c>
      <c r="AA1211" s="13">
        <v>50</v>
      </c>
      <c r="AB1211" s="13">
        <v>5</v>
      </c>
      <c r="AC1211" s="13"/>
      <c r="AD1211" s="13"/>
    </row>
    <row r="1212" spans="1:30" ht="36" customHeight="1">
      <c r="A1212" s="32">
        <v>3</v>
      </c>
      <c r="B1212" s="11" t="s">
        <v>3655</v>
      </c>
      <c r="C1212" s="11" t="s">
        <v>3653</v>
      </c>
      <c r="D1212" s="11" t="s">
        <v>1822</v>
      </c>
      <c r="E1212" s="11" t="s">
        <v>3656</v>
      </c>
      <c r="F1212" s="24">
        <v>9962750</v>
      </c>
      <c r="G1212" s="24">
        <v>0</v>
      </c>
      <c r="H1212" s="24"/>
      <c r="I1212" s="24">
        <v>0</v>
      </c>
      <c r="J1212" s="24">
        <v>0</v>
      </c>
      <c r="K1212" s="13"/>
      <c r="L1212" s="24">
        <v>558388</v>
      </c>
      <c r="M1212" s="13"/>
      <c r="N1212" s="24">
        <v>0</v>
      </c>
      <c r="O1212" s="13"/>
      <c r="P1212" s="24">
        <v>0</v>
      </c>
      <c r="Q1212" s="24">
        <v>0</v>
      </c>
      <c r="R1212" s="13"/>
      <c r="S1212" s="24">
        <v>0</v>
      </c>
      <c r="T1212" s="13"/>
      <c r="U1212" s="13"/>
      <c r="V1212" s="16">
        <f t="shared" si="47"/>
        <v>2028.633765</v>
      </c>
      <c r="W1212" s="30">
        <v>2028.633765</v>
      </c>
      <c r="X1212" s="19">
        <f t="shared" si="48"/>
        <v>2028.633765</v>
      </c>
      <c r="Y1212" s="11" t="s">
        <v>34</v>
      </c>
      <c r="Z1212" s="13">
        <v>40</v>
      </c>
      <c r="AA1212" s="13">
        <v>50</v>
      </c>
      <c r="AB1212" s="13">
        <v>5</v>
      </c>
      <c r="AC1212" s="13"/>
      <c r="AD1212" s="13"/>
    </row>
    <row r="1213" spans="1:30" ht="36" customHeight="1">
      <c r="A1213" s="32">
        <v>4</v>
      </c>
      <c r="B1213" s="11" t="s">
        <v>3657</v>
      </c>
      <c r="C1213" s="11" t="s">
        <v>3658</v>
      </c>
      <c r="D1213" s="11" t="s">
        <v>1822</v>
      </c>
      <c r="E1213" s="11" t="s">
        <v>3659</v>
      </c>
      <c r="F1213" s="24">
        <v>16625100</v>
      </c>
      <c r="G1213" s="24">
        <v>0</v>
      </c>
      <c r="H1213" s="24"/>
      <c r="I1213" s="24">
        <v>8168</v>
      </c>
      <c r="J1213" s="24">
        <v>0</v>
      </c>
      <c r="K1213" s="13"/>
      <c r="L1213" s="24">
        <v>169475</v>
      </c>
      <c r="M1213" s="13"/>
      <c r="N1213" s="24">
        <v>0</v>
      </c>
      <c r="O1213" s="13"/>
      <c r="P1213" s="24">
        <v>0</v>
      </c>
      <c r="Q1213" s="24">
        <v>0</v>
      </c>
      <c r="R1213" s="13"/>
      <c r="S1213" s="24">
        <v>3226383</v>
      </c>
      <c r="T1213" s="13"/>
      <c r="U1213" s="13"/>
      <c r="V1213" s="16">
        <f t="shared" si="47"/>
        <v>3524372.6609300002</v>
      </c>
      <c r="W1213" s="30">
        <v>11131.948399999999</v>
      </c>
      <c r="X1213" s="19">
        <f t="shared" si="48"/>
        <v>11131.948399999999</v>
      </c>
      <c r="Y1213" s="11" t="s">
        <v>34</v>
      </c>
      <c r="Z1213" s="13">
        <v>40</v>
      </c>
      <c r="AA1213" s="13">
        <v>50</v>
      </c>
      <c r="AB1213" s="13">
        <v>5</v>
      </c>
      <c r="AC1213" s="13"/>
      <c r="AD1213" s="13"/>
    </row>
    <row r="1214" spans="1:30" ht="36" customHeight="1">
      <c r="A1214" s="32">
        <v>5</v>
      </c>
      <c r="B1214" s="11" t="s">
        <v>3660</v>
      </c>
      <c r="C1214" s="11" t="s">
        <v>3658</v>
      </c>
      <c r="D1214" s="11" t="s">
        <v>1822</v>
      </c>
      <c r="E1214" s="11" t="s">
        <v>3661</v>
      </c>
      <c r="F1214" s="24">
        <v>21461770</v>
      </c>
      <c r="G1214" s="24">
        <v>0</v>
      </c>
      <c r="H1214" s="24"/>
      <c r="I1214" s="24">
        <v>0</v>
      </c>
      <c r="J1214" s="24">
        <v>0</v>
      </c>
      <c r="K1214" s="13"/>
      <c r="L1214" s="24">
        <v>0</v>
      </c>
      <c r="M1214" s="13"/>
      <c r="N1214" s="24">
        <v>67320</v>
      </c>
      <c r="O1214" s="13"/>
      <c r="P1214" s="24">
        <v>0</v>
      </c>
      <c r="Q1214" s="24">
        <v>67</v>
      </c>
      <c r="R1214" s="13"/>
      <c r="S1214" s="24">
        <v>0</v>
      </c>
      <c r="T1214" s="13"/>
      <c r="U1214" s="13"/>
      <c r="V1214" s="16">
        <f t="shared" si="47"/>
        <v>3447.8619110000004</v>
      </c>
      <c r="W1214" s="30">
        <v>3374.8922110000003</v>
      </c>
      <c r="X1214" s="19">
        <f t="shared" si="48"/>
        <v>3374.8922110000003</v>
      </c>
      <c r="Y1214" s="11" t="s">
        <v>34</v>
      </c>
      <c r="Z1214" s="13">
        <v>40</v>
      </c>
      <c r="AA1214" s="13">
        <v>50</v>
      </c>
      <c r="AB1214" s="13">
        <v>5</v>
      </c>
      <c r="AC1214" s="13"/>
      <c r="AD1214" s="13"/>
    </row>
    <row r="1215" spans="1:30" ht="36" customHeight="1">
      <c r="A1215" s="32">
        <v>6</v>
      </c>
      <c r="B1215" s="11" t="s">
        <v>3662</v>
      </c>
      <c r="C1215" s="11" t="s">
        <v>3658</v>
      </c>
      <c r="D1215" s="11" t="s">
        <v>1822</v>
      </c>
      <c r="E1215" s="11" t="s">
        <v>3663</v>
      </c>
      <c r="F1215" s="24">
        <v>7144560</v>
      </c>
      <c r="G1215" s="24">
        <v>0</v>
      </c>
      <c r="H1215" s="24"/>
      <c r="I1215" s="24">
        <v>0</v>
      </c>
      <c r="J1215" s="24">
        <v>0</v>
      </c>
      <c r="K1215" s="13"/>
      <c r="L1215" s="24">
        <v>80832</v>
      </c>
      <c r="M1215" s="13"/>
      <c r="N1215" s="24">
        <v>0</v>
      </c>
      <c r="O1215" s="13"/>
      <c r="P1215" s="24">
        <v>11466</v>
      </c>
      <c r="Q1215" s="24">
        <v>0</v>
      </c>
      <c r="R1215" s="13"/>
      <c r="S1215" s="24">
        <v>0</v>
      </c>
      <c r="T1215" s="13"/>
      <c r="U1215" s="13"/>
      <c r="V1215" s="16">
        <f t="shared" si="47"/>
        <v>1183.0545480000001</v>
      </c>
      <c r="W1215" s="30">
        <v>1183.0545480000001</v>
      </c>
      <c r="X1215" s="19">
        <f t="shared" si="48"/>
        <v>1183.0545480000001</v>
      </c>
      <c r="Y1215" s="11" t="s">
        <v>34</v>
      </c>
      <c r="Z1215" s="13">
        <v>40</v>
      </c>
      <c r="AA1215" s="13">
        <v>50</v>
      </c>
      <c r="AB1215" s="13">
        <v>5</v>
      </c>
      <c r="AC1215" s="13"/>
      <c r="AD1215" s="13"/>
    </row>
    <row r="1216" spans="1:30" ht="36" customHeight="1">
      <c r="A1216" s="32">
        <v>7</v>
      </c>
      <c r="B1216" s="11" t="s">
        <v>3664</v>
      </c>
      <c r="C1216" s="11" t="s">
        <v>3658</v>
      </c>
      <c r="D1216" s="11" t="s">
        <v>1822</v>
      </c>
      <c r="E1216" s="11" t="s">
        <v>118</v>
      </c>
      <c r="F1216" s="24">
        <v>7511440</v>
      </c>
      <c r="G1216" s="24">
        <v>4256.3500000000004</v>
      </c>
      <c r="H1216" s="24"/>
      <c r="I1216" s="24">
        <v>0</v>
      </c>
      <c r="J1216" s="24">
        <v>0</v>
      </c>
      <c r="K1216" s="13"/>
      <c r="L1216" s="24">
        <v>12377.5</v>
      </c>
      <c r="M1216" s="13"/>
      <c r="N1216" s="24">
        <v>0</v>
      </c>
      <c r="O1216" s="13"/>
      <c r="P1216" s="24">
        <v>0</v>
      </c>
      <c r="Q1216" s="24">
        <v>0</v>
      </c>
      <c r="R1216" s="13"/>
      <c r="S1216" s="24">
        <v>0</v>
      </c>
      <c r="T1216" s="13"/>
      <c r="U1216" s="13"/>
      <c r="V1216" s="16">
        <f t="shared" si="47"/>
        <v>4149.3523920000007</v>
      </c>
      <c r="W1216" s="30">
        <v>4149.3523920000007</v>
      </c>
      <c r="X1216" s="19">
        <f t="shared" si="48"/>
        <v>4149.3523920000007</v>
      </c>
      <c r="Y1216" s="11" t="s">
        <v>34</v>
      </c>
      <c r="Z1216" s="13">
        <v>40</v>
      </c>
      <c r="AA1216" s="13">
        <v>50</v>
      </c>
      <c r="AB1216" s="13">
        <v>5</v>
      </c>
      <c r="AC1216" s="13"/>
      <c r="AD1216" s="13"/>
    </row>
    <row r="1217" spans="1:30" ht="36" customHeight="1">
      <c r="A1217" s="32">
        <v>8</v>
      </c>
      <c r="B1217" s="11" t="s">
        <v>3665</v>
      </c>
      <c r="C1217" s="11" t="s">
        <v>3666</v>
      </c>
      <c r="D1217" s="11" t="s">
        <v>1822</v>
      </c>
      <c r="E1217" s="11" t="s">
        <v>1988</v>
      </c>
      <c r="F1217" s="24">
        <v>23977818</v>
      </c>
      <c r="G1217" s="24">
        <v>0</v>
      </c>
      <c r="H1217" s="24"/>
      <c r="I1217" s="24">
        <v>0</v>
      </c>
      <c r="J1217" s="24">
        <v>0</v>
      </c>
      <c r="K1217" s="13"/>
      <c r="L1217" s="24">
        <v>0</v>
      </c>
      <c r="M1217" s="13"/>
      <c r="N1217" s="24">
        <v>0</v>
      </c>
      <c r="O1217" s="13"/>
      <c r="P1217" s="24">
        <v>0</v>
      </c>
      <c r="Q1217" s="24">
        <v>0</v>
      </c>
      <c r="R1217" s="13"/>
      <c r="S1217" s="24">
        <v>0</v>
      </c>
      <c r="T1217" s="13"/>
      <c r="U1217" s="13"/>
      <c r="V1217" s="16">
        <f t="shared" si="47"/>
        <v>3699.7773174000004</v>
      </c>
      <c r="W1217" s="30">
        <v>3699.7773174000004</v>
      </c>
      <c r="X1217" s="19">
        <f t="shared" si="48"/>
        <v>3699.7773174000004</v>
      </c>
      <c r="Y1217" s="11" t="s">
        <v>34</v>
      </c>
      <c r="Z1217" s="13">
        <v>40</v>
      </c>
      <c r="AA1217" s="13">
        <v>50</v>
      </c>
      <c r="AB1217" s="13">
        <v>5</v>
      </c>
      <c r="AC1217" s="13"/>
      <c r="AD1217" s="13"/>
    </row>
    <row r="1218" spans="1:30" ht="36" customHeight="1">
      <c r="A1218" s="32">
        <v>9</v>
      </c>
      <c r="B1218" s="11" t="s">
        <v>3667</v>
      </c>
      <c r="C1218" s="11" t="s">
        <v>3668</v>
      </c>
      <c r="D1218" s="11" t="s">
        <v>402</v>
      </c>
      <c r="E1218" s="11" t="s">
        <v>147</v>
      </c>
      <c r="F1218" s="24">
        <v>8968960</v>
      </c>
      <c r="G1218" s="24">
        <v>0</v>
      </c>
      <c r="H1218" s="24"/>
      <c r="I1218" s="24">
        <v>0</v>
      </c>
      <c r="J1218" s="24">
        <v>0</v>
      </c>
      <c r="K1218" s="13"/>
      <c r="L1218" s="24">
        <v>0</v>
      </c>
      <c r="M1218" s="13"/>
      <c r="N1218" s="24">
        <v>0</v>
      </c>
      <c r="O1218" s="13"/>
      <c r="P1218" s="24">
        <v>0</v>
      </c>
      <c r="Q1218" s="24">
        <v>0</v>
      </c>
      <c r="R1218" s="13"/>
      <c r="S1218" s="24">
        <v>0</v>
      </c>
      <c r="T1218" s="13"/>
      <c r="U1218" s="13"/>
      <c r="V1218" s="16">
        <f t="shared" si="47"/>
        <v>1383.9105280000001</v>
      </c>
      <c r="W1218" s="30">
        <v>1383.9105280000001</v>
      </c>
      <c r="X1218" s="19">
        <f t="shared" si="48"/>
        <v>1383.9105280000001</v>
      </c>
      <c r="Y1218" s="56" t="s">
        <v>561</v>
      </c>
      <c r="Z1218" s="13">
        <v>40</v>
      </c>
      <c r="AA1218" s="13">
        <v>50</v>
      </c>
      <c r="AB1218" s="13">
        <v>6</v>
      </c>
      <c r="AC1218" s="13"/>
      <c r="AD1218" s="13"/>
    </row>
    <row r="1219" spans="1:30" ht="36" customHeight="1">
      <c r="A1219" s="32">
        <v>10</v>
      </c>
      <c r="B1219" s="11" t="s">
        <v>3669</v>
      </c>
      <c r="C1219" s="11" t="s">
        <v>3670</v>
      </c>
      <c r="D1219" s="11" t="s">
        <v>402</v>
      </c>
      <c r="E1219" s="11" t="s">
        <v>147</v>
      </c>
      <c r="F1219" s="24">
        <v>4346815</v>
      </c>
      <c r="G1219" s="24">
        <v>0</v>
      </c>
      <c r="H1219" s="24"/>
      <c r="I1219" s="24">
        <v>0</v>
      </c>
      <c r="J1219" s="24">
        <v>0</v>
      </c>
      <c r="K1219" s="13"/>
      <c r="L1219" s="24">
        <v>119801</v>
      </c>
      <c r="M1219" s="13"/>
      <c r="N1219" s="24">
        <v>0</v>
      </c>
      <c r="O1219" s="13"/>
      <c r="P1219" s="24">
        <v>0</v>
      </c>
      <c r="Q1219" s="24">
        <v>2160</v>
      </c>
      <c r="R1219" s="13"/>
      <c r="S1219" s="24">
        <v>0</v>
      </c>
      <c r="T1219" s="13"/>
      <c r="U1219" s="13"/>
      <c r="V1219" s="16">
        <f t="shared" si="47"/>
        <v>3130.5384345000002</v>
      </c>
      <c r="W1219" s="30">
        <v>778.08243450000009</v>
      </c>
      <c r="X1219" s="19">
        <f t="shared" si="48"/>
        <v>778.08243450000009</v>
      </c>
      <c r="Y1219" s="56" t="s">
        <v>34</v>
      </c>
      <c r="Z1219" s="13">
        <v>40</v>
      </c>
      <c r="AA1219" s="13">
        <v>50</v>
      </c>
      <c r="AB1219" s="13">
        <v>6</v>
      </c>
      <c r="AC1219" s="13"/>
      <c r="AD1219" s="13"/>
    </row>
    <row r="1220" spans="1:30" ht="36" customHeight="1">
      <c r="A1220" s="32">
        <v>11</v>
      </c>
      <c r="B1220" s="11" t="s">
        <v>3671</v>
      </c>
      <c r="C1220" s="11" t="s">
        <v>3672</v>
      </c>
      <c r="D1220" s="11" t="s">
        <v>1822</v>
      </c>
      <c r="E1220" s="11" t="s">
        <v>3673</v>
      </c>
      <c r="F1220" s="24">
        <v>12041055</v>
      </c>
      <c r="G1220" s="24">
        <v>0</v>
      </c>
      <c r="H1220" s="24"/>
      <c r="I1220" s="24">
        <v>0</v>
      </c>
      <c r="J1220" s="24">
        <v>0</v>
      </c>
      <c r="K1220" s="13"/>
      <c r="L1220" s="24">
        <v>3830</v>
      </c>
      <c r="M1220" s="13"/>
      <c r="N1220" s="24">
        <v>0</v>
      </c>
      <c r="O1220" s="13"/>
      <c r="P1220" s="24">
        <v>755</v>
      </c>
      <c r="Q1220" s="24">
        <v>2004</v>
      </c>
      <c r="R1220" s="13"/>
      <c r="S1220" s="24">
        <v>26280</v>
      </c>
      <c r="T1220" s="13"/>
      <c r="U1220" s="13"/>
      <c r="V1220" s="16">
        <f t="shared" si="47"/>
        <v>32691.491836500001</v>
      </c>
      <c r="W1220" s="30">
        <v>1853</v>
      </c>
      <c r="X1220" s="19">
        <f t="shared" si="48"/>
        <v>1853</v>
      </c>
      <c r="Y1220" s="11" t="s">
        <v>34</v>
      </c>
      <c r="Z1220" s="13">
        <v>40</v>
      </c>
      <c r="AA1220" s="13">
        <v>50</v>
      </c>
      <c r="AB1220" s="13">
        <v>5</v>
      </c>
      <c r="AC1220" s="13"/>
      <c r="AD1220" s="13"/>
    </row>
    <row r="1221" spans="1:30" ht="36" customHeight="1">
      <c r="A1221" s="32">
        <v>12</v>
      </c>
      <c r="B1221" s="11" t="s">
        <v>3674</v>
      </c>
      <c r="C1221" s="11" t="s">
        <v>3675</v>
      </c>
      <c r="D1221" s="11" t="s">
        <v>1822</v>
      </c>
      <c r="E1221" s="11" t="s">
        <v>3659</v>
      </c>
      <c r="F1221" s="24">
        <v>58441535</v>
      </c>
      <c r="G1221" s="24">
        <v>13307</v>
      </c>
      <c r="H1221" s="24"/>
      <c r="I1221" s="24">
        <v>0</v>
      </c>
      <c r="J1221" s="24">
        <v>61032</v>
      </c>
      <c r="K1221" s="13"/>
      <c r="L1221" s="24">
        <v>471271</v>
      </c>
      <c r="M1221" s="13"/>
      <c r="N1221" s="24">
        <v>0</v>
      </c>
      <c r="O1221" s="13"/>
      <c r="P1221" s="24">
        <v>0</v>
      </c>
      <c r="Q1221" s="24">
        <v>0</v>
      </c>
      <c r="R1221" s="13"/>
      <c r="S1221" s="24">
        <v>0</v>
      </c>
      <c r="T1221" s="13"/>
      <c r="U1221" s="13"/>
      <c r="V1221" s="16">
        <f t="shared" si="47"/>
        <v>49263.147330500004</v>
      </c>
      <c r="W1221" s="30">
        <v>49263.147330500004</v>
      </c>
      <c r="X1221" s="19">
        <f t="shared" si="48"/>
        <v>49263.147330500004</v>
      </c>
      <c r="Y1221" s="11" t="s">
        <v>34</v>
      </c>
      <c r="Z1221" s="13">
        <v>40</v>
      </c>
      <c r="AA1221" s="13">
        <v>50</v>
      </c>
      <c r="AB1221" s="13">
        <v>5</v>
      </c>
      <c r="AC1221" s="13"/>
      <c r="AD1221" s="13"/>
    </row>
    <row r="1222" spans="1:30" ht="36" customHeight="1">
      <c r="A1222" s="32">
        <v>13</v>
      </c>
      <c r="B1222" s="11" t="s">
        <v>3676</v>
      </c>
      <c r="C1222" s="11" t="s">
        <v>3677</v>
      </c>
      <c r="D1222" s="11" t="s">
        <v>1822</v>
      </c>
      <c r="E1222" s="11" t="s">
        <v>3678</v>
      </c>
      <c r="F1222" s="24">
        <v>3509558</v>
      </c>
      <c r="G1222" s="24">
        <v>5000</v>
      </c>
      <c r="H1222" s="24"/>
      <c r="I1222" s="24">
        <v>0</v>
      </c>
      <c r="J1222" s="24">
        <v>0</v>
      </c>
      <c r="K1222" s="13"/>
      <c r="L1222" s="24">
        <v>65000</v>
      </c>
      <c r="M1222" s="13"/>
      <c r="N1222" s="24">
        <v>0</v>
      </c>
      <c r="O1222" s="13"/>
      <c r="P1222" s="24">
        <v>1000</v>
      </c>
      <c r="Q1222" s="24">
        <v>0</v>
      </c>
      <c r="R1222" s="13"/>
      <c r="S1222" s="24">
        <v>0</v>
      </c>
      <c r="T1222" s="13"/>
      <c r="U1222" s="13"/>
      <c r="V1222" s="16">
        <f t="shared" si="47"/>
        <v>4099.5547993999999</v>
      </c>
      <c r="W1222" s="30">
        <v>4099.5547993999999</v>
      </c>
      <c r="X1222" s="19">
        <f t="shared" si="48"/>
        <v>4099.5547993999999</v>
      </c>
      <c r="Y1222" s="11" t="s">
        <v>34</v>
      </c>
      <c r="Z1222" s="13">
        <v>40</v>
      </c>
      <c r="AA1222" s="13">
        <v>50</v>
      </c>
      <c r="AB1222" s="13">
        <v>5</v>
      </c>
      <c r="AC1222" s="13"/>
      <c r="AD1222" s="13"/>
    </row>
    <row r="1223" spans="1:30" ht="36" customHeight="1">
      <c r="A1223" s="32">
        <v>14</v>
      </c>
      <c r="B1223" s="11" t="s">
        <v>3679</v>
      </c>
      <c r="C1223" s="11" t="s">
        <v>3680</v>
      </c>
      <c r="D1223" s="11" t="s">
        <v>1822</v>
      </c>
      <c r="E1223" s="11" t="s">
        <v>3678</v>
      </c>
      <c r="F1223" s="24">
        <v>9957706</v>
      </c>
      <c r="G1223" s="24">
        <v>0</v>
      </c>
      <c r="H1223" s="24"/>
      <c r="I1223" s="24">
        <v>0</v>
      </c>
      <c r="J1223" s="24">
        <v>20509</v>
      </c>
      <c r="K1223" s="13"/>
      <c r="L1223" s="24">
        <v>294710</v>
      </c>
      <c r="M1223" s="13"/>
      <c r="N1223" s="24">
        <v>0</v>
      </c>
      <c r="O1223" s="13"/>
      <c r="P1223" s="24">
        <v>1110</v>
      </c>
      <c r="Q1223" s="24">
        <v>0</v>
      </c>
      <c r="R1223" s="13"/>
      <c r="S1223" s="24">
        <v>0</v>
      </c>
      <c r="T1223" s="13"/>
      <c r="U1223" s="13"/>
      <c r="V1223" s="16">
        <f t="shared" si="47"/>
        <v>12051.240135800001</v>
      </c>
      <c r="W1223" s="30">
        <v>12051.240135800001</v>
      </c>
      <c r="X1223" s="19">
        <f t="shared" si="48"/>
        <v>12051.240135800001</v>
      </c>
      <c r="Y1223" s="11" t="s">
        <v>34</v>
      </c>
      <c r="Z1223" s="13">
        <v>40</v>
      </c>
      <c r="AA1223" s="13">
        <v>50</v>
      </c>
      <c r="AB1223" s="13">
        <v>5</v>
      </c>
      <c r="AC1223" s="13"/>
      <c r="AD1223" s="13"/>
    </row>
    <row r="1224" spans="1:30" ht="36" customHeight="1">
      <c r="A1224" s="32">
        <v>15</v>
      </c>
      <c r="B1224" s="11" t="s">
        <v>3681</v>
      </c>
      <c r="C1224" s="11" t="s">
        <v>3682</v>
      </c>
      <c r="D1224" s="11" t="s">
        <v>1822</v>
      </c>
      <c r="E1224" s="11" t="s">
        <v>3678</v>
      </c>
      <c r="F1224" s="24">
        <v>988486</v>
      </c>
      <c r="G1224" s="24">
        <v>0</v>
      </c>
      <c r="H1224" s="24"/>
      <c r="I1224" s="24">
        <v>0</v>
      </c>
      <c r="J1224" s="24">
        <v>3243</v>
      </c>
      <c r="K1224" s="13"/>
      <c r="L1224" s="24">
        <v>28773</v>
      </c>
      <c r="M1224" s="13"/>
      <c r="N1224" s="24">
        <v>0</v>
      </c>
      <c r="O1224" s="13"/>
      <c r="P1224" s="24">
        <v>1986</v>
      </c>
      <c r="Q1224" s="24">
        <v>0</v>
      </c>
      <c r="R1224" s="13"/>
      <c r="S1224" s="24">
        <v>0</v>
      </c>
      <c r="T1224" s="13"/>
      <c r="U1224" s="13"/>
      <c r="V1224" s="16">
        <f t="shared" si="47"/>
        <v>1800.9920098000002</v>
      </c>
      <c r="W1224" s="30">
        <v>1800.9920098000002</v>
      </c>
      <c r="X1224" s="19">
        <f t="shared" si="48"/>
        <v>1800.9920098000002</v>
      </c>
      <c r="Y1224" s="11" t="s">
        <v>34</v>
      </c>
      <c r="Z1224" s="13">
        <v>40</v>
      </c>
      <c r="AA1224" s="13">
        <v>50</v>
      </c>
      <c r="AB1224" s="13">
        <v>5</v>
      </c>
      <c r="AC1224" s="13"/>
      <c r="AD1224" s="13"/>
    </row>
    <row r="1225" spans="1:30" ht="36" hidden="1" customHeight="1">
      <c r="A1225" s="32">
        <v>16</v>
      </c>
      <c r="B1225" s="11" t="s">
        <v>3683</v>
      </c>
      <c r="C1225" s="11" t="s">
        <v>3684</v>
      </c>
      <c r="D1225" s="11" t="s">
        <v>1822</v>
      </c>
      <c r="E1225" s="11" t="s">
        <v>3685</v>
      </c>
      <c r="F1225" s="24">
        <v>9160356</v>
      </c>
      <c r="G1225" s="24">
        <v>0</v>
      </c>
      <c r="H1225" s="24"/>
      <c r="I1225" s="24">
        <v>0</v>
      </c>
      <c r="J1225" s="24">
        <v>0</v>
      </c>
      <c r="K1225" s="13"/>
      <c r="L1225" s="24">
        <v>61908</v>
      </c>
      <c r="M1225" s="13"/>
      <c r="N1225" s="24">
        <v>0</v>
      </c>
      <c r="O1225" s="13"/>
      <c r="P1225" s="24">
        <v>30475</v>
      </c>
      <c r="Q1225" s="24">
        <v>18920</v>
      </c>
      <c r="R1225" s="13"/>
      <c r="S1225" s="24">
        <v>0</v>
      </c>
      <c r="T1225" s="13"/>
      <c r="U1225" s="13"/>
      <c r="V1225" s="16">
        <f t="shared" si="47"/>
        <v>22116.016220800004</v>
      </c>
      <c r="W1225" s="30">
        <v>1510.2442208</v>
      </c>
      <c r="X1225" s="19">
        <f t="shared" si="48"/>
        <v>1510.2442208</v>
      </c>
      <c r="Y1225" s="11" t="s">
        <v>34</v>
      </c>
      <c r="Z1225" s="13">
        <v>40</v>
      </c>
      <c r="AA1225" s="13">
        <v>50</v>
      </c>
      <c r="AB1225" s="13">
        <v>5</v>
      </c>
      <c r="AC1225" s="38" t="s">
        <v>3686</v>
      </c>
      <c r="AD1225" s="38">
        <v>3195</v>
      </c>
    </row>
    <row r="1226" spans="1:30" ht="36" customHeight="1">
      <c r="A1226" s="32">
        <v>17</v>
      </c>
      <c r="B1226" s="11" t="s">
        <v>3687</v>
      </c>
      <c r="C1226" s="11" t="s">
        <v>3688</v>
      </c>
      <c r="D1226" s="11" t="s">
        <v>1822</v>
      </c>
      <c r="E1226" s="11" t="s">
        <v>3678</v>
      </c>
      <c r="F1226" s="24">
        <v>998500</v>
      </c>
      <c r="G1226" s="24">
        <v>4700</v>
      </c>
      <c r="H1226" s="24"/>
      <c r="I1226" s="24">
        <v>0</v>
      </c>
      <c r="J1226" s="24">
        <v>0</v>
      </c>
      <c r="K1226" s="13"/>
      <c r="L1226" s="24">
        <v>39000</v>
      </c>
      <c r="M1226" s="13"/>
      <c r="N1226" s="24">
        <v>0</v>
      </c>
      <c r="O1226" s="13"/>
      <c r="P1226" s="24">
        <v>0</v>
      </c>
      <c r="Q1226" s="24">
        <v>0</v>
      </c>
      <c r="R1226" s="13"/>
      <c r="S1226" s="24">
        <v>0</v>
      </c>
      <c r="T1226" s="13"/>
      <c r="U1226" s="13"/>
      <c r="V1226" s="16">
        <f t="shared" si="47"/>
        <v>3478.3885500000001</v>
      </c>
      <c r="W1226" s="30">
        <v>3478.3885500000001</v>
      </c>
      <c r="X1226" s="19">
        <f t="shared" si="48"/>
        <v>3478.3885500000001</v>
      </c>
      <c r="Y1226" s="11" t="s">
        <v>34</v>
      </c>
      <c r="Z1226" s="13">
        <v>40</v>
      </c>
      <c r="AA1226" s="13">
        <v>50</v>
      </c>
      <c r="AB1226" s="13">
        <v>5</v>
      </c>
      <c r="AC1226" s="13"/>
      <c r="AD1226" s="13"/>
    </row>
    <row r="1227" spans="1:30" ht="36" customHeight="1">
      <c r="A1227" s="32">
        <v>18</v>
      </c>
      <c r="B1227" s="11" t="s">
        <v>3689</v>
      </c>
      <c r="C1227" s="11" t="s">
        <v>3690</v>
      </c>
      <c r="D1227" s="11" t="s">
        <v>1822</v>
      </c>
      <c r="E1227" s="11" t="s">
        <v>217</v>
      </c>
      <c r="F1227" s="24">
        <v>38194930</v>
      </c>
      <c r="G1227" s="24">
        <v>0</v>
      </c>
      <c r="H1227" s="24"/>
      <c r="I1227" s="24">
        <v>0</v>
      </c>
      <c r="J1227" s="24">
        <v>0</v>
      </c>
      <c r="K1227" s="13"/>
      <c r="L1227" s="24">
        <v>16399</v>
      </c>
      <c r="M1227" s="13"/>
      <c r="N1227" s="24">
        <v>51496196</v>
      </c>
      <c r="O1227" s="13"/>
      <c r="P1227" s="24">
        <v>0</v>
      </c>
      <c r="Q1227" s="24">
        <v>0</v>
      </c>
      <c r="R1227" s="13"/>
      <c r="S1227" s="24">
        <v>0</v>
      </c>
      <c r="T1227" s="13"/>
      <c r="U1227" s="13"/>
      <c r="V1227" s="16">
        <f t="shared" si="47"/>
        <v>54314.333058999997</v>
      </c>
      <c r="W1227" s="30">
        <v>54314.333058999997</v>
      </c>
      <c r="X1227" s="19">
        <f t="shared" si="48"/>
        <v>54314.333058999997</v>
      </c>
      <c r="Y1227" s="11" t="s">
        <v>34</v>
      </c>
      <c r="Z1227" s="13">
        <v>40</v>
      </c>
      <c r="AA1227" s="13">
        <v>50</v>
      </c>
      <c r="AB1227" s="13">
        <v>5</v>
      </c>
      <c r="AC1227" s="13"/>
      <c r="AD1227" s="13"/>
    </row>
    <row r="1228" spans="1:30" ht="36" customHeight="1">
      <c r="A1228" s="32">
        <v>19</v>
      </c>
      <c r="B1228" s="11" t="s">
        <v>3691</v>
      </c>
      <c r="C1228" s="11" t="s">
        <v>3690</v>
      </c>
      <c r="D1228" s="11" t="s">
        <v>1822</v>
      </c>
      <c r="E1228" s="11" t="s">
        <v>86</v>
      </c>
      <c r="F1228" s="24">
        <v>11157550</v>
      </c>
      <c r="G1228" s="24">
        <v>0</v>
      </c>
      <c r="H1228" s="24"/>
      <c r="I1228" s="24">
        <v>0</v>
      </c>
      <c r="J1228" s="24">
        <v>0</v>
      </c>
      <c r="K1228" s="13"/>
      <c r="L1228" s="24">
        <v>32229</v>
      </c>
      <c r="M1228" s="13"/>
      <c r="N1228" s="24">
        <v>0</v>
      </c>
      <c r="O1228" s="13"/>
      <c r="P1228" s="24">
        <v>0</v>
      </c>
      <c r="Q1228" s="24">
        <v>0</v>
      </c>
      <c r="R1228" s="13"/>
      <c r="S1228" s="24">
        <v>0</v>
      </c>
      <c r="T1228" s="13"/>
      <c r="U1228" s="13"/>
      <c r="V1228" s="16">
        <f t="shared" si="47"/>
        <v>1749.971485</v>
      </c>
      <c r="W1228" s="30">
        <v>1749.971485</v>
      </c>
      <c r="X1228" s="19">
        <f t="shared" si="48"/>
        <v>1749.971485</v>
      </c>
      <c r="Y1228" s="11" t="s">
        <v>51</v>
      </c>
      <c r="Z1228" s="13">
        <v>40</v>
      </c>
      <c r="AA1228" s="13">
        <v>50</v>
      </c>
      <c r="AB1228" s="13">
        <v>5</v>
      </c>
      <c r="AC1228" s="13"/>
      <c r="AD1228" s="13"/>
    </row>
    <row r="1229" spans="1:30" ht="36" customHeight="1">
      <c r="A1229" s="32">
        <v>20</v>
      </c>
      <c r="B1229" s="11" t="s">
        <v>3692</v>
      </c>
      <c r="C1229" s="11" t="s">
        <v>3690</v>
      </c>
      <c r="D1229" s="11" t="s">
        <v>1822</v>
      </c>
      <c r="E1229" s="11" t="s">
        <v>3693</v>
      </c>
      <c r="F1229" s="24">
        <v>186601</v>
      </c>
      <c r="G1229" s="24">
        <v>0</v>
      </c>
      <c r="H1229" s="24"/>
      <c r="I1229" s="24">
        <v>0</v>
      </c>
      <c r="J1229" s="24">
        <v>0</v>
      </c>
      <c r="K1229" s="13"/>
      <c r="L1229" s="24">
        <v>114882</v>
      </c>
      <c r="M1229" s="13"/>
      <c r="N1229" s="24">
        <f>2735761/0.832</f>
        <v>3288174.278846154</v>
      </c>
      <c r="O1229" s="13"/>
      <c r="P1229" s="24">
        <v>0</v>
      </c>
      <c r="Q1229" s="24">
        <v>0</v>
      </c>
      <c r="R1229" s="13"/>
      <c r="S1229" s="24">
        <v>0</v>
      </c>
      <c r="T1229" s="13"/>
      <c r="U1229" s="13"/>
      <c r="V1229" s="16">
        <f t="shared" si="47"/>
        <v>3220.7725164153844</v>
      </c>
      <c r="W1229" s="30">
        <v>3220.7725164153844</v>
      </c>
      <c r="X1229" s="19">
        <f t="shared" si="48"/>
        <v>3220.7725164153844</v>
      </c>
      <c r="Y1229" s="11" t="s">
        <v>34</v>
      </c>
      <c r="Z1229" s="13">
        <v>40</v>
      </c>
      <c r="AA1229" s="13">
        <v>50</v>
      </c>
      <c r="AB1229" s="13">
        <v>5</v>
      </c>
      <c r="AC1229" s="13"/>
      <c r="AD1229" s="13"/>
    </row>
    <row r="1230" spans="1:30" ht="36" customHeight="1">
      <c r="A1230" s="32">
        <v>21</v>
      </c>
      <c r="B1230" s="11" t="s">
        <v>3694</v>
      </c>
      <c r="C1230" s="11" t="s">
        <v>3690</v>
      </c>
      <c r="D1230" s="11" t="s">
        <v>1822</v>
      </c>
      <c r="E1230" s="11" t="s">
        <v>3695</v>
      </c>
      <c r="F1230" s="24">
        <v>6425578</v>
      </c>
      <c r="G1230" s="24">
        <v>0</v>
      </c>
      <c r="H1230" s="24"/>
      <c r="I1230" s="24">
        <v>0</v>
      </c>
      <c r="J1230" s="24">
        <v>0</v>
      </c>
      <c r="K1230" s="13"/>
      <c r="L1230" s="24">
        <v>957325</v>
      </c>
      <c r="M1230" s="13"/>
      <c r="N1230" s="24">
        <v>0</v>
      </c>
      <c r="O1230" s="13"/>
      <c r="P1230" s="24">
        <v>46063</v>
      </c>
      <c r="Q1230" s="24">
        <v>0</v>
      </c>
      <c r="R1230" s="13"/>
      <c r="S1230" s="24">
        <v>298380</v>
      </c>
      <c r="T1230" s="13"/>
      <c r="U1230" s="13"/>
      <c r="V1230" s="16">
        <f t="shared" si="47"/>
        <v>327106.34497540002</v>
      </c>
      <c r="W1230" s="30">
        <v>2197.3791753999999</v>
      </c>
      <c r="X1230" s="19">
        <f t="shared" si="48"/>
        <v>2197.3791753999999</v>
      </c>
      <c r="Y1230" s="11" t="s">
        <v>34</v>
      </c>
      <c r="Z1230" s="13">
        <v>40</v>
      </c>
      <c r="AA1230" s="13">
        <v>50</v>
      </c>
      <c r="AB1230" s="13">
        <v>5</v>
      </c>
      <c r="AC1230" s="13"/>
      <c r="AD1230" s="13"/>
    </row>
    <row r="1231" spans="1:30" ht="36" customHeight="1">
      <c r="A1231" s="32">
        <v>22</v>
      </c>
      <c r="B1231" s="11" t="s">
        <v>3696</v>
      </c>
      <c r="C1231" s="11" t="s">
        <v>3690</v>
      </c>
      <c r="D1231" s="11" t="s">
        <v>947</v>
      </c>
      <c r="E1231" s="11" t="s">
        <v>3697</v>
      </c>
      <c r="F1231" s="24">
        <v>136830</v>
      </c>
      <c r="G1231" s="24">
        <v>0</v>
      </c>
      <c r="H1231" s="24"/>
      <c r="I1231" s="24">
        <v>0</v>
      </c>
      <c r="J1231" s="24">
        <v>0</v>
      </c>
      <c r="K1231" s="13"/>
      <c r="L1231" s="24">
        <v>5826000</v>
      </c>
      <c r="M1231" s="13"/>
      <c r="N1231" s="24">
        <v>0</v>
      </c>
      <c r="O1231" s="13"/>
      <c r="P1231" s="24">
        <v>46200</v>
      </c>
      <c r="Q1231" s="24">
        <v>0</v>
      </c>
      <c r="R1231" s="13"/>
      <c r="S1231" s="24">
        <v>0</v>
      </c>
      <c r="T1231" s="13"/>
      <c r="U1231" s="13"/>
      <c r="V1231" s="16">
        <f t="shared" si="47"/>
        <v>5186.3388689999992</v>
      </c>
      <c r="W1231" s="30">
        <v>5186.3388689999992</v>
      </c>
      <c r="X1231" s="19">
        <f t="shared" si="48"/>
        <v>5186.3388689999992</v>
      </c>
      <c r="Y1231" s="11" t="s">
        <v>34</v>
      </c>
      <c r="Z1231" s="13">
        <v>40</v>
      </c>
      <c r="AA1231" s="13">
        <v>50</v>
      </c>
      <c r="AB1231" s="13">
        <v>5</v>
      </c>
      <c r="AC1231" s="13"/>
      <c r="AD1231" s="13"/>
    </row>
    <row r="1232" spans="1:30" ht="36" hidden="1" customHeight="1">
      <c r="A1232" s="32">
        <v>23</v>
      </c>
      <c r="B1232" s="11" t="s">
        <v>3698</v>
      </c>
      <c r="C1232" s="11" t="s">
        <v>3690</v>
      </c>
      <c r="D1232" s="11" t="s">
        <v>1822</v>
      </c>
      <c r="E1232" s="11" t="s">
        <v>3699</v>
      </c>
      <c r="F1232" s="24">
        <v>8266474</v>
      </c>
      <c r="G1232" s="24">
        <v>0</v>
      </c>
      <c r="H1232" s="24"/>
      <c r="I1232" s="24">
        <v>0</v>
      </c>
      <c r="J1232" s="24">
        <v>0</v>
      </c>
      <c r="K1232" s="13"/>
      <c r="L1232" s="24">
        <v>46616</v>
      </c>
      <c r="M1232" s="13"/>
      <c r="N1232" s="24">
        <v>0</v>
      </c>
      <c r="O1232" s="13"/>
      <c r="P1232" s="24">
        <v>26002</v>
      </c>
      <c r="Q1232" s="24">
        <v>0</v>
      </c>
      <c r="R1232" s="13"/>
      <c r="S1232" s="24">
        <v>132237</v>
      </c>
      <c r="T1232" s="13"/>
      <c r="U1232" s="13"/>
      <c r="V1232" s="16">
        <f t="shared" si="47"/>
        <v>145476.45067820002</v>
      </c>
      <c r="W1232" s="30">
        <v>1482.2590082000002</v>
      </c>
      <c r="X1232" s="19">
        <f t="shared" si="48"/>
        <v>1482.2590082000002</v>
      </c>
      <c r="Y1232" s="11" t="s">
        <v>34</v>
      </c>
      <c r="Z1232" s="13">
        <v>40</v>
      </c>
      <c r="AA1232" s="13">
        <v>50</v>
      </c>
      <c r="AB1232" s="13">
        <v>5</v>
      </c>
      <c r="AC1232" s="38" t="s">
        <v>3700</v>
      </c>
      <c r="AD1232" s="38">
        <v>3229</v>
      </c>
    </row>
    <row r="1233" spans="1:30" ht="36" customHeight="1">
      <c r="A1233" s="32">
        <v>24</v>
      </c>
      <c r="B1233" s="11" t="s">
        <v>3701</v>
      </c>
      <c r="C1233" s="11" t="s">
        <v>3690</v>
      </c>
      <c r="D1233" s="11" t="s">
        <v>1822</v>
      </c>
      <c r="E1233" s="11" t="s">
        <v>3702</v>
      </c>
      <c r="F1233" s="24">
        <v>12178525</v>
      </c>
      <c r="G1233" s="24">
        <v>0</v>
      </c>
      <c r="H1233" s="24"/>
      <c r="I1233" s="24">
        <v>0</v>
      </c>
      <c r="J1233" s="24">
        <v>0</v>
      </c>
      <c r="K1233" s="13"/>
      <c r="L1233" s="24">
        <v>24082</v>
      </c>
      <c r="M1233" s="13"/>
      <c r="N1233" s="24">
        <v>0</v>
      </c>
      <c r="O1233" s="13"/>
      <c r="P1233" s="24">
        <v>111091</v>
      </c>
      <c r="Q1233" s="24">
        <v>0</v>
      </c>
      <c r="R1233" s="13"/>
      <c r="S1233" s="24">
        <v>214531</v>
      </c>
      <c r="T1233" s="13"/>
      <c r="U1233" s="13"/>
      <c r="V1233" s="16">
        <f t="shared" si="47"/>
        <v>235831.33409750002</v>
      </c>
      <c r="W1233" s="30">
        <v>2226.3828874999999</v>
      </c>
      <c r="X1233" s="19">
        <f t="shared" si="48"/>
        <v>2226.3828874999999</v>
      </c>
      <c r="Y1233" s="11" t="s">
        <v>34</v>
      </c>
      <c r="Z1233" s="13">
        <v>40</v>
      </c>
      <c r="AA1233" s="13">
        <v>50</v>
      </c>
      <c r="AB1233" s="13">
        <v>5</v>
      </c>
      <c r="AC1233" s="13"/>
      <c r="AD1233" s="13"/>
    </row>
    <row r="1234" spans="1:30" ht="36" customHeight="1">
      <c r="A1234" s="32">
        <v>25</v>
      </c>
      <c r="B1234" s="11" t="s">
        <v>3703</v>
      </c>
      <c r="C1234" s="11" t="s">
        <v>3704</v>
      </c>
      <c r="D1234" s="11" t="s">
        <v>539</v>
      </c>
      <c r="E1234" s="11" t="s">
        <v>205</v>
      </c>
      <c r="F1234" s="24">
        <v>3600000</v>
      </c>
      <c r="G1234" s="24">
        <v>0</v>
      </c>
      <c r="H1234" s="24"/>
      <c r="I1234" s="24">
        <v>0</v>
      </c>
      <c r="J1234" s="24">
        <v>0</v>
      </c>
      <c r="K1234" s="13"/>
      <c r="L1234" s="24">
        <v>22000</v>
      </c>
      <c r="M1234" s="13"/>
      <c r="N1234" s="24">
        <v>0</v>
      </c>
      <c r="O1234" s="13"/>
      <c r="P1234" s="24">
        <v>10000</v>
      </c>
      <c r="Q1234" s="24">
        <v>7020</v>
      </c>
      <c r="R1234" s="13"/>
      <c r="S1234" s="24">
        <v>0</v>
      </c>
      <c r="T1234" s="13"/>
      <c r="U1234" s="13"/>
      <c r="V1234" s="16">
        <f t="shared" si="47"/>
        <v>8234.94</v>
      </c>
      <c r="W1234" s="30">
        <v>589.45799999999997</v>
      </c>
      <c r="X1234" s="19">
        <f t="shared" si="48"/>
        <v>589.45799999999997</v>
      </c>
      <c r="Y1234" s="56" t="s">
        <v>34</v>
      </c>
      <c r="Z1234" s="13">
        <v>40</v>
      </c>
      <c r="AA1234" s="13">
        <v>50</v>
      </c>
      <c r="AB1234" s="13">
        <v>6</v>
      </c>
      <c r="AC1234" s="13"/>
      <c r="AD1234" s="13"/>
    </row>
    <row r="1235" spans="1:30" ht="36" customHeight="1">
      <c r="A1235" s="32">
        <v>26</v>
      </c>
      <c r="B1235" s="11" t="s">
        <v>3705</v>
      </c>
      <c r="C1235" s="11" t="s">
        <v>3690</v>
      </c>
      <c r="D1235" s="11" t="s">
        <v>1822</v>
      </c>
      <c r="E1235" s="11" t="s">
        <v>3659</v>
      </c>
      <c r="F1235" s="24">
        <v>15455290</v>
      </c>
      <c r="G1235" s="24">
        <v>0</v>
      </c>
      <c r="H1235" s="24"/>
      <c r="I1235" s="24">
        <v>0</v>
      </c>
      <c r="J1235" s="24">
        <v>0</v>
      </c>
      <c r="K1235" s="13"/>
      <c r="L1235" s="24">
        <v>0</v>
      </c>
      <c r="M1235" s="13"/>
      <c r="N1235" s="24">
        <v>0</v>
      </c>
      <c r="O1235" s="13"/>
      <c r="P1235" s="24">
        <v>0</v>
      </c>
      <c r="Q1235" s="24">
        <v>0</v>
      </c>
      <c r="R1235" s="13"/>
      <c r="S1235" s="24">
        <v>0</v>
      </c>
      <c r="T1235" s="13"/>
      <c r="U1235" s="13"/>
      <c r="V1235" s="16">
        <f t="shared" si="47"/>
        <v>2384.7512470000001</v>
      </c>
      <c r="W1235" s="30">
        <v>2384.7512470000001</v>
      </c>
      <c r="X1235" s="19">
        <f t="shared" si="48"/>
        <v>2384.7512470000001</v>
      </c>
      <c r="Y1235" s="11" t="s">
        <v>34</v>
      </c>
      <c r="Z1235" s="13">
        <v>40</v>
      </c>
      <c r="AA1235" s="13">
        <v>50</v>
      </c>
      <c r="AB1235" s="13">
        <v>5</v>
      </c>
      <c r="AC1235" s="13"/>
      <c r="AD1235" s="13"/>
    </row>
    <row r="1236" spans="1:30" ht="36" customHeight="1">
      <c r="A1236" s="32">
        <v>27</v>
      </c>
      <c r="B1236" s="11" t="s">
        <v>3706</v>
      </c>
      <c r="C1236" s="11" t="s">
        <v>3707</v>
      </c>
      <c r="D1236" s="11" t="s">
        <v>1822</v>
      </c>
      <c r="E1236" s="11" t="s">
        <v>3708</v>
      </c>
      <c r="F1236" s="24">
        <v>13315983</v>
      </c>
      <c r="G1236" s="24">
        <v>0</v>
      </c>
      <c r="H1236" s="24"/>
      <c r="I1236" s="24">
        <v>0</v>
      </c>
      <c r="J1236" s="24">
        <v>0</v>
      </c>
      <c r="K1236" s="13"/>
      <c r="L1236" s="24">
        <v>0</v>
      </c>
      <c r="M1236" s="13"/>
      <c r="N1236" s="24">
        <v>0</v>
      </c>
      <c r="O1236" s="13"/>
      <c r="P1236" s="24">
        <v>0</v>
      </c>
      <c r="Q1236" s="24">
        <v>0</v>
      </c>
      <c r="R1236" s="13"/>
      <c r="S1236" s="24">
        <v>0</v>
      </c>
      <c r="T1236" s="13"/>
      <c r="U1236" s="13"/>
      <c r="V1236" s="16">
        <f t="shared" si="47"/>
        <v>2054.6561769</v>
      </c>
      <c r="W1236" s="30">
        <v>2054.6561769</v>
      </c>
      <c r="X1236" s="19">
        <f t="shared" si="48"/>
        <v>2054.6561769</v>
      </c>
      <c r="Y1236" s="11" t="s">
        <v>34</v>
      </c>
      <c r="Z1236" s="13">
        <v>40</v>
      </c>
      <c r="AA1236" s="13">
        <v>50</v>
      </c>
      <c r="AB1236" s="13">
        <v>5</v>
      </c>
      <c r="AC1236" s="13"/>
      <c r="AD1236" s="13"/>
    </row>
    <row r="1237" spans="1:30" ht="36" customHeight="1">
      <c r="A1237" s="32">
        <v>28</v>
      </c>
      <c r="B1237" s="11" t="s">
        <v>3709</v>
      </c>
      <c r="C1237" s="11" t="s">
        <v>3710</v>
      </c>
      <c r="D1237" s="11" t="s">
        <v>1822</v>
      </c>
      <c r="E1237" s="11" t="s">
        <v>3711</v>
      </c>
      <c r="F1237" s="24">
        <v>10169040</v>
      </c>
      <c r="G1237" s="24">
        <v>0</v>
      </c>
      <c r="H1237" s="24"/>
      <c r="I1237" s="24">
        <v>0</v>
      </c>
      <c r="J1237" s="24">
        <v>0</v>
      </c>
      <c r="K1237" s="13"/>
      <c r="L1237" s="24">
        <v>0</v>
      </c>
      <c r="M1237" s="13"/>
      <c r="N1237" s="24">
        <v>0</v>
      </c>
      <c r="O1237" s="13"/>
      <c r="P1237" s="24">
        <v>0</v>
      </c>
      <c r="Q1237" s="24">
        <v>0</v>
      </c>
      <c r="R1237" s="13"/>
      <c r="S1237" s="24">
        <v>0</v>
      </c>
      <c r="T1237" s="13"/>
      <c r="U1237" s="13"/>
      <c r="V1237" s="16">
        <f t="shared" si="47"/>
        <v>1569.0828720000002</v>
      </c>
      <c r="W1237" s="30">
        <v>1569.0828720000002</v>
      </c>
      <c r="X1237" s="19">
        <f t="shared" si="48"/>
        <v>1569.0828720000002</v>
      </c>
      <c r="Y1237" s="11" t="s">
        <v>34</v>
      </c>
      <c r="Z1237" s="13">
        <v>40</v>
      </c>
      <c r="AA1237" s="13">
        <v>50</v>
      </c>
      <c r="AB1237" s="13">
        <v>5</v>
      </c>
      <c r="AC1237" s="13"/>
      <c r="AD1237" s="13"/>
    </row>
    <row r="1238" spans="1:30" ht="36" hidden="1" customHeight="1">
      <c r="A1238" s="32">
        <v>1</v>
      </c>
      <c r="B1238" s="51" t="s">
        <v>3712</v>
      </c>
      <c r="C1238" s="48" t="s">
        <v>3713</v>
      </c>
      <c r="D1238" s="144" t="s">
        <v>32</v>
      </c>
      <c r="E1238" s="52" t="s">
        <v>2256</v>
      </c>
      <c r="F1238" s="14">
        <v>9908639</v>
      </c>
      <c r="G1238" s="73"/>
      <c r="H1238" s="13"/>
      <c r="I1238" s="13"/>
      <c r="J1238" s="74"/>
      <c r="K1238" s="84">
        <v>67</v>
      </c>
      <c r="L1238" s="84"/>
      <c r="M1238" s="74">
        <v>72.125</v>
      </c>
      <c r="N1238" s="74"/>
      <c r="O1238" s="74"/>
      <c r="P1238" s="74"/>
      <c r="Q1238" s="74"/>
      <c r="R1238" s="74"/>
      <c r="S1238" s="74"/>
      <c r="T1238" s="74"/>
      <c r="U1238" s="74"/>
      <c r="V1238" s="16">
        <f t="shared" si="47"/>
        <v>1668.6467476999999</v>
      </c>
      <c r="W1238" s="30">
        <v>1621</v>
      </c>
      <c r="X1238" s="30">
        <f>IF(Y1238="EVN",V1238,W1238)</f>
        <v>1668.6467476999999</v>
      </c>
      <c r="Y1238" s="11" t="s">
        <v>51</v>
      </c>
      <c r="Z1238" s="13">
        <v>41</v>
      </c>
      <c r="AA1238" s="13">
        <v>51</v>
      </c>
      <c r="AB1238" s="13">
        <v>5</v>
      </c>
      <c r="AC1238" s="113" t="s">
        <v>3714</v>
      </c>
      <c r="AD1238" s="113">
        <v>911</v>
      </c>
    </row>
    <row r="1239" spans="1:30" ht="36" hidden="1" customHeight="1">
      <c r="A1239" s="32">
        <v>2</v>
      </c>
      <c r="B1239" s="53" t="s">
        <v>3715</v>
      </c>
      <c r="C1239" s="48" t="s">
        <v>3716</v>
      </c>
      <c r="D1239" s="48" t="s">
        <v>32</v>
      </c>
      <c r="E1239" s="48" t="s">
        <v>3184</v>
      </c>
      <c r="F1239" s="14">
        <v>8528465</v>
      </c>
      <c r="G1239" s="73"/>
      <c r="H1239" s="13"/>
      <c r="I1239" s="13"/>
      <c r="J1239" s="74"/>
      <c r="K1239" s="84"/>
      <c r="L1239" s="84"/>
      <c r="M1239" s="74"/>
      <c r="N1239" s="74"/>
      <c r="O1239" s="74"/>
      <c r="P1239" s="74"/>
      <c r="Q1239" s="74"/>
      <c r="R1239" s="74"/>
      <c r="S1239" s="74"/>
      <c r="T1239" s="74"/>
      <c r="U1239" s="74"/>
      <c r="V1239" s="16">
        <f t="shared" si="47"/>
        <v>1315.9421495000001</v>
      </c>
      <c r="W1239" s="30">
        <v>1316</v>
      </c>
      <c r="X1239" s="30">
        <f t="shared" ref="X1239:X1246" si="49">IF(Y1239="EVN",V1239,W1239)</f>
        <v>1316</v>
      </c>
      <c r="Y1239" s="11" t="s">
        <v>34</v>
      </c>
      <c r="Z1239" s="13">
        <v>41</v>
      </c>
      <c r="AA1239" s="13">
        <v>51</v>
      </c>
      <c r="AB1239" s="13">
        <v>5</v>
      </c>
      <c r="AC1239" s="113" t="s">
        <v>3717</v>
      </c>
      <c r="AD1239" s="113">
        <v>909</v>
      </c>
    </row>
    <row r="1240" spans="1:30" ht="36" hidden="1" customHeight="1">
      <c r="A1240" s="32">
        <v>3</v>
      </c>
      <c r="B1240" s="53" t="s">
        <v>3718</v>
      </c>
      <c r="C1240" s="48" t="s">
        <v>3719</v>
      </c>
      <c r="D1240" s="48" t="s">
        <v>32</v>
      </c>
      <c r="E1240" s="48" t="s">
        <v>3720</v>
      </c>
      <c r="F1240" s="14">
        <v>22577100</v>
      </c>
      <c r="G1240" s="73">
        <v>520.48299999999995</v>
      </c>
      <c r="H1240" s="13"/>
      <c r="I1240" s="13"/>
      <c r="J1240" s="74"/>
      <c r="K1240" s="84">
        <v>337</v>
      </c>
      <c r="L1240" s="84"/>
      <c r="M1240" s="74"/>
      <c r="N1240" s="74"/>
      <c r="O1240" s="74">
        <v>2</v>
      </c>
      <c r="P1240" s="74"/>
      <c r="Q1240" s="74"/>
      <c r="R1240" s="74">
        <v>670</v>
      </c>
      <c r="S1240" s="74"/>
      <c r="T1240" s="74"/>
      <c r="U1240" s="74"/>
      <c r="V1240" s="16">
        <f t="shared" si="47"/>
        <v>4194.427630000001</v>
      </c>
      <c r="W1240" s="30">
        <v>4512</v>
      </c>
      <c r="X1240" s="30">
        <f t="shared" si="49"/>
        <v>4512</v>
      </c>
      <c r="Y1240" s="11" t="s">
        <v>34</v>
      </c>
      <c r="Z1240" s="13">
        <v>41</v>
      </c>
      <c r="AA1240" s="13">
        <v>51</v>
      </c>
      <c r="AB1240" s="13">
        <v>5</v>
      </c>
      <c r="AC1240" s="113" t="s">
        <v>3721</v>
      </c>
      <c r="AD1240" s="113">
        <v>914</v>
      </c>
    </row>
    <row r="1241" spans="1:30" ht="36" hidden="1" customHeight="1">
      <c r="A1241" s="32">
        <v>4</v>
      </c>
      <c r="B1241" s="51" t="s">
        <v>3722</v>
      </c>
      <c r="C1241" s="48" t="s">
        <v>3723</v>
      </c>
      <c r="D1241" s="48" t="s">
        <v>32</v>
      </c>
      <c r="E1241" s="48" t="s">
        <v>948</v>
      </c>
      <c r="F1241" s="14">
        <v>8246150</v>
      </c>
      <c r="G1241" s="73"/>
      <c r="H1241" s="13"/>
      <c r="I1241" s="13"/>
      <c r="J1241" s="74"/>
      <c r="K1241" s="84"/>
      <c r="L1241" s="84"/>
      <c r="M1241" s="74"/>
      <c r="N1241" s="74"/>
      <c r="O1241" s="74"/>
      <c r="P1241" s="74"/>
      <c r="Q1241" s="74"/>
      <c r="R1241" s="74"/>
      <c r="S1241" s="74"/>
      <c r="T1241" s="74"/>
      <c r="U1241" s="74"/>
      <c r="V1241" s="16">
        <f t="shared" si="47"/>
        <v>1272.3809450000001</v>
      </c>
      <c r="W1241" s="30">
        <v>1272</v>
      </c>
      <c r="X1241" s="30">
        <f t="shared" si="49"/>
        <v>1272</v>
      </c>
      <c r="Y1241" s="11" t="s">
        <v>34</v>
      </c>
      <c r="Z1241" s="13">
        <v>41</v>
      </c>
      <c r="AA1241" s="13">
        <v>51</v>
      </c>
      <c r="AB1241" s="13">
        <v>5</v>
      </c>
      <c r="AC1241" s="113" t="s">
        <v>3724</v>
      </c>
      <c r="AD1241" s="113">
        <v>2675</v>
      </c>
    </row>
    <row r="1242" spans="1:30" ht="36" hidden="1" customHeight="1">
      <c r="A1242" s="32">
        <v>5</v>
      </c>
      <c r="B1242" s="51" t="s">
        <v>3725</v>
      </c>
      <c r="C1242" s="48" t="s">
        <v>3726</v>
      </c>
      <c r="D1242" s="48" t="s">
        <v>32</v>
      </c>
      <c r="E1242" s="48" t="s">
        <v>3727</v>
      </c>
      <c r="F1242" s="14">
        <v>46615120</v>
      </c>
      <c r="G1242" s="73"/>
      <c r="H1242" s="13"/>
      <c r="I1242" s="13"/>
      <c r="J1242" s="74"/>
      <c r="K1242" s="84"/>
      <c r="L1242" s="84"/>
      <c r="M1242" s="74"/>
      <c r="N1242" s="74"/>
      <c r="O1242" s="74"/>
      <c r="P1242" s="74"/>
      <c r="Q1242" s="74"/>
      <c r="R1242" s="74"/>
      <c r="S1242" s="74"/>
      <c r="T1242" s="74"/>
      <c r="U1242" s="74"/>
      <c r="V1242" s="16">
        <f t="shared" si="47"/>
        <v>7192.7130160000006</v>
      </c>
      <c r="W1242" s="30">
        <v>7192.7</v>
      </c>
      <c r="X1242" s="30">
        <f t="shared" si="49"/>
        <v>7192.7</v>
      </c>
      <c r="Y1242" s="11" t="s">
        <v>34</v>
      </c>
      <c r="Z1242" s="13">
        <v>41</v>
      </c>
      <c r="AA1242" s="13">
        <v>51</v>
      </c>
      <c r="AB1242" s="13">
        <v>5</v>
      </c>
      <c r="AC1242" s="113" t="s">
        <v>3728</v>
      </c>
      <c r="AD1242" s="113">
        <v>2676</v>
      </c>
    </row>
    <row r="1243" spans="1:30" ht="36" hidden="1" customHeight="1">
      <c r="A1243" s="32">
        <v>6</v>
      </c>
      <c r="B1243" s="51" t="s">
        <v>3729</v>
      </c>
      <c r="C1243" s="48" t="s">
        <v>3730</v>
      </c>
      <c r="D1243" s="48" t="s">
        <v>32</v>
      </c>
      <c r="E1243" s="48" t="s">
        <v>2256</v>
      </c>
      <c r="F1243" s="14">
        <v>5508370</v>
      </c>
      <c r="G1243" s="73"/>
      <c r="H1243" s="13"/>
      <c r="I1243" s="13"/>
      <c r="J1243" s="74"/>
      <c r="K1243" s="84">
        <v>34.4</v>
      </c>
      <c r="L1243" s="84"/>
      <c r="M1243" s="74">
        <v>53.97</v>
      </c>
      <c r="N1243" s="74"/>
      <c r="O1243" s="74"/>
      <c r="P1243" s="74"/>
      <c r="Q1243" s="74"/>
      <c r="R1243" s="74"/>
      <c r="S1243" s="74"/>
      <c r="T1243" s="74"/>
      <c r="U1243" s="74">
        <v>39318</v>
      </c>
      <c r="V1243" s="16">
        <f t="shared" si="47"/>
        <v>938.459791</v>
      </c>
      <c r="W1243" s="30">
        <v>1130</v>
      </c>
      <c r="X1243" s="30">
        <f t="shared" si="49"/>
        <v>1130</v>
      </c>
      <c r="Y1243" s="11" t="s">
        <v>34</v>
      </c>
      <c r="Z1243" s="13">
        <v>41</v>
      </c>
      <c r="AA1243" s="13">
        <v>51</v>
      </c>
      <c r="AB1243" s="13">
        <v>5</v>
      </c>
      <c r="AC1243" s="113" t="s">
        <v>3731</v>
      </c>
      <c r="AD1243" s="113">
        <v>910</v>
      </c>
    </row>
    <row r="1244" spans="1:30" ht="36" hidden="1" customHeight="1">
      <c r="A1244" s="32">
        <v>7</v>
      </c>
      <c r="B1244" s="145" t="s">
        <v>3732</v>
      </c>
      <c r="C1244" s="48" t="s">
        <v>3733</v>
      </c>
      <c r="D1244" s="48" t="s">
        <v>32</v>
      </c>
      <c r="E1244" s="54" t="s">
        <v>3734</v>
      </c>
      <c r="F1244" s="14">
        <v>8461000</v>
      </c>
      <c r="G1244" s="73"/>
      <c r="H1244" s="13"/>
      <c r="I1244" s="13"/>
      <c r="J1244" s="74"/>
      <c r="K1244" s="84"/>
      <c r="L1244" s="84"/>
      <c r="M1244" s="74">
        <v>77770</v>
      </c>
      <c r="N1244" s="74"/>
      <c r="O1244" s="74"/>
      <c r="P1244" s="74"/>
      <c r="Q1244" s="74"/>
      <c r="R1244" s="74">
        <v>188400</v>
      </c>
      <c r="S1244" s="74"/>
      <c r="T1244" s="74"/>
      <c r="U1244" s="74"/>
      <c r="V1244" s="16">
        <f t="shared" si="47"/>
        <v>78467.392300000007</v>
      </c>
      <c r="W1244" s="30">
        <v>78221</v>
      </c>
      <c r="X1244" s="30">
        <f t="shared" si="49"/>
        <v>78221</v>
      </c>
      <c r="Y1244" s="11" t="s">
        <v>34</v>
      </c>
      <c r="Z1244" s="13">
        <v>41</v>
      </c>
      <c r="AA1244" s="13">
        <v>51</v>
      </c>
      <c r="AB1244" s="13">
        <v>5</v>
      </c>
      <c r="AC1244" s="113" t="s">
        <v>3735</v>
      </c>
      <c r="AD1244" s="113">
        <v>2104</v>
      </c>
    </row>
    <row r="1245" spans="1:30" ht="36" hidden="1" customHeight="1">
      <c r="A1245" s="32">
        <v>8</v>
      </c>
      <c r="B1245" s="53" t="s">
        <v>3736</v>
      </c>
      <c r="C1245" s="48" t="s">
        <v>3737</v>
      </c>
      <c r="D1245" s="48" t="s">
        <v>32</v>
      </c>
      <c r="E1245" s="54" t="s">
        <v>3738</v>
      </c>
      <c r="F1245" s="14">
        <v>4135160</v>
      </c>
      <c r="G1245" s="114">
        <v>209</v>
      </c>
      <c r="H1245" s="13"/>
      <c r="I1245" s="13"/>
      <c r="J1245" s="114"/>
      <c r="K1245" s="114">
        <v>23</v>
      </c>
      <c r="L1245" s="114"/>
      <c r="M1245" s="114"/>
      <c r="N1245" s="114"/>
      <c r="O1245" s="114">
        <v>0.1</v>
      </c>
      <c r="P1245" s="114"/>
      <c r="Q1245" s="114"/>
      <c r="R1245" s="114">
        <v>9750000</v>
      </c>
      <c r="S1245" s="114"/>
      <c r="T1245" s="114"/>
      <c r="U1245" s="114"/>
      <c r="V1245" s="16">
        <f t="shared" si="47"/>
        <v>9582.9201880000001</v>
      </c>
      <c r="W1245" s="30">
        <v>9561</v>
      </c>
      <c r="X1245" s="30">
        <f t="shared" si="49"/>
        <v>9561</v>
      </c>
      <c r="Y1245" s="11" t="s">
        <v>34</v>
      </c>
      <c r="Z1245" s="13">
        <v>41</v>
      </c>
      <c r="AA1245" s="13">
        <v>51</v>
      </c>
      <c r="AB1245" s="13">
        <v>5</v>
      </c>
      <c r="AC1245" s="113" t="s">
        <v>3739</v>
      </c>
      <c r="AD1245" s="113">
        <v>912</v>
      </c>
    </row>
    <row r="1246" spans="1:30" ht="36" hidden="1" customHeight="1">
      <c r="A1246" s="32">
        <v>9</v>
      </c>
      <c r="B1246" s="53" t="s">
        <v>3740</v>
      </c>
      <c r="C1246" s="48" t="s">
        <v>3741</v>
      </c>
      <c r="D1246" s="48" t="s">
        <v>32</v>
      </c>
      <c r="E1246" s="54" t="s">
        <v>3742</v>
      </c>
      <c r="F1246" s="16">
        <v>4142930</v>
      </c>
      <c r="G1246" s="114">
        <v>114</v>
      </c>
      <c r="H1246" s="13"/>
      <c r="I1246" s="13"/>
      <c r="J1246" s="114"/>
      <c r="K1246" s="114">
        <v>22</v>
      </c>
      <c r="L1246" s="114"/>
      <c r="M1246" s="114"/>
      <c r="N1246" s="114"/>
      <c r="O1246" s="114"/>
      <c r="P1246" s="114"/>
      <c r="Q1246" s="114"/>
      <c r="R1246" s="114">
        <v>8250000</v>
      </c>
      <c r="S1246" s="114"/>
      <c r="T1246" s="114"/>
      <c r="U1246" s="114"/>
      <c r="V1246" s="16">
        <f t="shared" si="47"/>
        <v>8166.4940989999996</v>
      </c>
      <c r="W1246" s="30">
        <v>8155</v>
      </c>
      <c r="X1246" s="30">
        <f t="shared" si="49"/>
        <v>8155</v>
      </c>
      <c r="Y1246" s="11" t="s">
        <v>34</v>
      </c>
      <c r="Z1246" s="13">
        <v>41</v>
      </c>
      <c r="AA1246" s="13">
        <v>51</v>
      </c>
      <c r="AB1246" s="13">
        <v>5</v>
      </c>
      <c r="AC1246" s="113" t="s">
        <v>3743</v>
      </c>
      <c r="AD1246" s="113">
        <v>2678</v>
      </c>
    </row>
    <row r="1247" spans="1:30" ht="36" hidden="1" customHeight="1">
      <c r="A1247" s="32">
        <v>1</v>
      </c>
      <c r="B1247" s="183" t="s">
        <v>3744</v>
      </c>
      <c r="C1247" s="174" t="s">
        <v>3745</v>
      </c>
      <c r="D1247" s="175" t="s">
        <v>32</v>
      </c>
      <c r="E1247" s="174" t="s">
        <v>3403</v>
      </c>
      <c r="F1247" s="184">
        <v>13503717</v>
      </c>
      <c r="G1247" s="94"/>
      <c r="H1247" s="13"/>
      <c r="I1247" s="13"/>
      <c r="J1247" s="13"/>
      <c r="K1247" s="94"/>
      <c r="L1247" s="13"/>
      <c r="M1247" s="94"/>
      <c r="N1247" s="13"/>
      <c r="O1247" s="95"/>
      <c r="P1247" s="13"/>
      <c r="Q1247" s="13"/>
      <c r="R1247" s="95"/>
      <c r="S1247" s="13"/>
      <c r="T1247" s="13"/>
      <c r="U1247" s="95"/>
      <c r="V1247" s="16">
        <f t="shared" si="47"/>
        <v>2083.6235331000003</v>
      </c>
      <c r="W1247" s="185">
        <v>2083.6235331000003</v>
      </c>
      <c r="X1247" s="185">
        <f>IF(Y1247="EVN",V1247,W1247)</f>
        <v>2083.6235331000003</v>
      </c>
      <c r="Y1247" s="11" t="s">
        <v>34</v>
      </c>
      <c r="Z1247" s="13">
        <v>42</v>
      </c>
      <c r="AA1247" s="13">
        <v>13</v>
      </c>
      <c r="AB1247" s="13">
        <v>5</v>
      </c>
      <c r="AC1247" s="38" t="s">
        <v>3746</v>
      </c>
      <c r="AD1247" s="38">
        <v>938</v>
      </c>
    </row>
    <row r="1248" spans="1:30" ht="36" hidden="1" customHeight="1">
      <c r="A1248" s="32">
        <v>2</v>
      </c>
      <c r="B1248" s="183" t="s">
        <v>3747</v>
      </c>
      <c r="C1248" s="174" t="s">
        <v>3748</v>
      </c>
      <c r="D1248" s="175" t="s">
        <v>32</v>
      </c>
      <c r="E1248" s="174" t="s">
        <v>3407</v>
      </c>
      <c r="F1248" s="184">
        <v>7355029</v>
      </c>
      <c r="G1248" s="94"/>
      <c r="H1248" s="13"/>
      <c r="I1248" s="13"/>
      <c r="J1248" s="13"/>
      <c r="K1248" s="94"/>
      <c r="L1248" s="13"/>
      <c r="M1248" s="94">
        <v>1628</v>
      </c>
      <c r="N1248" s="13"/>
      <c r="O1248" s="95"/>
      <c r="P1248" s="13"/>
      <c r="Q1248" s="13"/>
      <c r="R1248" s="95"/>
      <c r="S1248" s="13"/>
      <c r="T1248" s="13"/>
      <c r="U1248" s="95">
        <v>20854</v>
      </c>
      <c r="V1248" s="16">
        <f t="shared" si="47"/>
        <v>2746.6009746999998</v>
      </c>
      <c r="W1248" s="185">
        <v>2752.3775326999998</v>
      </c>
      <c r="X1248" s="185">
        <f t="shared" ref="X1248:X1269" si="50">IF(Y1248="EVN",V1248,W1248)</f>
        <v>2752.3775326999998</v>
      </c>
      <c r="Y1248" s="11" t="s">
        <v>34</v>
      </c>
      <c r="Z1248" s="13">
        <v>42</v>
      </c>
      <c r="AA1248" s="13">
        <v>13</v>
      </c>
      <c r="AB1248" s="13">
        <v>5</v>
      </c>
      <c r="AC1248" s="38" t="s">
        <v>3749</v>
      </c>
      <c r="AD1248" s="38">
        <v>932</v>
      </c>
    </row>
    <row r="1249" spans="1:30" ht="36" hidden="1" customHeight="1">
      <c r="A1249" s="32">
        <v>3</v>
      </c>
      <c r="B1249" s="186" t="s">
        <v>3750</v>
      </c>
      <c r="C1249" s="175" t="s">
        <v>3751</v>
      </c>
      <c r="D1249" s="175" t="s">
        <v>32</v>
      </c>
      <c r="E1249" s="175" t="s">
        <v>3411</v>
      </c>
      <c r="F1249" s="184">
        <v>5827968</v>
      </c>
      <c r="G1249" s="94"/>
      <c r="H1249" s="13"/>
      <c r="I1249" s="13"/>
      <c r="J1249" s="13"/>
      <c r="K1249" s="94"/>
      <c r="L1249" s="13"/>
      <c r="M1249" s="94">
        <v>500</v>
      </c>
      <c r="N1249" s="13"/>
      <c r="O1249" s="95"/>
      <c r="P1249" s="13"/>
      <c r="Q1249" s="13"/>
      <c r="R1249" s="95"/>
      <c r="S1249" s="13"/>
      <c r="T1249" s="13"/>
      <c r="U1249" s="95"/>
      <c r="V1249" s="16">
        <f t="shared" ref="V1249:V1310" si="51">0.0001543*F1249+0.7*G1249+ 0.7*H1249+0.6*I1249+0.5*J1249+1.02*K1249+0.00088*L1249+0.99*M1249+0.00094*N1249+1.05*O1249+0.00083*P1249+1.09*Q1249+0.0009*R1249+1.09*S1249+1*T1249+0*U1249</f>
        <v>1394.2554623999999</v>
      </c>
      <c r="W1249" s="185">
        <v>1394.2554623999999</v>
      </c>
      <c r="X1249" s="185">
        <f t="shared" si="50"/>
        <v>1394.2554623999999</v>
      </c>
      <c r="Y1249" s="11" t="s">
        <v>34</v>
      </c>
      <c r="Z1249" s="13">
        <v>42</v>
      </c>
      <c r="AA1249" s="13">
        <v>13</v>
      </c>
      <c r="AB1249" s="13">
        <v>5</v>
      </c>
      <c r="AC1249" s="38" t="s">
        <v>3752</v>
      </c>
      <c r="AD1249" s="38">
        <v>934</v>
      </c>
    </row>
    <row r="1250" spans="1:30" ht="36" hidden="1" customHeight="1">
      <c r="A1250" s="32">
        <v>4</v>
      </c>
      <c r="B1250" s="186" t="s">
        <v>3753</v>
      </c>
      <c r="C1250" s="175" t="s">
        <v>3754</v>
      </c>
      <c r="D1250" s="175" t="s">
        <v>32</v>
      </c>
      <c r="E1250" s="175" t="s">
        <v>411</v>
      </c>
      <c r="F1250" s="184">
        <v>13978815</v>
      </c>
      <c r="G1250" s="94"/>
      <c r="H1250" s="13"/>
      <c r="I1250" s="13"/>
      <c r="J1250" s="13"/>
      <c r="K1250" s="94"/>
      <c r="L1250" s="13"/>
      <c r="M1250" s="94">
        <v>1202</v>
      </c>
      <c r="N1250" s="13"/>
      <c r="O1250" s="95"/>
      <c r="P1250" s="13"/>
      <c r="Q1250" s="13"/>
      <c r="R1250" s="95"/>
      <c r="S1250" s="13"/>
      <c r="T1250" s="13"/>
      <c r="U1250" s="95"/>
      <c r="V1250" s="16">
        <f t="shared" si="51"/>
        <v>3346.9111545000001</v>
      </c>
      <c r="W1250" s="185">
        <v>3346.9111545000001</v>
      </c>
      <c r="X1250" s="185">
        <f t="shared" si="50"/>
        <v>3346.9111545000001</v>
      </c>
      <c r="Y1250" s="11" t="s">
        <v>34</v>
      </c>
      <c r="Z1250" s="13">
        <v>42</v>
      </c>
      <c r="AA1250" s="13">
        <v>13</v>
      </c>
      <c r="AB1250" s="13">
        <v>5</v>
      </c>
      <c r="AC1250" s="38" t="s">
        <v>3755</v>
      </c>
      <c r="AD1250" s="38">
        <v>929</v>
      </c>
    </row>
    <row r="1251" spans="1:30" ht="36" hidden="1" customHeight="1">
      <c r="A1251" s="32">
        <v>5</v>
      </c>
      <c r="B1251" s="186" t="s">
        <v>3756</v>
      </c>
      <c r="C1251" s="175" t="s">
        <v>3757</v>
      </c>
      <c r="D1251" s="175" t="s">
        <v>32</v>
      </c>
      <c r="E1251" s="175" t="s">
        <v>1237</v>
      </c>
      <c r="F1251" s="184">
        <v>5152182</v>
      </c>
      <c r="G1251" s="94"/>
      <c r="H1251" s="13"/>
      <c r="I1251" s="13"/>
      <c r="J1251" s="13"/>
      <c r="K1251" s="94"/>
      <c r="L1251" s="13"/>
      <c r="M1251" s="94">
        <v>500</v>
      </c>
      <c r="N1251" s="13"/>
      <c r="O1251" s="95"/>
      <c r="P1251" s="13"/>
      <c r="Q1251" s="13"/>
      <c r="R1251" s="95"/>
      <c r="S1251" s="13"/>
      <c r="T1251" s="13"/>
      <c r="U1251" s="95"/>
      <c r="V1251" s="16">
        <f t="shared" si="51"/>
        <v>1289.9816826000001</v>
      </c>
      <c r="W1251" s="185">
        <v>1289.9816826000001</v>
      </c>
      <c r="X1251" s="185">
        <f t="shared" si="50"/>
        <v>1289.9816826000001</v>
      </c>
      <c r="Y1251" s="11" t="s">
        <v>34</v>
      </c>
      <c r="Z1251" s="13">
        <v>42</v>
      </c>
      <c r="AA1251" s="13">
        <v>13</v>
      </c>
      <c r="AB1251" s="13">
        <v>5</v>
      </c>
      <c r="AC1251" s="38" t="s">
        <v>3758</v>
      </c>
      <c r="AD1251" s="38">
        <v>936</v>
      </c>
    </row>
    <row r="1252" spans="1:30" ht="36" hidden="1" customHeight="1">
      <c r="A1252" s="32">
        <v>6</v>
      </c>
      <c r="B1252" s="186" t="s">
        <v>3759</v>
      </c>
      <c r="C1252" s="175" t="s">
        <v>3760</v>
      </c>
      <c r="D1252" s="175" t="s">
        <v>32</v>
      </c>
      <c r="E1252" s="175" t="s">
        <v>3421</v>
      </c>
      <c r="F1252" s="184">
        <v>27485882</v>
      </c>
      <c r="G1252" s="94">
        <v>1061</v>
      </c>
      <c r="H1252" s="13"/>
      <c r="I1252" s="13"/>
      <c r="J1252" s="13"/>
      <c r="K1252" s="94">
        <v>251</v>
      </c>
      <c r="L1252" s="13"/>
      <c r="M1252" s="94"/>
      <c r="N1252" s="13"/>
      <c r="O1252" s="95"/>
      <c r="P1252" s="13"/>
      <c r="Q1252" s="13"/>
      <c r="R1252" s="99"/>
      <c r="S1252" s="13"/>
      <c r="T1252" s="13"/>
      <c r="U1252" s="95"/>
      <c r="V1252" s="16">
        <f t="shared" si="51"/>
        <v>5239.7915926000005</v>
      </c>
      <c r="W1252" s="185">
        <v>5239.7915926000005</v>
      </c>
      <c r="X1252" s="185">
        <f t="shared" si="50"/>
        <v>5239.7915926000005</v>
      </c>
      <c r="Y1252" s="11" t="s">
        <v>34</v>
      </c>
      <c r="Z1252" s="13">
        <v>42</v>
      </c>
      <c r="AA1252" s="13">
        <v>13</v>
      </c>
      <c r="AB1252" s="13">
        <v>5</v>
      </c>
      <c r="AC1252" s="38" t="s">
        <v>3761</v>
      </c>
      <c r="AD1252" s="38">
        <v>930</v>
      </c>
    </row>
    <row r="1253" spans="1:30" ht="36" hidden="1" customHeight="1">
      <c r="A1253" s="32">
        <v>7</v>
      </c>
      <c r="B1253" s="187" t="s">
        <v>3762</v>
      </c>
      <c r="C1253" s="176" t="s">
        <v>3763</v>
      </c>
      <c r="D1253" s="176" t="s">
        <v>32</v>
      </c>
      <c r="E1253" s="176" t="s">
        <v>3425</v>
      </c>
      <c r="F1253" s="188">
        <v>14217728</v>
      </c>
      <c r="G1253" s="100"/>
      <c r="H1253" s="13"/>
      <c r="I1253" s="13"/>
      <c r="J1253" s="13"/>
      <c r="K1253" s="100">
        <v>300</v>
      </c>
      <c r="L1253" s="13"/>
      <c r="M1253" s="100"/>
      <c r="N1253" s="13"/>
      <c r="O1253" s="99">
        <v>3.6</v>
      </c>
      <c r="P1253" s="13"/>
      <c r="Q1253" s="13"/>
      <c r="R1253" s="95"/>
      <c r="S1253" s="13"/>
      <c r="T1253" s="13"/>
      <c r="U1253" s="99"/>
      <c r="V1253" s="16">
        <f t="shared" si="51"/>
        <v>2503.5754304000002</v>
      </c>
      <c r="W1253" s="189">
        <v>2503.5754304000002</v>
      </c>
      <c r="X1253" s="185">
        <f t="shared" si="50"/>
        <v>2503.5754304000002</v>
      </c>
      <c r="Y1253" s="11" t="s">
        <v>34</v>
      </c>
      <c r="Z1253" s="13">
        <v>42</v>
      </c>
      <c r="AA1253" s="13">
        <v>13</v>
      </c>
      <c r="AB1253" s="13">
        <v>5</v>
      </c>
      <c r="AC1253" s="38" t="s">
        <v>3764</v>
      </c>
      <c r="AD1253" s="38">
        <v>937</v>
      </c>
    </row>
    <row r="1254" spans="1:30" ht="36" customHeight="1">
      <c r="A1254" s="32">
        <v>8</v>
      </c>
      <c r="B1254" s="183" t="s">
        <v>3765</v>
      </c>
      <c r="C1254" s="174" t="s">
        <v>3766</v>
      </c>
      <c r="D1254" s="175" t="s">
        <v>539</v>
      </c>
      <c r="E1254" s="174" t="s">
        <v>3428</v>
      </c>
      <c r="F1254" s="184">
        <v>14566102</v>
      </c>
      <c r="G1254" s="94"/>
      <c r="H1254" s="13"/>
      <c r="I1254" s="13"/>
      <c r="J1254" s="13"/>
      <c r="K1254" s="94"/>
      <c r="L1254" s="13"/>
      <c r="M1254" s="94"/>
      <c r="N1254" s="13"/>
      <c r="O1254" s="95"/>
      <c r="P1254" s="13"/>
      <c r="Q1254" s="13"/>
      <c r="R1254" s="95">
        <v>9000</v>
      </c>
      <c r="S1254" s="13"/>
      <c r="T1254" s="13"/>
      <c r="U1254" s="95"/>
      <c r="V1254" s="16">
        <f t="shared" si="51"/>
        <v>2255.6495386000001</v>
      </c>
      <c r="W1254" s="185">
        <v>2247.5495386000002</v>
      </c>
      <c r="X1254" s="185">
        <f t="shared" si="50"/>
        <v>2247.5495386000002</v>
      </c>
      <c r="Y1254" s="174" t="s">
        <v>34</v>
      </c>
      <c r="Z1254" s="13">
        <v>42</v>
      </c>
      <c r="AA1254" s="13">
        <v>13</v>
      </c>
      <c r="AB1254" s="13">
        <v>6</v>
      </c>
      <c r="AC1254" s="13"/>
      <c r="AD1254" s="13"/>
    </row>
    <row r="1255" spans="1:30" ht="36" customHeight="1">
      <c r="A1255" s="32">
        <v>9</v>
      </c>
      <c r="B1255" s="186" t="s">
        <v>3767</v>
      </c>
      <c r="C1255" s="174" t="s">
        <v>3768</v>
      </c>
      <c r="D1255" s="175" t="s">
        <v>32</v>
      </c>
      <c r="E1255" s="174" t="s">
        <v>522</v>
      </c>
      <c r="F1255" s="184">
        <v>6279742</v>
      </c>
      <c r="G1255" s="95"/>
      <c r="H1255" s="13"/>
      <c r="I1255" s="13"/>
      <c r="J1255" s="13"/>
      <c r="K1255" s="95"/>
      <c r="L1255" s="13"/>
      <c r="M1255" s="95">
        <v>15</v>
      </c>
      <c r="N1255" s="13"/>
      <c r="O1255" s="95">
        <v>20</v>
      </c>
      <c r="P1255" s="13"/>
      <c r="Q1255" s="13"/>
      <c r="R1255" s="95"/>
      <c r="S1255" s="13"/>
      <c r="T1255" s="13"/>
      <c r="U1255" s="95"/>
      <c r="V1255" s="16">
        <f t="shared" si="51"/>
        <v>1004.8141906000001</v>
      </c>
      <c r="W1255" s="185">
        <v>1012.9141906000001</v>
      </c>
      <c r="X1255" s="185">
        <f t="shared" si="50"/>
        <v>1012.9141906000001</v>
      </c>
      <c r="Y1255" s="11" t="s">
        <v>34</v>
      </c>
      <c r="Z1255" s="13">
        <v>42</v>
      </c>
      <c r="AA1255" s="13">
        <v>13</v>
      </c>
      <c r="AB1255" s="13">
        <v>5</v>
      </c>
      <c r="AC1255" s="13"/>
      <c r="AD1255" s="13"/>
    </row>
    <row r="1256" spans="1:30" ht="36" customHeight="1">
      <c r="A1256" s="32">
        <v>10</v>
      </c>
      <c r="B1256" s="183" t="s">
        <v>3769</v>
      </c>
      <c r="C1256" s="174" t="s">
        <v>3770</v>
      </c>
      <c r="D1256" s="175" t="s">
        <v>32</v>
      </c>
      <c r="E1256" s="174" t="s">
        <v>1237</v>
      </c>
      <c r="F1256" s="184">
        <v>7828990</v>
      </c>
      <c r="G1256" s="94"/>
      <c r="H1256" s="13"/>
      <c r="I1256" s="13"/>
      <c r="J1256" s="13"/>
      <c r="K1256" s="94"/>
      <c r="L1256" s="13"/>
      <c r="M1256" s="94"/>
      <c r="N1256" s="13"/>
      <c r="O1256" s="95"/>
      <c r="P1256" s="13"/>
      <c r="Q1256" s="13"/>
      <c r="R1256" s="95"/>
      <c r="S1256" s="13"/>
      <c r="T1256" s="13"/>
      <c r="U1256" s="95"/>
      <c r="V1256" s="16">
        <f t="shared" si="51"/>
        <v>1208.0131570000001</v>
      </c>
      <c r="W1256" s="185">
        <v>1208.0131570000001</v>
      </c>
      <c r="X1256" s="185">
        <f t="shared" si="50"/>
        <v>1208.0131570000001</v>
      </c>
      <c r="Y1256" s="11" t="s">
        <v>34</v>
      </c>
      <c r="Z1256" s="13">
        <v>42</v>
      </c>
      <c r="AA1256" s="13">
        <v>13</v>
      </c>
      <c r="AB1256" s="13">
        <v>5</v>
      </c>
      <c r="AC1256" s="13"/>
      <c r="AD1256" s="13"/>
    </row>
    <row r="1257" spans="1:30" ht="36" customHeight="1">
      <c r="A1257" s="32">
        <v>11</v>
      </c>
      <c r="B1257" s="186" t="s">
        <v>3771</v>
      </c>
      <c r="C1257" s="174" t="s">
        <v>3772</v>
      </c>
      <c r="D1257" s="175" t="s">
        <v>32</v>
      </c>
      <c r="E1257" s="174" t="s">
        <v>3437</v>
      </c>
      <c r="F1257" s="184">
        <v>6226548</v>
      </c>
      <c r="G1257" s="94"/>
      <c r="H1257" s="13"/>
      <c r="I1257" s="13"/>
      <c r="J1257" s="13"/>
      <c r="K1257" s="94">
        <v>100</v>
      </c>
      <c r="L1257" s="13"/>
      <c r="M1257" s="94"/>
      <c r="N1257" s="13"/>
      <c r="O1257" s="95">
        <v>50</v>
      </c>
      <c r="P1257" s="13"/>
      <c r="Q1257" s="13"/>
      <c r="R1257" s="95"/>
      <c r="S1257" s="13"/>
      <c r="T1257" s="13"/>
      <c r="U1257" s="95"/>
      <c r="V1257" s="16">
        <f t="shared" si="51"/>
        <v>1115.2563564000002</v>
      </c>
      <c r="W1257" s="185">
        <v>1115.2563564000002</v>
      </c>
      <c r="X1257" s="185">
        <f t="shared" si="50"/>
        <v>1115.2563564000002</v>
      </c>
      <c r="Y1257" s="11" t="s">
        <v>34</v>
      </c>
      <c r="Z1257" s="13">
        <v>42</v>
      </c>
      <c r="AA1257" s="13">
        <v>13</v>
      </c>
      <c r="AB1257" s="13">
        <v>5</v>
      </c>
      <c r="AC1257" s="13"/>
      <c r="AD1257" s="13"/>
    </row>
    <row r="1258" spans="1:30" ht="36" customHeight="1">
      <c r="A1258" s="32">
        <v>12</v>
      </c>
      <c r="B1258" s="186" t="s">
        <v>3773</v>
      </c>
      <c r="C1258" s="174" t="s">
        <v>3774</v>
      </c>
      <c r="D1258" s="175" t="s">
        <v>32</v>
      </c>
      <c r="E1258" s="174" t="s">
        <v>411</v>
      </c>
      <c r="F1258" s="184">
        <v>7231871</v>
      </c>
      <c r="G1258" s="94"/>
      <c r="H1258" s="13"/>
      <c r="I1258" s="13"/>
      <c r="J1258" s="13"/>
      <c r="K1258" s="94"/>
      <c r="L1258" s="13"/>
      <c r="M1258" s="94"/>
      <c r="N1258" s="13"/>
      <c r="O1258" s="95"/>
      <c r="P1258" s="13"/>
      <c r="Q1258" s="13"/>
      <c r="R1258" s="95"/>
      <c r="S1258" s="13"/>
      <c r="T1258" s="13"/>
      <c r="U1258" s="95"/>
      <c r="V1258" s="16">
        <f t="shared" si="51"/>
        <v>1115.8776953000001</v>
      </c>
      <c r="W1258" s="185">
        <v>1115.8776953000001</v>
      </c>
      <c r="X1258" s="185">
        <f t="shared" si="50"/>
        <v>1115.8776953000001</v>
      </c>
      <c r="Y1258" s="11" t="s">
        <v>34</v>
      </c>
      <c r="Z1258" s="13">
        <v>42</v>
      </c>
      <c r="AA1258" s="13">
        <v>13</v>
      </c>
      <c r="AB1258" s="13">
        <v>5</v>
      </c>
      <c r="AC1258" s="13"/>
      <c r="AD1258" s="13"/>
    </row>
    <row r="1259" spans="1:30" ht="36" customHeight="1">
      <c r="A1259" s="32">
        <v>13</v>
      </c>
      <c r="B1259" s="183" t="s">
        <v>3775</v>
      </c>
      <c r="C1259" s="174" t="s">
        <v>3776</v>
      </c>
      <c r="D1259" s="175" t="s">
        <v>32</v>
      </c>
      <c r="E1259" s="174" t="s">
        <v>3444</v>
      </c>
      <c r="F1259" s="184">
        <v>9641262</v>
      </c>
      <c r="G1259" s="94"/>
      <c r="H1259" s="13"/>
      <c r="I1259" s="13"/>
      <c r="J1259" s="13"/>
      <c r="K1259" s="94"/>
      <c r="L1259" s="13"/>
      <c r="M1259" s="94"/>
      <c r="N1259" s="13"/>
      <c r="O1259" s="95"/>
      <c r="P1259" s="13"/>
      <c r="Q1259" s="13"/>
      <c r="R1259" s="95"/>
      <c r="S1259" s="13"/>
      <c r="T1259" s="13"/>
      <c r="U1259" s="95"/>
      <c r="V1259" s="16">
        <f t="shared" si="51"/>
        <v>1487.6467266000002</v>
      </c>
      <c r="W1259" s="185">
        <v>1487.6467266000002</v>
      </c>
      <c r="X1259" s="185">
        <f t="shared" si="50"/>
        <v>1487.6467266000002</v>
      </c>
      <c r="Y1259" s="11" t="s">
        <v>34</v>
      </c>
      <c r="Z1259" s="13">
        <v>42</v>
      </c>
      <c r="AA1259" s="13">
        <v>13</v>
      </c>
      <c r="AB1259" s="13">
        <v>5</v>
      </c>
      <c r="AC1259" s="13"/>
      <c r="AD1259" s="13"/>
    </row>
    <row r="1260" spans="1:30" ht="36" customHeight="1">
      <c r="A1260" s="32">
        <v>14</v>
      </c>
      <c r="B1260" s="190" t="s">
        <v>3777</v>
      </c>
      <c r="C1260" s="174" t="s">
        <v>3778</v>
      </c>
      <c r="D1260" s="175" t="s">
        <v>32</v>
      </c>
      <c r="E1260" s="174" t="s">
        <v>3448</v>
      </c>
      <c r="F1260" s="184">
        <v>6257070</v>
      </c>
      <c r="G1260" s="94"/>
      <c r="H1260" s="13"/>
      <c r="I1260" s="13"/>
      <c r="J1260" s="13"/>
      <c r="K1260" s="94">
        <v>347</v>
      </c>
      <c r="L1260" s="13"/>
      <c r="M1260" s="94"/>
      <c r="N1260" s="13"/>
      <c r="O1260" s="95">
        <v>2.7</v>
      </c>
      <c r="P1260" s="13"/>
      <c r="Q1260" s="13"/>
      <c r="R1260" s="95"/>
      <c r="S1260" s="13"/>
      <c r="T1260" s="13"/>
      <c r="U1260" s="95"/>
      <c r="V1260" s="16">
        <f t="shared" si="51"/>
        <v>1322.2409010000001</v>
      </c>
      <c r="W1260" s="185">
        <v>1322.2409010000001</v>
      </c>
      <c r="X1260" s="185">
        <f t="shared" si="50"/>
        <v>1322.2409010000001</v>
      </c>
      <c r="Y1260" s="11" t="s">
        <v>34</v>
      </c>
      <c r="Z1260" s="13">
        <v>42</v>
      </c>
      <c r="AA1260" s="13">
        <v>13</v>
      </c>
      <c r="AB1260" s="13">
        <v>5</v>
      </c>
      <c r="AC1260" s="13"/>
      <c r="AD1260" s="13"/>
    </row>
    <row r="1261" spans="1:30" ht="36" hidden="1" customHeight="1">
      <c r="A1261" s="32">
        <v>15</v>
      </c>
      <c r="B1261" s="183" t="s">
        <v>3779</v>
      </c>
      <c r="C1261" s="174" t="s">
        <v>3780</v>
      </c>
      <c r="D1261" s="175" t="s">
        <v>32</v>
      </c>
      <c r="E1261" s="174" t="s">
        <v>3452</v>
      </c>
      <c r="F1261" s="184">
        <v>6938026</v>
      </c>
      <c r="G1261" s="94"/>
      <c r="H1261" s="13"/>
      <c r="I1261" s="13"/>
      <c r="J1261" s="13"/>
      <c r="K1261" s="94">
        <v>500</v>
      </c>
      <c r="L1261" s="13"/>
      <c r="M1261" s="94"/>
      <c r="N1261" s="13"/>
      <c r="O1261" s="95">
        <v>5.8259999999999996</v>
      </c>
      <c r="P1261" s="13"/>
      <c r="Q1261" s="13"/>
      <c r="R1261" s="95"/>
      <c r="S1261" s="13"/>
      <c r="T1261" s="13"/>
      <c r="U1261" s="95"/>
      <c r="V1261" s="16">
        <f t="shared" si="51"/>
        <v>1586.6547117999999</v>
      </c>
      <c r="W1261" s="185">
        <v>1586.6547117999999</v>
      </c>
      <c r="X1261" s="185">
        <f t="shared" si="50"/>
        <v>1586.6547117999999</v>
      </c>
      <c r="Y1261" s="11" t="s">
        <v>34</v>
      </c>
      <c r="Z1261" s="13">
        <v>42</v>
      </c>
      <c r="AA1261" s="13">
        <v>13</v>
      </c>
      <c r="AB1261" s="13">
        <v>5</v>
      </c>
      <c r="AC1261" s="38" t="s">
        <v>3781</v>
      </c>
      <c r="AD1261" s="38">
        <v>928</v>
      </c>
    </row>
    <row r="1262" spans="1:30" ht="36" hidden="1" customHeight="1">
      <c r="A1262" s="32">
        <v>16</v>
      </c>
      <c r="B1262" s="186" t="s">
        <v>3782</v>
      </c>
      <c r="C1262" s="175" t="s">
        <v>3783</v>
      </c>
      <c r="D1262" s="175" t="s">
        <v>32</v>
      </c>
      <c r="E1262" s="175" t="s">
        <v>1237</v>
      </c>
      <c r="F1262" s="184">
        <v>16872547</v>
      </c>
      <c r="G1262" s="94"/>
      <c r="H1262" s="13"/>
      <c r="I1262" s="13"/>
      <c r="J1262" s="13"/>
      <c r="K1262" s="94"/>
      <c r="L1262" s="13"/>
      <c r="M1262" s="94">
        <v>550</v>
      </c>
      <c r="N1262" s="13"/>
      <c r="O1262" s="95"/>
      <c r="P1262" s="13"/>
      <c r="Q1262" s="13"/>
      <c r="R1262" s="95"/>
      <c r="S1262" s="13"/>
      <c r="T1262" s="13"/>
      <c r="U1262" s="95"/>
      <c r="V1262" s="16">
        <f t="shared" si="51"/>
        <v>3147.9340021000003</v>
      </c>
      <c r="W1262" s="185">
        <v>3147.9340021000003</v>
      </c>
      <c r="X1262" s="185">
        <f t="shared" si="50"/>
        <v>3147.9340021000003</v>
      </c>
      <c r="Y1262" s="11" t="s">
        <v>34</v>
      </c>
      <c r="Z1262" s="13">
        <v>42</v>
      </c>
      <c r="AA1262" s="13">
        <v>13</v>
      </c>
      <c r="AB1262" s="13">
        <v>5</v>
      </c>
      <c r="AC1262" s="38" t="s">
        <v>3784</v>
      </c>
      <c r="AD1262" s="38">
        <v>935</v>
      </c>
    </row>
    <row r="1263" spans="1:30" ht="36" hidden="1" customHeight="1">
      <c r="A1263" s="32">
        <v>17</v>
      </c>
      <c r="B1263" s="190" t="s">
        <v>3785</v>
      </c>
      <c r="C1263" s="174" t="s">
        <v>3786</v>
      </c>
      <c r="D1263" s="175" t="s">
        <v>32</v>
      </c>
      <c r="E1263" s="174" t="s">
        <v>109</v>
      </c>
      <c r="F1263" s="184">
        <v>16022321</v>
      </c>
      <c r="G1263" s="94"/>
      <c r="H1263" s="13"/>
      <c r="I1263" s="13"/>
      <c r="J1263" s="13"/>
      <c r="K1263" s="94"/>
      <c r="L1263" s="13"/>
      <c r="M1263" s="94"/>
      <c r="N1263" s="13"/>
      <c r="O1263" s="95"/>
      <c r="P1263" s="13"/>
      <c r="Q1263" s="13"/>
      <c r="R1263" s="95"/>
      <c r="S1263" s="13"/>
      <c r="T1263" s="13"/>
      <c r="U1263" s="95"/>
      <c r="V1263" s="16">
        <f t="shared" si="51"/>
        <v>2472.2441303000001</v>
      </c>
      <c r="W1263" s="185">
        <v>2472.2441303000001</v>
      </c>
      <c r="X1263" s="185">
        <f t="shared" si="50"/>
        <v>2472.2441303000001</v>
      </c>
      <c r="Y1263" s="11" t="s">
        <v>34</v>
      </c>
      <c r="Z1263" s="13">
        <v>42</v>
      </c>
      <c r="AA1263" s="13">
        <v>13</v>
      </c>
      <c r="AB1263" s="13">
        <v>5</v>
      </c>
      <c r="AC1263" s="38" t="s">
        <v>3787</v>
      </c>
      <c r="AD1263" s="38">
        <v>939</v>
      </c>
    </row>
    <row r="1264" spans="1:30" ht="36" customHeight="1">
      <c r="A1264" s="32">
        <v>18</v>
      </c>
      <c r="B1264" s="190" t="s">
        <v>3788</v>
      </c>
      <c r="C1264" s="174" t="s">
        <v>3789</v>
      </c>
      <c r="D1264" s="175" t="s">
        <v>32</v>
      </c>
      <c r="E1264" s="174" t="s">
        <v>3425</v>
      </c>
      <c r="F1264" s="184">
        <v>5138159</v>
      </c>
      <c r="G1264" s="94"/>
      <c r="H1264" s="13"/>
      <c r="I1264" s="13"/>
      <c r="J1264" s="13"/>
      <c r="K1264" s="94">
        <v>250</v>
      </c>
      <c r="L1264" s="13"/>
      <c r="M1264" s="94"/>
      <c r="N1264" s="13"/>
      <c r="O1264" s="95">
        <v>3</v>
      </c>
      <c r="P1264" s="13"/>
      <c r="Q1264" s="13"/>
      <c r="R1264" s="95"/>
      <c r="S1264" s="13"/>
      <c r="T1264" s="13"/>
      <c r="U1264" s="95"/>
      <c r="V1264" s="16">
        <f t="shared" si="51"/>
        <v>1050.9679337000002</v>
      </c>
      <c r="W1264" s="185">
        <v>1050.9679337000002</v>
      </c>
      <c r="X1264" s="185">
        <f t="shared" si="50"/>
        <v>1050.9679337000002</v>
      </c>
      <c r="Y1264" s="11" t="s">
        <v>34</v>
      </c>
      <c r="Z1264" s="13">
        <v>42</v>
      </c>
      <c r="AA1264" s="13">
        <v>13</v>
      </c>
      <c r="AB1264" s="13">
        <v>5</v>
      </c>
      <c r="AC1264" s="13"/>
      <c r="AD1264" s="13"/>
    </row>
    <row r="1265" spans="1:30" ht="36" hidden="1" customHeight="1">
      <c r="A1265" s="32">
        <v>19</v>
      </c>
      <c r="B1265" s="190" t="s">
        <v>3790</v>
      </c>
      <c r="C1265" s="174" t="s">
        <v>3791</v>
      </c>
      <c r="D1265" s="175" t="s">
        <v>539</v>
      </c>
      <c r="E1265" s="174" t="s">
        <v>3464</v>
      </c>
      <c r="F1265" s="184">
        <v>5462732</v>
      </c>
      <c r="G1265" s="94"/>
      <c r="H1265" s="13"/>
      <c r="I1265" s="13"/>
      <c r="J1265" s="13"/>
      <c r="K1265" s="94"/>
      <c r="L1265" s="13"/>
      <c r="M1265" s="94"/>
      <c r="N1265" s="13"/>
      <c r="O1265" s="95"/>
      <c r="P1265" s="13"/>
      <c r="Q1265" s="13"/>
      <c r="R1265" s="95"/>
      <c r="S1265" s="13"/>
      <c r="T1265" s="13"/>
      <c r="U1265" s="95"/>
      <c r="V1265" s="16">
        <f t="shared" si="51"/>
        <v>842.89954760000001</v>
      </c>
      <c r="W1265" s="185">
        <v>842.89954760000001</v>
      </c>
      <c r="X1265" s="185">
        <f t="shared" si="50"/>
        <v>842.89954760000001</v>
      </c>
      <c r="Y1265" s="174" t="s">
        <v>34</v>
      </c>
      <c r="Z1265" s="13">
        <v>42</v>
      </c>
      <c r="AA1265" s="13">
        <v>13</v>
      </c>
      <c r="AB1265" s="13">
        <v>6</v>
      </c>
      <c r="AC1265" s="38" t="s">
        <v>3792</v>
      </c>
      <c r="AD1265" s="38">
        <v>933</v>
      </c>
    </row>
    <row r="1266" spans="1:30" ht="36" customHeight="1">
      <c r="A1266" s="32">
        <v>20</v>
      </c>
      <c r="B1266" s="186" t="s">
        <v>3793</v>
      </c>
      <c r="C1266" s="174" t="s">
        <v>3794</v>
      </c>
      <c r="D1266" s="175" t="s">
        <v>947</v>
      </c>
      <c r="E1266" s="175" t="s">
        <v>3467</v>
      </c>
      <c r="F1266" s="184">
        <v>7595480</v>
      </c>
      <c r="G1266" s="94"/>
      <c r="H1266" s="13"/>
      <c r="I1266" s="13"/>
      <c r="J1266" s="13"/>
      <c r="K1266" s="94"/>
      <c r="L1266" s="13"/>
      <c r="M1266" s="94"/>
      <c r="N1266" s="13"/>
      <c r="O1266" s="95"/>
      <c r="P1266" s="13"/>
      <c r="Q1266" s="13"/>
      <c r="R1266" s="95">
        <v>1000</v>
      </c>
      <c r="S1266" s="13"/>
      <c r="T1266" s="13"/>
      <c r="U1266" s="95"/>
      <c r="V1266" s="16">
        <f t="shared" si="51"/>
        <v>1172.8825640000002</v>
      </c>
      <c r="W1266" s="185">
        <v>1171.9825640000001</v>
      </c>
      <c r="X1266" s="185">
        <f t="shared" si="50"/>
        <v>1171.9825640000001</v>
      </c>
      <c r="Y1266" s="11" t="s">
        <v>34</v>
      </c>
      <c r="Z1266" s="13">
        <v>42</v>
      </c>
      <c r="AA1266" s="13">
        <v>13</v>
      </c>
      <c r="AB1266" s="13">
        <v>5</v>
      </c>
      <c r="AC1266" s="13"/>
      <c r="AD1266" s="13"/>
    </row>
    <row r="1267" spans="1:30" ht="36" customHeight="1">
      <c r="A1267" s="32">
        <v>21</v>
      </c>
      <c r="B1267" s="186" t="s">
        <v>3795</v>
      </c>
      <c r="C1267" s="174" t="s">
        <v>3796</v>
      </c>
      <c r="D1267" s="175" t="s">
        <v>539</v>
      </c>
      <c r="E1267" s="175" t="s">
        <v>3797</v>
      </c>
      <c r="F1267" s="184">
        <v>2906527</v>
      </c>
      <c r="G1267" s="94"/>
      <c r="H1267" s="13"/>
      <c r="I1267" s="13"/>
      <c r="J1267" s="13"/>
      <c r="K1267" s="94"/>
      <c r="L1267" s="13"/>
      <c r="M1267" s="94"/>
      <c r="N1267" s="13"/>
      <c r="O1267" s="95">
        <v>50</v>
      </c>
      <c r="P1267" s="13"/>
      <c r="Q1267" s="13"/>
      <c r="R1267" s="95"/>
      <c r="S1267" s="13"/>
      <c r="T1267" s="13"/>
      <c r="U1267" s="95">
        <v>1000</v>
      </c>
      <c r="V1267" s="16">
        <f t="shared" si="51"/>
        <v>500.97711610000005</v>
      </c>
      <c r="W1267" s="185">
        <v>506</v>
      </c>
      <c r="X1267" s="185">
        <f t="shared" si="50"/>
        <v>506</v>
      </c>
      <c r="Y1267" s="174" t="s">
        <v>34</v>
      </c>
      <c r="Z1267" s="13">
        <v>42</v>
      </c>
      <c r="AA1267" s="13">
        <v>13</v>
      </c>
      <c r="AB1267" s="13">
        <v>6</v>
      </c>
      <c r="AC1267" s="13"/>
      <c r="AD1267" s="13"/>
    </row>
    <row r="1268" spans="1:30" ht="36" hidden="1" customHeight="1">
      <c r="A1268" s="32">
        <v>22</v>
      </c>
      <c r="B1268" s="186" t="s">
        <v>3798</v>
      </c>
      <c r="C1268" s="174" t="s">
        <v>3748</v>
      </c>
      <c r="D1268" s="175" t="s">
        <v>947</v>
      </c>
      <c r="E1268" s="175" t="s">
        <v>3475</v>
      </c>
      <c r="F1268" s="184">
        <v>3560000</v>
      </c>
      <c r="G1268" s="94">
        <v>3815</v>
      </c>
      <c r="H1268" s="13"/>
      <c r="I1268" s="13"/>
      <c r="J1268" s="13"/>
      <c r="K1268" s="94"/>
      <c r="L1268" s="13"/>
      <c r="M1268" s="94">
        <v>43.5</v>
      </c>
      <c r="N1268" s="13"/>
      <c r="O1268" s="95"/>
      <c r="P1268" s="13"/>
      <c r="Q1268" s="13"/>
      <c r="R1268" s="95"/>
      <c r="S1268" s="13"/>
      <c r="T1268" s="13"/>
      <c r="U1268" s="95"/>
      <c r="V1268" s="16">
        <f t="shared" si="51"/>
        <v>3262.873</v>
      </c>
      <c r="W1268" s="185">
        <v>3262.873</v>
      </c>
      <c r="X1268" s="185">
        <f t="shared" si="50"/>
        <v>3262.873</v>
      </c>
      <c r="Y1268" s="11" t="s">
        <v>34</v>
      </c>
      <c r="Z1268" s="13">
        <v>42</v>
      </c>
      <c r="AA1268" s="13">
        <v>13</v>
      </c>
      <c r="AB1268" s="13">
        <v>5</v>
      </c>
      <c r="AC1268" s="38" t="s">
        <v>3799</v>
      </c>
      <c r="AD1268" s="38">
        <v>931</v>
      </c>
    </row>
    <row r="1269" spans="1:30" ht="36" customHeight="1">
      <c r="A1269" s="32">
        <v>23</v>
      </c>
      <c r="B1269" s="186" t="s">
        <v>3800</v>
      </c>
      <c r="C1269" s="174" t="s">
        <v>3801</v>
      </c>
      <c r="D1269" s="175" t="s">
        <v>947</v>
      </c>
      <c r="E1269" s="175" t="s">
        <v>3448</v>
      </c>
      <c r="F1269" s="184">
        <v>12423412</v>
      </c>
      <c r="G1269" s="94"/>
      <c r="H1269" s="13"/>
      <c r="I1269" s="13"/>
      <c r="J1269" s="13"/>
      <c r="K1269" s="94"/>
      <c r="L1269" s="13"/>
      <c r="M1269" s="94"/>
      <c r="N1269" s="13"/>
      <c r="O1269" s="95"/>
      <c r="P1269" s="13"/>
      <c r="Q1269" s="13"/>
      <c r="R1269" s="13"/>
      <c r="S1269" s="13"/>
      <c r="T1269" s="13"/>
      <c r="U1269" s="95"/>
      <c r="V1269" s="16">
        <f t="shared" si="51"/>
        <v>1916.9324716000001</v>
      </c>
      <c r="W1269" s="185">
        <v>1910</v>
      </c>
      <c r="X1269" s="185">
        <f t="shared" si="50"/>
        <v>1916.9324716000001</v>
      </c>
      <c r="Y1269" s="11" t="s">
        <v>51</v>
      </c>
      <c r="Z1269" s="13">
        <v>42</v>
      </c>
      <c r="AA1269" s="13">
        <v>13</v>
      </c>
      <c r="AB1269" s="13">
        <v>5</v>
      </c>
      <c r="AC1269" s="13"/>
      <c r="AD1269" s="13"/>
    </row>
    <row r="1270" spans="1:30" ht="36" hidden="1" customHeight="1">
      <c r="A1270" s="32">
        <v>1</v>
      </c>
      <c r="B1270" s="77" t="s">
        <v>3802</v>
      </c>
      <c r="C1270" s="52" t="s">
        <v>3803</v>
      </c>
      <c r="D1270" s="191" t="s">
        <v>32</v>
      </c>
      <c r="E1270" s="52" t="s">
        <v>3804</v>
      </c>
      <c r="F1270" s="23">
        <f>10522720+4071400</f>
        <v>14594120</v>
      </c>
      <c r="G1270" s="85">
        <v>0</v>
      </c>
      <c r="H1270" s="13"/>
      <c r="I1270" s="13"/>
      <c r="J1270" s="13"/>
      <c r="K1270" s="192">
        <v>161.76</v>
      </c>
      <c r="L1270" s="13"/>
      <c r="M1270" s="23">
        <v>0</v>
      </c>
      <c r="N1270" s="13"/>
      <c r="O1270" s="23">
        <v>0</v>
      </c>
      <c r="P1270" s="13"/>
      <c r="Q1270" s="13"/>
      <c r="R1270" s="23">
        <v>0</v>
      </c>
      <c r="S1270" s="13"/>
      <c r="T1270" s="13"/>
      <c r="U1270" s="13"/>
      <c r="V1270" s="16">
        <f t="shared" si="51"/>
        <v>2416.8679160000002</v>
      </c>
      <c r="W1270" s="73">
        <v>2416.8679160000002</v>
      </c>
      <c r="X1270" s="73">
        <f t="shared" ref="X1270:X1275" si="52">IF(Y1270="EVN",V1270,W1270)</f>
        <v>2416.8679160000002</v>
      </c>
      <c r="Y1270" s="11" t="s">
        <v>34</v>
      </c>
      <c r="Z1270" s="13">
        <v>43</v>
      </c>
      <c r="AA1270" s="13">
        <v>48</v>
      </c>
      <c r="AB1270" s="13">
        <v>5</v>
      </c>
      <c r="AC1270" s="38" t="s">
        <v>3805</v>
      </c>
      <c r="AD1270" s="38">
        <v>922</v>
      </c>
    </row>
    <row r="1271" spans="1:30" ht="36" hidden="1" customHeight="1">
      <c r="A1271" s="32">
        <v>2</v>
      </c>
      <c r="B1271" s="118" t="s">
        <v>3806</v>
      </c>
      <c r="C1271" s="47" t="s">
        <v>3807</v>
      </c>
      <c r="D1271" s="191" t="s">
        <v>32</v>
      </c>
      <c r="E1271" s="47" t="s">
        <v>3808</v>
      </c>
      <c r="F1271" s="111">
        <v>14000000</v>
      </c>
      <c r="G1271" s="193">
        <v>140</v>
      </c>
      <c r="H1271" s="13"/>
      <c r="I1271" s="13"/>
      <c r="J1271" s="13"/>
      <c r="K1271" s="193">
        <v>60.4</v>
      </c>
      <c r="L1271" s="13"/>
      <c r="M1271" s="194">
        <v>0</v>
      </c>
      <c r="N1271" s="13"/>
      <c r="O1271" s="194">
        <v>0</v>
      </c>
      <c r="P1271" s="13"/>
      <c r="Q1271" s="13"/>
      <c r="R1271" s="193">
        <v>5740000</v>
      </c>
      <c r="S1271" s="13"/>
      <c r="T1271" s="13"/>
      <c r="U1271" s="13"/>
      <c r="V1271" s="16">
        <f t="shared" si="51"/>
        <v>7485.8080000000009</v>
      </c>
      <c r="W1271" s="147">
        <v>7471.8080000000009</v>
      </c>
      <c r="X1271" s="73">
        <f t="shared" si="52"/>
        <v>7471.8080000000009</v>
      </c>
      <c r="Y1271" s="11" t="s">
        <v>34</v>
      </c>
      <c r="Z1271" s="13">
        <v>43</v>
      </c>
      <c r="AA1271" s="13">
        <v>48</v>
      </c>
      <c r="AB1271" s="13">
        <v>5</v>
      </c>
      <c r="AC1271" s="38" t="s">
        <v>3809</v>
      </c>
      <c r="AD1271" s="38">
        <v>925</v>
      </c>
    </row>
    <row r="1272" spans="1:30" ht="36" hidden="1" customHeight="1">
      <c r="A1272" s="32">
        <v>3</v>
      </c>
      <c r="B1272" s="118" t="s">
        <v>3810</v>
      </c>
      <c r="C1272" s="47" t="s">
        <v>3811</v>
      </c>
      <c r="D1272" s="191" t="s">
        <v>32</v>
      </c>
      <c r="E1272" s="47" t="s">
        <v>3812</v>
      </c>
      <c r="F1272" s="111">
        <v>8152600</v>
      </c>
      <c r="G1272" s="111">
        <v>1298</v>
      </c>
      <c r="H1272" s="13"/>
      <c r="I1272" s="13"/>
      <c r="J1272" s="13"/>
      <c r="K1272" s="193">
        <v>40.65</v>
      </c>
      <c r="L1272" s="13"/>
      <c r="M1272" s="194">
        <v>0</v>
      </c>
      <c r="N1272" s="13"/>
      <c r="O1272" s="194">
        <v>0</v>
      </c>
      <c r="P1272" s="13"/>
      <c r="Q1272" s="13"/>
      <c r="R1272" s="194">
        <v>0</v>
      </c>
      <c r="S1272" s="13"/>
      <c r="T1272" s="13"/>
      <c r="U1272" s="13"/>
      <c r="V1272" s="16">
        <f t="shared" si="51"/>
        <v>2208.0091800000005</v>
      </c>
      <c r="W1272" s="147">
        <v>2078.2091800000003</v>
      </c>
      <c r="X1272" s="73">
        <f t="shared" si="52"/>
        <v>2078.2091800000003</v>
      </c>
      <c r="Y1272" s="11" t="s">
        <v>34</v>
      </c>
      <c r="Z1272" s="13">
        <v>43</v>
      </c>
      <c r="AA1272" s="13">
        <v>48</v>
      </c>
      <c r="AB1272" s="13">
        <v>5</v>
      </c>
      <c r="AC1272" s="38" t="s">
        <v>3813</v>
      </c>
      <c r="AD1272" s="38">
        <v>924</v>
      </c>
    </row>
    <row r="1273" spans="1:30" ht="36" hidden="1" customHeight="1">
      <c r="A1273" s="32">
        <v>4</v>
      </c>
      <c r="B1273" s="118" t="s">
        <v>3814</v>
      </c>
      <c r="C1273" s="47" t="s">
        <v>3815</v>
      </c>
      <c r="D1273" s="191" t="s">
        <v>32</v>
      </c>
      <c r="E1273" s="47" t="s">
        <v>3816</v>
      </c>
      <c r="F1273" s="111">
        <f>24130757+624078</f>
        <v>24754835</v>
      </c>
      <c r="G1273" s="194">
        <v>0</v>
      </c>
      <c r="H1273" s="13"/>
      <c r="I1273" s="13"/>
      <c r="J1273" s="13"/>
      <c r="K1273" s="193">
        <v>4.9089999999999998</v>
      </c>
      <c r="L1273" s="13"/>
      <c r="M1273" s="194">
        <v>0</v>
      </c>
      <c r="N1273" s="13"/>
      <c r="O1273" s="194">
        <v>0</v>
      </c>
      <c r="P1273" s="13"/>
      <c r="Q1273" s="13"/>
      <c r="R1273" s="194">
        <v>0</v>
      </c>
      <c r="S1273" s="13"/>
      <c r="T1273" s="13"/>
      <c r="U1273" s="13"/>
      <c r="V1273" s="16">
        <f t="shared" si="51"/>
        <v>3824.6782205000004</v>
      </c>
      <c r="W1273" s="147">
        <v>3824.6782205000004</v>
      </c>
      <c r="X1273" s="73">
        <f t="shared" si="52"/>
        <v>3824.6782205000004</v>
      </c>
      <c r="Y1273" s="11" t="s">
        <v>34</v>
      </c>
      <c r="Z1273" s="13">
        <v>43</v>
      </c>
      <c r="AA1273" s="13">
        <v>48</v>
      </c>
      <c r="AB1273" s="13">
        <v>5</v>
      </c>
      <c r="AC1273" s="38" t="s">
        <v>3817</v>
      </c>
      <c r="AD1273" s="38">
        <v>927</v>
      </c>
    </row>
    <row r="1274" spans="1:30" ht="36" hidden="1" customHeight="1">
      <c r="A1274" s="32">
        <v>5</v>
      </c>
      <c r="B1274" s="118" t="s">
        <v>3818</v>
      </c>
      <c r="C1274" s="47" t="s">
        <v>3819</v>
      </c>
      <c r="D1274" s="191" t="s">
        <v>32</v>
      </c>
      <c r="E1274" s="47" t="s">
        <v>3820</v>
      </c>
      <c r="F1274" s="195" t="s">
        <v>3821</v>
      </c>
      <c r="G1274" s="193">
        <v>2692.56</v>
      </c>
      <c r="H1274" s="13"/>
      <c r="I1274" s="13"/>
      <c r="J1274" s="13"/>
      <c r="K1274" s="196">
        <v>53.604999999999997</v>
      </c>
      <c r="L1274" s="13"/>
      <c r="M1274" s="194">
        <v>0</v>
      </c>
      <c r="N1274" s="13"/>
      <c r="O1274" s="194">
        <v>0</v>
      </c>
      <c r="P1274" s="13"/>
      <c r="Q1274" s="13"/>
      <c r="R1274" s="194">
        <v>0</v>
      </c>
      <c r="S1274" s="13"/>
      <c r="T1274" s="13"/>
      <c r="U1274" s="13"/>
      <c r="V1274" s="16">
        <f t="shared" si="51"/>
        <v>1939.6101178559998</v>
      </c>
      <c r="W1274" s="147">
        <v>1541.974956</v>
      </c>
      <c r="X1274" s="73">
        <f t="shared" si="52"/>
        <v>1541.974956</v>
      </c>
      <c r="Y1274" s="11" t="s">
        <v>34</v>
      </c>
      <c r="Z1274" s="13">
        <v>43</v>
      </c>
      <c r="AA1274" s="13">
        <v>48</v>
      </c>
      <c r="AB1274" s="13">
        <v>5</v>
      </c>
      <c r="AC1274" s="38" t="s">
        <v>3822</v>
      </c>
      <c r="AD1274" s="38">
        <v>923</v>
      </c>
    </row>
    <row r="1275" spans="1:30" ht="36" hidden="1" customHeight="1">
      <c r="A1275" s="32">
        <v>1</v>
      </c>
      <c r="B1275" s="118" t="s">
        <v>3823</v>
      </c>
      <c r="C1275" s="47" t="s">
        <v>3824</v>
      </c>
      <c r="D1275" s="48" t="s">
        <v>539</v>
      </c>
      <c r="E1275" s="47" t="s">
        <v>3825</v>
      </c>
      <c r="F1275" s="108">
        <v>4005270</v>
      </c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16">
        <f t="shared" si="51"/>
        <v>618.01316100000008</v>
      </c>
      <c r="W1275" s="80">
        <f>F1275*0.0001543</f>
        <v>618.01316100000008</v>
      </c>
      <c r="X1275" s="59">
        <f t="shared" si="52"/>
        <v>618.01316100000008</v>
      </c>
      <c r="Y1275" s="16" t="s">
        <v>34</v>
      </c>
      <c r="Z1275" s="118">
        <v>44</v>
      </c>
      <c r="AA1275" s="118">
        <v>35</v>
      </c>
      <c r="AB1275" s="118">
        <v>6</v>
      </c>
      <c r="AC1275" s="118" t="s">
        <v>3826</v>
      </c>
      <c r="AD1275" s="118">
        <v>2697</v>
      </c>
    </row>
    <row r="1276" spans="1:30" ht="36" hidden="1" customHeight="1">
      <c r="A1276" s="32">
        <v>2</v>
      </c>
      <c r="B1276" s="118" t="s">
        <v>3827</v>
      </c>
      <c r="C1276" s="48" t="s">
        <v>3828</v>
      </c>
      <c r="D1276" s="48" t="s">
        <v>539</v>
      </c>
      <c r="E1276" s="48" t="s">
        <v>147</v>
      </c>
      <c r="F1276" s="108">
        <v>9696400</v>
      </c>
      <c r="G1276" s="114"/>
      <c r="H1276" s="114"/>
      <c r="I1276" s="114"/>
      <c r="J1276" s="114"/>
      <c r="K1276" s="114"/>
      <c r="L1276" s="114"/>
      <c r="M1276" s="114"/>
      <c r="N1276" s="114"/>
      <c r="O1276" s="114"/>
      <c r="P1276" s="114"/>
      <c r="Q1276" s="114"/>
      <c r="R1276" s="114"/>
      <c r="S1276" s="114"/>
      <c r="T1276" s="114"/>
      <c r="U1276" s="114"/>
      <c r="V1276" s="16">
        <f t="shared" si="51"/>
        <v>1496.15452</v>
      </c>
      <c r="W1276" s="80">
        <f>F1276*0.0001543</f>
        <v>1496.15452</v>
      </c>
      <c r="X1276" s="59">
        <f t="shared" ref="X1276:X1314" si="53">IF(Y1276="EVN",V1276,W1276)</f>
        <v>1496.15452</v>
      </c>
      <c r="Y1276" s="16" t="s">
        <v>34</v>
      </c>
      <c r="Z1276" s="118">
        <v>44</v>
      </c>
      <c r="AA1276" s="118">
        <v>35</v>
      </c>
      <c r="AB1276" s="118">
        <v>6</v>
      </c>
      <c r="AC1276" s="118" t="s">
        <v>3829</v>
      </c>
      <c r="AD1276" s="118">
        <v>951</v>
      </c>
    </row>
    <row r="1277" spans="1:30" ht="36" hidden="1" customHeight="1">
      <c r="A1277" s="32">
        <v>3</v>
      </c>
      <c r="B1277" s="46" t="s">
        <v>3830</v>
      </c>
      <c r="C1277" s="47" t="s">
        <v>3831</v>
      </c>
      <c r="D1277" s="48" t="s">
        <v>539</v>
      </c>
      <c r="E1277" s="47" t="s">
        <v>3825</v>
      </c>
      <c r="F1277" s="16">
        <v>5280000</v>
      </c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16">
        <f t="shared" si="51"/>
        <v>814.70400000000006</v>
      </c>
      <c r="W1277" s="157">
        <f>5050650*0.0001543</f>
        <v>779.31529500000011</v>
      </c>
      <c r="X1277" s="59">
        <f t="shared" si="53"/>
        <v>814.70400000000006</v>
      </c>
      <c r="Y1277" s="16" t="s">
        <v>51</v>
      </c>
      <c r="Z1277" s="118">
        <v>44</v>
      </c>
      <c r="AA1277" s="118">
        <v>35</v>
      </c>
      <c r="AB1277" s="118">
        <v>6</v>
      </c>
      <c r="AC1277" s="118" t="s">
        <v>3832</v>
      </c>
      <c r="AD1277" s="118">
        <v>2698</v>
      </c>
    </row>
    <row r="1278" spans="1:30" ht="36" hidden="1" customHeight="1">
      <c r="A1278" s="32">
        <v>4</v>
      </c>
      <c r="B1278" s="118" t="s">
        <v>3833</v>
      </c>
      <c r="C1278" s="48" t="s">
        <v>3834</v>
      </c>
      <c r="D1278" s="48" t="s">
        <v>32</v>
      </c>
      <c r="E1278" s="54" t="s">
        <v>3835</v>
      </c>
      <c r="F1278" s="108">
        <v>9121848</v>
      </c>
      <c r="G1278" s="114"/>
      <c r="H1278" s="114"/>
      <c r="I1278" s="114"/>
      <c r="J1278" s="114"/>
      <c r="K1278" s="114"/>
      <c r="L1278" s="114"/>
      <c r="M1278" s="114"/>
      <c r="N1278" s="114"/>
      <c r="O1278" s="114"/>
      <c r="P1278" s="114"/>
      <c r="Q1278" s="114"/>
      <c r="R1278" s="114"/>
      <c r="S1278" s="114"/>
      <c r="T1278" s="114"/>
      <c r="U1278" s="114"/>
      <c r="V1278" s="16">
        <f t="shared" si="51"/>
        <v>1407.5011464000002</v>
      </c>
      <c r="W1278" s="59">
        <f>8249697*0.0001543</f>
        <v>1272.9282471000001</v>
      </c>
      <c r="X1278" s="59">
        <f t="shared" si="53"/>
        <v>1407.5011464000002</v>
      </c>
      <c r="Y1278" s="11" t="s">
        <v>51</v>
      </c>
      <c r="Z1278" s="118">
        <v>44</v>
      </c>
      <c r="AA1278" s="118">
        <v>35</v>
      </c>
      <c r="AB1278" s="118">
        <v>5</v>
      </c>
      <c r="AC1278" s="118" t="s">
        <v>3836</v>
      </c>
      <c r="AD1278" s="118">
        <v>947</v>
      </c>
    </row>
    <row r="1279" spans="1:30" ht="36" hidden="1" customHeight="1">
      <c r="A1279" s="32">
        <v>5</v>
      </c>
      <c r="B1279" s="118" t="s">
        <v>3837</v>
      </c>
      <c r="C1279" s="48" t="s">
        <v>3838</v>
      </c>
      <c r="D1279" s="48" t="s">
        <v>32</v>
      </c>
      <c r="E1279" s="48" t="s">
        <v>522</v>
      </c>
      <c r="F1279" s="108">
        <v>25349880</v>
      </c>
      <c r="G1279" s="114"/>
      <c r="H1279" s="114"/>
      <c r="I1279" s="114"/>
      <c r="J1279" s="114"/>
      <c r="K1279" s="114"/>
      <c r="L1279" s="114"/>
      <c r="M1279" s="114"/>
      <c r="N1279" s="114"/>
      <c r="O1279" s="114"/>
      <c r="P1279" s="114"/>
      <c r="Q1279" s="114"/>
      <c r="R1279" s="114"/>
      <c r="S1279" s="114"/>
      <c r="T1279" s="114"/>
      <c r="U1279" s="114"/>
      <c r="V1279" s="16">
        <f t="shared" si="51"/>
        <v>3911.4864840000005</v>
      </c>
      <c r="W1279" s="80">
        <f>F1279*0.0001543</f>
        <v>3911.4864840000005</v>
      </c>
      <c r="X1279" s="59">
        <f t="shared" si="53"/>
        <v>3911.4864840000005</v>
      </c>
      <c r="Y1279" s="11" t="s">
        <v>34</v>
      </c>
      <c r="Z1279" s="118">
        <v>44</v>
      </c>
      <c r="AA1279" s="118">
        <v>35</v>
      </c>
      <c r="AB1279" s="118">
        <v>5</v>
      </c>
      <c r="AC1279" s="118" t="s">
        <v>3839</v>
      </c>
      <c r="AD1279" s="118">
        <v>948</v>
      </c>
    </row>
    <row r="1280" spans="1:30" ht="36" hidden="1" customHeight="1">
      <c r="A1280" s="32">
        <v>6</v>
      </c>
      <c r="B1280" s="118" t="s">
        <v>3840</v>
      </c>
      <c r="C1280" s="48" t="s">
        <v>3841</v>
      </c>
      <c r="D1280" s="48" t="s">
        <v>32</v>
      </c>
      <c r="E1280" s="48" t="s">
        <v>125</v>
      </c>
      <c r="F1280" s="108">
        <v>46892700</v>
      </c>
      <c r="G1280" s="114"/>
      <c r="H1280" s="114"/>
      <c r="I1280" s="114"/>
      <c r="J1280" s="114"/>
      <c r="K1280" s="114"/>
      <c r="L1280" s="114"/>
      <c r="M1280" s="114"/>
      <c r="N1280" s="114"/>
      <c r="O1280" s="114"/>
      <c r="P1280" s="114"/>
      <c r="Q1280" s="114"/>
      <c r="R1280" s="114"/>
      <c r="S1280" s="114"/>
      <c r="T1280" s="114"/>
      <c r="U1280" s="114"/>
      <c r="V1280" s="16">
        <f t="shared" si="51"/>
        <v>7235.5436100000006</v>
      </c>
      <c r="W1280" s="59">
        <f>46668300*0.0001543</f>
        <v>7200.9186900000004</v>
      </c>
      <c r="X1280" s="59">
        <f t="shared" si="53"/>
        <v>7235.5436100000006</v>
      </c>
      <c r="Y1280" s="11" t="s">
        <v>51</v>
      </c>
      <c r="Z1280" s="118">
        <v>44</v>
      </c>
      <c r="AA1280" s="118">
        <v>35</v>
      </c>
      <c r="AB1280" s="118">
        <v>5</v>
      </c>
      <c r="AC1280" s="118" t="s">
        <v>3842</v>
      </c>
      <c r="AD1280" s="118">
        <v>940</v>
      </c>
    </row>
    <row r="1281" spans="1:30" ht="36" hidden="1" customHeight="1">
      <c r="A1281" s="32">
        <v>7</v>
      </c>
      <c r="B1281" s="118" t="s">
        <v>3843</v>
      </c>
      <c r="C1281" s="48" t="s">
        <v>3844</v>
      </c>
      <c r="D1281" s="48" t="s">
        <v>539</v>
      </c>
      <c r="E1281" s="48" t="s">
        <v>147</v>
      </c>
      <c r="F1281" s="108">
        <v>6489972</v>
      </c>
      <c r="G1281" s="114"/>
      <c r="H1281" s="114"/>
      <c r="I1281" s="114"/>
      <c r="J1281" s="114"/>
      <c r="K1281" s="114"/>
      <c r="L1281" s="114"/>
      <c r="M1281" s="114"/>
      <c r="N1281" s="114"/>
      <c r="O1281" s="114"/>
      <c r="P1281" s="114"/>
      <c r="Q1281" s="114"/>
      <c r="R1281" s="114"/>
      <c r="S1281" s="114"/>
      <c r="T1281" s="114"/>
      <c r="U1281" s="114"/>
      <c r="V1281" s="16">
        <f t="shared" si="51"/>
        <v>1001.4026796000001</v>
      </c>
      <c r="W1281" s="80">
        <f>F1281*0.0001543</f>
        <v>1001.4026796000001</v>
      </c>
      <c r="X1281" s="59">
        <f t="shared" si="53"/>
        <v>1001.4026796000001</v>
      </c>
      <c r="Y1281" s="16" t="s">
        <v>34</v>
      </c>
      <c r="Z1281" s="118">
        <v>44</v>
      </c>
      <c r="AA1281" s="118">
        <v>35</v>
      </c>
      <c r="AB1281" s="118">
        <v>6</v>
      </c>
      <c r="AC1281" s="118" t="s">
        <v>3845</v>
      </c>
      <c r="AD1281" s="118">
        <v>946</v>
      </c>
    </row>
    <row r="1282" spans="1:30" ht="36" hidden="1" customHeight="1">
      <c r="A1282" s="32">
        <v>8</v>
      </c>
      <c r="B1282" s="118" t="s">
        <v>3846</v>
      </c>
      <c r="C1282" s="48" t="s">
        <v>3847</v>
      </c>
      <c r="D1282" s="48" t="s">
        <v>539</v>
      </c>
      <c r="E1282" s="48" t="s">
        <v>1843</v>
      </c>
      <c r="F1282" s="16">
        <v>8158500</v>
      </c>
      <c r="G1282" s="114"/>
      <c r="H1282" s="114"/>
      <c r="I1282" s="114"/>
      <c r="J1282" s="114"/>
      <c r="K1282" s="114"/>
      <c r="L1282" s="114"/>
      <c r="M1282" s="114"/>
      <c r="N1282" s="114"/>
      <c r="O1282" s="114"/>
      <c r="P1282" s="114"/>
      <c r="Q1282" s="114"/>
      <c r="R1282" s="114"/>
      <c r="S1282" s="114"/>
      <c r="T1282" s="114"/>
      <c r="U1282" s="114"/>
      <c r="V1282" s="16">
        <f t="shared" si="51"/>
        <v>1258.85655</v>
      </c>
      <c r="W1282" s="157">
        <f>7452200*0.0001543</f>
        <v>1149.87446</v>
      </c>
      <c r="X1282" s="59">
        <f t="shared" si="53"/>
        <v>1258.85655</v>
      </c>
      <c r="Y1282" s="16" t="s">
        <v>51</v>
      </c>
      <c r="Z1282" s="118">
        <v>44</v>
      </c>
      <c r="AA1282" s="118">
        <v>35</v>
      </c>
      <c r="AB1282" s="118">
        <v>6</v>
      </c>
      <c r="AC1282" s="118" t="s">
        <v>3848</v>
      </c>
      <c r="AD1282" s="118">
        <v>950</v>
      </c>
    </row>
    <row r="1283" spans="1:30" ht="36" hidden="1" customHeight="1">
      <c r="A1283" s="32">
        <v>9</v>
      </c>
      <c r="B1283" s="118" t="s">
        <v>3849</v>
      </c>
      <c r="C1283" s="48" t="s">
        <v>3850</v>
      </c>
      <c r="D1283" s="48" t="s">
        <v>539</v>
      </c>
      <c r="E1283" s="48" t="s">
        <v>1843</v>
      </c>
      <c r="F1283" s="108">
        <v>7836084</v>
      </c>
      <c r="G1283" s="114"/>
      <c r="H1283" s="114"/>
      <c r="I1283" s="114"/>
      <c r="J1283" s="114"/>
      <c r="K1283" s="114"/>
      <c r="L1283" s="114"/>
      <c r="M1283" s="114"/>
      <c r="N1283" s="114"/>
      <c r="O1283" s="114"/>
      <c r="P1283" s="114"/>
      <c r="Q1283" s="114"/>
      <c r="R1283" s="114"/>
      <c r="S1283" s="114"/>
      <c r="T1283" s="114"/>
      <c r="U1283" s="114"/>
      <c r="V1283" s="16">
        <f t="shared" si="51"/>
        <v>1209.1077612000001</v>
      </c>
      <c r="W1283" s="80">
        <f>F1283*0.0001543</f>
        <v>1209.1077612000001</v>
      </c>
      <c r="X1283" s="59">
        <f t="shared" si="53"/>
        <v>1209.1077612000001</v>
      </c>
      <c r="Y1283" s="16" t="s">
        <v>34</v>
      </c>
      <c r="Z1283" s="118">
        <v>44</v>
      </c>
      <c r="AA1283" s="118">
        <v>35</v>
      </c>
      <c r="AB1283" s="118">
        <v>6</v>
      </c>
      <c r="AC1283" s="118" t="s">
        <v>3851</v>
      </c>
      <c r="AD1283" s="118">
        <v>952</v>
      </c>
    </row>
    <row r="1284" spans="1:30" ht="36" hidden="1" customHeight="1">
      <c r="A1284" s="32">
        <v>10</v>
      </c>
      <c r="B1284" s="46" t="s">
        <v>3852</v>
      </c>
      <c r="C1284" s="47" t="s">
        <v>3853</v>
      </c>
      <c r="D1284" s="48" t="s">
        <v>539</v>
      </c>
      <c r="E1284" s="48" t="s">
        <v>147</v>
      </c>
      <c r="F1284" s="108">
        <v>6489250</v>
      </c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16">
        <f t="shared" si="51"/>
        <v>1001.291275</v>
      </c>
      <c r="W1284" s="80">
        <f t="shared" ref="W1284:W1299" si="54">F1284*0.0001543</f>
        <v>1001.291275</v>
      </c>
      <c r="X1284" s="59">
        <f t="shared" si="53"/>
        <v>1001.291275</v>
      </c>
      <c r="Y1284" s="16" t="s">
        <v>34</v>
      </c>
      <c r="Z1284" s="118">
        <v>44</v>
      </c>
      <c r="AA1284" s="118">
        <v>35</v>
      </c>
      <c r="AB1284" s="118">
        <v>6</v>
      </c>
      <c r="AC1284" s="118" t="s">
        <v>3854</v>
      </c>
      <c r="AD1284" s="118">
        <v>2699</v>
      </c>
    </row>
    <row r="1285" spans="1:30" ht="36" hidden="1" customHeight="1">
      <c r="A1285" s="32">
        <v>11</v>
      </c>
      <c r="B1285" s="53" t="s">
        <v>3855</v>
      </c>
      <c r="C1285" s="48" t="s">
        <v>3856</v>
      </c>
      <c r="D1285" s="48" t="s">
        <v>32</v>
      </c>
      <c r="E1285" s="48" t="s">
        <v>1426</v>
      </c>
      <c r="F1285" s="16">
        <v>74902600</v>
      </c>
      <c r="G1285" s="114"/>
      <c r="H1285" s="114"/>
      <c r="I1285" s="114"/>
      <c r="J1285" s="114"/>
      <c r="K1285" s="114"/>
      <c r="L1285" s="114"/>
      <c r="M1285" s="114"/>
      <c r="N1285" s="114"/>
      <c r="O1285" s="114"/>
      <c r="P1285" s="114"/>
      <c r="Q1285" s="114"/>
      <c r="R1285" s="114"/>
      <c r="S1285" s="114"/>
      <c r="T1285" s="114"/>
      <c r="U1285" s="114"/>
      <c r="V1285" s="16">
        <f t="shared" si="51"/>
        <v>11557.47118</v>
      </c>
      <c r="W1285" s="80">
        <f t="shared" si="54"/>
        <v>11557.47118</v>
      </c>
      <c r="X1285" s="59">
        <f t="shared" si="53"/>
        <v>11557.47118</v>
      </c>
      <c r="Y1285" s="11" t="s">
        <v>34</v>
      </c>
      <c r="Z1285" s="118">
        <v>44</v>
      </c>
      <c r="AA1285" s="118">
        <v>35</v>
      </c>
      <c r="AB1285" s="118">
        <v>5</v>
      </c>
      <c r="AC1285" s="118" t="s">
        <v>3857</v>
      </c>
      <c r="AD1285" s="118">
        <v>941</v>
      </c>
    </row>
    <row r="1286" spans="1:30" ht="36" hidden="1" customHeight="1">
      <c r="A1286" s="32">
        <v>12</v>
      </c>
      <c r="B1286" s="46" t="s">
        <v>3858</v>
      </c>
      <c r="C1286" s="47" t="s">
        <v>3859</v>
      </c>
      <c r="D1286" s="48" t="s">
        <v>539</v>
      </c>
      <c r="E1286" s="47" t="s">
        <v>3825</v>
      </c>
      <c r="F1286" s="108">
        <v>3465138</v>
      </c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16">
        <f t="shared" si="51"/>
        <v>534.67079339999998</v>
      </c>
      <c r="W1286" s="80">
        <f t="shared" si="54"/>
        <v>534.67079339999998</v>
      </c>
      <c r="X1286" s="59">
        <f t="shared" si="53"/>
        <v>534.67079339999998</v>
      </c>
      <c r="Y1286" s="16" t="s">
        <v>34</v>
      </c>
      <c r="Z1286" s="118">
        <v>44</v>
      </c>
      <c r="AA1286" s="118">
        <v>35</v>
      </c>
      <c r="AB1286" s="118">
        <v>6</v>
      </c>
      <c r="AC1286" s="118" t="s">
        <v>3860</v>
      </c>
      <c r="AD1286" s="118">
        <v>2700</v>
      </c>
    </row>
    <row r="1287" spans="1:30" ht="36" customHeight="1">
      <c r="A1287" s="32">
        <v>13</v>
      </c>
      <c r="B1287" s="46" t="s">
        <v>3861</v>
      </c>
      <c r="C1287" s="48" t="s">
        <v>3862</v>
      </c>
      <c r="D1287" s="48" t="s">
        <v>539</v>
      </c>
      <c r="E1287" s="48" t="s">
        <v>147</v>
      </c>
      <c r="F1287" s="108">
        <v>71017606</v>
      </c>
      <c r="G1287" s="114"/>
      <c r="H1287" s="114"/>
      <c r="I1287" s="114"/>
      <c r="J1287" s="114"/>
      <c r="K1287" s="114"/>
      <c r="L1287" s="114"/>
      <c r="M1287" s="114"/>
      <c r="N1287" s="114"/>
      <c r="O1287" s="114"/>
      <c r="P1287" s="114"/>
      <c r="Q1287" s="114"/>
      <c r="R1287" s="114"/>
      <c r="S1287" s="114"/>
      <c r="T1287" s="114"/>
      <c r="U1287" s="114"/>
      <c r="V1287" s="16">
        <f t="shared" si="51"/>
        <v>10958.016605800001</v>
      </c>
      <c r="W1287" s="59">
        <f>66006806*0.0001543</f>
        <v>10184.8501658</v>
      </c>
      <c r="X1287" s="59">
        <f t="shared" si="53"/>
        <v>10958.016605800001</v>
      </c>
      <c r="Y1287" s="16" t="s">
        <v>51</v>
      </c>
      <c r="Z1287" s="118">
        <v>44</v>
      </c>
      <c r="AA1287" s="118">
        <v>35</v>
      </c>
      <c r="AB1287" s="118">
        <v>6</v>
      </c>
      <c r="AC1287" s="118"/>
      <c r="AD1287" s="118"/>
    </row>
    <row r="1288" spans="1:30" s="27" customFormat="1" ht="36" customHeight="1">
      <c r="A1288" s="32">
        <v>14</v>
      </c>
      <c r="B1288" s="77" t="s">
        <v>3863</v>
      </c>
      <c r="C1288" s="48" t="s">
        <v>3864</v>
      </c>
      <c r="D1288" s="48" t="s">
        <v>32</v>
      </c>
      <c r="E1288" s="48" t="s">
        <v>1240</v>
      </c>
      <c r="F1288" s="16">
        <v>3001776</v>
      </c>
      <c r="G1288" s="114"/>
      <c r="H1288" s="114"/>
      <c r="I1288" s="114"/>
      <c r="J1288" s="114"/>
      <c r="K1288" s="114"/>
      <c r="L1288" s="114"/>
      <c r="M1288" s="114"/>
      <c r="N1288" s="114"/>
      <c r="O1288" s="114"/>
      <c r="P1288" s="114"/>
      <c r="Q1288" s="114"/>
      <c r="R1288" s="114"/>
      <c r="S1288" s="114"/>
      <c r="T1288" s="114"/>
      <c r="U1288" s="114"/>
      <c r="V1288" s="16">
        <f t="shared" si="51"/>
        <v>463.17403680000001</v>
      </c>
      <c r="W1288" s="80">
        <f t="shared" si="54"/>
        <v>463.17403680000001</v>
      </c>
      <c r="X1288" s="59">
        <f t="shared" si="53"/>
        <v>463.17403680000001</v>
      </c>
      <c r="Y1288" s="11" t="s">
        <v>34</v>
      </c>
      <c r="Z1288" s="77">
        <v>44</v>
      </c>
      <c r="AA1288" s="77">
        <v>35</v>
      </c>
      <c r="AB1288" s="77">
        <v>5</v>
      </c>
      <c r="AC1288" s="77"/>
      <c r="AD1288" s="77"/>
    </row>
    <row r="1289" spans="1:30" ht="36" hidden="1" customHeight="1">
      <c r="A1289" s="32">
        <v>15</v>
      </c>
      <c r="B1289" s="118" t="s">
        <v>3865</v>
      </c>
      <c r="C1289" s="47" t="s">
        <v>3866</v>
      </c>
      <c r="D1289" s="48" t="s">
        <v>539</v>
      </c>
      <c r="E1289" s="47" t="s">
        <v>3867</v>
      </c>
      <c r="F1289" s="108">
        <v>4502191</v>
      </c>
      <c r="G1289" s="114"/>
      <c r="H1289" s="114"/>
      <c r="I1289" s="114"/>
      <c r="J1289" s="114"/>
      <c r="K1289" s="114"/>
      <c r="L1289" s="114"/>
      <c r="M1289" s="114"/>
      <c r="N1289" s="114"/>
      <c r="O1289" s="114"/>
      <c r="P1289" s="114"/>
      <c r="Q1289" s="114"/>
      <c r="R1289" s="114"/>
      <c r="S1289" s="114"/>
      <c r="T1289" s="114"/>
      <c r="U1289" s="114"/>
      <c r="V1289" s="16">
        <f t="shared" si="51"/>
        <v>694.68807130000005</v>
      </c>
      <c r="W1289" s="80">
        <f t="shared" si="54"/>
        <v>694.68807130000005</v>
      </c>
      <c r="X1289" s="59">
        <f t="shared" si="53"/>
        <v>694.68807130000005</v>
      </c>
      <c r="Y1289" s="16" t="s">
        <v>34</v>
      </c>
      <c r="Z1289" s="118">
        <v>44</v>
      </c>
      <c r="AA1289" s="118">
        <v>35</v>
      </c>
      <c r="AB1289" s="118">
        <v>6</v>
      </c>
      <c r="AC1289" s="118" t="s">
        <v>3868</v>
      </c>
      <c r="AD1289" s="118">
        <v>2701</v>
      </c>
    </row>
    <row r="1290" spans="1:30" ht="36" hidden="1" customHeight="1">
      <c r="A1290" s="32">
        <v>16</v>
      </c>
      <c r="B1290" s="118" t="s">
        <v>3869</v>
      </c>
      <c r="C1290" s="47" t="s">
        <v>3870</v>
      </c>
      <c r="D1290" s="48" t="s">
        <v>539</v>
      </c>
      <c r="E1290" s="47" t="s">
        <v>1625</v>
      </c>
      <c r="F1290" s="108">
        <v>3474704</v>
      </c>
      <c r="G1290" s="114"/>
      <c r="H1290" s="114"/>
      <c r="I1290" s="114"/>
      <c r="J1290" s="114"/>
      <c r="K1290" s="114"/>
      <c r="L1290" s="114"/>
      <c r="M1290" s="114"/>
      <c r="N1290" s="114"/>
      <c r="O1290" s="114"/>
      <c r="P1290" s="114"/>
      <c r="Q1290" s="114"/>
      <c r="R1290" s="114"/>
      <c r="S1290" s="114"/>
      <c r="T1290" s="114"/>
      <c r="U1290" s="114"/>
      <c r="V1290" s="16">
        <f t="shared" si="51"/>
        <v>536.14682720000008</v>
      </c>
      <c r="W1290" s="80">
        <f t="shared" si="54"/>
        <v>536.14682720000008</v>
      </c>
      <c r="X1290" s="59">
        <f t="shared" si="53"/>
        <v>536.14682720000008</v>
      </c>
      <c r="Y1290" s="16" t="s">
        <v>34</v>
      </c>
      <c r="Z1290" s="118">
        <v>44</v>
      </c>
      <c r="AA1290" s="118">
        <v>35</v>
      </c>
      <c r="AB1290" s="118">
        <v>6</v>
      </c>
      <c r="AC1290" s="118" t="s">
        <v>3871</v>
      </c>
      <c r="AD1290" s="118">
        <v>2702</v>
      </c>
    </row>
    <row r="1291" spans="1:30" ht="36" customHeight="1">
      <c r="A1291" s="32">
        <v>17</v>
      </c>
      <c r="B1291" s="118" t="s">
        <v>3872</v>
      </c>
      <c r="C1291" s="118" t="s">
        <v>3873</v>
      </c>
      <c r="D1291" s="118" t="s">
        <v>539</v>
      </c>
      <c r="E1291" s="118" t="s">
        <v>758</v>
      </c>
      <c r="F1291" s="118">
        <v>8750542</v>
      </c>
      <c r="G1291" s="118"/>
      <c r="H1291" s="118"/>
      <c r="I1291" s="118"/>
      <c r="J1291" s="118"/>
      <c r="K1291" s="118"/>
      <c r="L1291" s="118"/>
      <c r="M1291" s="118"/>
      <c r="N1291" s="118"/>
      <c r="O1291" s="118"/>
      <c r="P1291" s="118"/>
      <c r="Q1291" s="118"/>
      <c r="R1291" s="118"/>
      <c r="S1291" s="118"/>
      <c r="T1291" s="118"/>
      <c r="U1291" s="118"/>
      <c r="V1291" s="16">
        <f t="shared" si="51"/>
        <v>1350.2086306000001</v>
      </c>
      <c r="W1291" s="80">
        <f t="shared" si="54"/>
        <v>1350.2086306000001</v>
      </c>
      <c r="X1291" s="59">
        <f t="shared" si="53"/>
        <v>1350.2086306000001</v>
      </c>
      <c r="Y1291" s="16" t="s">
        <v>34</v>
      </c>
      <c r="Z1291" s="118">
        <v>44</v>
      </c>
      <c r="AA1291" s="118">
        <v>35</v>
      </c>
      <c r="AB1291" s="118">
        <v>6</v>
      </c>
      <c r="AC1291" s="118"/>
      <c r="AD1291" s="118"/>
    </row>
    <row r="1292" spans="1:30" ht="36" hidden="1" customHeight="1">
      <c r="A1292" s="32">
        <v>18</v>
      </c>
      <c r="B1292" s="118" t="s">
        <v>3874</v>
      </c>
      <c r="C1292" s="118" t="s">
        <v>3875</v>
      </c>
      <c r="D1292" s="118" t="s">
        <v>32</v>
      </c>
      <c r="E1292" s="118" t="s">
        <v>118</v>
      </c>
      <c r="F1292" s="118">
        <v>8193540</v>
      </c>
      <c r="G1292" s="118"/>
      <c r="H1292" s="118"/>
      <c r="I1292" s="118"/>
      <c r="J1292" s="118"/>
      <c r="K1292" s="118"/>
      <c r="L1292" s="118"/>
      <c r="M1292" s="118"/>
      <c r="N1292" s="118"/>
      <c r="O1292" s="118"/>
      <c r="P1292" s="118"/>
      <c r="Q1292" s="118"/>
      <c r="R1292" s="118"/>
      <c r="S1292" s="118"/>
      <c r="T1292" s="118"/>
      <c r="U1292" s="118"/>
      <c r="V1292" s="16">
        <f t="shared" si="51"/>
        <v>1264.263222</v>
      </c>
      <c r="W1292" s="31">
        <f>7092180*0.0001543</f>
        <v>1094.3233740000001</v>
      </c>
      <c r="X1292" s="59">
        <f t="shared" si="53"/>
        <v>1264.263222</v>
      </c>
      <c r="Y1292" s="11" t="s">
        <v>51</v>
      </c>
      <c r="Z1292" s="118">
        <v>44</v>
      </c>
      <c r="AA1292" s="118">
        <v>35</v>
      </c>
      <c r="AB1292" s="118">
        <v>5</v>
      </c>
      <c r="AC1292" s="118" t="s">
        <v>3876</v>
      </c>
      <c r="AD1292" s="118">
        <v>944</v>
      </c>
    </row>
    <row r="1293" spans="1:30" ht="36" customHeight="1">
      <c r="A1293" s="32">
        <v>19</v>
      </c>
      <c r="B1293" s="118" t="s">
        <v>3877</v>
      </c>
      <c r="C1293" s="118" t="s">
        <v>3878</v>
      </c>
      <c r="D1293" s="118" t="s">
        <v>32</v>
      </c>
      <c r="E1293" s="118" t="s">
        <v>118</v>
      </c>
      <c r="F1293" s="118">
        <v>6979500</v>
      </c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6">
        <f t="shared" si="51"/>
        <v>1076.93685</v>
      </c>
      <c r="W1293" s="80">
        <f t="shared" si="54"/>
        <v>1076.93685</v>
      </c>
      <c r="X1293" s="59">
        <f t="shared" si="53"/>
        <v>1076.93685</v>
      </c>
      <c r="Y1293" s="11" t="s">
        <v>34</v>
      </c>
      <c r="Z1293" s="118">
        <v>44</v>
      </c>
      <c r="AA1293" s="118">
        <v>35</v>
      </c>
      <c r="AB1293" s="118">
        <v>5</v>
      </c>
      <c r="AC1293" s="118"/>
      <c r="AD1293" s="118"/>
    </row>
    <row r="1294" spans="1:30" s="27" customFormat="1" ht="36" customHeight="1">
      <c r="A1294" s="32">
        <v>20</v>
      </c>
      <c r="B1294" s="77" t="s">
        <v>3879</v>
      </c>
      <c r="C1294" s="77" t="s">
        <v>3880</v>
      </c>
      <c r="D1294" s="77" t="s">
        <v>32</v>
      </c>
      <c r="E1294" s="77" t="s">
        <v>118</v>
      </c>
      <c r="F1294" s="77">
        <v>6270530</v>
      </c>
      <c r="G1294" s="77"/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16">
        <f t="shared" si="51"/>
        <v>967.54277900000011</v>
      </c>
      <c r="W1294" s="80">
        <f t="shared" si="54"/>
        <v>967.54277900000011</v>
      </c>
      <c r="X1294" s="59">
        <f t="shared" si="53"/>
        <v>967.54277900000011</v>
      </c>
      <c r="Y1294" s="11" t="s">
        <v>34</v>
      </c>
      <c r="Z1294" s="77">
        <v>44</v>
      </c>
      <c r="AA1294" s="77">
        <v>35</v>
      </c>
      <c r="AB1294" s="77">
        <v>5</v>
      </c>
      <c r="AC1294" s="77"/>
      <c r="AD1294" s="77"/>
    </row>
    <row r="1295" spans="1:30" ht="36" hidden="1" customHeight="1">
      <c r="A1295" s="32">
        <v>21</v>
      </c>
      <c r="B1295" s="118" t="s">
        <v>3881</v>
      </c>
      <c r="C1295" s="118" t="s">
        <v>3882</v>
      </c>
      <c r="D1295" s="118" t="s">
        <v>539</v>
      </c>
      <c r="E1295" s="118" t="s">
        <v>758</v>
      </c>
      <c r="F1295" s="118">
        <v>5050650</v>
      </c>
      <c r="G1295" s="118"/>
      <c r="H1295" s="118"/>
      <c r="I1295" s="118"/>
      <c r="J1295" s="118"/>
      <c r="K1295" s="118"/>
      <c r="L1295" s="118"/>
      <c r="M1295" s="118"/>
      <c r="N1295" s="118"/>
      <c r="O1295" s="118"/>
      <c r="P1295" s="118"/>
      <c r="Q1295" s="118"/>
      <c r="R1295" s="118"/>
      <c r="S1295" s="118"/>
      <c r="T1295" s="118"/>
      <c r="U1295" s="118"/>
      <c r="V1295" s="16">
        <f t="shared" si="51"/>
        <v>779.31529500000011</v>
      </c>
      <c r="W1295" s="80">
        <f t="shared" si="54"/>
        <v>779.31529500000011</v>
      </c>
      <c r="X1295" s="59">
        <f t="shared" si="53"/>
        <v>779.31529500000011</v>
      </c>
      <c r="Y1295" s="16" t="s">
        <v>34</v>
      </c>
      <c r="Z1295" s="118">
        <v>44</v>
      </c>
      <c r="AA1295" s="118">
        <v>35</v>
      </c>
      <c r="AB1295" s="118">
        <v>6</v>
      </c>
      <c r="AC1295" s="118" t="s">
        <v>3883</v>
      </c>
      <c r="AD1295" s="118">
        <v>945</v>
      </c>
    </row>
    <row r="1296" spans="1:30" s="27" customFormat="1" ht="36" customHeight="1">
      <c r="A1296" s="32">
        <v>22</v>
      </c>
      <c r="B1296" s="77" t="s">
        <v>3884</v>
      </c>
      <c r="C1296" s="77" t="s">
        <v>3885</v>
      </c>
      <c r="D1296" s="77" t="s">
        <v>32</v>
      </c>
      <c r="E1296" s="77" t="s">
        <v>118</v>
      </c>
      <c r="F1296" s="77">
        <v>4840320</v>
      </c>
      <c r="G1296" s="77"/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16">
        <f t="shared" si="51"/>
        <v>746.86137600000006</v>
      </c>
      <c r="W1296" s="80">
        <f t="shared" si="54"/>
        <v>746.86137600000006</v>
      </c>
      <c r="X1296" s="59">
        <f t="shared" si="53"/>
        <v>746.86137600000006</v>
      </c>
      <c r="Y1296" s="11" t="s">
        <v>34</v>
      </c>
      <c r="Z1296" s="77">
        <v>44</v>
      </c>
      <c r="AA1296" s="77">
        <v>35</v>
      </c>
      <c r="AB1296" s="77">
        <v>5</v>
      </c>
      <c r="AC1296" s="77"/>
      <c r="AD1296" s="77"/>
    </row>
    <row r="1297" spans="1:30" ht="36" customHeight="1">
      <c r="A1297" s="32">
        <v>23</v>
      </c>
      <c r="B1297" s="118" t="s">
        <v>3886</v>
      </c>
      <c r="C1297" s="118" t="s">
        <v>3887</v>
      </c>
      <c r="D1297" s="118" t="s">
        <v>539</v>
      </c>
      <c r="E1297" s="118" t="s">
        <v>758</v>
      </c>
      <c r="F1297" s="118">
        <v>5423160</v>
      </c>
      <c r="G1297" s="118"/>
      <c r="H1297" s="118"/>
      <c r="I1297" s="118"/>
      <c r="J1297" s="118"/>
      <c r="K1297" s="118"/>
      <c r="L1297" s="118"/>
      <c r="M1297" s="118"/>
      <c r="N1297" s="118"/>
      <c r="O1297" s="118"/>
      <c r="P1297" s="118"/>
      <c r="Q1297" s="118"/>
      <c r="R1297" s="118"/>
      <c r="S1297" s="118"/>
      <c r="T1297" s="118"/>
      <c r="U1297" s="118"/>
      <c r="V1297" s="16">
        <f t="shared" si="51"/>
        <v>836.793588</v>
      </c>
      <c r="W1297" s="31">
        <f>4648760*0.0001543</f>
        <v>717.30366800000002</v>
      </c>
      <c r="X1297" s="59">
        <f t="shared" si="53"/>
        <v>836.793588</v>
      </c>
      <c r="Y1297" s="16" t="s">
        <v>51</v>
      </c>
      <c r="Z1297" s="118">
        <v>44</v>
      </c>
      <c r="AA1297" s="118">
        <v>35</v>
      </c>
      <c r="AB1297" s="118">
        <v>6</v>
      </c>
      <c r="AC1297" s="118"/>
      <c r="AD1297" s="118"/>
    </row>
    <row r="1298" spans="1:30" s="27" customFormat="1" ht="36" customHeight="1">
      <c r="A1298" s="32">
        <v>24</v>
      </c>
      <c r="B1298" s="77" t="s">
        <v>3888</v>
      </c>
      <c r="C1298" s="77" t="s">
        <v>3889</v>
      </c>
      <c r="D1298" s="77" t="s">
        <v>32</v>
      </c>
      <c r="E1298" s="77" t="s">
        <v>118</v>
      </c>
      <c r="F1298" s="77">
        <v>4434096</v>
      </c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16">
        <f t="shared" si="51"/>
        <v>684.18101280000008</v>
      </c>
      <c r="W1298" s="80">
        <f t="shared" si="54"/>
        <v>684.18101280000008</v>
      </c>
      <c r="X1298" s="59">
        <f t="shared" si="53"/>
        <v>684.18101280000008</v>
      </c>
      <c r="Y1298" s="11" t="s">
        <v>34</v>
      </c>
      <c r="Z1298" s="77">
        <v>44</v>
      </c>
      <c r="AA1298" s="77">
        <v>35</v>
      </c>
      <c r="AB1298" s="77">
        <v>5</v>
      </c>
      <c r="AC1298" s="77"/>
      <c r="AD1298" s="77"/>
    </row>
    <row r="1299" spans="1:30" ht="36" hidden="1" customHeight="1">
      <c r="A1299" s="32">
        <v>25</v>
      </c>
      <c r="B1299" s="118" t="s">
        <v>3890</v>
      </c>
      <c r="C1299" s="118" t="s">
        <v>3891</v>
      </c>
      <c r="D1299" s="118" t="s">
        <v>32</v>
      </c>
      <c r="E1299" s="118" t="s">
        <v>118</v>
      </c>
      <c r="F1299" s="118">
        <v>4346440</v>
      </c>
      <c r="G1299" s="118"/>
      <c r="H1299" s="118"/>
      <c r="I1299" s="118"/>
      <c r="J1299" s="118"/>
      <c r="K1299" s="118"/>
      <c r="L1299" s="118"/>
      <c r="M1299" s="118"/>
      <c r="N1299" s="118"/>
      <c r="O1299" s="118"/>
      <c r="P1299" s="118"/>
      <c r="Q1299" s="118"/>
      <c r="R1299" s="118"/>
      <c r="S1299" s="118"/>
      <c r="T1299" s="118"/>
      <c r="U1299" s="118"/>
      <c r="V1299" s="16">
        <f t="shared" si="51"/>
        <v>670.65569200000004</v>
      </c>
      <c r="W1299" s="80">
        <f t="shared" si="54"/>
        <v>670.65569200000004</v>
      </c>
      <c r="X1299" s="59">
        <f t="shared" si="53"/>
        <v>670.65569200000004</v>
      </c>
      <c r="Y1299" s="11" t="s">
        <v>34</v>
      </c>
      <c r="Z1299" s="118">
        <v>44</v>
      </c>
      <c r="AA1299" s="118">
        <v>35</v>
      </c>
      <c r="AB1299" s="118">
        <v>5</v>
      </c>
      <c r="AC1299" s="118" t="s">
        <v>3892</v>
      </c>
      <c r="AD1299" s="118">
        <v>949</v>
      </c>
    </row>
    <row r="1300" spans="1:30" s="27" customFormat="1" ht="36" customHeight="1">
      <c r="A1300" s="32">
        <v>26</v>
      </c>
      <c r="B1300" s="77" t="s">
        <v>3893</v>
      </c>
      <c r="C1300" s="77" t="s">
        <v>3894</v>
      </c>
      <c r="D1300" s="77" t="s">
        <v>32</v>
      </c>
      <c r="E1300" s="77" t="s">
        <v>118</v>
      </c>
      <c r="F1300" s="77">
        <v>4522226</v>
      </c>
      <c r="G1300" s="77"/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16">
        <f t="shared" si="51"/>
        <v>697.77947180000001</v>
      </c>
      <c r="W1300" s="29">
        <f>4298226*0.0001543</f>
        <v>663.21627180000007</v>
      </c>
      <c r="X1300" s="59">
        <f t="shared" si="53"/>
        <v>697.77947180000001</v>
      </c>
      <c r="Y1300" s="11" t="s">
        <v>51</v>
      </c>
      <c r="Z1300" s="77">
        <v>44</v>
      </c>
      <c r="AA1300" s="77">
        <v>35</v>
      </c>
      <c r="AB1300" s="77">
        <v>5</v>
      </c>
      <c r="AC1300" s="77"/>
      <c r="AD1300" s="77"/>
    </row>
    <row r="1301" spans="1:30" s="27" customFormat="1" ht="36" hidden="1" customHeight="1">
      <c r="A1301" s="32">
        <v>27</v>
      </c>
      <c r="B1301" s="77" t="s">
        <v>3895</v>
      </c>
      <c r="C1301" s="77" t="s">
        <v>3896</v>
      </c>
      <c r="D1301" s="77" t="s">
        <v>32</v>
      </c>
      <c r="E1301" s="77" t="s">
        <v>118</v>
      </c>
      <c r="F1301" s="77">
        <v>5653347</v>
      </c>
      <c r="G1301" s="77"/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  <c r="V1301" s="16">
        <f t="shared" si="51"/>
        <v>872.31144210000002</v>
      </c>
      <c r="W1301" s="29">
        <f>4266449*0.0001543</f>
        <v>658.3130807</v>
      </c>
      <c r="X1301" s="59">
        <f t="shared" si="53"/>
        <v>872.31144210000002</v>
      </c>
      <c r="Y1301" s="11" t="s">
        <v>51</v>
      </c>
      <c r="Z1301" s="77">
        <v>44</v>
      </c>
      <c r="AA1301" s="77">
        <v>35</v>
      </c>
      <c r="AB1301" s="77">
        <v>5</v>
      </c>
      <c r="AC1301" s="77" t="s">
        <v>3897</v>
      </c>
      <c r="AD1301" s="77">
        <v>943</v>
      </c>
    </row>
    <row r="1302" spans="1:30" ht="36" customHeight="1">
      <c r="A1302" s="32">
        <v>28</v>
      </c>
      <c r="B1302" s="118" t="s">
        <v>3898</v>
      </c>
      <c r="C1302" s="118" t="s">
        <v>3899</v>
      </c>
      <c r="D1302" s="118" t="s">
        <v>539</v>
      </c>
      <c r="E1302" s="118" t="s">
        <v>758</v>
      </c>
      <c r="F1302" s="118">
        <v>3630240</v>
      </c>
      <c r="G1302" s="118"/>
      <c r="H1302" s="118"/>
      <c r="I1302" s="118"/>
      <c r="J1302" s="118"/>
      <c r="K1302" s="118"/>
      <c r="L1302" s="118"/>
      <c r="M1302" s="118"/>
      <c r="N1302" s="118"/>
      <c r="O1302" s="118"/>
      <c r="P1302" s="118"/>
      <c r="Q1302" s="118"/>
      <c r="R1302" s="118"/>
      <c r="S1302" s="118"/>
      <c r="T1302" s="118"/>
      <c r="U1302" s="118"/>
      <c r="V1302" s="16">
        <f t="shared" si="51"/>
        <v>560.14603199999999</v>
      </c>
      <c r="W1302" s="80">
        <f t="shared" ref="W1302:W1307" si="55">F1302*0.0001543</f>
        <v>560.14603199999999</v>
      </c>
      <c r="X1302" s="59">
        <f t="shared" si="53"/>
        <v>560.14603199999999</v>
      </c>
      <c r="Y1302" s="16" t="s">
        <v>34</v>
      </c>
      <c r="Z1302" s="118">
        <v>44</v>
      </c>
      <c r="AA1302" s="118">
        <v>35</v>
      </c>
      <c r="AB1302" s="118">
        <v>6</v>
      </c>
      <c r="AC1302" s="118"/>
      <c r="AD1302" s="118"/>
    </row>
    <row r="1303" spans="1:30" s="27" customFormat="1" ht="36" customHeight="1">
      <c r="A1303" s="32">
        <v>29</v>
      </c>
      <c r="B1303" s="77" t="s">
        <v>3900</v>
      </c>
      <c r="C1303" s="77" t="s">
        <v>3901</v>
      </c>
      <c r="D1303" s="77" t="s">
        <v>32</v>
      </c>
      <c r="E1303" s="77" t="s">
        <v>118</v>
      </c>
      <c r="F1303" s="77">
        <v>3471664</v>
      </c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  <c r="T1303" s="77"/>
      <c r="U1303" s="77"/>
      <c r="V1303" s="16">
        <f t="shared" si="51"/>
        <v>535.67775519999998</v>
      </c>
      <c r="W1303" s="80">
        <f t="shared" si="55"/>
        <v>535.67775519999998</v>
      </c>
      <c r="X1303" s="59">
        <f t="shared" si="53"/>
        <v>535.67775519999998</v>
      </c>
      <c r="Y1303" s="11" t="s">
        <v>34</v>
      </c>
      <c r="Z1303" s="77">
        <v>44</v>
      </c>
      <c r="AA1303" s="77">
        <v>35</v>
      </c>
      <c r="AB1303" s="77">
        <v>5</v>
      </c>
      <c r="AC1303" s="77"/>
      <c r="AD1303" s="77"/>
    </row>
    <row r="1304" spans="1:30" ht="36" customHeight="1">
      <c r="A1304" s="32">
        <v>30</v>
      </c>
      <c r="B1304" s="118" t="s">
        <v>3902</v>
      </c>
      <c r="C1304" s="118" t="s">
        <v>3903</v>
      </c>
      <c r="D1304" s="118" t="s">
        <v>539</v>
      </c>
      <c r="E1304" s="118" t="s">
        <v>3904</v>
      </c>
      <c r="F1304" s="118">
        <v>3431680</v>
      </c>
      <c r="G1304" s="118"/>
      <c r="H1304" s="118"/>
      <c r="I1304" s="118"/>
      <c r="J1304" s="118"/>
      <c r="K1304" s="118"/>
      <c r="L1304" s="118"/>
      <c r="M1304" s="118"/>
      <c r="N1304" s="118"/>
      <c r="O1304" s="118"/>
      <c r="P1304" s="118"/>
      <c r="Q1304" s="118"/>
      <c r="R1304" s="118"/>
      <c r="S1304" s="118"/>
      <c r="T1304" s="118"/>
      <c r="U1304" s="118"/>
      <c r="V1304" s="16">
        <f t="shared" si="51"/>
        <v>529.50822400000004</v>
      </c>
      <c r="W1304" s="80">
        <f t="shared" si="55"/>
        <v>529.50822400000004</v>
      </c>
      <c r="X1304" s="59">
        <f t="shared" si="53"/>
        <v>529.50822400000004</v>
      </c>
      <c r="Y1304" s="16" t="s">
        <v>34</v>
      </c>
      <c r="Z1304" s="118">
        <v>44</v>
      </c>
      <c r="AA1304" s="118">
        <v>35</v>
      </c>
      <c r="AB1304" s="118">
        <v>6</v>
      </c>
      <c r="AC1304" s="118"/>
      <c r="AD1304" s="118"/>
    </row>
    <row r="1305" spans="1:30" ht="36" hidden="1" customHeight="1">
      <c r="A1305" s="32">
        <v>31</v>
      </c>
      <c r="B1305" s="118" t="s">
        <v>3905</v>
      </c>
      <c r="C1305" s="118" t="s">
        <v>3906</v>
      </c>
      <c r="D1305" s="118" t="s">
        <v>539</v>
      </c>
      <c r="E1305" s="118" t="s">
        <v>758</v>
      </c>
      <c r="F1305" s="118">
        <v>3405984</v>
      </c>
      <c r="G1305" s="118"/>
      <c r="H1305" s="118"/>
      <c r="I1305" s="118"/>
      <c r="J1305" s="118"/>
      <c r="K1305" s="118"/>
      <c r="L1305" s="118"/>
      <c r="M1305" s="118"/>
      <c r="N1305" s="118"/>
      <c r="O1305" s="118"/>
      <c r="P1305" s="118"/>
      <c r="Q1305" s="118"/>
      <c r="R1305" s="118"/>
      <c r="S1305" s="118"/>
      <c r="T1305" s="118"/>
      <c r="U1305" s="118"/>
      <c r="V1305" s="16">
        <f t="shared" si="51"/>
        <v>525.54333120000001</v>
      </c>
      <c r="W1305" s="80">
        <f t="shared" si="55"/>
        <v>525.54333120000001</v>
      </c>
      <c r="X1305" s="59">
        <f t="shared" si="53"/>
        <v>525.54333120000001</v>
      </c>
      <c r="Y1305" s="16" t="s">
        <v>34</v>
      </c>
      <c r="Z1305" s="118">
        <v>44</v>
      </c>
      <c r="AA1305" s="118">
        <v>35</v>
      </c>
      <c r="AB1305" s="118">
        <v>6</v>
      </c>
      <c r="AC1305" s="118" t="s">
        <v>3907</v>
      </c>
      <c r="AD1305" s="118">
        <v>953</v>
      </c>
    </row>
    <row r="1306" spans="1:30" s="27" customFormat="1" ht="36" customHeight="1">
      <c r="A1306" s="32">
        <v>32</v>
      </c>
      <c r="B1306" s="77" t="s">
        <v>3908</v>
      </c>
      <c r="C1306" s="77" t="s">
        <v>3909</v>
      </c>
      <c r="D1306" s="77" t="s">
        <v>32</v>
      </c>
      <c r="E1306" s="77" t="s">
        <v>118</v>
      </c>
      <c r="F1306" s="77">
        <v>3374240</v>
      </c>
      <c r="G1306" s="77"/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16">
        <f t="shared" si="51"/>
        <v>520.64523200000008</v>
      </c>
      <c r="W1306" s="80">
        <f t="shared" si="55"/>
        <v>520.64523200000008</v>
      </c>
      <c r="X1306" s="59">
        <f t="shared" si="53"/>
        <v>520.64523200000008</v>
      </c>
      <c r="Y1306" s="11" t="s">
        <v>34</v>
      </c>
      <c r="Z1306" s="77">
        <v>44</v>
      </c>
      <c r="AA1306" s="77">
        <v>35</v>
      </c>
      <c r="AB1306" s="77">
        <v>5</v>
      </c>
      <c r="AC1306" s="77"/>
      <c r="AD1306" s="77"/>
    </row>
    <row r="1307" spans="1:30" s="27" customFormat="1" ht="36" customHeight="1">
      <c r="A1307" s="32">
        <v>33</v>
      </c>
      <c r="B1307" s="77" t="s">
        <v>3910</v>
      </c>
      <c r="C1307" s="77" t="s">
        <v>3911</v>
      </c>
      <c r="D1307" s="77" t="s">
        <v>32</v>
      </c>
      <c r="E1307" s="77" t="s">
        <v>90</v>
      </c>
      <c r="F1307" s="77">
        <v>3266882</v>
      </c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16">
        <f t="shared" si="51"/>
        <v>504.07989260000005</v>
      </c>
      <c r="W1307" s="80">
        <f t="shared" si="55"/>
        <v>504.07989260000005</v>
      </c>
      <c r="X1307" s="59">
        <f t="shared" si="53"/>
        <v>504.07989260000005</v>
      </c>
      <c r="Y1307" s="11" t="s">
        <v>34</v>
      </c>
      <c r="Z1307" s="77">
        <v>44</v>
      </c>
      <c r="AA1307" s="77">
        <v>35</v>
      </c>
      <c r="AB1307" s="77">
        <v>5</v>
      </c>
      <c r="AC1307" s="77"/>
      <c r="AD1307" s="77"/>
    </row>
    <row r="1308" spans="1:30" ht="36" customHeight="1">
      <c r="A1308" s="32">
        <v>34</v>
      </c>
      <c r="B1308" s="118" t="s">
        <v>3912</v>
      </c>
      <c r="C1308" s="118" t="s">
        <v>3913</v>
      </c>
      <c r="D1308" s="118" t="s">
        <v>539</v>
      </c>
      <c r="E1308" s="118" t="s">
        <v>758</v>
      </c>
      <c r="F1308" s="118">
        <v>3644736</v>
      </c>
      <c r="G1308" s="118"/>
      <c r="H1308" s="118"/>
      <c r="I1308" s="118"/>
      <c r="J1308" s="118"/>
      <c r="K1308" s="118"/>
      <c r="L1308" s="118"/>
      <c r="M1308" s="118"/>
      <c r="N1308" s="118"/>
      <c r="O1308" s="118"/>
      <c r="P1308" s="118"/>
      <c r="Q1308" s="118"/>
      <c r="R1308" s="118"/>
      <c r="S1308" s="118"/>
      <c r="T1308" s="118"/>
      <c r="U1308" s="118"/>
      <c r="V1308" s="16">
        <f t="shared" si="51"/>
        <v>562.38276480000002</v>
      </c>
      <c r="W1308" s="31">
        <f>3182184*0.0001543</f>
        <v>491.01099120000003</v>
      </c>
      <c r="X1308" s="59">
        <f t="shared" si="53"/>
        <v>562.38276480000002</v>
      </c>
      <c r="Y1308" s="16" t="s">
        <v>51</v>
      </c>
      <c r="Z1308" s="118">
        <v>44</v>
      </c>
      <c r="AA1308" s="118">
        <v>35</v>
      </c>
      <c r="AB1308" s="118">
        <v>6</v>
      </c>
      <c r="AC1308" s="118"/>
      <c r="AD1308" s="118"/>
    </row>
    <row r="1309" spans="1:30" ht="36" customHeight="1">
      <c r="A1309" s="32">
        <v>35</v>
      </c>
      <c r="B1309" s="118" t="s">
        <v>3914</v>
      </c>
      <c r="C1309" s="118" t="s">
        <v>3915</v>
      </c>
      <c r="D1309" s="118" t="s">
        <v>539</v>
      </c>
      <c r="E1309" s="118" t="s">
        <v>3825</v>
      </c>
      <c r="F1309" s="118">
        <v>3342400</v>
      </c>
      <c r="G1309" s="118"/>
      <c r="H1309" s="118"/>
      <c r="I1309" s="118"/>
      <c r="J1309" s="118"/>
      <c r="K1309" s="118"/>
      <c r="L1309" s="118"/>
      <c r="M1309" s="118"/>
      <c r="N1309" s="118"/>
      <c r="O1309" s="118"/>
      <c r="P1309" s="118"/>
      <c r="Q1309" s="118"/>
      <c r="R1309" s="118"/>
      <c r="S1309" s="118"/>
      <c r="T1309" s="118"/>
      <c r="U1309" s="118"/>
      <c r="V1309" s="16">
        <f t="shared" si="51"/>
        <v>515.73232000000007</v>
      </c>
      <c r="W1309" s="31">
        <f>3177600*0.0001543</f>
        <v>490.30368000000004</v>
      </c>
      <c r="X1309" s="59">
        <f t="shared" si="53"/>
        <v>515.73232000000007</v>
      </c>
      <c r="Y1309" s="16" t="s">
        <v>51</v>
      </c>
      <c r="Z1309" s="118">
        <v>44</v>
      </c>
      <c r="AA1309" s="118">
        <v>35</v>
      </c>
      <c r="AB1309" s="118">
        <v>6</v>
      </c>
      <c r="AC1309" s="118"/>
      <c r="AD1309" s="118"/>
    </row>
    <row r="1310" spans="1:30" s="27" customFormat="1" ht="36" customHeight="1">
      <c r="A1310" s="32">
        <v>36</v>
      </c>
      <c r="B1310" s="77" t="s">
        <v>3916</v>
      </c>
      <c r="C1310" s="77" t="s">
        <v>3917</v>
      </c>
      <c r="D1310" s="77" t="s">
        <v>32</v>
      </c>
      <c r="E1310" s="77" t="s">
        <v>118</v>
      </c>
      <c r="F1310" s="77">
        <v>3323722</v>
      </c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16">
        <f t="shared" si="51"/>
        <v>512.85030460000007</v>
      </c>
      <c r="W1310" s="29">
        <f>3162682*0.0001543</f>
        <v>488.00183260000006</v>
      </c>
      <c r="X1310" s="59">
        <f t="shared" si="53"/>
        <v>512.85030460000007</v>
      </c>
      <c r="Y1310" s="11" t="s">
        <v>51</v>
      </c>
      <c r="Z1310" s="77">
        <v>44</v>
      </c>
      <c r="AA1310" s="77">
        <v>35</v>
      </c>
      <c r="AB1310" s="77">
        <v>5</v>
      </c>
      <c r="AC1310" s="77"/>
      <c r="AD1310" s="77"/>
    </row>
    <row r="1311" spans="1:30" s="27" customFormat="1" ht="36" customHeight="1">
      <c r="A1311" s="32">
        <v>37</v>
      </c>
      <c r="B1311" s="77" t="s">
        <v>3918</v>
      </c>
      <c r="C1311" s="77" t="s">
        <v>3919</v>
      </c>
      <c r="D1311" s="77" t="s">
        <v>32</v>
      </c>
      <c r="E1311" s="77" t="s">
        <v>118</v>
      </c>
      <c r="F1311" s="77">
        <v>3146587</v>
      </c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16">
        <f t="shared" ref="V1311:V1324" si="56">0.0001543*F1311+0.7*G1311+ 0.7*H1311+0.6*I1311+0.5*J1311+1.02*K1311+0.00088*L1311+0.99*M1311+0.00094*N1311+1.05*O1311+0.00083*P1311+1.09*Q1311+0.0009*R1311+1.09*S1311+1*T1311+0*U1311</f>
        <v>485.51837410000002</v>
      </c>
      <c r="W1311" s="80">
        <f>F1311*0.0001543</f>
        <v>485.51837410000002</v>
      </c>
      <c r="X1311" s="59">
        <f t="shared" si="53"/>
        <v>485.51837410000002</v>
      </c>
      <c r="Y1311" s="11" t="s">
        <v>34</v>
      </c>
      <c r="Z1311" s="77">
        <v>44</v>
      </c>
      <c r="AA1311" s="77">
        <v>35</v>
      </c>
      <c r="AB1311" s="77">
        <v>5</v>
      </c>
      <c r="AC1311" s="77"/>
      <c r="AD1311" s="77"/>
    </row>
    <row r="1312" spans="1:30" s="27" customFormat="1" ht="36" customHeight="1">
      <c r="A1312" s="32">
        <v>38</v>
      </c>
      <c r="B1312" s="77" t="s">
        <v>3920</v>
      </c>
      <c r="C1312" s="77" t="s">
        <v>3921</v>
      </c>
      <c r="D1312" s="77" t="s">
        <v>539</v>
      </c>
      <c r="E1312" s="77" t="s">
        <v>758</v>
      </c>
      <c r="F1312" s="77">
        <v>3046800</v>
      </c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16">
        <f t="shared" si="56"/>
        <v>470.12124000000006</v>
      </c>
      <c r="W1312" s="80">
        <f>F1312*0.0001543</f>
        <v>470.12124000000006</v>
      </c>
      <c r="X1312" s="59">
        <f t="shared" si="53"/>
        <v>470.12124000000006</v>
      </c>
      <c r="Y1312" s="16" t="s">
        <v>34</v>
      </c>
      <c r="Z1312" s="77">
        <v>44</v>
      </c>
      <c r="AA1312" s="77">
        <v>35</v>
      </c>
      <c r="AB1312" s="77">
        <v>6</v>
      </c>
      <c r="AC1312" s="77"/>
      <c r="AD1312" s="77"/>
    </row>
    <row r="1313" spans="1:30" s="27" customFormat="1" ht="36" customHeight="1">
      <c r="A1313" s="32">
        <v>39</v>
      </c>
      <c r="B1313" s="77" t="s">
        <v>3922</v>
      </c>
      <c r="C1313" s="77" t="s">
        <v>3923</v>
      </c>
      <c r="D1313" s="77" t="s">
        <v>32</v>
      </c>
      <c r="E1313" s="77" t="s">
        <v>118</v>
      </c>
      <c r="F1313" s="77">
        <v>3023722</v>
      </c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16">
        <f t="shared" si="56"/>
        <v>466.56030460000005</v>
      </c>
      <c r="W1313" s="80">
        <f>F1313*0.0001543</f>
        <v>466.56030460000005</v>
      </c>
      <c r="X1313" s="59">
        <f t="shared" si="53"/>
        <v>466.56030460000005</v>
      </c>
      <c r="Y1313" s="11" t="s">
        <v>34</v>
      </c>
      <c r="Z1313" s="77">
        <v>44</v>
      </c>
      <c r="AA1313" s="77">
        <v>35</v>
      </c>
      <c r="AB1313" s="77">
        <v>5</v>
      </c>
      <c r="AC1313" s="77"/>
      <c r="AD1313" s="77"/>
    </row>
    <row r="1314" spans="1:30" ht="36" hidden="1" customHeight="1">
      <c r="A1314" s="32">
        <v>40</v>
      </c>
      <c r="B1314" s="118" t="s">
        <v>3924</v>
      </c>
      <c r="C1314" s="118" t="s">
        <v>3925</v>
      </c>
      <c r="D1314" s="118" t="s">
        <v>32</v>
      </c>
      <c r="E1314" s="118" t="s">
        <v>118</v>
      </c>
      <c r="F1314" s="118">
        <v>10026386</v>
      </c>
      <c r="G1314" s="118"/>
      <c r="H1314" s="118"/>
      <c r="I1314" s="118"/>
      <c r="J1314" s="118"/>
      <c r="K1314" s="118"/>
      <c r="L1314" s="118"/>
      <c r="M1314" s="118"/>
      <c r="N1314" s="118"/>
      <c r="O1314" s="118"/>
      <c r="P1314" s="118"/>
      <c r="Q1314" s="118"/>
      <c r="R1314" s="118"/>
      <c r="S1314" s="118"/>
      <c r="T1314" s="118"/>
      <c r="U1314" s="118"/>
      <c r="V1314" s="16">
        <f t="shared" si="56"/>
        <v>1547.0713598000002</v>
      </c>
      <c r="W1314" s="80">
        <f>F1314*0.0001543</f>
        <v>1547.0713598000002</v>
      </c>
      <c r="X1314" s="59">
        <f t="shared" si="53"/>
        <v>1547.0713598000002</v>
      </c>
      <c r="Y1314" s="11" t="s">
        <v>34</v>
      </c>
      <c r="Z1314" s="118">
        <v>44</v>
      </c>
      <c r="AA1314" s="118">
        <v>35</v>
      </c>
      <c r="AB1314" s="118">
        <v>5</v>
      </c>
      <c r="AC1314" s="118" t="s">
        <v>3926</v>
      </c>
      <c r="AD1314" s="118">
        <v>942</v>
      </c>
    </row>
    <row r="1315" spans="1:30" ht="36" hidden="1" customHeight="1">
      <c r="A1315" s="32">
        <v>1</v>
      </c>
      <c r="B1315" s="197" t="s">
        <v>3927</v>
      </c>
      <c r="C1315" s="197" t="s">
        <v>3928</v>
      </c>
      <c r="D1315" s="13" t="s">
        <v>32</v>
      </c>
      <c r="E1315" s="197" t="s">
        <v>3929</v>
      </c>
      <c r="F1315" s="198">
        <v>9450000</v>
      </c>
      <c r="G1315" s="94"/>
      <c r="H1315" s="13"/>
      <c r="I1315" s="13"/>
      <c r="J1315" s="13"/>
      <c r="K1315" s="94"/>
      <c r="L1315" s="13"/>
      <c r="M1315" s="94"/>
      <c r="N1315" s="13"/>
      <c r="O1315" s="95"/>
      <c r="P1315" s="13"/>
      <c r="Q1315" s="13"/>
      <c r="R1315" s="95"/>
      <c r="S1315" s="13"/>
      <c r="T1315" s="13"/>
      <c r="U1315" s="95"/>
      <c r="V1315" s="16">
        <f t="shared" si="56"/>
        <v>1458.135</v>
      </c>
      <c r="W1315" s="199">
        <v>1458.135</v>
      </c>
      <c r="X1315" s="199">
        <v>1458.135</v>
      </c>
      <c r="Y1315" s="11" t="s">
        <v>34</v>
      </c>
      <c r="Z1315" s="200">
        <v>45</v>
      </c>
      <c r="AA1315" s="197">
        <v>45</v>
      </c>
      <c r="AB1315" s="197">
        <v>5</v>
      </c>
      <c r="AC1315" s="164" t="s">
        <v>3930</v>
      </c>
      <c r="AD1315" s="164">
        <v>2705</v>
      </c>
    </row>
    <row r="1316" spans="1:30" ht="36" hidden="1" customHeight="1">
      <c r="A1316" s="32">
        <v>1</v>
      </c>
      <c r="B1316" s="46" t="s">
        <v>3931</v>
      </c>
      <c r="C1316" s="46" t="s">
        <v>3932</v>
      </c>
      <c r="D1316" s="46" t="s">
        <v>402</v>
      </c>
      <c r="E1316" s="46" t="s">
        <v>3933</v>
      </c>
      <c r="F1316" s="47">
        <v>6308100</v>
      </c>
      <c r="G1316" s="46"/>
      <c r="H1316" s="46"/>
      <c r="I1316" s="13"/>
      <c r="J1316" s="13"/>
      <c r="K1316" s="46"/>
      <c r="L1316" s="13"/>
      <c r="M1316" s="46"/>
      <c r="N1316" s="13"/>
      <c r="O1316" s="23"/>
      <c r="P1316" s="13"/>
      <c r="Q1316" s="13"/>
      <c r="R1316" s="23"/>
      <c r="S1316" s="13"/>
      <c r="T1316" s="13"/>
      <c r="U1316" s="13"/>
      <c r="V1316" s="16">
        <f t="shared" si="56"/>
        <v>973.33983000000012</v>
      </c>
      <c r="W1316" s="30">
        <v>973</v>
      </c>
      <c r="X1316" s="30">
        <v>973</v>
      </c>
      <c r="Y1316" s="47" t="s">
        <v>34</v>
      </c>
      <c r="Z1316" s="13">
        <v>46</v>
      </c>
      <c r="AA1316" s="13">
        <v>15</v>
      </c>
      <c r="AB1316" s="13">
        <v>6</v>
      </c>
      <c r="AC1316" s="38" t="s">
        <v>3934</v>
      </c>
      <c r="AD1316" s="38">
        <v>957</v>
      </c>
    </row>
    <row r="1317" spans="1:30" ht="36" hidden="1" customHeight="1">
      <c r="A1317" s="32">
        <v>2</v>
      </c>
      <c r="B1317" s="46" t="s">
        <v>3935</v>
      </c>
      <c r="C1317" s="46" t="s">
        <v>3936</v>
      </c>
      <c r="D1317" s="46" t="s">
        <v>402</v>
      </c>
      <c r="E1317" s="46" t="s">
        <v>3937</v>
      </c>
      <c r="F1317" s="47">
        <v>5220300</v>
      </c>
      <c r="G1317" s="46"/>
      <c r="H1317" s="46"/>
      <c r="I1317" s="13"/>
      <c r="J1317" s="13"/>
      <c r="K1317" s="46"/>
      <c r="L1317" s="13"/>
      <c r="M1317" s="46"/>
      <c r="N1317" s="13"/>
      <c r="O1317" s="13"/>
      <c r="P1317" s="13"/>
      <c r="Q1317" s="13"/>
      <c r="R1317" s="13"/>
      <c r="S1317" s="13"/>
      <c r="T1317" s="13"/>
      <c r="U1317" s="13"/>
      <c r="V1317" s="16">
        <f t="shared" si="56"/>
        <v>805.49229000000003</v>
      </c>
      <c r="W1317" s="30">
        <v>805</v>
      </c>
      <c r="X1317" s="30">
        <v>805</v>
      </c>
      <c r="Y1317" s="47" t="s">
        <v>34</v>
      </c>
      <c r="Z1317" s="13">
        <v>46</v>
      </c>
      <c r="AA1317" s="13">
        <v>15</v>
      </c>
      <c r="AB1317" s="13">
        <v>6</v>
      </c>
      <c r="AC1317" s="38" t="s">
        <v>3938</v>
      </c>
      <c r="AD1317" s="38">
        <v>954</v>
      </c>
    </row>
    <row r="1318" spans="1:30" ht="36" hidden="1" customHeight="1">
      <c r="A1318" s="32">
        <v>3</v>
      </c>
      <c r="B1318" s="46" t="s">
        <v>3939</v>
      </c>
      <c r="C1318" s="46" t="s">
        <v>3940</v>
      </c>
      <c r="D1318" s="46" t="s">
        <v>947</v>
      </c>
      <c r="E1318" s="46" t="s">
        <v>3941</v>
      </c>
      <c r="F1318" s="47">
        <v>8396500</v>
      </c>
      <c r="G1318" s="46"/>
      <c r="H1318" s="46"/>
      <c r="I1318" s="13"/>
      <c r="J1318" s="13"/>
      <c r="K1318" s="46"/>
      <c r="L1318" s="13"/>
      <c r="M1318" s="46"/>
      <c r="N1318" s="13"/>
      <c r="O1318" s="13"/>
      <c r="P1318" s="13"/>
      <c r="Q1318" s="13"/>
      <c r="R1318" s="13"/>
      <c r="S1318" s="13"/>
      <c r="T1318" s="13"/>
      <c r="U1318" s="13"/>
      <c r="V1318" s="16">
        <f t="shared" si="56"/>
        <v>1295.5799500000001</v>
      </c>
      <c r="W1318" s="30">
        <v>1296</v>
      </c>
      <c r="X1318" s="30">
        <v>1296</v>
      </c>
      <c r="Y1318" s="11" t="s">
        <v>34</v>
      </c>
      <c r="Z1318" s="13">
        <v>46</v>
      </c>
      <c r="AA1318" s="13">
        <v>15</v>
      </c>
      <c r="AB1318" s="13">
        <v>5</v>
      </c>
      <c r="AC1318" s="38" t="s">
        <v>3942</v>
      </c>
      <c r="AD1318" s="38">
        <v>959</v>
      </c>
    </row>
    <row r="1319" spans="1:30" ht="36" hidden="1" customHeight="1">
      <c r="A1319" s="32">
        <v>4</v>
      </c>
      <c r="B1319" s="46" t="s">
        <v>3943</v>
      </c>
      <c r="C1319" s="46" t="s">
        <v>3944</v>
      </c>
      <c r="D1319" s="46" t="s">
        <v>947</v>
      </c>
      <c r="E1319" s="46" t="s">
        <v>3945</v>
      </c>
      <c r="F1319" s="47">
        <v>9400000</v>
      </c>
      <c r="G1319" s="46"/>
      <c r="H1319" s="46"/>
      <c r="I1319" s="13"/>
      <c r="J1319" s="13"/>
      <c r="K1319" s="46"/>
      <c r="L1319" s="13"/>
      <c r="M1319" s="46"/>
      <c r="N1319" s="13"/>
      <c r="O1319" s="13"/>
      <c r="P1319" s="13"/>
      <c r="Q1319" s="13"/>
      <c r="R1319" s="13"/>
      <c r="S1319" s="13"/>
      <c r="T1319" s="13"/>
      <c r="U1319" s="13"/>
      <c r="V1319" s="16">
        <f t="shared" si="56"/>
        <v>1450.42</v>
      </c>
      <c r="W1319" s="30">
        <v>1450</v>
      </c>
      <c r="X1319" s="30">
        <v>1450</v>
      </c>
      <c r="Y1319" s="11" t="s">
        <v>34</v>
      </c>
      <c r="Z1319" s="13">
        <v>46</v>
      </c>
      <c r="AA1319" s="13">
        <v>15</v>
      </c>
      <c r="AB1319" s="13">
        <v>5</v>
      </c>
      <c r="AC1319" s="38" t="s">
        <v>3946</v>
      </c>
      <c r="AD1319" s="38">
        <v>955</v>
      </c>
    </row>
    <row r="1320" spans="1:30" ht="36" hidden="1" customHeight="1">
      <c r="A1320" s="32">
        <v>5</v>
      </c>
      <c r="B1320" s="46" t="s">
        <v>3947</v>
      </c>
      <c r="C1320" s="46" t="s">
        <v>3948</v>
      </c>
      <c r="D1320" s="46" t="s">
        <v>947</v>
      </c>
      <c r="E1320" s="46" t="s">
        <v>3949</v>
      </c>
      <c r="F1320" s="47"/>
      <c r="G1320" s="46"/>
      <c r="H1320" s="46"/>
      <c r="I1320" s="13"/>
      <c r="J1320" s="13"/>
      <c r="K1320" s="46">
        <v>2649</v>
      </c>
      <c r="L1320" s="13"/>
      <c r="M1320" s="46"/>
      <c r="N1320" s="13"/>
      <c r="O1320" s="13"/>
      <c r="P1320" s="13"/>
      <c r="Q1320" s="13"/>
      <c r="R1320" s="13"/>
      <c r="S1320" s="13"/>
      <c r="T1320" s="13"/>
      <c r="U1320" s="13"/>
      <c r="V1320" s="16">
        <f t="shared" si="56"/>
        <v>2701.98</v>
      </c>
      <c r="W1320" s="30">
        <v>2702</v>
      </c>
      <c r="X1320" s="30">
        <v>2702</v>
      </c>
      <c r="Y1320" s="11" t="s">
        <v>34</v>
      </c>
      <c r="Z1320" s="13">
        <v>46</v>
      </c>
      <c r="AA1320" s="13">
        <v>15</v>
      </c>
      <c r="AB1320" s="13">
        <v>5</v>
      </c>
      <c r="AC1320" s="38" t="s">
        <v>3950</v>
      </c>
      <c r="AD1320" s="38">
        <v>956</v>
      </c>
    </row>
    <row r="1321" spans="1:30" ht="36" hidden="1" customHeight="1">
      <c r="A1321" s="32">
        <v>6</v>
      </c>
      <c r="B1321" s="46" t="s">
        <v>3951</v>
      </c>
      <c r="C1321" s="46" t="s">
        <v>3952</v>
      </c>
      <c r="D1321" s="46" t="s">
        <v>947</v>
      </c>
      <c r="E1321" s="46" t="s">
        <v>1591</v>
      </c>
      <c r="F1321" s="47"/>
      <c r="G1321" s="118">
        <v>3046160.09</v>
      </c>
      <c r="H1321" s="46"/>
      <c r="I1321" s="13"/>
      <c r="J1321" s="13"/>
      <c r="K1321" s="46"/>
      <c r="L1321" s="201">
        <v>326.99900000000002</v>
      </c>
      <c r="M1321" s="201">
        <v>9905.4670000000006</v>
      </c>
      <c r="N1321" s="13"/>
      <c r="O1321" s="13"/>
      <c r="P1321" s="13"/>
      <c r="Q1321" s="13"/>
      <c r="R1321" s="13"/>
      <c r="S1321" s="13"/>
      <c r="T1321" s="13"/>
      <c r="U1321" s="13"/>
      <c r="V1321" s="16">
        <f t="shared" si="56"/>
        <v>2142118.7630891199</v>
      </c>
      <c r="W1321" s="30">
        <v>1533174.2109999999</v>
      </c>
      <c r="X1321" s="30">
        <v>1533174.2109999999</v>
      </c>
      <c r="Y1321" s="11" t="s">
        <v>34</v>
      </c>
      <c r="Z1321" s="13">
        <v>46</v>
      </c>
      <c r="AA1321" s="13">
        <v>15</v>
      </c>
      <c r="AB1321" s="13">
        <v>5</v>
      </c>
      <c r="AC1321" s="38" t="s">
        <v>3953</v>
      </c>
      <c r="AD1321" s="38">
        <v>960</v>
      </c>
    </row>
    <row r="1322" spans="1:30" ht="36" hidden="1" customHeight="1">
      <c r="A1322" s="32">
        <v>7</v>
      </c>
      <c r="B1322" s="46" t="s">
        <v>3954</v>
      </c>
      <c r="C1322" s="46" t="s">
        <v>3955</v>
      </c>
      <c r="D1322" s="46" t="s">
        <v>947</v>
      </c>
      <c r="E1322" s="46" t="s">
        <v>3956</v>
      </c>
      <c r="F1322" s="47">
        <v>7348500</v>
      </c>
      <c r="G1322" s="46"/>
      <c r="H1322" s="46"/>
      <c r="I1322" s="13"/>
      <c r="J1322" s="13"/>
      <c r="K1322" s="46"/>
      <c r="L1322" s="13"/>
      <c r="M1322" s="46"/>
      <c r="N1322" s="13"/>
      <c r="O1322" s="13"/>
      <c r="P1322" s="13"/>
      <c r="Q1322" s="13"/>
      <c r="R1322" s="13"/>
      <c r="S1322" s="13"/>
      <c r="T1322" s="13"/>
      <c r="U1322" s="13"/>
      <c r="V1322" s="16">
        <f t="shared" si="56"/>
        <v>1133.87355</v>
      </c>
      <c r="W1322" s="30">
        <v>1134</v>
      </c>
      <c r="X1322" s="30">
        <v>1134</v>
      </c>
      <c r="Y1322" s="11" t="s">
        <v>34</v>
      </c>
      <c r="Z1322" s="13">
        <v>46</v>
      </c>
      <c r="AA1322" s="13">
        <v>15</v>
      </c>
      <c r="AB1322" s="13">
        <v>5</v>
      </c>
      <c r="AC1322" s="38" t="s">
        <v>3957</v>
      </c>
      <c r="AD1322" s="38">
        <v>958</v>
      </c>
    </row>
    <row r="1323" spans="1:30" ht="36" customHeight="1">
      <c r="A1323" s="32">
        <v>8</v>
      </c>
      <c r="B1323" s="46" t="s">
        <v>3958</v>
      </c>
      <c r="C1323" s="46" t="s">
        <v>3959</v>
      </c>
      <c r="D1323" s="46" t="s">
        <v>947</v>
      </c>
      <c r="E1323" s="46" t="s">
        <v>3960</v>
      </c>
      <c r="F1323" s="47">
        <v>11386000</v>
      </c>
      <c r="G1323" s="46"/>
      <c r="H1323" s="46"/>
      <c r="I1323" s="13"/>
      <c r="J1323" s="13"/>
      <c r="K1323" s="46"/>
      <c r="L1323" s="13"/>
      <c r="M1323" s="46"/>
      <c r="N1323" s="13"/>
      <c r="O1323" s="13"/>
      <c r="P1323" s="13"/>
      <c r="Q1323" s="13"/>
      <c r="R1323" s="13"/>
      <c r="S1323" s="13"/>
      <c r="T1323" s="13"/>
      <c r="U1323" s="13"/>
      <c r="V1323" s="16">
        <f t="shared" si="56"/>
        <v>1756.8598000000002</v>
      </c>
      <c r="W1323" s="30">
        <v>1757</v>
      </c>
      <c r="X1323" s="30">
        <v>1757</v>
      </c>
      <c r="Y1323" s="11" t="s">
        <v>34</v>
      </c>
      <c r="Z1323" s="13">
        <v>46</v>
      </c>
      <c r="AA1323" s="13">
        <v>15</v>
      </c>
      <c r="AB1323" s="13">
        <v>5</v>
      </c>
      <c r="AC1323" s="13"/>
      <c r="AD1323" s="13"/>
    </row>
    <row r="1324" spans="1:30" ht="36" customHeight="1">
      <c r="A1324" s="32">
        <v>9</v>
      </c>
      <c r="B1324" s="46" t="s">
        <v>3961</v>
      </c>
      <c r="C1324" s="46" t="s">
        <v>3952</v>
      </c>
      <c r="D1324" s="46" t="s">
        <v>947</v>
      </c>
      <c r="E1324" s="46" t="s">
        <v>3949</v>
      </c>
      <c r="F1324" s="47">
        <v>9906000</v>
      </c>
      <c r="G1324" s="46"/>
      <c r="H1324" s="46"/>
      <c r="I1324" s="13"/>
      <c r="J1324" s="13"/>
      <c r="K1324" s="46"/>
      <c r="L1324" s="13"/>
      <c r="M1324" s="46"/>
      <c r="N1324" s="13"/>
      <c r="O1324" s="13"/>
      <c r="P1324" s="13"/>
      <c r="Q1324" s="13"/>
      <c r="R1324" s="13"/>
      <c r="S1324" s="13"/>
      <c r="T1324" s="13"/>
      <c r="U1324" s="13"/>
      <c r="V1324" s="16">
        <f t="shared" si="56"/>
        <v>1528.4958000000001</v>
      </c>
      <c r="W1324" s="30">
        <v>1528</v>
      </c>
      <c r="X1324" s="30">
        <v>1528</v>
      </c>
      <c r="Y1324" s="11" t="s">
        <v>34</v>
      </c>
      <c r="Z1324" s="13">
        <v>46</v>
      </c>
      <c r="AA1324" s="13">
        <v>15</v>
      </c>
      <c r="AB1324" s="13">
        <v>5</v>
      </c>
      <c r="AC1324" s="13"/>
      <c r="AD1324" s="13"/>
    </row>
    <row r="1325" spans="1:30" ht="36" hidden="1" customHeight="1">
      <c r="A1325" s="32">
        <v>1</v>
      </c>
      <c r="B1325" s="53" t="s">
        <v>3962</v>
      </c>
      <c r="C1325" s="51" t="s">
        <v>3963</v>
      </c>
      <c r="D1325" s="53" t="s">
        <v>32</v>
      </c>
      <c r="E1325" s="51" t="s">
        <v>1460</v>
      </c>
      <c r="F1325" s="58">
        <v>20318007</v>
      </c>
      <c r="G1325" s="85"/>
      <c r="H1325" s="26"/>
      <c r="I1325" s="26"/>
      <c r="J1325" s="26"/>
      <c r="K1325" s="192"/>
      <c r="L1325" s="202"/>
      <c r="M1325" s="23"/>
      <c r="N1325" s="26"/>
      <c r="O1325" s="23"/>
      <c r="P1325" s="202"/>
      <c r="Q1325" s="26"/>
      <c r="R1325" s="23"/>
      <c r="S1325" s="26"/>
      <c r="T1325" s="26"/>
      <c r="U1325" s="26"/>
      <c r="V1325" s="16">
        <f t="shared" ref="V1325:V1332" si="57">0.0001543*F1325+0.7*G1325+ 0.7*H1325+0.6*I1325+0.5*J1325+1.02*K1325+0.00088*L1325+0.99*M1325+0.00094*N1325+1.05*O1325+0.00083*P1325+1.09*Q1325+0.0009*R1325+1.09*S1325+1*T1325+0*U1325</f>
        <v>3135.0684801000002</v>
      </c>
      <c r="W1325" s="203">
        <v>3135.0684801000002</v>
      </c>
      <c r="X1325" s="203">
        <v>3135.0684801000002</v>
      </c>
      <c r="Y1325" s="11" t="s">
        <v>34</v>
      </c>
      <c r="Z1325" s="38">
        <v>47</v>
      </c>
      <c r="AA1325" s="38">
        <v>37</v>
      </c>
      <c r="AB1325" s="38">
        <v>5</v>
      </c>
      <c r="AC1325" s="38" t="s">
        <v>3964</v>
      </c>
      <c r="AD1325" s="38">
        <v>974</v>
      </c>
    </row>
    <row r="1326" spans="1:30" ht="36" hidden="1" customHeight="1">
      <c r="A1326" s="32">
        <v>2</v>
      </c>
      <c r="B1326" s="53" t="s">
        <v>3965</v>
      </c>
      <c r="C1326" s="51" t="s">
        <v>3966</v>
      </c>
      <c r="D1326" s="53" t="s">
        <v>32</v>
      </c>
      <c r="E1326" s="51" t="s">
        <v>1460</v>
      </c>
      <c r="F1326" s="58">
        <v>7640148</v>
      </c>
      <c r="G1326" s="26"/>
      <c r="H1326" s="26"/>
      <c r="I1326" s="26"/>
      <c r="J1326" s="26"/>
      <c r="K1326" s="26"/>
      <c r="L1326" s="202"/>
      <c r="M1326" s="26"/>
      <c r="N1326" s="26"/>
      <c r="O1326" s="26"/>
      <c r="P1326" s="202"/>
      <c r="Q1326" s="26"/>
      <c r="R1326" s="26"/>
      <c r="S1326" s="26"/>
      <c r="T1326" s="26"/>
      <c r="U1326" s="26"/>
      <c r="V1326" s="16">
        <f t="shared" si="57"/>
        <v>1178.8748364</v>
      </c>
      <c r="W1326" s="203">
        <v>1178.8748364</v>
      </c>
      <c r="X1326" s="203">
        <v>1178.8748364</v>
      </c>
      <c r="Y1326" s="11" t="s">
        <v>34</v>
      </c>
      <c r="Z1326" s="38">
        <v>47</v>
      </c>
      <c r="AA1326" s="38">
        <v>37</v>
      </c>
      <c r="AB1326" s="38">
        <v>5</v>
      </c>
      <c r="AC1326" s="38" t="s">
        <v>3967</v>
      </c>
      <c r="AD1326" s="38">
        <v>972</v>
      </c>
    </row>
    <row r="1327" spans="1:30" ht="36" hidden="1" customHeight="1">
      <c r="A1327" s="32">
        <v>3</v>
      </c>
      <c r="B1327" s="53" t="s">
        <v>3968</v>
      </c>
      <c r="C1327" s="51" t="s">
        <v>3969</v>
      </c>
      <c r="D1327" s="53" t="s">
        <v>32</v>
      </c>
      <c r="E1327" s="51" t="s">
        <v>1460</v>
      </c>
      <c r="F1327" s="58">
        <v>11995785</v>
      </c>
      <c r="G1327" s="26"/>
      <c r="H1327" s="26"/>
      <c r="I1327" s="26"/>
      <c r="J1327" s="26"/>
      <c r="K1327" s="26"/>
      <c r="L1327" s="202"/>
      <c r="M1327" s="26"/>
      <c r="N1327" s="26"/>
      <c r="O1327" s="26"/>
      <c r="P1327" s="202"/>
      <c r="Q1327" s="26"/>
      <c r="R1327" s="26"/>
      <c r="S1327" s="26"/>
      <c r="T1327" s="26"/>
      <c r="U1327" s="26"/>
      <c r="V1327" s="16">
        <f t="shared" si="57"/>
        <v>1850.9496255000001</v>
      </c>
      <c r="W1327" s="203">
        <v>1850.9496255000001</v>
      </c>
      <c r="X1327" s="203">
        <v>1850.9496255000001</v>
      </c>
      <c r="Y1327" s="11" t="s">
        <v>34</v>
      </c>
      <c r="Z1327" s="38">
        <v>47</v>
      </c>
      <c r="AA1327" s="38">
        <v>37</v>
      </c>
      <c r="AB1327" s="38">
        <v>5</v>
      </c>
      <c r="AC1327" s="38" t="s">
        <v>3970</v>
      </c>
      <c r="AD1327" s="38">
        <v>973</v>
      </c>
    </row>
    <row r="1328" spans="1:30" ht="36" customHeight="1">
      <c r="A1328" s="32">
        <v>4</v>
      </c>
      <c r="B1328" s="41" t="s">
        <v>3971</v>
      </c>
      <c r="C1328" s="41" t="s">
        <v>3972</v>
      </c>
      <c r="D1328" s="53" t="s">
        <v>32</v>
      </c>
      <c r="E1328" s="51" t="s">
        <v>1460</v>
      </c>
      <c r="F1328" s="58">
        <v>10228239</v>
      </c>
      <c r="G1328" s="26"/>
      <c r="H1328" s="26"/>
      <c r="I1328" s="26"/>
      <c r="J1328" s="26"/>
      <c r="K1328" s="26"/>
      <c r="L1328" s="202"/>
      <c r="M1328" s="26"/>
      <c r="N1328" s="26"/>
      <c r="O1328" s="26"/>
      <c r="P1328" s="202"/>
      <c r="Q1328" s="26"/>
      <c r="R1328" s="26"/>
      <c r="S1328" s="26"/>
      <c r="T1328" s="26"/>
      <c r="U1328" s="26"/>
      <c r="V1328" s="16">
        <f t="shared" si="57"/>
        <v>1578.2172777000001</v>
      </c>
      <c r="W1328" s="203">
        <v>1578.2172777000001</v>
      </c>
      <c r="X1328" s="203">
        <v>1578.2172777000001</v>
      </c>
      <c r="Y1328" s="11" t="s">
        <v>34</v>
      </c>
      <c r="Z1328" s="38">
        <v>47</v>
      </c>
      <c r="AA1328" s="38">
        <v>37</v>
      </c>
      <c r="AB1328" s="38">
        <v>5</v>
      </c>
      <c r="AC1328" s="38"/>
      <c r="AD1328" s="38"/>
    </row>
    <row r="1329" spans="1:30" ht="36" customHeight="1">
      <c r="A1329" s="32">
        <v>5</v>
      </c>
      <c r="B1329" s="41" t="s">
        <v>3973</v>
      </c>
      <c r="C1329" s="41" t="s">
        <v>3974</v>
      </c>
      <c r="D1329" s="53" t="s">
        <v>402</v>
      </c>
      <c r="E1329" s="51" t="s">
        <v>3641</v>
      </c>
      <c r="F1329" s="58">
        <v>13517227</v>
      </c>
      <c r="G1329" s="26"/>
      <c r="H1329" s="26"/>
      <c r="I1329" s="26"/>
      <c r="J1329" s="26"/>
      <c r="K1329" s="26"/>
      <c r="L1329" s="202"/>
      <c r="M1329" s="26"/>
      <c r="N1329" s="26"/>
      <c r="O1329" s="26"/>
      <c r="P1329" s="202"/>
      <c r="Q1329" s="26"/>
      <c r="R1329" s="26"/>
      <c r="S1329" s="26"/>
      <c r="T1329" s="26"/>
      <c r="U1329" s="26"/>
      <c r="V1329" s="16">
        <f t="shared" si="57"/>
        <v>2085.7081261000003</v>
      </c>
      <c r="W1329" s="203">
        <v>2085.7081261000003</v>
      </c>
      <c r="X1329" s="203">
        <v>2085.7081261000003</v>
      </c>
      <c r="Y1329" s="204" t="s">
        <v>561</v>
      </c>
      <c r="Z1329" s="38">
        <v>47</v>
      </c>
      <c r="AA1329" s="38">
        <v>37</v>
      </c>
      <c r="AB1329" s="38">
        <v>6</v>
      </c>
      <c r="AC1329" s="38"/>
      <c r="AD1329" s="38"/>
    </row>
    <row r="1330" spans="1:30" ht="36" customHeight="1">
      <c r="A1330" s="32">
        <v>6</v>
      </c>
      <c r="B1330" s="41" t="s">
        <v>3975</v>
      </c>
      <c r="C1330" s="41" t="s">
        <v>3976</v>
      </c>
      <c r="D1330" s="13" t="s">
        <v>55</v>
      </c>
      <c r="E1330" s="51" t="s">
        <v>3977</v>
      </c>
      <c r="F1330" s="58"/>
      <c r="G1330" s="26"/>
      <c r="H1330" s="26"/>
      <c r="I1330" s="26"/>
      <c r="J1330" s="26"/>
      <c r="K1330" s="26"/>
      <c r="L1330" s="58">
        <v>1323597</v>
      </c>
      <c r="M1330" s="26"/>
      <c r="N1330" s="26"/>
      <c r="O1330" s="26"/>
      <c r="P1330" s="58">
        <v>1686</v>
      </c>
      <c r="Q1330" s="26"/>
      <c r="R1330" s="26"/>
      <c r="S1330" s="26"/>
      <c r="T1330" s="26"/>
      <c r="U1330" s="26"/>
      <c r="V1330" s="16">
        <f t="shared" si="57"/>
        <v>1166.1647400000002</v>
      </c>
      <c r="W1330" s="203">
        <v>1166.3333400000001</v>
      </c>
      <c r="X1330" s="203">
        <v>1166.3333400000001</v>
      </c>
      <c r="Y1330" s="204" t="s">
        <v>561</v>
      </c>
      <c r="Z1330" s="38">
        <v>47</v>
      </c>
      <c r="AA1330" s="38">
        <v>37</v>
      </c>
      <c r="AB1330" s="205">
        <v>1</v>
      </c>
      <c r="AC1330" s="38"/>
      <c r="AD1330" s="38"/>
    </row>
    <row r="1331" spans="1:30" ht="36" customHeight="1">
      <c r="A1331" s="32">
        <v>7</v>
      </c>
      <c r="B1331" s="41" t="s">
        <v>3978</v>
      </c>
      <c r="C1331" s="41" t="s">
        <v>3979</v>
      </c>
      <c r="D1331" s="13" t="s">
        <v>55</v>
      </c>
      <c r="E1331" s="51" t="s">
        <v>3977</v>
      </c>
      <c r="F1331" s="58"/>
      <c r="G1331" s="26"/>
      <c r="H1331" s="26"/>
      <c r="I1331" s="26"/>
      <c r="J1331" s="26"/>
      <c r="K1331" s="26"/>
      <c r="L1331" s="58">
        <v>1304400</v>
      </c>
      <c r="M1331" s="26"/>
      <c r="N1331" s="26"/>
      <c r="O1331" s="26"/>
      <c r="P1331" s="58"/>
      <c r="Q1331" s="26"/>
      <c r="R1331" s="26"/>
      <c r="S1331" s="26"/>
      <c r="T1331" s="26"/>
      <c r="U1331" s="26"/>
      <c r="V1331" s="16">
        <f t="shared" si="57"/>
        <v>1147.8720000000001</v>
      </c>
      <c r="W1331" s="203">
        <v>1147.8720000000001</v>
      </c>
      <c r="X1331" s="203">
        <v>1147.8720000000001</v>
      </c>
      <c r="Y1331" s="204" t="s">
        <v>561</v>
      </c>
      <c r="Z1331" s="38">
        <v>47</v>
      </c>
      <c r="AA1331" s="38">
        <v>37</v>
      </c>
      <c r="AB1331" s="205">
        <v>1</v>
      </c>
      <c r="AC1331" s="38"/>
      <c r="AD1331" s="38"/>
    </row>
    <row r="1332" spans="1:30" ht="36" customHeight="1">
      <c r="A1332" s="32">
        <v>8</v>
      </c>
      <c r="B1332" s="53" t="s">
        <v>3980</v>
      </c>
      <c r="C1332" s="51" t="s">
        <v>3981</v>
      </c>
      <c r="D1332" s="13" t="s">
        <v>55</v>
      </c>
      <c r="E1332" s="51" t="s">
        <v>3977</v>
      </c>
      <c r="F1332" s="58"/>
      <c r="G1332" s="26"/>
      <c r="H1332" s="26"/>
      <c r="I1332" s="26"/>
      <c r="J1332" s="26"/>
      <c r="K1332" s="26"/>
      <c r="L1332" s="58">
        <v>1582232</v>
      </c>
      <c r="M1332" s="26"/>
      <c r="N1332" s="26"/>
      <c r="O1332" s="26"/>
      <c r="P1332" s="58"/>
      <c r="Q1332" s="26"/>
      <c r="R1332" s="26"/>
      <c r="S1332" s="26"/>
      <c r="T1332" s="26"/>
      <c r="U1332" s="26"/>
      <c r="V1332" s="16">
        <f t="shared" si="57"/>
        <v>1392.3641600000001</v>
      </c>
      <c r="W1332" s="203">
        <v>1392.3641599999999</v>
      </c>
      <c r="X1332" s="203">
        <v>1392.3641599999999</v>
      </c>
      <c r="Y1332" s="204" t="s">
        <v>561</v>
      </c>
      <c r="Z1332" s="38">
        <v>47</v>
      </c>
      <c r="AA1332" s="38">
        <v>37</v>
      </c>
      <c r="AB1332" s="205">
        <v>1</v>
      </c>
      <c r="AC1332" s="38"/>
      <c r="AD1332" s="38"/>
    </row>
    <row r="1333" spans="1:30" ht="36" hidden="1" customHeight="1">
      <c r="A1333" s="32">
        <v>1</v>
      </c>
      <c r="B1333" s="53" t="s">
        <v>3982</v>
      </c>
      <c r="C1333" s="11" t="s">
        <v>3983</v>
      </c>
      <c r="D1333" s="56" t="s">
        <v>32</v>
      </c>
      <c r="E1333" s="11" t="s">
        <v>3984</v>
      </c>
      <c r="F1333" s="14">
        <v>6453920</v>
      </c>
      <c r="G1333" s="129">
        <v>107.98</v>
      </c>
      <c r="H1333" s="13"/>
      <c r="I1333" s="13"/>
      <c r="J1333" s="13"/>
      <c r="K1333" s="192"/>
      <c r="L1333" s="129"/>
      <c r="M1333" s="23"/>
      <c r="N1333" s="13"/>
      <c r="O1333" s="23"/>
      <c r="P1333" s="129"/>
      <c r="Q1333" s="13"/>
      <c r="R1333" s="23"/>
      <c r="S1333" s="13"/>
      <c r="T1333" s="13"/>
      <c r="U1333" s="129"/>
      <c r="V1333" s="16">
        <f t="shared" ref="V1333:V1339" si="58">0.0001543*F1333+0.7*G1333+ 0.7*H1333+0.6*I1333+0.5*J1333+1.02*K1333+0.00088*L1333+0.99*M1333+0.00094*N1333+1.05*O1333+0.00083*P1333+1.09*Q1333+0.0009*R1333+1.09*S1333+1*T1333+0*U1333</f>
        <v>1071.4258560000001</v>
      </c>
      <c r="W1333" s="206">
        <v>1071</v>
      </c>
      <c r="X1333" s="206">
        <f>IF(Y1333="EVN",V1333,W1333)</f>
        <v>1071</v>
      </c>
      <c r="Y1333" s="11" t="s">
        <v>34</v>
      </c>
      <c r="Z1333" s="38">
        <v>48</v>
      </c>
      <c r="AA1333" s="38">
        <v>25</v>
      </c>
      <c r="AB1333" s="38">
        <v>5</v>
      </c>
      <c r="AC1333" s="148" t="s">
        <v>3985</v>
      </c>
      <c r="AD1333" s="38">
        <v>970</v>
      </c>
    </row>
    <row r="1334" spans="1:30" ht="36" hidden="1" customHeight="1">
      <c r="A1334" s="32">
        <v>2</v>
      </c>
      <c r="B1334" s="53" t="s">
        <v>3987</v>
      </c>
      <c r="C1334" s="11" t="s">
        <v>3988</v>
      </c>
      <c r="D1334" s="56" t="s">
        <v>32</v>
      </c>
      <c r="E1334" s="11" t="s">
        <v>2737</v>
      </c>
      <c r="F1334" s="14">
        <v>54503344</v>
      </c>
      <c r="G1334" s="129"/>
      <c r="H1334" s="13"/>
      <c r="I1334" s="13"/>
      <c r="J1334" s="13"/>
      <c r="K1334" s="13"/>
      <c r="L1334" s="129"/>
      <c r="M1334" s="13"/>
      <c r="N1334" s="13"/>
      <c r="O1334" s="13"/>
      <c r="P1334" s="129"/>
      <c r="Q1334" s="13"/>
      <c r="R1334" s="13"/>
      <c r="S1334" s="13"/>
      <c r="T1334" s="13"/>
      <c r="U1334" s="129"/>
      <c r="V1334" s="16">
        <f t="shared" si="58"/>
        <v>8409.8659791999999</v>
      </c>
      <c r="W1334" s="30">
        <v>1371.3171792000001</v>
      </c>
      <c r="X1334" s="206">
        <f t="shared" ref="X1334:X1339" si="59">IF(Y1334="EVN",V1334,W1334)</f>
        <v>8409.8659791999999</v>
      </c>
      <c r="Y1334" s="11" t="s">
        <v>51</v>
      </c>
      <c r="Z1334" s="38">
        <v>48</v>
      </c>
      <c r="AA1334" s="38">
        <v>25</v>
      </c>
      <c r="AB1334" s="38">
        <v>5</v>
      </c>
      <c r="AC1334" s="148" t="s">
        <v>3989</v>
      </c>
      <c r="AD1334" s="38">
        <v>2707</v>
      </c>
    </row>
    <row r="1335" spans="1:30" ht="36" hidden="1" customHeight="1">
      <c r="A1335" s="32">
        <v>3</v>
      </c>
      <c r="B1335" s="53" t="s">
        <v>3991</v>
      </c>
      <c r="C1335" s="11" t="s">
        <v>3992</v>
      </c>
      <c r="D1335" s="56" t="s">
        <v>32</v>
      </c>
      <c r="E1335" s="11" t="s">
        <v>3425</v>
      </c>
      <c r="F1335" s="14">
        <v>12191154</v>
      </c>
      <c r="G1335" s="129"/>
      <c r="H1335" s="13"/>
      <c r="I1335" s="13"/>
      <c r="J1335" s="13"/>
      <c r="K1335" s="13"/>
      <c r="L1335" s="129">
        <v>58855</v>
      </c>
      <c r="M1335" s="13"/>
      <c r="N1335" s="13"/>
      <c r="O1335" s="13"/>
      <c r="P1335" s="129">
        <v>101</v>
      </c>
      <c r="Q1335" s="13"/>
      <c r="R1335" s="13"/>
      <c r="S1335" s="13"/>
      <c r="T1335" s="13"/>
      <c r="U1335" s="129">
        <v>3680</v>
      </c>
      <c r="V1335" s="16">
        <f t="shared" si="58"/>
        <v>1932.9712922000001</v>
      </c>
      <c r="W1335" s="30">
        <v>1934</v>
      </c>
      <c r="X1335" s="206">
        <f t="shared" si="59"/>
        <v>1934</v>
      </c>
      <c r="Y1335" s="11" t="s">
        <v>34</v>
      </c>
      <c r="Z1335" s="38">
        <v>48</v>
      </c>
      <c r="AA1335" s="38">
        <v>25</v>
      </c>
      <c r="AB1335" s="38">
        <v>5</v>
      </c>
      <c r="AC1335" s="148" t="s">
        <v>3993</v>
      </c>
      <c r="AD1335" s="38">
        <v>969</v>
      </c>
    </row>
    <row r="1336" spans="1:30" ht="36" hidden="1" customHeight="1">
      <c r="A1336" s="32">
        <v>4</v>
      </c>
      <c r="B1336" s="11" t="s">
        <v>3995</v>
      </c>
      <c r="C1336" s="13" t="s">
        <v>3996</v>
      </c>
      <c r="D1336" s="56" t="s">
        <v>32</v>
      </c>
      <c r="E1336" s="11" t="s">
        <v>1591</v>
      </c>
      <c r="F1336" s="14">
        <v>18900000</v>
      </c>
      <c r="G1336" s="87"/>
      <c r="H1336" s="13"/>
      <c r="I1336" s="13"/>
      <c r="J1336" s="13"/>
      <c r="K1336" s="13"/>
      <c r="L1336" s="87"/>
      <c r="M1336" s="13"/>
      <c r="N1336" s="13"/>
      <c r="O1336" s="13"/>
      <c r="P1336" s="87">
        <v>200</v>
      </c>
      <c r="Q1336" s="13"/>
      <c r="R1336" s="13"/>
      <c r="S1336" s="13"/>
      <c r="T1336" s="13"/>
      <c r="U1336" s="87"/>
      <c r="V1336" s="16">
        <f t="shared" si="58"/>
        <v>2916.4360000000001</v>
      </c>
      <c r="W1336" s="30">
        <v>2916.4360000000001</v>
      </c>
      <c r="X1336" s="206">
        <f t="shared" si="59"/>
        <v>2916.4360000000001</v>
      </c>
      <c r="Y1336" s="11" t="s">
        <v>34</v>
      </c>
      <c r="Z1336" s="38">
        <v>48</v>
      </c>
      <c r="AA1336" s="38">
        <v>25</v>
      </c>
      <c r="AB1336" s="38">
        <v>5</v>
      </c>
      <c r="AC1336" s="38" t="s">
        <v>3997</v>
      </c>
      <c r="AD1336" s="38">
        <v>2708</v>
      </c>
    </row>
    <row r="1337" spans="1:30" ht="36" hidden="1" customHeight="1">
      <c r="A1337" s="32">
        <v>5</v>
      </c>
      <c r="B1337" s="11" t="s">
        <v>3998</v>
      </c>
      <c r="C1337" s="11" t="s">
        <v>3999</v>
      </c>
      <c r="D1337" s="56" t="s">
        <v>32</v>
      </c>
      <c r="E1337" s="11" t="s">
        <v>1591</v>
      </c>
      <c r="F1337" s="14">
        <v>12400000</v>
      </c>
      <c r="G1337" s="87"/>
      <c r="H1337" s="13"/>
      <c r="I1337" s="13"/>
      <c r="J1337" s="13"/>
      <c r="K1337" s="13"/>
      <c r="L1337" s="87"/>
      <c r="M1337" s="13"/>
      <c r="N1337" s="13"/>
      <c r="O1337" s="13"/>
      <c r="P1337" s="87">
        <v>300</v>
      </c>
      <c r="Q1337" s="13"/>
      <c r="R1337" s="13"/>
      <c r="S1337" s="13"/>
      <c r="T1337" s="13"/>
      <c r="U1337" s="87"/>
      <c r="V1337" s="16">
        <f t="shared" si="58"/>
        <v>1913.5690000000002</v>
      </c>
      <c r="W1337" s="30">
        <v>1913.5690000000002</v>
      </c>
      <c r="X1337" s="206">
        <f t="shared" si="59"/>
        <v>1913.5690000000002</v>
      </c>
      <c r="Y1337" s="11" t="s">
        <v>34</v>
      </c>
      <c r="Z1337" s="38">
        <v>48</v>
      </c>
      <c r="AA1337" s="38">
        <v>25</v>
      </c>
      <c r="AB1337" s="38">
        <v>5</v>
      </c>
      <c r="AC1337" s="38" t="s">
        <v>4000</v>
      </c>
      <c r="AD1337" s="38">
        <v>2709</v>
      </c>
    </row>
    <row r="1338" spans="1:30" ht="36" customHeight="1">
      <c r="A1338" s="32">
        <v>6</v>
      </c>
      <c r="B1338" s="13" t="s">
        <v>4001</v>
      </c>
      <c r="C1338" s="11" t="s">
        <v>4002</v>
      </c>
      <c r="D1338" s="13" t="s">
        <v>55</v>
      </c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47">
        <v>1220000</v>
      </c>
      <c r="Q1338" s="13"/>
      <c r="R1338" s="13"/>
      <c r="S1338" s="13"/>
      <c r="T1338" s="13"/>
      <c r="U1338" s="13"/>
      <c r="V1338" s="16">
        <f t="shared" si="58"/>
        <v>1012.6</v>
      </c>
      <c r="W1338" s="30">
        <v>1074</v>
      </c>
      <c r="X1338" s="206">
        <f t="shared" si="59"/>
        <v>1074</v>
      </c>
      <c r="Y1338" s="13" t="s">
        <v>34</v>
      </c>
      <c r="Z1338" s="38">
        <v>48</v>
      </c>
      <c r="AA1338" s="38">
        <v>25</v>
      </c>
      <c r="AB1338" s="205">
        <v>1</v>
      </c>
      <c r="AC1338" s="38"/>
      <c r="AD1338" s="38"/>
    </row>
    <row r="1339" spans="1:30" ht="36" hidden="1" customHeight="1">
      <c r="A1339" s="32">
        <v>7</v>
      </c>
      <c r="B1339" s="13" t="s">
        <v>4003</v>
      </c>
      <c r="C1339" s="11" t="s">
        <v>4004</v>
      </c>
      <c r="D1339" s="13" t="s">
        <v>55</v>
      </c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47">
        <v>2300000</v>
      </c>
      <c r="Q1339" s="13"/>
      <c r="R1339" s="13"/>
      <c r="S1339" s="13"/>
      <c r="T1339" s="13"/>
      <c r="U1339" s="13"/>
      <c r="V1339" s="16">
        <f t="shared" si="58"/>
        <v>1909</v>
      </c>
      <c r="W1339" s="30">
        <v>2024</v>
      </c>
      <c r="X1339" s="206">
        <f t="shared" si="59"/>
        <v>2024</v>
      </c>
      <c r="Y1339" s="13" t="s">
        <v>34</v>
      </c>
      <c r="Z1339" s="38">
        <v>48</v>
      </c>
      <c r="AA1339" s="38">
        <v>25</v>
      </c>
      <c r="AB1339" s="205">
        <v>1</v>
      </c>
      <c r="AC1339" s="38" t="s">
        <v>4005</v>
      </c>
      <c r="AD1339" s="38">
        <v>2112</v>
      </c>
    </row>
    <row r="1340" spans="1:30" ht="36" hidden="1" customHeight="1">
      <c r="A1340" s="32">
        <v>1</v>
      </c>
      <c r="B1340" s="53" t="s">
        <v>4006</v>
      </c>
      <c r="C1340" s="51" t="s">
        <v>4007</v>
      </c>
      <c r="D1340" s="53" t="s">
        <v>32</v>
      </c>
      <c r="E1340" s="53" t="s">
        <v>2256</v>
      </c>
      <c r="F1340" s="58">
        <v>7238000</v>
      </c>
      <c r="G1340" s="38"/>
      <c r="H1340" s="38"/>
      <c r="I1340" s="38"/>
      <c r="J1340" s="38"/>
      <c r="K1340" s="38"/>
      <c r="L1340" s="38">
        <v>71000</v>
      </c>
      <c r="M1340" s="38"/>
      <c r="N1340" s="38"/>
      <c r="O1340" s="38"/>
      <c r="P1340" s="38"/>
      <c r="Q1340" s="38"/>
      <c r="R1340" s="38"/>
      <c r="S1340" s="38"/>
      <c r="T1340" s="38"/>
      <c r="U1340" s="38"/>
      <c r="V1340" s="16">
        <f t="shared" ref="V1340:V1347" si="60">0.0001543*F1340+0.7*G1340+ 0.7*H1340+0.6*I1340+0.5*J1340+1.02*K1340+0.00088*L1340+0.99*M1340+0.00094*N1340+1.05*O1340+0.00083*P1340+1.09*Q1340+0.0009*R1340+1.09*S1340+1*T1340+0*U1340</f>
        <v>1179.3034</v>
      </c>
      <c r="W1340" s="203">
        <v>1179.3</v>
      </c>
      <c r="X1340" s="203">
        <f>IF(Y1340="EVN",V1340,W1340)</f>
        <v>1179.3</v>
      </c>
      <c r="Y1340" s="11" t="s">
        <v>34</v>
      </c>
      <c r="Z1340" s="38">
        <v>49</v>
      </c>
      <c r="AA1340" s="38">
        <v>20</v>
      </c>
      <c r="AB1340" s="38">
        <v>5</v>
      </c>
      <c r="AC1340" s="38" t="s">
        <v>4008</v>
      </c>
      <c r="AD1340" s="38">
        <v>975</v>
      </c>
    </row>
    <row r="1341" spans="1:30" ht="36" customHeight="1">
      <c r="A1341" s="32">
        <v>2</v>
      </c>
      <c r="B1341" s="53" t="s">
        <v>4009</v>
      </c>
      <c r="C1341" s="51" t="s">
        <v>4010</v>
      </c>
      <c r="D1341" s="35" t="s">
        <v>402</v>
      </c>
      <c r="E1341" s="53" t="s">
        <v>4011</v>
      </c>
      <c r="F1341" s="58">
        <v>3356000</v>
      </c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16">
        <f t="shared" si="60"/>
        <v>517.83080000000007</v>
      </c>
      <c r="W1341" s="203">
        <v>517.83000000000004</v>
      </c>
      <c r="X1341" s="203">
        <f t="shared" ref="X1341:X1346" si="61">IF(Y1341="EVN",V1341,W1341)</f>
        <v>517.83000000000004</v>
      </c>
      <c r="Y1341" s="202" t="s">
        <v>34</v>
      </c>
      <c r="Z1341" s="38">
        <v>49</v>
      </c>
      <c r="AA1341" s="38">
        <v>20</v>
      </c>
      <c r="AB1341" s="38">
        <v>6</v>
      </c>
      <c r="AC1341" s="38"/>
      <c r="AD1341" s="38"/>
    </row>
    <row r="1342" spans="1:30" ht="36" customHeight="1">
      <c r="A1342" s="32">
        <v>3</v>
      </c>
      <c r="B1342" s="41" t="s">
        <v>4012</v>
      </c>
      <c r="C1342" s="41" t="s">
        <v>4013</v>
      </c>
      <c r="D1342" s="53" t="s">
        <v>32</v>
      </c>
      <c r="E1342" s="51" t="s">
        <v>4014</v>
      </c>
      <c r="F1342" s="58">
        <v>7074700</v>
      </c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16">
        <f t="shared" si="60"/>
        <v>1091.6262100000001</v>
      </c>
      <c r="W1342" s="203">
        <v>1091.5</v>
      </c>
      <c r="X1342" s="203">
        <f t="shared" si="61"/>
        <v>1091.6262100000001</v>
      </c>
      <c r="Y1342" s="11" t="s">
        <v>51</v>
      </c>
      <c r="Z1342" s="38">
        <v>49</v>
      </c>
      <c r="AA1342" s="38">
        <v>20</v>
      </c>
      <c r="AB1342" s="38">
        <v>5</v>
      </c>
      <c r="AC1342" s="38"/>
      <c r="AD1342" s="38"/>
    </row>
    <row r="1343" spans="1:30" ht="36" hidden="1" customHeight="1">
      <c r="A1343" s="32">
        <v>4</v>
      </c>
      <c r="B1343" s="53" t="s">
        <v>4015</v>
      </c>
      <c r="C1343" s="51" t="s">
        <v>4016</v>
      </c>
      <c r="D1343" s="53" t="s">
        <v>32</v>
      </c>
      <c r="E1343" s="53" t="s">
        <v>289</v>
      </c>
      <c r="F1343" s="58">
        <v>135903334</v>
      </c>
      <c r="G1343" s="38"/>
      <c r="H1343" s="38"/>
      <c r="I1343" s="38"/>
      <c r="J1343" s="38"/>
      <c r="K1343" s="38"/>
      <c r="L1343" s="38">
        <v>380120</v>
      </c>
      <c r="M1343" s="38"/>
      <c r="N1343" s="38"/>
      <c r="O1343" s="38"/>
      <c r="P1343" s="38"/>
      <c r="Q1343" s="38"/>
      <c r="R1343" s="38"/>
      <c r="S1343" s="38"/>
      <c r="T1343" s="38"/>
      <c r="U1343" s="38"/>
      <c r="V1343" s="16">
        <f t="shared" si="60"/>
        <v>21304.390036200002</v>
      </c>
      <c r="W1343" s="203">
        <v>20730</v>
      </c>
      <c r="X1343" s="16">
        <f>0.0001543*H1343+0.7*I1343+ 0.7*J1343+0.6*K1343+0.5*L1343+1.02*M1343+0.00088*N1343+0.99*O1343+0.00094*P1343+1.05*Q1343+0.00083*R1343+1.09*S1343+0.0009*T1343+1.09*U1343+1*V1343+0*W1343</f>
        <v>211364.3900362</v>
      </c>
      <c r="Y1343" s="11" t="s">
        <v>51</v>
      </c>
      <c r="Z1343" s="38">
        <v>49</v>
      </c>
      <c r="AA1343" s="38">
        <v>20</v>
      </c>
      <c r="AB1343" s="38">
        <v>5</v>
      </c>
      <c r="AC1343" s="38" t="s">
        <v>4017</v>
      </c>
      <c r="AD1343" s="38">
        <v>980</v>
      </c>
    </row>
    <row r="1344" spans="1:30" ht="36" hidden="1" customHeight="1">
      <c r="A1344" s="32">
        <v>5</v>
      </c>
      <c r="B1344" s="53" t="s">
        <v>4018</v>
      </c>
      <c r="C1344" s="51" t="s">
        <v>4019</v>
      </c>
      <c r="D1344" s="53" t="s">
        <v>32</v>
      </c>
      <c r="E1344" s="51" t="s">
        <v>4014</v>
      </c>
      <c r="F1344" s="58">
        <v>12899000</v>
      </c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16">
        <f t="shared" si="60"/>
        <v>1990.3157000000001</v>
      </c>
      <c r="W1344" s="203">
        <v>1990.3157000000001</v>
      </c>
      <c r="X1344" s="203">
        <f t="shared" si="61"/>
        <v>1990.3157000000001</v>
      </c>
      <c r="Y1344" s="11" t="s">
        <v>34</v>
      </c>
      <c r="Z1344" s="38">
        <v>49</v>
      </c>
      <c r="AA1344" s="38">
        <v>20</v>
      </c>
      <c r="AB1344" s="38">
        <v>5</v>
      </c>
      <c r="AC1344" s="38" t="s">
        <v>4020</v>
      </c>
      <c r="AD1344" s="38">
        <v>977</v>
      </c>
    </row>
    <row r="1345" spans="1:30" ht="36" hidden="1" customHeight="1">
      <c r="A1345" s="32">
        <v>6</v>
      </c>
      <c r="B1345" s="53" t="s">
        <v>4021</v>
      </c>
      <c r="C1345" s="51" t="s">
        <v>4022</v>
      </c>
      <c r="D1345" s="53" t="s">
        <v>32</v>
      </c>
      <c r="E1345" s="51" t="s">
        <v>4023</v>
      </c>
      <c r="F1345" s="58">
        <v>6770400</v>
      </c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16">
        <f t="shared" si="60"/>
        <v>1044.67272</v>
      </c>
      <c r="W1345" s="203">
        <v>1044.5999999999999</v>
      </c>
      <c r="X1345" s="203">
        <f t="shared" si="61"/>
        <v>1044.67272</v>
      </c>
      <c r="Y1345" s="11" t="s">
        <v>51</v>
      </c>
      <c r="Z1345" s="38">
        <v>49</v>
      </c>
      <c r="AA1345" s="38">
        <v>20</v>
      </c>
      <c r="AB1345" s="38">
        <v>5</v>
      </c>
      <c r="AC1345" s="38" t="s">
        <v>4024</v>
      </c>
      <c r="AD1345" s="38">
        <v>976</v>
      </c>
    </row>
    <row r="1346" spans="1:30" ht="36" customHeight="1">
      <c r="A1346" s="32">
        <v>7</v>
      </c>
      <c r="B1346" s="41" t="s">
        <v>4025</v>
      </c>
      <c r="C1346" s="41" t="s">
        <v>4026</v>
      </c>
      <c r="D1346" s="53" t="s">
        <v>32</v>
      </c>
      <c r="E1346" s="51" t="s">
        <v>4014</v>
      </c>
      <c r="F1346" s="58">
        <v>3504000</v>
      </c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16">
        <f t="shared" si="60"/>
        <v>540.66719999999998</v>
      </c>
      <c r="W1346" s="203">
        <v>540.66719999999998</v>
      </c>
      <c r="X1346" s="203">
        <f t="shared" si="61"/>
        <v>540.66719999999998</v>
      </c>
      <c r="Y1346" s="11" t="s">
        <v>34</v>
      </c>
      <c r="Z1346" s="38">
        <v>49</v>
      </c>
      <c r="AA1346" s="38">
        <v>20</v>
      </c>
      <c r="AB1346" s="38">
        <v>5</v>
      </c>
      <c r="AC1346" s="38"/>
      <c r="AD1346" s="38"/>
    </row>
    <row r="1347" spans="1:30" ht="36" customHeight="1">
      <c r="A1347" s="32">
        <v>8</v>
      </c>
      <c r="B1347" s="51" t="s">
        <v>4027</v>
      </c>
      <c r="C1347" s="51" t="s">
        <v>4028</v>
      </c>
      <c r="D1347" s="53" t="s">
        <v>32</v>
      </c>
      <c r="E1347" s="51" t="s">
        <v>4014</v>
      </c>
      <c r="F1347" s="58">
        <v>8749500</v>
      </c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16">
        <f t="shared" si="60"/>
        <v>1350.0478500000002</v>
      </c>
      <c r="W1347" s="203"/>
      <c r="X1347" s="203">
        <v>1350</v>
      </c>
      <c r="Y1347" s="11" t="s">
        <v>51</v>
      </c>
      <c r="Z1347" s="38">
        <v>49</v>
      </c>
      <c r="AA1347" s="38">
        <v>20</v>
      </c>
      <c r="AB1347" s="38">
        <v>5</v>
      </c>
      <c r="AC1347" s="38"/>
      <c r="AD1347" s="38"/>
    </row>
    <row r="1348" spans="1:30" ht="36" customHeight="1">
      <c r="A1348" s="32">
        <v>1</v>
      </c>
      <c r="B1348" s="207" t="s">
        <v>4029</v>
      </c>
      <c r="C1348" s="47" t="s">
        <v>4030</v>
      </c>
      <c r="D1348" s="13" t="s">
        <v>947</v>
      </c>
      <c r="E1348" s="47" t="s">
        <v>4031</v>
      </c>
      <c r="F1348" s="208">
        <v>17061045</v>
      </c>
      <c r="G1348" s="129"/>
      <c r="H1348" s="13"/>
      <c r="I1348" s="13"/>
      <c r="J1348" s="13"/>
      <c r="K1348" s="192"/>
      <c r="L1348" s="209"/>
      <c r="M1348" s="23"/>
      <c r="N1348" s="13"/>
      <c r="O1348" s="23"/>
      <c r="P1348" s="129"/>
      <c r="Q1348" s="13"/>
      <c r="R1348" s="23"/>
      <c r="S1348" s="13"/>
      <c r="T1348" s="13"/>
      <c r="U1348" s="129"/>
      <c r="V1348" s="16">
        <f>0.0001543*F1348+0.7*G1348+ 0.7*H1348+0.6*I1348+0.5*J1348+1.02*K1348+0.00088*L1348+0.99*M1348+0.00094*N1348+1.05*O1348+0.00083*P1348+1.09*Q1348+0.0009*R1348+1.09*S1348+1*T1348+0*U1348</f>
        <v>2632.5192435000004</v>
      </c>
      <c r="W1348" s="206">
        <v>2632</v>
      </c>
      <c r="X1348" s="206">
        <v>2632</v>
      </c>
      <c r="Y1348" s="11" t="s">
        <v>34</v>
      </c>
      <c r="Z1348" s="13">
        <v>50</v>
      </c>
      <c r="AA1348" s="13">
        <v>21</v>
      </c>
      <c r="AB1348" s="13">
        <v>5</v>
      </c>
      <c r="AC1348" s="13"/>
      <c r="AD1348" s="13"/>
    </row>
    <row r="1349" spans="1:30" ht="36" customHeight="1">
      <c r="A1349" s="32">
        <v>2</v>
      </c>
      <c r="B1349" s="13" t="s">
        <v>4032</v>
      </c>
      <c r="C1349" s="13" t="s">
        <v>4033</v>
      </c>
      <c r="D1349" s="13" t="s">
        <v>947</v>
      </c>
      <c r="E1349" s="13" t="s">
        <v>948</v>
      </c>
      <c r="F1349" s="208">
        <v>59551624</v>
      </c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6">
        <f>0.0001543*F1349+0.7*G1349+ 0.7*H1349+0.6*I1349+0.5*J1349+1.02*K1349+0.00088*L1349+0.99*M1349+0.00094*N1349+1.05*O1349+0.00083*P1349+1.09*Q1349+0.0009*R1349+1.09*S1349+1*T1349+0*U1349</f>
        <v>9188.8155832000011</v>
      </c>
      <c r="W1349" s="206">
        <v>9188</v>
      </c>
      <c r="X1349" s="206">
        <v>9188</v>
      </c>
      <c r="Y1349" s="11" t="s">
        <v>34</v>
      </c>
      <c r="Z1349" s="13">
        <v>50</v>
      </c>
      <c r="AA1349" s="13">
        <v>21</v>
      </c>
      <c r="AB1349" s="13">
        <v>5</v>
      </c>
      <c r="AC1349" s="13"/>
      <c r="AD1349" s="13"/>
    </row>
    <row r="1350" spans="1:30" ht="36" customHeight="1">
      <c r="A1350" s="32">
        <v>3</v>
      </c>
      <c r="B1350" s="13" t="s">
        <v>4034</v>
      </c>
      <c r="C1350" s="13" t="s">
        <v>4035</v>
      </c>
      <c r="D1350" s="13" t="s">
        <v>947</v>
      </c>
      <c r="E1350" s="13" t="s">
        <v>2737</v>
      </c>
      <c r="F1350" s="208">
        <v>7809300</v>
      </c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6">
        <f>0.0001543*F1350+0.7*G1350+ 0.7*H1350+0.6*I1350+0.5*J1350+1.02*K1350+0.00088*L1350+0.99*M1350+0.00094*N1350+1.05*O1350+0.00083*P1350+1.09*Q1350+0.0009*R1350+1.09*S1350+1*T1350+0*U1350</f>
        <v>1204.9749900000002</v>
      </c>
      <c r="W1350" s="206">
        <v>1205</v>
      </c>
      <c r="X1350" s="206">
        <v>1205</v>
      </c>
      <c r="Y1350" s="11" t="s">
        <v>34</v>
      </c>
      <c r="Z1350" s="13">
        <v>50</v>
      </c>
      <c r="AA1350" s="13">
        <v>21</v>
      </c>
      <c r="AB1350" s="13">
        <v>5</v>
      </c>
      <c r="AC1350" s="13"/>
      <c r="AD1350" s="13"/>
    </row>
    <row r="1351" spans="1:30" ht="36" hidden="1" customHeight="1">
      <c r="A1351" s="32">
        <v>1</v>
      </c>
      <c r="B1351" s="118" t="s">
        <v>4036</v>
      </c>
      <c r="C1351" s="118" t="s">
        <v>4037</v>
      </c>
      <c r="D1351" s="118" t="s">
        <v>4038</v>
      </c>
      <c r="E1351" s="118" t="s">
        <v>4039</v>
      </c>
      <c r="F1351" s="118">
        <v>2246550</v>
      </c>
      <c r="G1351" s="118">
        <v>1552</v>
      </c>
      <c r="H1351" s="118"/>
      <c r="I1351" s="118"/>
      <c r="J1351" s="118"/>
      <c r="K1351" s="84"/>
      <c r="L1351" s="118">
        <v>10648</v>
      </c>
      <c r="M1351" s="74"/>
      <c r="N1351" s="74"/>
      <c r="O1351" s="74"/>
      <c r="P1351" s="74"/>
      <c r="Q1351" s="74"/>
      <c r="R1351" s="74"/>
      <c r="S1351" s="74"/>
      <c r="T1351" s="74"/>
      <c r="U1351" s="74"/>
      <c r="V1351" s="16">
        <f t="shared" ref="V1351:V1358" si="62">0.0001543*F1351+0.7*G1351+ 0.7*H1351+0.6*I1351+0.5*J1351+1.02*K1351+0.00088*L1351+0.99*M1351+0.00094*N1351+1.05*O1351+0.00083*P1351+1.09*Q1351+0.0009*R1351+1.09*S1351+1*T1351+0*U1351</f>
        <v>1442.4129049999999</v>
      </c>
      <c r="W1351" s="30">
        <v>1287.21</v>
      </c>
      <c r="X1351" s="30">
        <v>1287.21</v>
      </c>
      <c r="Y1351" s="11" t="s">
        <v>34</v>
      </c>
      <c r="Z1351" s="118">
        <v>51</v>
      </c>
      <c r="AA1351" s="118">
        <v>41</v>
      </c>
      <c r="AB1351" s="118">
        <v>5</v>
      </c>
      <c r="AC1351" s="118" t="s">
        <v>4040</v>
      </c>
      <c r="AD1351" s="118">
        <v>962</v>
      </c>
    </row>
    <row r="1352" spans="1:30" ht="36" hidden="1" customHeight="1">
      <c r="A1352" s="32">
        <v>2</v>
      </c>
      <c r="B1352" s="118" t="s">
        <v>4041</v>
      </c>
      <c r="C1352" s="118" t="s">
        <v>4042</v>
      </c>
      <c r="D1352" s="118" t="s">
        <v>4038</v>
      </c>
      <c r="E1352" s="118" t="s">
        <v>4043</v>
      </c>
      <c r="F1352" s="118">
        <v>1642107</v>
      </c>
      <c r="G1352" s="118">
        <v>5208</v>
      </c>
      <c r="H1352" s="13"/>
      <c r="I1352" s="13"/>
      <c r="J1352" s="74"/>
      <c r="K1352" s="84"/>
      <c r="L1352" s="118">
        <v>28.24</v>
      </c>
      <c r="M1352" s="74"/>
      <c r="N1352" s="74"/>
      <c r="O1352" s="118">
        <v>2.9</v>
      </c>
      <c r="P1352" s="74"/>
      <c r="Q1352" s="74"/>
      <c r="R1352" s="74"/>
      <c r="S1352" s="74"/>
      <c r="T1352" s="74"/>
      <c r="U1352" s="74"/>
      <c r="V1352" s="16">
        <f t="shared" si="62"/>
        <v>3902.0469613</v>
      </c>
      <c r="W1352" s="30">
        <v>2911.53</v>
      </c>
      <c r="X1352" s="30">
        <v>2911.53</v>
      </c>
      <c r="Y1352" s="11" t="s">
        <v>34</v>
      </c>
      <c r="Z1352" s="118">
        <v>51</v>
      </c>
      <c r="AA1352" s="118">
        <v>41</v>
      </c>
      <c r="AB1352" s="118">
        <v>5</v>
      </c>
      <c r="AC1352" s="118" t="s">
        <v>4044</v>
      </c>
      <c r="AD1352" s="118">
        <v>963</v>
      </c>
    </row>
    <row r="1353" spans="1:30" ht="36" hidden="1" customHeight="1">
      <c r="A1353" s="32">
        <v>3</v>
      </c>
      <c r="B1353" s="118" t="s">
        <v>4045</v>
      </c>
      <c r="C1353" s="118" t="s">
        <v>4046</v>
      </c>
      <c r="D1353" s="118" t="s">
        <v>4038</v>
      </c>
      <c r="E1353" s="118" t="s">
        <v>937</v>
      </c>
      <c r="F1353" s="16">
        <v>819080</v>
      </c>
      <c r="G1353" s="73">
        <v>2851.24</v>
      </c>
      <c r="H1353" s="13"/>
      <c r="I1353" s="13"/>
      <c r="J1353" s="74"/>
      <c r="K1353" s="84"/>
      <c r="L1353" s="84">
        <v>154325</v>
      </c>
      <c r="M1353" s="74"/>
      <c r="N1353" s="74"/>
      <c r="O1353" s="74"/>
      <c r="P1353" s="74"/>
      <c r="Q1353" s="74"/>
      <c r="R1353" s="74"/>
      <c r="S1353" s="74"/>
      <c r="T1353" s="74"/>
      <c r="U1353" s="74"/>
      <c r="V1353" s="16">
        <f t="shared" si="62"/>
        <v>2258.0580439999999</v>
      </c>
      <c r="W1353" s="30">
        <v>1687.81</v>
      </c>
      <c r="X1353" s="30">
        <v>1687.81</v>
      </c>
      <c r="Y1353" s="11" t="s">
        <v>34</v>
      </c>
      <c r="Z1353" s="118">
        <v>51</v>
      </c>
      <c r="AA1353" s="118">
        <v>41</v>
      </c>
      <c r="AB1353" s="118">
        <v>5</v>
      </c>
      <c r="AC1353" s="118" t="s">
        <v>4047</v>
      </c>
      <c r="AD1353" s="118">
        <v>964</v>
      </c>
    </row>
    <row r="1354" spans="1:30" ht="36" hidden="1" customHeight="1">
      <c r="A1354" s="32">
        <v>4</v>
      </c>
      <c r="B1354" s="118" t="s">
        <v>4048</v>
      </c>
      <c r="C1354" s="118" t="s">
        <v>4049</v>
      </c>
      <c r="D1354" s="118" t="s">
        <v>4038</v>
      </c>
      <c r="E1354" s="118" t="s">
        <v>937</v>
      </c>
      <c r="F1354" s="118">
        <v>1070000</v>
      </c>
      <c r="G1354" s="118">
        <v>5113</v>
      </c>
      <c r="H1354" s="13"/>
      <c r="I1354" s="13"/>
      <c r="J1354" s="74"/>
      <c r="K1354" s="84"/>
      <c r="L1354" s="118">
        <v>38846</v>
      </c>
      <c r="M1354" s="74"/>
      <c r="N1354" s="74"/>
      <c r="O1354" s="74"/>
      <c r="P1354" s="74"/>
      <c r="Q1354" s="74"/>
      <c r="R1354" s="74"/>
      <c r="S1354" s="74"/>
      <c r="T1354" s="74"/>
      <c r="U1354" s="74"/>
      <c r="V1354" s="16">
        <f t="shared" si="62"/>
        <v>3778.3854799999999</v>
      </c>
      <c r="W1354" s="30">
        <v>3778</v>
      </c>
      <c r="X1354" s="30">
        <v>3778</v>
      </c>
      <c r="Y1354" s="11" t="s">
        <v>34</v>
      </c>
      <c r="Z1354" s="118">
        <v>51</v>
      </c>
      <c r="AA1354" s="118">
        <v>41</v>
      </c>
      <c r="AB1354" s="118">
        <v>5</v>
      </c>
      <c r="AC1354" s="118" t="s">
        <v>4050</v>
      </c>
      <c r="AD1354" s="118">
        <v>965</v>
      </c>
    </row>
    <row r="1355" spans="1:30" ht="36" hidden="1" customHeight="1">
      <c r="A1355" s="32">
        <v>5</v>
      </c>
      <c r="B1355" s="118" t="s">
        <v>4051</v>
      </c>
      <c r="C1355" s="118" t="s">
        <v>4052</v>
      </c>
      <c r="D1355" s="118" t="s">
        <v>4038</v>
      </c>
      <c r="E1355" s="118" t="s">
        <v>4053</v>
      </c>
      <c r="F1355" s="118">
        <v>2537020</v>
      </c>
      <c r="G1355" s="118">
        <v>4840</v>
      </c>
      <c r="H1355" s="13"/>
      <c r="I1355" s="13"/>
      <c r="J1355" s="74"/>
      <c r="K1355" s="84"/>
      <c r="L1355" s="118">
        <v>1057.23</v>
      </c>
      <c r="M1355" s="74"/>
      <c r="N1355" s="74"/>
      <c r="O1355" s="74"/>
      <c r="P1355" s="74"/>
      <c r="Q1355" s="74"/>
      <c r="R1355" s="74"/>
      <c r="S1355" s="74"/>
      <c r="T1355" s="74"/>
      <c r="U1355" s="74"/>
      <c r="V1355" s="16">
        <f t="shared" si="62"/>
        <v>3780.3925484000001</v>
      </c>
      <c r="W1355" s="30">
        <v>3295</v>
      </c>
      <c r="X1355" s="30">
        <v>3295</v>
      </c>
      <c r="Y1355" s="11" t="s">
        <v>34</v>
      </c>
      <c r="Z1355" s="118">
        <v>51</v>
      </c>
      <c r="AA1355" s="118">
        <v>41</v>
      </c>
      <c r="AB1355" s="118">
        <v>5</v>
      </c>
      <c r="AC1355" s="118" t="s">
        <v>4054</v>
      </c>
      <c r="AD1355" s="118">
        <v>966</v>
      </c>
    </row>
    <row r="1356" spans="1:30" ht="36" hidden="1" customHeight="1">
      <c r="A1356" s="32">
        <v>6</v>
      </c>
      <c r="B1356" s="118" t="s">
        <v>4055</v>
      </c>
      <c r="C1356" s="118" t="s">
        <v>4056</v>
      </c>
      <c r="D1356" s="118" t="s">
        <v>4038</v>
      </c>
      <c r="E1356" s="118" t="s">
        <v>4043</v>
      </c>
      <c r="F1356" s="118">
        <v>2579950</v>
      </c>
      <c r="G1356" s="118">
        <v>8481.08</v>
      </c>
      <c r="H1356" s="13"/>
      <c r="I1356" s="13"/>
      <c r="J1356" s="74"/>
      <c r="K1356" s="84"/>
      <c r="L1356" s="118">
        <v>404.57</v>
      </c>
      <c r="M1356" s="74"/>
      <c r="N1356" s="74"/>
      <c r="O1356" s="74"/>
      <c r="P1356" s="74"/>
      <c r="Q1356" s="74"/>
      <c r="R1356" s="74"/>
      <c r="S1356" s="74"/>
      <c r="T1356" s="74"/>
      <c r="U1356" s="74"/>
      <c r="V1356" s="16">
        <f t="shared" si="62"/>
        <v>6335.1983065999993</v>
      </c>
      <c r="W1356" s="30">
        <v>4994</v>
      </c>
      <c r="X1356" s="30">
        <v>4994</v>
      </c>
      <c r="Y1356" s="11" t="s">
        <v>34</v>
      </c>
      <c r="Z1356" s="118">
        <v>51</v>
      </c>
      <c r="AA1356" s="118">
        <v>41</v>
      </c>
      <c r="AB1356" s="118">
        <v>5</v>
      </c>
      <c r="AC1356" s="118" t="s">
        <v>4057</v>
      </c>
      <c r="AD1356" s="118">
        <v>967</v>
      </c>
    </row>
    <row r="1357" spans="1:30" ht="36" customHeight="1">
      <c r="A1357" s="32">
        <v>7</v>
      </c>
      <c r="B1357" s="13" t="s">
        <v>4058</v>
      </c>
      <c r="C1357" s="13" t="s">
        <v>4059</v>
      </c>
      <c r="D1357" s="118" t="s">
        <v>4038</v>
      </c>
      <c r="E1357" s="118" t="s">
        <v>4060</v>
      </c>
      <c r="F1357" s="13">
        <v>6841300</v>
      </c>
      <c r="G1357" s="73"/>
      <c r="H1357" s="13"/>
      <c r="I1357" s="13"/>
      <c r="J1357" s="74"/>
      <c r="K1357" s="84"/>
      <c r="L1357" s="84"/>
      <c r="M1357" s="74"/>
      <c r="N1357" s="74"/>
      <c r="O1357" s="74"/>
      <c r="P1357" s="74"/>
      <c r="Q1357" s="74"/>
      <c r="R1357" s="74"/>
      <c r="S1357" s="74"/>
      <c r="T1357" s="74"/>
      <c r="U1357" s="74"/>
      <c r="V1357" s="16">
        <f t="shared" si="62"/>
        <v>1055.6125900000002</v>
      </c>
      <c r="W1357" s="30"/>
      <c r="X1357" s="30">
        <v>1055.6125900000002</v>
      </c>
      <c r="Y1357" s="11" t="s">
        <v>51</v>
      </c>
      <c r="Z1357" s="118">
        <v>51</v>
      </c>
      <c r="AA1357" s="118">
        <v>41</v>
      </c>
      <c r="AB1357" s="118">
        <v>5</v>
      </c>
      <c r="AC1357" s="118"/>
      <c r="AD1357" s="118"/>
    </row>
    <row r="1358" spans="1:30" ht="36" hidden="1" customHeight="1">
      <c r="A1358" s="32">
        <v>8</v>
      </c>
      <c r="B1358" s="13" t="s">
        <v>4061</v>
      </c>
      <c r="C1358" s="13" t="s">
        <v>4059</v>
      </c>
      <c r="D1358" s="118" t="s">
        <v>4038</v>
      </c>
      <c r="E1358" s="13" t="s">
        <v>4062</v>
      </c>
      <c r="F1358" s="13">
        <v>12616100</v>
      </c>
      <c r="G1358" s="73"/>
      <c r="H1358" s="13"/>
      <c r="I1358" s="13"/>
      <c r="J1358" s="74"/>
      <c r="K1358" s="84"/>
      <c r="L1358" s="84"/>
      <c r="M1358" s="74"/>
      <c r="N1358" s="74"/>
      <c r="O1358" s="74"/>
      <c r="P1358" s="74"/>
      <c r="Q1358" s="74"/>
      <c r="R1358" s="74"/>
      <c r="S1358" s="74"/>
      <c r="T1358" s="74"/>
      <c r="U1358" s="74"/>
      <c r="V1358" s="16">
        <f t="shared" si="62"/>
        <v>1946.6642300000001</v>
      </c>
      <c r="W1358" s="30"/>
      <c r="X1358" s="30">
        <v>1946.6642300000001</v>
      </c>
      <c r="Y1358" s="11" t="s">
        <v>51</v>
      </c>
      <c r="Z1358" s="118">
        <v>51</v>
      </c>
      <c r="AA1358" s="118">
        <v>41</v>
      </c>
      <c r="AB1358" s="118">
        <v>5</v>
      </c>
      <c r="AC1358" s="118" t="s">
        <v>4063</v>
      </c>
      <c r="AD1358" s="118">
        <v>2706</v>
      </c>
    </row>
    <row r="1359" spans="1:30" ht="36" hidden="1" customHeight="1">
      <c r="A1359" s="32">
        <v>1</v>
      </c>
      <c r="B1359" s="207" t="s">
        <v>4064</v>
      </c>
      <c r="C1359" s="47" t="s">
        <v>4065</v>
      </c>
      <c r="D1359" s="47" t="s">
        <v>32</v>
      </c>
      <c r="E1359" s="47" t="s">
        <v>4066</v>
      </c>
      <c r="F1359" s="208"/>
      <c r="G1359" s="129"/>
      <c r="H1359" s="13"/>
      <c r="I1359" s="13"/>
      <c r="J1359" s="13"/>
      <c r="K1359" s="192"/>
      <c r="L1359" s="209"/>
      <c r="M1359" s="23"/>
      <c r="N1359" s="13"/>
      <c r="O1359" s="23"/>
      <c r="P1359" s="129"/>
      <c r="Q1359" s="13"/>
      <c r="R1359" s="23"/>
      <c r="S1359" s="13"/>
      <c r="T1359" s="13"/>
      <c r="U1359" s="129"/>
      <c r="V1359" s="16">
        <f t="shared" ref="V1359:V1421" si="63">0.0001543*F1359+0.7*G1359+ 0.7*H1359+0.6*I1359+0.5*J1359+1.02*K1359+0.00088*L1359+0.99*M1359+0.00094*N1359+1.05*O1359+0.00083*P1359+1.09*Q1359+0.0009*R1359+1.09*S1359+1*T1359+0*U1359</f>
        <v>0</v>
      </c>
      <c r="W1359" s="111">
        <v>14353</v>
      </c>
      <c r="X1359" s="111">
        <v>14353</v>
      </c>
      <c r="Y1359" s="11" t="s">
        <v>34</v>
      </c>
      <c r="Z1359" s="47">
        <v>52</v>
      </c>
      <c r="AA1359" s="47">
        <v>14</v>
      </c>
      <c r="AB1359" s="13">
        <v>5</v>
      </c>
      <c r="AC1359" s="38" t="s">
        <v>4067</v>
      </c>
      <c r="AD1359" s="38">
        <v>988</v>
      </c>
    </row>
    <row r="1360" spans="1:30" ht="36" hidden="1" customHeight="1">
      <c r="A1360" s="32">
        <v>2</v>
      </c>
      <c r="B1360" s="207" t="s">
        <v>4068</v>
      </c>
      <c r="C1360" s="47" t="s">
        <v>4069</v>
      </c>
      <c r="D1360" s="47" t="s">
        <v>32</v>
      </c>
      <c r="E1360" s="47" t="s">
        <v>4070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6">
        <f t="shared" si="63"/>
        <v>0</v>
      </c>
      <c r="W1360" s="111">
        <v>1535</v>
      </c>
      <c r="X1360" s="111">
        <v>1535</v>
      </c>
      <c r="Y1360" s="11" t="s">
        <v>34</v>
      </c>
      <c r="Z1360" s="47">
        <v>52</v>
      </c>
      <c r="AA1360" s="47">
        <v>14</v>
      </c>
      <c r="AB1360" s="13">
        <v>5</v>
      </c>
      <c r="AC1360" s="38" t="s">
        <v>4071</v>
      </c>
      <c r="AD1360" s="38">
        <v>985</v>
      </c>
    </row>
    <row r="1361" spans="1:30" ht="36" hidden="1" customHeight="1">
      <c r="A1361" s="32">
        <v>3</v>
      </c>
      <c r="B1361" s="207" t="s">
        <v>4072</v>
      </c>
      <c r="C1361" s="47" t="s">
        <v>4073</v>
      </c>
      <c r="D1361" s="47" t="s">
        <v>32</v>
      </c>
      <c r="E1361" s="47" t="s">
        <v>3425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6">
        <f t="shared" si="63"/>
        <v>0</v>
      </c>
      <c r="W1361" s="111">
        <v>3207.6</v>
      </c>
      <c r="X1361" s="111">
        <v>3207.6</v>
      </c>
      <c r="Y1361" s="11" t="s">
        <v>34</v>
      </c>
      <c r="Z1361" s="47">
        <v>52</v>
      </c>
      <c r="AA1361" s="47">
        <v>14</v>
      </c>
      <c r="AB1361" s="13">
        <v>5</v>
      </c>
      <c r="AC1361" s="38" t="s">
        <v>4074</v>
      </c>
      <c r="AD1361" s="38">
        <v>986</v>
      </c>
    </row>
    <row r="1362" spans="1:30" ht="36" hidden="1" customHeight="1">
      <c r="A1362" s="32">
        <v>4</v>
      </c>
      <c r="B1362" s="207" t="s">
        <v>4075</v>
      </c>
      <c r="C1362" s="47" t="s">
        <v>4073</v>
      </c>
      <c r="D1362" s="47" t="s">
        <v>32</v>
      </c>
      <c r="E1362" s="47" t="s">
        <v>1700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6">
        <f t="shared" si="63"/>
        <v>0</v>
      </c>
      <c r="W1362" s="111">
        <v>3464.7</v>
      </c>
      <c r="X1362" s="111">
        <v>3464.7</v>
      </c>
      <c r="Y1362" s="11" t="s">
        <v>34</v>
      </c>
      <c r="Z1362" s="47">
        <v>52</v>
      </c>
      <c r="AA1362" s="47">
        <v>14</v>
      </c>
      <c r="AB1362" s="13">
        <v>5</v>
      </c>
      <c r="AC1362" s="38" t="s">
        <v>4076</v>
      </c>
      <c r="AD1362" s="38">
        <v>987</v>
      </c>
    </row>
    <row r="1363" spans="1:30" ht="36" hidden="1" customHeight="1">
      <c r="A1363" s="32">
        <v>5</v>
      </c>
      <c r="B1363" s="207" t="s">
        <v>4077</v>
      </c>
      <c r="C1363" s="47" t="s">
        <v>4078</v>
      </c>
      <c r="D1363" s="47" t="s">
        <v>32</v>
      </c>
      <c r="E1363" s="47" t="s">
        <v>4079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6">
        <f t="shared" si="63"/>
        <v>0</v>
      </c>
      <c r="W1363" s="111">
        <v>1549</v>
      </c>
      <c r="X1363" s="210">
        <v>1.5489999999999999</v>
      </c>
      <c r="Y1363" s="11" t="s">
        <v>34</v>
      </c>
      <c r="Z1363" s="47">
        <v>52</v>
      </c>
      <c r="AA1363" s="47">
        <v>14</v>
      </c>
      <c r="AB1363" s="13">
        <v>5</v>
      </c>
      <c r="AC1363" s="38" t="s">
        <v>4080</v>
      </c>
      <c r="AD1363" s="38">
        <v>981</v>
      </c>
    </row>
    <row r="1364" spans="1:30" ht="60.75" hidden="1" customHeight="1">
      <c r="A1364" s="32">
        <v>6</v>
      </c>
      <c r="B1364" s="211" t="s">
        <v>4081</v>
      </c>
      <c r="C1364" s="212" t="s">
        <v>4082</v>
      </c>
      <c r="D1364" s="212" t="s">
        <v>32</v>
      </c>
      <c r="E1364" s="212" t="s">
        <v>522</v>
      </c>
      <c r="F1364" s="104"/>
      <c r="G1364" s="104"/>
      <c r="H1364" s="104"/>
      <c r="I1364" s="104"/>
      <c r="J1364" s="104"/>
      <c r="K1364" s="104"/>
      <c r="L1364" s="104"/>
      <c r="M1364" s="104"/>
      <c r="N1364" s="104"/>
      <c r="O1364" s="104"/>
      <c r="P1364" s="104"/>
      <c r="Q1364" s="104"/>
      <c r="R1364" s="104"/>
      <c r="S1364" s="104"/>
      <c r="T1364" s="104"/>
      <c r="U1364" s="104"/>
      <c r="V1364" s="16">
        <f t="shared" si="63"/>
        <v>0</v>
      </c>
      <c r="W1364" s="213">
        <v>95</v>
      </c>
      <c r="X1364" s="213">
        <v>95</v>
      </c>
      <c r="Y1364" s="212" t="s">
        <v>4083</v>
      </c>
      <c r="Z1364" s="212">
        <v>52</v>
      </c>
      <c r="AA1364" s="212">
        <v>14</v>
      </c>
      <c r="AB1364" s="104">
        <v>5</v>
      </c>
      <c r="AC1364" s="148" t="s">
        <v>4084</v>
      </c>
      <c r="AD1364" s="148">
        <v>982</v>
      </c>
    </row>
    <row r="1365" spans="1:30" ht="36" customHeight="1">
      <c r="A1365" s="32">
        <v>7</v>
      </c>
      <c r="B1365" s="207" t="s">
        <v>4085</v>
      </c>
      <c r="C1365" s="47" t="s">
        <v>4086</v>
      </c>
      <c r="D1365" s="47" t="s">
        <v>32</v>
      </c>
      <c r="E1365" s="47" t="s">
        <v>1325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6">
        <f t="shared" si="63"/>
        <v>0</v>
      </c>
      <c r="W1365" s="111">
        <v>1184.9000000000001</v>
      </c>
      <c r="X1365" s="111">
        <v>1184.9000000000001</v>
      </c>
      <c r="Y1365" s="11" t="s">
        <v>34</v>
      </c>
      <c r="Z1365" s="47">
        <v>52</v>
      </c>
      <c r="AA1365" s="47">
        <v>14</v>
      </c>
      <c r="AB1365" s="13">
        <v>5</v>
      </c>
      <c r="AC1365" s="13"/>
      <c r="AD1365" s="13"/>
    </row>
    <row r="1366" spans="1:30" ht="36" customHeight="1">
      <c r="A1366" s="32">
        <v>8</v>
      </c>
      <c r="B1366" s="207" t="s">
        <v>4087</v>
      </c>
      <c r="C1366" s="47" t="s">
        <v>4088</v>
      </c>
      <c r="D1366" s="47" t="s">
        <v>32</v>
      </c>
      <c r="E1366" s="47" t="s">
        <v>4089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6">
        <f t="shared" si="63"/>
        <v>0</v>
      </c>
      <c r="W1366" s="111">
        <v>2577.4</v>
      </c>
      <c r="X1366" s="111">
        <v>2577.4</v>
      </c>
      <c r="Y1366" s="11" t="s">
        <v>34</v>
      </c>
      <c r="Z1366" s="47">
        <v>52</v>
      </c>
      <c r="AA1366" s="47">
        <v>14</v>
      </c>
      <c r="AB1366" s="13">
        <v>5</v>
      </c>
      <c r="AC1366" s="13"/>
      <c r="AD1366" s="13"/>
    </row>
    <row r="1367" spans="1:30" ht="36" customHeight="1">
      <c r="A1367" s="32">
        <v>9</v>
      </c>
      <c r="B1367" s="207" t="s">
        <v>4090</v>
      </c>
      <c r="C1367" s="47" t="s">
        <v>4091</v>
      </c>
      <c r="D1367" s="47" t="s">
        <v>32</v>
      </c>
      <c r="E1367" s="47" t="s">
        <v>4092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6">
        <f t="shared" si="63"/>
        <v>0</v>
      </c>
      <c r="W1367" s="111">
        <v>1091.5999999999999</v>
      </c>
      <c r="X1367" s="111">
        <v>1091.5999999999999</v>
      </c>
      <c r="Y1367" s="11" t="s">
        <v>34</v>
      </c>
      <c r="Z1367" s="47">
        <v>52</v>
      </c>
      <c r="AA1367" s="47">
        <v>14</v>
      </c>
      <c r="AB1367" s="13">
        <v>5</v>
      </c>
      <c r="AC1367" s="13"/>
      <c r="AD1367" s="13"/>
    </row>
    <row r="1368" spans="1:30" ht="36" customHeight="1">
      <c r="A1368" s="32">
        <v>10</v>
      </c>
      <c r="B1368" s="207" t="s">
        <v>4093</v>
      </c>
      <c r="C1368" s="47" t="s">
        <v>4094</v>
      </c>
      <c r="D1368" s="47" t="s">
        <v>32</v>
      </c>
      <c r="E1368" s="47" t="s">
        <v>1325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6">
        <f t="shared" si="63"/>
        <v>0</v>
      </c>
      <c r="W1368" s="111">
        <v>1184.5999999999999</v>
      </c>
      <c r="X1368" s="111">
        <v>1191.0108400000001</v>
      </c>
      <c r="Y1368" s="11" t="s">
        <v>51</v>
      </c>
      <c r="Z1368" s="47">
        <v>52</v>
      </c>
      <c r="AA1368" s="47">
        <v>14</v>
      </c>
      <c r="AB1368" s="13">
        <v>5</v>
      </c>
      <c r="AC1368" s="13"/>
      <c r="AD1368" s="13"/>
    </row>
    <row r="1369" spans="1:30" ht="36" customHeight="1">
      <c r="A1369" s="32">
        <v>11</v>
      </c>
      <c r="B1369" s="207" t="s">
        <v>4095</v>
      </c>
      <c r="C1369" s="47" t="s">
        <v>4096</v>
      </c>
      <c r="D1369" s="47" t="s">
        <v>32</v>
      </c>
      <c r="E1369" s="47" t="s">
        <v>4089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6">
        <f t="shared" si="63"/>
        <v>0</v>
      </c>
      <c r="W1369" s="111">
        <v>2212.9</v>
      </c>
      <c r="X1369" s="111">
        <v>2212.9</v>
      </c>
      <c r="Y1369" s="11" t="s">
        <v>34</v>
      </c>
      <c r="Z1369" s="47">
        <v>52</v>
      </c>
      <c r="AA1369" s="47">
        <v>14</v>
      </c>
      <c r="AB1369" s="13">
        <v>5</v>
      </c>
      <c r="AC1369" s="13"/>
      <c r="AD1369" s="13"/>
    </row>
    <row r="1370" spans="1:30" ht="36" customHeight="1">
      <c r="A1370" s="32">
        <v>12</v>
      </c>
      <c r="B1370" s="207" t="s">
        <v>4097</v>
      </c>
      <c r="C1370" s="47" t="s">
        <v>4098</v>
      </c>
      <c r="D1370" s="47" t="s">
        <v>539</v>
      </c>
      <c r="E1370" s="47" t="s">
        <v>4099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6">
        <f t="shared" si="63"/>
        <v>0</v>
      </c>
      <c r="W1370" s="111">
        <v>934.7</v>
      </c>
      <c r="X1370" s="111">
        <v>941.6</v>
      </c>
      <c r="Y1370" s="47" t="s">
        <v>51</v>
      </c>
      <c r="Z1370" s="47">
        <v>52</v>
      </c>
      <c r="AA1370" s="47">
        <v>14</v>
      </c>
      <c r="AB1370" s="13">
        <v>6</v>
      </c>
      <c r="AC1370" s="13"/>
      <c r="AD1370" s="13"/>
    </row>
    <row r="1371" spans="1:30" ht="36" hidden="1" customHeight="1">
      <c r="A1371" s="32">
        <v>13</v>
      </c>
      <c r="B1371" s="207" t="s">
        <v>4100</v>
      </c>
      <c r="C1371" s="47" t="s">
        <v>4101</v>
      </c>
      <c r="D1371" s="47" t="s">
        <v>32</v>
      </c>
      <c r="E1371" s="47" t="s">
        <v>4102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6">
        <f t="shared" si="63"/>
        <v>0</v>
      </c>
      <c r="W1371" s="111">
        <v>1573.8</v>
      </c>
      <c r="X1371" s="111">
        <v>1573.8</v>
      </c>
      <c r="Y1371" s="11" t="s">
        <v>34</v>
      </c>
      <c r="Z1371" s="47">
        <v>52</v>
      </c>
      <c r="AA1371" s="47">
        <v>14</v>
      </c>
      <c r="AB1371" s="13">
        <v>5</v>
      </c>
      <c r="AC1371" s="38" t="s">
        <v>4103</v>
      </c>
      <c r="AD1371" s="38">
        <v>983</v>
      </c>
    </row>
    <row r="1372" spans="1:30" ht="36" customHeight="1">
      <c r="A1372" s="32">
        <v>14</v>
      </c>
      <c r="B1372" s="207" t="s">
        <v>4104</v>
      </c>
      <c r="C1372" s="47" t="s">
        <v>4105</v>
      </c>
      <c r="D1372" s="47" t="s">
        <v>32</v>
      </c>
      <c r="E1372" s="47" t="s">
        <v>4106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6">
        <f t="shared" si="63"/>
        <v>0</v>
      </c>
      <c r="W1372" s="111">
        <v>1056.4000000000001</v>
      </c>
      <c r="X1372" s="111">
        <v>1056.4000000000001</v>
      </c>
      <c r="Y1372" s="11" t="s">
        <v>34</v>
      </c>
      <c r="Z1372" s="47">
        <v>52</v>
      </c>
      <c r="AA1372" s="47">
        <v>14</v>
      </c>
      <c r="AB1372" s="13">
        <v>5</v>
      </c>
      <c r="AC1372" s="13"/>
      <c r="AD1372" s="13"/>
    </row>
    <row r="1373" spans="1:30" ht="36" customHeight="1">
      <c r="A1373" s="32">
        <v>15</v>
      </c>
      <c r="B1373" s="207" t="s">
        <v>4107</v>
      </c>
      <c r="C1373" s="47" t="s">
        <v>4108</v>
      </c>
      <c r="D1373" s="47" t="s">
        <v>32</v>
      </c>
      <c r="E1373" s="47" t="s">
        <v>1325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6">
        <f t="shared" si="63"/>
        <v>0</v>
      </c>
      <c r="W1373" s="111">
        <v>1128</v>
      </c>
      <c r="X1373" s="111">
        <v>1128</v>
      </c>
      <c r="Y1373" s="11" t="s">
        <v>34</v>
      </c>
      <c r="Z1373" s="47">
        <v>52</v>
      </c>
      <c r="AA1373" s="47">
        <v>14</v>
      </c>
      <c r="AB1373" s="13">
        <v>5</v>
      </c>
      <c r="AC1373" s="13"/>
      <c r="AD1373" s="13"/>
    </row>
    <row r="1374" spans="1:30" ht="36" customHeight="1">
      <c r="A1374" s="32">
        <v>16</v>
      </c>
      <c r="B1374" s="214" t="s">
        <v>4109</v>
      </c>
      <c r="C1374" s="13" t="s">
        <v>4110</v>
      </c>
      <c r="D1374" s="47" t="s">
        <v>32</v>
      </c>
      <c r="E1374" s="13" t="s">
        <v>3266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6">
        <f t="shared" si="63"/>
        <v>0</v>
      </c>
      <c r="W1374" s="30"/>
      <c r="X1374" s="111">
        <v>7117.1646500000006</v>
      </c>
      <c r="Y1374" s="11" t="s">
        <v>51</v>
      </c>
      <c r="Z1374" s="47">
        <v>52</v>
      </c>
      <c r="AA1374" s="47">
        <v>14</v>
      </c>
      <c r="AB1374" s="13">
        <v>5</v>
      </c>
      <c r="AC1374" s="13"/>
      <c r="AD1374" s="13"/>
    </row>
    <row r="1375" spans="1:30" ht="36" customHeight="1">
      <c r="A1375" s="32">
        <v>17</v>
      </c>
      <c r="B1375" s="214" t="s">
        <v>4111</v>
      </c>
      <c r="C1375" s="13" t="s">
        <v>4112</v>
      </c>
      <c r="D1375" s="47" t="s">
        <v>32</v>
      </c>
      <c r="E1375" s="13" t="s">
        <v>4113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6">
        <f t="shared" si="63"/>
        <v>0</v>
      </c>
      <c r="W1375" s="30"/>
      <c r="X1375" s="111">
        <v>1158.73128</v>
      </c>
      <c r="Y1375" s="11" t="s">
        <v>51</v>
      </c>
      <c r="Z1375" s="47">
        <v>52</v>
      </c>
      <c r="AA1375" s="47">
        <v>14</v>
      </c>
      <c r="AB1375" s="13">
        <v>5</v>
      </c>
      <c r="AC1375" s="13"/>
      <c r="AD1375" s="13"/>
    </row>
    <row r="1376" spans="1:30" ht="36" hidden="1" customHeight="1">
      <c r="A1376" s="32">
        <v>1</v>
      </c>
      <c r="B1376" s="53" t="s">
        <v>4114</v>
      </c>
      <c r="C1376" s="52" t="s">
        <v>4115</v>
      </c>
      <c r="D1376" s="48" t="s">
        <v>32</v>
      </c>
      <c r="E1376" s="52" t="s">
        <v>4116</v>
      </c>
      <c r="F1376" s="16">
        <v>12512300</v>
      </c>
      <c r="G1376" s="204"/>
      <c r="H1376" s="204"/>
      <c r="I1376" s="204"/>
      <c r="J1376" s="204"/>
      <c r="K1376" s="204"/>
      <c r="L1376" s="204"/>
      <c r="M1376" s="204"/>
      <c r="N1376" s="204"/>
      <c r="O1376" s="204"/>
      <c r="P1376" s="204"/>
      <c r="Q1376" s="204"/>
      <c r="R1376" s="204"/>
      <c r="S1376" s="204"/>
      <c r="T1376" s="204"/>
      <c r="U1376" s="204"/>
      <c r="V1376" s="16">
        <f t="shared" si="63"/>
        <v>1930.6478900000002</v>
      </c>
      <c r="W1376" s="28">
        <v>1930.6478900000002</v>
      </c>
      <c r="X1376" s="28">
        <f>IF(Y1376="EVN",V1376,W1376)</f>
        <v>1930.6478900000002</v>
      </c>
      <c r="Y1376" s="11" t="s">
        <v>34</v>
      </c>
      <c r="Z1376" s="26">
        <v>53</v>
      </c>
      <c r="AA1376" s="26">
        <v>56</v>
      </c>
      <c r="AB1376" s="26">
        <v>5</v>
      </c>
      <c r="AC1376" s="215" t="s">
        <v>4117</v>
      </c>
      <c r="AD1376" s="215">
        <v>1029</v>
      </c>
    </row>
    <row r="1377" spans="1:30" ht="36" hidden="1" customHeight="1">
      <c r="A1377" s="32">
        <v>2</v>
      </c>
      <c r="B1377" s="77" t="s">
        <v>4118</v>
      </c>
      <c r="C1377" s="52" t="s">
        <v>4119</v>
      </c>
      <c r="D1377" s="48" t="s">
        <v>32</v>
      </c>
      <c r="E1377" s="52" t="s">
        <v>125</v>
      </c>
      <c r="F1377" s="16">
        <v>104205400</v>
      </c>
      <c r="G1377" s="204"/>
      <c r="H1377" s="204"/>
      <c r="I1377" s="204"/>
      <c r="J1377" s="204"/>
      <c r="K1377" s="204"/>
      <c r="L1377" s="204"/>
      <c r="M1377" s="204"/>
      <c r="N1377" s="204"/>
      <c r="O1377" s="204"/>
      <c r="P1377" s="204"/>
      <c r="Q1377" s="204"/>
      <c r="R1377" s="204"/>
      <c r="S1377" s="204"/>
      <c r="T1377" s="204"/>
      <c r="U1377" s="204"/>
      <c r="V1377" s="16">
        <f t="shared" si="63"/>
        <v>16078.893220000002</v>
      </c>
      <c r="W1377" s="28">
        <f>50536300*0.0001543</f>
        <v>7797.7510900000007</v>
      </c>
      <c r="X1377" s="28">
        <f t="shared" ref="X1377:X1435" si="64">IF(Y1377="EVN",V1377,W1377)</f>
        <v>16078.893220000002</v>
      </c>
      <c r="Y1377" s="11" t="s">
        <v>51</v>
      </c>
      <c r="Z1377" s="26">
        <v>53</v>
      </c>
      <c r="AA1377" s="26">
        <v>56</v>
      </c>
      <c r="AB1377" s="26">
        <v>5</v>
      </c>
      <c r="AC1377" s="215" t="s">
        <v>4120</v>
      </c>
      <c r="AD1377" s="215">
        <v>992</v>
      </c>
    </row>
    <row r="1378" spans="1:30" ht="36" hidden="1" customHeight="1">
      <c r="A1378" s="32">
        <v>3</v>
      </c>
      <c r="B1378" s="77" t="s">
        <v>4121</v>
      </c>
      <c r="C1378" s="52" t="s">
        <v>4119</v>
      </c>
      <c r="D1378" s="48" t="s">
        <v>32</v>
      </c>
      <c r="E1378" s="52" t="s">
        <v>125</v>
      </c>
      <c r="F1378" s="16">
        <v>6433000</v>
      </c>
      <c r="G1378" s="204"/>
      <c r="H1378" s="204"/>
      <c r="I1378" s="204"/>
      <c r="J1378" s="204"/>
      <c r="K1378" s="204"/>
      <c r="L1378" s="204"/>
      <c r="M1378" s="204"/>
      <c r="N1378" s="204"/>
      <c r="O1378" s="204"/>
      <c r="P1378" s="204"/>
      <c r="Q1378" s="204"/>
      <c r="R1378" s="204"/>
      <c r="S1378" s="204"/>
      <c r="T1378" s="204"/>
      <c r="U1378" s="204"/>
      <c r="V1378" s="16">
        <f t="shared" si="63"/>
        <v>992.61190000000011</v>
      </c>
      <c r="W1378" s="28">
        <v>992.61190000000011</v>
      </c>
      <c r="X1378" s="28">
        <f t="shared" si="64"/>
        <v>992.61190000000011</v>
      </c>
      <c r="Y1378" s="11" t="s">
        <v>34</v>
      </c>
      <c r="Z1378" s="26">
        <v>53</v>
      </c>
      <c r="AA1378" s="26">
        <v>56</v>
      </c>
      <c r="AB1378" s="26">
        <v>5</v>
      </c>
      <c r="AC1378" s="215" t="s">
        <v>4122</v>
      </c>
      <c r="AD1378" s="215">
        <v>991</v>
      </c>
    </row>
    <row r="1379" spans="1:30" ht="36" hidden="1" customHeight="1">
      <c r="A1379" s="32">
        <v>4</v>
      </c>
      <c r="B1379" s="77" t="s">
        <v>4123</v>
      </c>
      <c r="C1379" s="52" t="s">
        <v>4124</v>
      </c>
      <c r="D1379" s="48" t="s">
        <v>32</v>
      </c>
      <c r="E1379" s="52" t="s">
        <v>1700</v>
      </c>
      <c r="F1379" s="16">
        <v>23301400</v>
      </c>
      <c r="G1379" s="52"/>
      <c r="H1379" s="52"/>
      <c r="I1379" s="52"/>
      <c r="J1379" s="52"/>
      <c r="K1379" s="204"/>
      <c r="L1379" s="204"/>
      <c r="M1379" s="204"/>
      <c r="N1379" s="204"/>
      <c r="O1379" s="204"/>
      <c r="P1379" s="204"/>
      <c r="Q1379" s="204"/>
      <c r="R1379" s="204"/>
      <c r="S1379" s="204"/>
      <c r="T1379" s="204"/>
      <c r="U1379" s="204"/>
      <c r="V1379" s="16">
        <f t="shared" si="63"/>
        <v>3595.4060200000004</v>
      </c>
      <c r="W1379" s="28">
        <f>8410800*0.0001543</f>
        <v>1297.7864400000001</v>
      </c>
      <c r="X1379" s="28">
        <f t="shared" si="64"/>
        <v>3595.4060200000004</v>
      </c>
      <c r="Y1379" s="11" t="s">
        <v>51</v>
      </c>
      <c r="Z1379" s="26">
        <v>53</v>
      </c>
      <c r="AA1379" s="26">
        <v>56</v>
      </c>
      <c r="AB1379" s="26">
        <v>5</v>
      </c>
      <c r="AC1379" s="215" t="s">
        <v>4125</v>
      </c>
      <c r="AD1379" s="215">
        <v>1024</v>
      </c>
    </row>
    <row r="1380" spans="1:30" ht="36" hidden="1" customHeight="1">
      <c r="A1380" s="32">
        <v>5</v>
      </c>
      <c r="B1380" s="77" t="s">
        <v>4126</v>
      </c>
      <c r="C1380" s="52" t="s">
        <v>4127</v>
      </c>
      <c r="D1380" s="48" t="s">
        <v>32</v>
      </c>
      <c r="E1380" s="52" t="s">
        <v>1128</v>
      </c>
      <c r="F1380" s="16">
        <v>6321000</v>
      </c>
      <c r="G1380" s="204"/>
      <c r="H1380" s="204"/>
      <c r="I1380" s="204"/>
      <c r="J1380" s="204"/>
      <c r="K1380" s="204"/>
      <c r="L1380" s="204"/>
      <c r="M1380" s="204"/>
      <c r="N1380" s="204"/>
      <c r="O1380" s="204"/>
      <c r="P1380" s="204"/>
      <c r="Q1380" s="204"/>
      <c r="R1380" s="204"/>
      <c r="S1380" s="204"/>
      <c r="T1380" s="204"/>
      <c r="U1380" s="204"/>
      <c r="V1380" s="16">
        <f t="shared" si="63"/>
        <v>975.33030000000008</v>
      </c>
      <c r="W1380" s="28">
        <v>975.33030000000008</v>
      </c>
      <c r="X1380" s="28">
        <f t="shared" si="64"/>
        <v>975.33030000000008</v>
      </c>
      <c r="Y1380" s="11" t="s">
        <v>34</v>
      </c>
      <c r="Z1380" s="26">
        <v>53</v>
      </c>
      <c r="AA1380" s="26">
        <v>56</v>
      </c>
      <c r="AB1380" s="26">
        <v>5</v>
      </c>
      <c r="AC1380" s="215" t="s">
        <v>4128</v>
      </c>
      <c r="AD1380" s="215">
        <v>999</v>
      </c>
    </row>
    <row r="1381" spans="1:30" ht="36" hidden="1" customHeight="1">
      <c r="A1381" s="32">
        <v>6</v>
      </c>
      <c r="B1381" s="77" t="s">
        <v>4129</v>
      </c>
      <c r="C1381" s="52" t="s">
        <v>4130</v>
      </c>
      <c r="D1381" s="48" t="s">
        <v>32</v>
      </c>
      <c r="E1381" s="52" t="s">
        <v>3738</v>
      </c>
      <c r="F1381" s="16">
        <v>11119800</v>
      </c>
      <c r="G1381" s="204"/>
      <c r="H1381" s="204"/>
      <c r="I1381" s="204"/>
      <c r="J1381" s="204"/>
      <c r="K1381" s="204"/>
      <c r="L1381" s="204"/>
      <c r="M1381" s="204"/>
      <c r="N1381" s="204"/>
      <c r="O1381" s="204"/>
      <c r="P1381" s="204"/>
      <c r="Q1381" s="204"/>
      <c r="R1381" s="204"/>
      <c r="S1381" s="204"/>
      <c r="T1381" s="204"/>
      <c r="U1381" s="204"/>
      <c r="V1381" s="16">
        <f t="shared" si="63"/>
        <v>1715.7851400000002</v>
      </c>
      <c r="W1381" s="28">
        <v>1715.7851400000002</v>
      </c>
      <c r="X1381" s="28">
        <f t="shared" si="64"/>
        <v>1715.7851400000002</v>
      </c>
      <c r="Y1381" s="11" t="s">
        <v>34</v>
      </c>
      <c r="Z1381" s="26">
        <v>53</v>
      </c>
      <c r="AA1381" s="26">
        <v>56</v>
      </c>
      <c r="AB1381" s="26">
        <v>5</v>
      </c>
      <c r="AC1381" s="215" t="s">
        <v>4131</v>
      </c>
      <c r="AD1381" s="215">
        <v>1018</v>
      </c>
    </row>
    <row r="1382" spans="1:30" ht="36" hidden="1" customHeight="1">
      <c r="A1382" s="32">
        <v>7</v>
      </c>
      <c r="B1382" s="77" t="s">
        <v>4132</v>
      </c>
      <c r="C1382" s="52" t="s">
        <v>4119</v>
      </c>
      <c r="D1382" s="48" t="s">
        <v>32</v>
      </c>
      <c r="E1382" s="52" t="s">
        <v>125</v>
      </c>
      <c r="F1382" s="16">
        <v>24668800</v>
      </c>
      <c r="G1382" s="204"/>
      <c r="H1382" s="204"/>
      <c r="I1382" s="204"/>
      <c r="J1382" s="204"/>
      <c r="K1382" s="204"/>
      <c r="L1382" s="204"/>
      <c r="M1382" s="204"/>
      <c r="N1382" s="204"/>
      <c r="O1382" s="204"/>
      <c r="P1382" s="204"/>
      <c r="Q1382" s="204"/>
      <c r="R1382" s="204"/>
      <c r="S1382" s="204"/>
      <c r="T1382" s="204"/>
      <c r="U1382" s="204"/>
      <c r="V1382" s="16">
        <f t="shared" si="63"/>
        <v>3806.3958400000001</v>
      </c>
      <c r="W1382" s="28">
        <f>18695400*0.0001543</f>
        <v>2884.7002200000002</v>
      </c>
      <c r="X1382" s="28">
        <f t="shared" si="64"/>
        <v>3806.3958400000001</v>
      </c>
      <c r="Y1382" s="11" t="s">
        <v>51</v>
      </c>
      <c r="Z1382" s="26">
        <v>53</v>
      </c>
      <c r="AA1382" s="26">
        <v>56</v>
      </c>
      <c r="AB1382" s="26">
        <v>5</v>
      </c>
      <c r="AC1382" s="215" t="s">
        <v>4133</v>
      </c>
      <c r="AD1382" s="215">
        <v>993</v>
      </c>
    </row>
    <row r="1383" spans="1:30" ht="36" hidden="1" customHeight="1">
      <c r="A1383" s="32">
        <v>8</v>
      </c>
      <c r="B1383" s="77" t="s">
        <v>4134</v>
      </c>
      <c r="C1383" s="52" t="s">
        <v>4135</v>
      </c>
      <c r="D1383" s="48" t="s">
        <v>32</v>
      </c>
      <c r="E1383" s="52" t="s">
        <v>4136</v>
      </c>
      <c r="F1383" s="16">
        <v>18053750</v>
      </c>
      <c r="G1383" s="204"/>
      <c r="H1383" s="204"/>
      <c r="I1383" s="204"/>
      <c r="J1383" s="204"/>
      <c r="K1383" s="204"/>
      <c r="L1383" s="204"/>
      <c r="M1383" s="204"/>
      <c r="N1383" s="204"/>
      <c r="O1383" s="204"/>
      <c r="P1383" s="204"/>
      <c r="Q1383" s="204"/>
      <c r="R1383" s="204"/>
      <c r="S1383" s="204"/>
      <c r="T1383" s="204"/>
      <c r="U1383" s="204"/>
      <c r="V1383" s="16">
        <f t="shared" si="63"/>
        <v>2785.6936250000003</v>
      </c>
      <c r="W1383" s="28">
        <v>2785.6936250000003</v>
      </c>
      <c r="X1383" s="28">
        <f t="shared" si="64"/>
        <v>2785.6936250000003</v>
      </c>
      <c r="Y1383" s="11" t="s">
        <v>34</v>
      </c>
      <c r="Z1383" s="26">
        <v>53</v>
      </c>
      <c r="AA1383" s="26">
        <v>56</v>
      </c>
      <c r="AB1383" s="26">
        <v>5</v>
      </c>
      <c r="AC1383" s="215" t="s">
        <v>4137</v>
      </c>
      <c r="AD1383" s="215">
        <v>994</v>
      </c>
    </row>
    <row r="1384" spans="1:30" ht="36" hidden="1" customHeight="1">
      <c r="A1384" s="32">
        <v>9</v>
      </c>
      <c r="B1384" s="77" t="s">
        <v>4138</v>
      </c>
      <c r="C1384" s="52" t="s">
        <v>4139</v>
      </c>
      <c r="D1384" s="48" t="s">
        <v>32</v>
      </c>
      <c r="E1384" s="52" t="s">
        <v>1700</v>
      </c>
      <c r="F1384" s="16">
        <v>50308900</v>
      </c>
      <c r="G1384" s="52"/>
      <c r="H1384" s="52"/>
      <c r="I1384" s="52"/>
      <c r="J1384" s="52"/>
      <c r="K1384" s="204"/>
      <c r="L1384" s="204"/>
      <c r="M1384" s="204"/>
      <c r="N1384" s="204"/>
      <c r="O1384" s="204"/>
      <c r="P1384" s="204"/>
      <c r="Q1384" s="204"/>
      <c r="R1384" s="204"/>
      <c r="S1384" s="204"/>
      <c r="T1384" s="204"/>
      <c r="U1384" s="204"/>
      <c r="V1384" s="16">
        <f t="shared" si="63"/>
        <v>7762.6632700000009</v>
      </c>
      <c r="W1384" s="28">
        <f>23749200*0.0001543</f>
        <v>3664.5015600000002</v>
      </c>
      <c r="X1384" s="28">
        <f t="shared" si="64"/>
        <v>7762.6632700000009</v>
      </c>
      <c r="Y1384" s="11" t="s">
        <v>51</v>
      </c>
      <c r="Z1384" s="26">
        <v>53</v>
      </c>
      <c r="AA1384" s="26">
        <v>56</v>
      </c>
      <c r="AB1384" s="26">
        <v>5</v>
      </c>
      <c r="AC1384" s="215" t="s">
        <v>4140</v>
      </c>
      <c r="AD1384" s="215">
        <v>1030</v>
      </c>
    </row>
    <row r="1385" spans="1:30" ht="36" hidden="1" customHeight="1">
      <c r="A1385" s="32">
        <v>10</v>
      </c>
      <c r="B1385" s="77" t="s">
        <v>4141</v>
      </c>
      <c r="C1385" s="52" t="s">
        <v>4135</v>
      </c>
      <c r="D1385" s="48" t="s">
        <v>32</v>
      </c>
      <c r="E1385" s="52" t="s">
        <v>1650</v>
      </c>
      <c r="F1385" s="16">
        <v>5922306</v>
      </c>
      <c r="G1385" s="204"/>
      <c r="H1385" s="204"/>
      <c r="I1385" s="204"/>
      <c r="J1385" s="204"/>
      <c r="K1385" s="204"/>
      <c r="L1385" s="204"/>
      <c r="M1385" s="204"/>
      <c r="N1385" s="204"/>
      <c r="O1385" s="204"/>
      <c r="P1385" s="204"/>
      <c r="Q1385" s="204"/>
      <c r="R1385" s="204"/>
      <c r="S1385" s="204"/>
      <c r="T1385" s="204"/>
      <c r="U1385" s="204"/>
      <c r="V1385" s="16">
        <f t="shared" si="63"/>
        <v>913.81181580000009</v>
      </c>
      <c r="W1385" s="28">
        <v>913.81181580000009</v>
      </c>
      <c r="X1385" s="28">
        <f t="shared" si="64"/>
        <v>913.81181580000009</v>
      </c>
      <c r="Y1385" s="11" t="s">
        <v>34</v>
      </c>
      <c r="Z1385" s="26">
        <v>53</v>
      </c>
      <c r="AA1385" s="26">
        <v>56</v>
      </c>
      <c r="AB1385" s="26">
        <v>5</v>
      </c>
      <c r="AC1385" s="215" t="s">
        <v>4142</v>
      </c>
      <c r="AD1385" s="215">
        <v>995</v>
      </c>
    </row>
    <row r="1386" spans="1:30" ht="36" hidden="1" customHeight="1">
      <c r="A1386" s="32">
        <v>11</v>
      </c>
      <c r="B1386" s="77" t="s">
        <v>4143</v>
      </c>
      <c r="C1386" s="52" t="s">
        <v>4144</v>
      </c>
      <c r="D1386" s="48" t="s">
        <v>32</v>
      </c>
      <c r="E1386" s="52" t="s">
        <v>125</v>
      </c>
      <c r="F1386" s="16">
        <v>149884854</v>
      </c>
      <c r="G1386" s="204"/>
      <c r="H1386" s="204"/>
      <c r="I1386" s="204"/>
      <c r="J1386" s="204"/>
      <c r="K1386" s="204"/>
      <c r="L1386" s="204"/>
      <c r="M1386" s="204"/>
      <c r="N1386" s="204"/>
      <c r="O1386" s="204"/>
      <c r="P1386" s="204"/>
      <c r="Q1386" s="204"/>
      <c r="R1386" s="204"/>
      <c r="S1386" s="204"/>
      <c r="T1386" s="204"/>
      <c r="U1386" s="204"/>
      <c r="V1386" s="16">
        <f t="shared" si="63"/>
        <v>23127.232972200003</v>
      </c>
      <c r="W1386" s="28">
        <v>23127.232972200003</v>
      </c>
      <c r="X1386" s="28">
        <f t="shared" si="64"/>
        <v>23127.232972200003</v>
      </c>
      <c r="Y1386" s="11" t="s">
        <v>34</v>
      </c>
      <c r="Z1386" s="26">
        <v>53</v>
      </c>
      <c r="AA1386" s="26">
        <v>56</v>
      </c>
      <c r="AB1386" s="26">
        <v>5</v>
      </c>
      <c r="AC1386" s="215" t="s">
        <v>4145</v>
      </c>
      <c r="AD1386" s="215">
        <v>998</v>
      </c>
    </row>
    <row r="1387" spans="1:30" ht="36" hidden="1" customHeight="1">
      <c r="A1387" s="32">
        <v>12</v>
      </c>
      <c r="B1387" s="77" t="s">
        <v>4146</v>
      </c>
      <c r="C1387" s="52" t="s">
        <v>4119</v>
      </c>
      <c r="D1387" s="48" t="s">
        <v>32</v>
      </c>
      <c r="E1387" s="52" t="s">
        <v>4147</v>
      </c>
      <c r="F1387" s="16">
        <v>13933700</v>
      </c>
      <c r="G1387" s="204"/>
      <c r="H1387" s="204"/>
      <c r="I1387" s="204"/>
      <c r="J1387" s="204"/>
      <c r="K1387" s="204"/>
      <c r="L1387" s="204"/>
      <c r="M1387" s="204"/>
      <c r="N1387" s="204"/>
      <c r="O1387" s="204"/>
      <c r="P1387" s="204"/>
      <c r="Q1387" s="204"/>
      <c r="R1387" s="204"/>
      <c r="S1387" s="204"/>
      <c r="T1387" s="204"/>
      <c r="U1387" s="204"/>
      <c r="V1387" s="16">
        <f t="shared" si="63"/>
        <v>2149.9699100000003</v>
      </c>
      <c r="W1387" s="28">
        <v>2149.9699100000003</v>
      </c>
      <c r="X1387" s="28">
        <f t="shared" si="64"/>
        <v>2149.9699100000003</v>
      </c>
      <c r="Y1387" s="11" t="s">
        <v>34</v>
      </c>
      <c r="Z1387" s="26">
        <v>53</v>
      </c>
      <c r="AA1387" s="26">
        <v>56</v>
      </c>
      <c r="AB1387" s="26">
        <v>5</v>
      </c>
      <c r="AC1387" s="215" t="s">
        <v>4148</v>
      </c>
      <c r="AD1387" s="215">
        <v>990</v>
      </c>
    </row>
    <row r="1388" spans="1:30" ht="36" hidden="1" customHeight="1">
      <c r="A1388" s="32">
        <v>13</v>
      </c>
      <c r="B1388" s="77" t="s">
        <v>4149</v>
      </c>
      <c r="C1388" s="52" t="s">
        <v>4150</v>
      </c>
      <c r="D1388" s="48" t="s">
        <v>32</v>
      </c>
      <c r="E1388" s="52" t="s">
        <v>4147</v>
      </c>
      <c r="F1388" s="16">
        <v>12556300</v>
      </c>
      <c r="G1388" s="204"/>
      <c r="H1388" s="204"/>
      <c r="I1388" s="204"/>
      <c r="J1388" s="204"/>
      <c r="K1388" s="204"/>
      <c r="L1388" s="204"/>
      <c r="M1388" s="204"/>
      <c r="N1388" s="204"/>
      <c r="O1388" s="204"/>
      <c r="P1388" s="204"/>
      <c r="Q1388" s="204"/>
      <c r="R1388" s="204"/>
      <c r="S1388" s="204"/>
      <c r="T1388" s="204"/>
      <c r="U1388" s="204"/>
      <c r="V1388" s="16">
        <f t="shared" si="63"/>
        <v>1937.4370900000001</v>
      </c>
      <c r="W1388" s="28">
        <f>9122800*0.0001543</f>
        <v>1407.64804</v>
      </c>
      <c r="X1388" s="28">
        <f t="shared" si="64"/>
        <v>1937.4370900000001</v>
      </c>
      <c r="Y1388" s="11" t="s">
        <v>51</v>
      </c>
      <c r="Z1388" s="26">
        <v>53</v>
      </c>
      <c r="AA1388" s="26">
        <v>56</v>
      </c>
      <c r="AB1388" s="26">
        <v>5</v>
      </c>
      <c r="AC1388" s="215" t="s">
        <v>4151</v>
      </c>
      <c r="AD1388" s="215">
        <v>1015</v>
      </c>
    </row>
    <row r="1389" spans="1:30" ht="36" hidden="1" customHeight="1">
      <c r="A1389" s="32">
        <v>14</v>
      </c>
      <c r="B1389" s="77" t="s">
        <v>4152</v>
      </c>
      <c r="C1389" s="52" t="s">
        <v>4135</v>
      </c>
      <c r="D1389" s="48" t="s">
        <v>32</v>
      </c>
      <c r="E1389" s="52" t="s">
        <v>1650</v>
      </c>
      <c r="F1389" s="16">
        <v>8589265</v>
      </c>
      <c r="G1389" s="204"/>
      <c r="H1389" s="204"/>
      <c r="I1389" s="204"/>
      <c r="J1389" s="204"/>
      <c r="K1389" s="204"/>
      <c r="L1389" s="204"/>
      <c r="M1389" s="204"/>
      <c r="N1389" s="204"/>
      <c r="O1389" s="204"/>
      <c r="P1389" s="204"/>
      <c r="Q1389" s="204"/>
      <c r="R1389" s="204"/>
      <c r="S1389" s="204"/>
      <c r="T1389" s="204"/>
      <c r="U1389" s="204"/>
      <c r="V1389" s="16">
        <f t="shared" si="63"/>
        <v>1325.3235895</v>
      </c>
      <c r="W1389" s="28">
        <v>1325.3235895</v>
      </c>
      <c r="X1389" s="28">
        <f t="shared" si="64"/>
        <v>1325.3235895</v>
      </c>
      <c r="Y1389" s="11" t="s">
        <v>34</v>
      </c>
      <c r="Z1389" s="26">
        <v>53</v>
      </c>
      <c r="AA1389" s="26">
        <v>56</v>
      </c>
      <c r="AB1389" s="26">
        <v>5</v>
      </c>
      <c r="AC1389" s="215" t="s">
        <v>4153</v>
      </c>
      <c r="AD1389" s="215">
        <v>997</v>
      </c>
    </row>
    <row r="1390" spans="1:30" ht="36" hidden="1" customHeight="1">
      <c r="A1390" s="32">
        <v>15</v>
      </c>
      <c r="B1390" s="77" t="s">
        <v>4154</v>
      </c>
      <c r="C1390" s="52" t="s">
        <v>4155</v>
      </c>
      <c r="D1390" s="48" t="s">
        <v>32</v>
      </c>
      <c r="E1390" s="52" t="s">
        <v>3738</v>
      </c>
      <c r="F1390" s="16">
        <v>9517900</v>
      </c>
      <c r="G1390" s="204"/>
      <c r="H1390" s="204"/>
      <c r="I1390" s="204"/>
      <c r="J1390" s="204"/>
      <c r="K1390" s="204"/>
      <c r="L1390" s="204"/>
      <c r="M1390" s="204"/>
      <c r="N1390" s="204"/>
      <c r="O1390" s="204"/>
      <c r="P1390" s="204"/>
      <c r="Q1390" s="204"/>
      <c r="R1390" s="204"/>
      <c r="S1390" s="204"/>
      <c r="T1390" s="204"/>
      <c r="U1390" s="204"/>
      <c r="V1390" s="16">
        <f t="shared" si="63"/>
        <v>1468.6119700000002</v>
      </c>
      <c r="W1390" s="28">
        <v>1468.6119700000002</v>
      </c>
      <c r="X1390" s="28">
        <f t="shared" si="64"/>
        <v>1468.6119700000002</v>
      </c>
      <c r="Y1390" s="11" t="s">
        <v>34</v>
      </c>
      <c r="Z1390" s="26">
        <v>53</v>
      </c>
      <c r="AA1390" s="26">
        <v>56</v>
      </c>
      <c r="AB1390" s="26">
        <v>5</v>
      </c>
      <c r="AC1390" s="215" t="s">
        <v>4156</v>
      </c>
      <c r="AD1390" s="215">
        <v>1017</v>
      </c>
    </row>
    <row r="1391" spans="1:30" ht="36" hidden="1" customHeight="1">
      <c r="A1391" s="32">
        <v>16</v>
      </c>
      <c r="B1391" s="77" t="s">
        <v>4157</v>
      </c>
      <c r="C1391" s="52" t="s">
        <v>4158</v>
      </c>
      <c r="D1391" s="48" t="s">
        <v>32</v>
      </c>
      <c r="E1391" s="52" t="s">
        <v>4159</v>
      </c>
      <c r="F1391" s="16">
        <v>150810372</v>
      </c>
      <c r="G1391" s="204"/>
      <c r="H1391" s="204"/>
      <c r="I1391" s="204"/>
      <c r="J1391" s="204"/>
      <c r="K1391" s="204"/>
      <c r="L1391" s="204"/>
      <c r="M1391" s="204"/>
      <c r="N1391" s="204"/>
      <c r="O1391" s="204"/>
      <c r="P1391" s="204"/>
      <c r="Q1391" s="204"/>
      <c r="R1391" s="204"/>
      <c r="S1391" s="204"/>
      <c r="T1391" s="204"/>
      <c r="U1391" s="204"/>
      <c r="V1391" s="16">
        <f t="shared" si="63"/>
        <v>23270.040399600002</v>
      </c>
      <c r="W1391" s="28">
        <v>23270.040399600002</v>
      </c>
      <c r="X1391" s="28">
        <f t="shared" si="64"/>
        <v>23270.040399600002</v>
      </c>
      <c r="Y1391" s="11" t="s">
        <v>34</v>
      </c>
      <c r="Z1391" s="26">
        <v>53</v>
      </c>
      <c r="AA1391" s="26">
        <v>56</v>
      </c>
      <c r="AB1391" s="26">
        <v>5</v>
      </c>
      <c r="AC1391" s="215" t="s">
        <v>4160</v>
      </c>
      <c r="AD1391" s="215">
        <v>1008</v>
      </c>
    </row>
    <row r="1392" spans="1:30" ht="36" hidden="1" customHeight="1">
      <c r="A1392" s="32">
        <v>17</v>
      </c>
      <c r="B1392" s="77" t="s">
        <v>4161</v>
      </c>
      <c r="C1392" s="52" t="s">
        <v>4162</v>
      </c>
      <c r="D1392" s="48" t="s">
        <v>32</v>
      </c>
      <c r="E1392" s="52" t="s">
        <v>4163</v>
      </c>
      <c r="F1392" s="16">
        <v>8427700</v>
      </c>
      <c r="G1392" s="204"/>
      <c r="H1392" s="204"/>
      <c r="I1392" s="204"/>
      <c r="J1392" s="204"/>
      <c r="K1392" s="204"/>
      <c r="L1392" s="204"/>
      <c r="M1392" s="204"/>
      <c r="N1392" s="204"/>
      <c r="O1392" s="204"/>
      <c r="P1392" s="204"/>
      <c r="Q1392" s="204"/>
      <c r="R1392" s="204"/>
      <c r="S1392" s="204"/>
      <c r="T1392" s="204"/>
      <c r="U1392" s="204"/>
      <c r="V1392" s="16">
        <f t="shared" si="63"/>
        <v>1300.3941100000002</v>
      </c>
      <c r="W1392" s="28">
        <f>8247700*0.0001543</f>
        <v>1272.6201100000001</v>
      </c>
      <c r="X1392" s="28">
        <f t="shared" si="64"/>
        <v>1300.3941100000002</v>
      </c>
      <c r="Y1392" s="11" t="s">
        <v>51</v>
      </c>
      <c r="Z1392" s="26">
        <v>53</v>
      </c>
      <c r="AA1392" s="26">
        <v>56</v>
      </c>
      <c r="AB1392" s="26">
        <v>5</v>
      </c>
      <c r="AC1392" s="215" t="s">
        <v>4164</v>
      </c>
      <c r="AD1392" s="215">
        <v>2115</v>
      </c>
    </row>
    <row r="1393" spans="1:30" ht="36" hidden="1" customHeight="1">
      <c r="A1393" s="32">
        <v>18</v>
      </c>
      <c r="B1393" s="77" t="s">
        <v>4165</v>
      </c>
      <c r="C1393" s="52" t="s">
        <v>4135</v>
      </c>
      <c r="D1393" s="48" t="s">
        <v>32</v>
      </c>
      <c r="E1393" s="52" t="s">
        <v>125</v>
      </c>
      <c r="F1393" s="16">
        <v>9698728</v>
      </c>
      <c r="G1393" s="204"/>
      <c r="H1393" s="204"/>
      <c r="I1393" s="204"/>
      <c r="J1393" s="204"/>
      <c r="K1393" s="204"/>
      <c r="L1393" s="204"/>
      <c r="M1393" s="204"/>
      <c r="N1393" s="204"/>
      <c r="O1393" s="204"/>
      <c r="P1393" s="204"/>
      <c r="Q1393" s="204"/>
      <c r="R1393" s="204"/>
      <c r="S1393" s="204"/>
      <c r="T1393" s="204"/>
      <c r="U1393" s="204"/>
      <c r="V1393" s="16">
        <f t="shared" si="63"/>
        <v>1496.5137304</v>
      </c>
      <c r="W1393" s="28">
        <v>1496.5137304</v>
      </c>
      <c r="X1393" s="28">
        <f t="shared" si="64"/>
        <v>1496.5137304</v>
      </c>
      <c r="Y1393" s="11" t="s">
        <v>34</v>
      </c>
      <c r="Z1393" s="26">
        <v>53</v>
      </c>
      <c r="AA1393" s="26">
        <v>56</v>
      </c>
      <c r="AB1393" s="26">
        <v>5</v>
      </c>
      <c r="AC1393" s="215" t="s">
        <v>4166</v>
      </c>
      <c r="AD1393" s="215">
        <v>996</v>
      </c>
    </row>
    <row r="1394" spans="1:30" ht="36" hidden="1" customHeight="1">
      <c r="A1394" s="32">
        <v>19</v>
      </c>
      <c r="B1394" s="77" t="s">
        <v>4167</v>
      </c>
      <c r="C1394" s="52" t="s">
        <v>4158</v>
      </c>
      <c r="D1394" s="48" t="s">
        <v>32</v>
      </c>
      <c r="E1394" s="52" t="s">
        <v>125</v>
      </c>
      <c r="F1394" s="16">
        <v>50173055</v>
      </c>
      <c r="G1394" s="204"/>
      <c r="H1394" s="204"/>
      <c r="I1394" s="204"/>
      <c r="J1394" s="204"/>
      <c r="K1394" s="204"/>
      <c r="L1394" s="204"/>
      <c r="M1394" s="204"/>
      <c r="N1394" s="204"/>
      <c r="O1394" s="204"/>
      <c r="P1394" s="204"/>
      <c r="Q1394" s="204"/>
      <c r="R1394" s="204"/>
      <c r="S1394" s="204"/>
      <c r="T1394" s="204"/>
      <c r="U1394" s="204"/>
      <c r="V1394" s="16">
        <f t="shared" si="63"/>
        <v>7741.7023865000001</v>
      </c>
      <c r="W1394" s="28">
        <v>7741.7023865000001</v>
      </c>
      <c r="X1394" s="28">
        <f t="shared" si="64"/>
        <v>7741.7023865000001</v>
      </c>
      <c r="Y1394" s="11" t="s">
        <v>34</v>
      </c>
      <c r="Z1394" s="26">
        <v>53</v>
      </c>
      <c r="AA1394" s="26">
        <v>56</v>
      </c>
      <c r="AB1394" s="26">
        <v>5</v>
      </c>
      <c r="AC1394" s="215" t="s">
        <v>4168</v>
      </c>
      <c r="AD1394" s="215">
        <v>1006</v>
      </c>
    </row>
    <row r="1395" spans="1:30" ht="36" hidden="1" customHeight="1">
      <c r="A1395" s="32">
        <v>20</v>
      </c>
      <c r="B1395" s="77" t="s">
        <v>4169</v>
      </c>
      <c r="C1395" s="52" t="s">
        <v>4158</v>
      </c>
      <c r="D1395" s="48" t="s">
        <v>32</v>
      </c>
      <c r="E1395" s="52" t="s">
        <v>3497</v>
      </c>
      <c r="F1395" s="16">
        <v>30804562</v>
      </c>
      <c r="G1395" s="204"/>
      <c r="H1395" s="204"/>
      <c r="I1395" s="204"/>
      <c r="J1395" s="204"/>
      <c r="K1395" s="204"/>
      <c r="L1395" s="204"/>
      <c r="M1395" s="204"/>
      <c r="N1395" s="204"/>
      <c r="O1395" s="204"/>
      <c r="P1395" s="204"/>
      <c r="Q1395" s="204"/>
      <c r="R1395" s="204"/>
      <c r="S1395" s="204"/>
      <c r="T1395" s="204"/>
      <c r="U1395" s="204"/>
      <c r="V1395" s="16">
        <f t="shared" si="63"/>
        <v>4753.1439166</v>
      </c>
      <c r="W1395" s="28">
        <v>4753.1439166</v>
      </c>
      <c r="X1395" s="28">
        <f t="shared" si="64"/>
        <v>4753.1439166</v>
      </c>
      <c r="Y1395" s="11" t="s">
        <v>34</v>
      </c>
      <c r="Z1395" s="26">
        <v>53</v>
      </c>
      <c r="AA1395" s="26">
        <v>56</v>
      </c>
      <c r="AB1395" s="26">
        <v>5</v>
      </c>
      <c r="AC1395" s="215" t="s">
        <v>4170</v>
      </c>
      <c r="AD1395" s="215">
        <v>1007</v>
      </c>
    </row>
    <row r="1396" spans="1:30" ht="36" hidden="1" customHeight="1">
      <c r="A1396" s="32">
        <v>21</v>
      </c>
      <c r="B1396" s="77" t="s">
        <v>4171</v>
      </c>
      <c r="C1396" s="52" t="s">
        <v>4172</v>
      </c>
      <c r="D1396" s="48" t="s">
        <v>32</v>
      </c>
      <c r="E1396" s="52" t="s">
        <v>4173</v>
      </c>
      <c r="F1396" s="16">
        <v>55321488</v>
      </c>
      <c r="G1396" s="204"/>
      <c r="H1396" s="204"/>
      <c r="I1396" s="204"/>
      <c r="J1396" s="204"/>
      <c r="K1396" s="204"/>
      <c r="L1396" s="204"/>
      <c r="M1396" s="204"/>
      <c r="N1396" s="204"/>
      <c r="O1396" s="204"/>
      <c r="P1396" s="204"/>
      <c r="Q1396" s="204"/>
      <c r="R1396" s="204"/>
      <c r="S1396" s="204"/>
      <c r="T1396" s="204"/>
      <c r="U1396" s="204"/>
      <c r="V1396" s="16">
        <f t="shared" si="63"/>
        <v>8536.1055984000013</v>
      </c>
      <c r="W1396" s="28">
        <v>8536.1055984000013</v>
      </c>
      <c r="X1396" s="28">
        <f t="shared" si="64"/>
        <v>8536.1055984000013</v>
      </c>
      <c r="Y1396" s="11" t="s">
        <v>34</v>
      </c>
      <c r="Z1396" s="26">
        <v>53</v>
      </c>
      <c r="AA1396" s="26">
        <v>56</v>
      </c>
      <c r="AB1396" s="26">
        <v>5</v>
      </c>
      <c r="AC1396" s="215" t="s">
        <v>4174</v>
      </c>
      <c r="AD1396" s="215">
        <v>2724</v>
      </c>
    </row>
    <row r="1397" spans="1:30" ht="36" hidden="1" customHeight="1">
      <c r="A1397" s="32">
        <v>22</v>
      </c>
      <c r="B1397" s="77" t="s">
        <v>4175</v>
      </c>
      <c r="C1397" s="52" t="s">
        <v>4176</v>
      </c>
      <c r="D1397" s="48" t="s">
        <v>32</v>
      </c>
      <c r="E1397" s="52" t="s">
        <v>2238</v>
      </c>
      <c r="F1397" s="16">
        <v>17080300</v>
      </c>
      <c r="G1397" s="204"/>
      <c r="H1397" s="204"/>
      <c r="I1397" s="204"/>
      <c r="J1397" s="204"/>
      <c r="K1397" s="204"/>
      <c r="L1397" s="204"/>
      <c r="M1397" s="204"/>
      <c r="N1397" s="204"/>
      <c r="O1397" s="204"/>
      <c r="P1397" s="204"/>
      <c r="Q1397" s="204"/>
      <c r="R1397" s="204"/>
      <c r="S1397" s="204"/>
      <c r="T1397" s="204"/>
      <c r="U1397" s="204"/>
      <c r="V1397" s="16">
        <f t="shared" si="63"/>
        <v>2635.4902900000002</v>
      </c>
      <c r="W1397" s="28">
        <f>6489600*0.0001543</f>
        <v>1001.3452800000001</v>
      </c>
      <c r="X1397" s="28">
        <f t="shared" si="64"/>
        <v>2635.4902900000002</v>
      </c>
      <c r="Y1397" s="11" t="s">
        <v>51</v>
      </c>
      <c r="Z1397" s="26">
        <v>53</v>
      </c>
      <c r="AA1397" s="26">
        <v>56</v>
      </c>
      <c r="AB1397" s="26">
        <v>5</v>
      </c>
      <c r="AC1397" s="215" t="s">
        <v>4177</v>
      </c>
      <c r="AD1397" s="215">
        <v>2725</v>
      </c>
    </row>
    <row r="1398" spans="1:30" ht="36" hidden="1" customHeight="1">
      <c r="A1398" s="32">
        <v>23</v>
      </c>
      <c r="B1398" s="77" t="s">
        <v>4178</v>
      </c>
      <c r="C1398" s="52" t="s">
        <v>4179</v>
      </c>
      <c r="D1398" s="48" t="s">
        <v>32</v>
      </c>
      <c r="E1398" s="52" t="s">
        <v>4116</v>
      </c>
      <c r="F1398" s="16">
        <v>16791700</v>
      </c>
      <c r="G1398" s="204"/>
      <c r="H1398" s="204"/>
      <c r="I1398" s="204"/>
      <c r="J1398" s="204"/>
      <c r="K1398" s="204"/>
      <c r="L1398" s="204"/>
      <c r="M1398" s="204"/>
      <c r="N1398" s="204"/>
      <c r="O1398" s="204"/>
      <c r="P1398" s="204"/>
      <c r="Q1398" s="204"/>
      <c r="R1398" s="204"/>
      <c r="S1398" s="204"/>
      <c r="T1398" s="204"/>
      <c r="U1398" s="204"/>
      <c r="V1398" s="16">
        <f t="shared" si="63"/>
        <v>2590.9593100000002</v>
      </c>
      <c r="W1398" s="28">
        <v>2590.9593100000002</v>
      </c>
      <c r="X1398" s="28">
        <f t="shared" si="64"/>
        <v>2590.9593100000002</v>
      </c>
      <c r="Y1398" s="11" t="s">
        <v>34</v>
      </c>
      <c r="Z1398" s="26">
        <v>53</v>
      </c>
      <c r="AA1398" s="26">
        <v>56</v>
      </c>
      <c r="AB1398" s="26">
        <v>5</v>
      </c>
      <c r="AC1398" s="215" t="s">
        <v>4180</v>
      </c>
      <c r="AD1398" s="215">
        <v>1013</v>
      </c>
    </row>
    <row r="1399" spans="1:30" ht="36" hidden="1" customHeight="1">
      <c r="A1399" s="32">
        <v>24</v>
      </c>
      <c r="B1399" s="77" t="s">
        <v>4181</v>
      </c>
      <c r="C1399" s="52" t="s">
        <v>4182</v>
      </c>
      <c r="D1399" s="48" t="s">
        <v>32</v>
      </c>
      <c r="E1399" s="204" t="s">
        <v>1700</v>
      </c>
      <c r="F1399" s="16">
        <v>65163500</v>
      </c>
      <c r="G1399" s="52"/>
      <c r="H1399" s="52"/>
      <c r="I1399" s="52"/>
      <c r="J1399" s="52"/>
      <c r="K1399" s="204"/>
      <c r="L1399" s="204"/>
      <c r="M1399" s="204"/>
      <c r="N1399" s="204"/>
      <c r="O1399" s="204"/>
      <c r="P1399" s="204"/>
      <c r="Q1399" s="204"/>
      <c r="R1399" s="204"/>
      <c r="S1399" s="204"/>
      <c r="T1399" s="204"/>
      <c r="U1399" s="204"/>
      <c r="V1399" s="16">
        <f t="shared" si="63"/>
        <v>10054.728050000002</v>
      </c>
      <c r="W1399" s="28">
        <f>17339900*0.0001543</f>
        <v>2675.54657</v>
      </c>
      <c r="X1399" s="28">
        <f t="shared" si="64"/>
        <v>10054.728050000002</v>
      </c>
      <c r="Y1399" s="11" t="s">
        <v>51</v>
      </c>
      <c r="Z1399" s="26">
        <v>53</v>
      </c>
      <c r="AA1399" s="26">
        <v>56</v>
      </c>
      <c r="AB1399" s="26">
        <v>5</v>
      </c>
      <c r="AC1399" s="215" t="s">
        <v>4183</v>
      </c>
      <c r="AD1399" s="215">
        <v>1023</v>
      </c>
    </row>
    <row r="1400" spans="1:30" ht="36" hidden="1" customHeight="1">
      <c r="A1400" s="32">
        <v>25</v>
      </c>
      <c r="B1400" s="77" t="s">
        <v>4184</v>
      </c>
      <c r="C1400" s="52" t="s">
        <v>4158</v>
      </c>
      <c r="D1400" s="48" t="s">
        <v>32</v>
      </c>
      <c r="E1400" s="52" t="s">
        <v>4185</v>
      </c>
      <c r="F1400" s="16">
        <v>9789470</v>
      </c>
      <c r="G1400" s="204"/>
      <c r="H1400" s="204"/>
      <c r="I1400" s="204"/>
      <c r="J1400" s="204"/>
      <c r="K1400" s="204"/>
      <c r="L1400" s="204"/>
      <c r="M1400" s="204"/>
      <c r="N1400" s="204"/>
      <c r="O1400" s="204"/>
      <c r="P1400" s="204"/>
      <c r="Q1400" s="204"/>
      <c r="R1400" s="204"/>
      <c r="S1400" s="204"/>
      <c r="T1400" s="204"/>
      <c r="U1400" s="204"/>
      <c r="V1400" s="16">
        <f t="shared" si="63"/>
        <v>1510.5152210000001</v>
      </c>
      <c r="W1400" s="28">
        <v>1510.5152210000001</v>
      </c>
      <c r="X1400" s="28">
        <f t="shared" si="64"/>
        <v>1510.5152210000001</v>
      </c>
      <c r="Y1400" s="11" t="s">
        <v>34</v>
      </c>
      <c r="Z1400" s="26">
        <v>53</v>
      </c>
      <c r="AA1400" s="26">
        <v>56</v>
      </c>
      <c r="AB1400" s="26">
        <v>5</v>
      </c>
      <c r="AC1400" s="215" t="s">
        <v>4186</v>
      </c>
      <c r="AD1400" s="215">
        <v>1005</v>
      </c>
    </row>
    <row r="1401" spans="1:30" ht="36" hidden="1" customHeight="1">
      <c r="A1401" s="32">
        <v>26</v>
      </c>
      <c r="B1401" s="77" t="s">
        <v>4187</v>
      </c>
      <c r="C1401" s="52" t="s">
        <v>4144</v>
      </c>
      <c r="D1401" s="48" t="s">
        <v>32</v>
      </c>
      <c r="E1401" s="52" t="s">
        <v>4147</v>
      </c>
      <c r="F1401" s="16">
        <v>154213544.09999999</v>
      </c>
      <c r="G1401" s="204"/>
      <c r="H1401" s="204"/>
      <c r="I1401" s="204"/>
      <c r="J1401" s="204"/>
      <c r="K1401" s="204"/>
      <c r="L1401" s="204"/>
      <c r="M1401" s="204"/>
      <c r="N1401" s="204"/>
      <c r="O1401" s="204"/>
      <c r="P1401" s="204"/>
      <c r="Q1401" s="204"/>
      <c r="R1401" s="204"/>
      <c r="S1401" s="204"/>
      <c r="T1401" s="204"/>
      <c r="U1401" s="204"/>
      <c r="V1401" s="16">
        <f t="shared" si="63"/>
        <v>23795.149854629999</v>
      </c>
      <c r="W1401" s="28">
        <v>23795.149854629999</v>
      </c>
      <c r="X1401" s="28">
        <f t="shared" si="64"/>
        <v>23795.149854629999</v>
      </c>
      <c r="Y1401" s="11" t="s">
        <v>34</v>
      </c>
      <c r="Z1401" s="26">
        <v>53</v>
      </c>
      <c r="AA1401" s="26">
        <v>56</v>
      </c>
      <c r="AB1401" s="26">
        <v>5</v>
      </c>
      <c r="AC1401" s="215" t="s">
        <v>4188</v>
      </c>
      <c r="AD1401" s="215">
        <v>1014</v>
      </c>
    </row>
    <row r="1402" spans="1:30" ht="36" hidden="1" customHeight="1">
      <c r="A1402" s="32">
        <v>27</v>
      </c>
      <c r="B1402" s="77" t="s">
        <v>4189</v>
      </c>
      <c r="C1402" s="52" t="s">
        <v>4190</v>
      </c>
      <c r="D1402" s="48" t="s">
        <v>32</v>
      </c>
      <c r="E1402" s="52" t="s">
        <v>4116</v>
      </c>
      <c r="F1402" s="16">
        <v>24541200</v>
      </c>
      <c r="G1402" s="204"/>
      <c r="H1402" s="204"/>
      <c r="I1402" s="204"/>
      <c r="J1402" s="204"/>
      <c r="K1402" s="204"/>
      <c r="L1402" s="204"/>
      <c r="M1402" s="204"/>
      <c r="N1402" s="204"/>
      <c r="O1402" s="204"/>
      <c r="P1402" s="204"/>
      <c r="Q1402" s="204"/>
      <c r="R1402" s="204"/>
      <c r="S1402" s="204"/>
      <c r="T1402" s="204"/>
      <c r="U1402" s="204"/>
      <c r="V1402" s="16">
        <f t="shared" si="63"/>
        <v>3786.7071600000004</v>
      </c>
      <c r="W1402" s="28">
        <v>3786.7071600000004</v>
      </c>
      <c r="X1402" s="28">
        <f t="shared" si="64"/>
        <v>3786.7071600000004</v>
      </c>
      <c r="Y1402" s="11" t="s">
        <v>34</v>
      </c>
      <c r="Z1402" s="26">
        <v>53</v>
      </c>
      <c r="AA1402" s="26">
        <v>56</v>
      </c>
      <c r="AB1402" s="26">
        <v>5</v>
      </c>
      <c r="AC1402" s="215" t="s">
        <v>4191</v>
      </c>
      <c r="AD1402" s="215">
        <v>1027</v>
      </c>
    </row>
    <row r="1403" spans="1:30" ht="36" hidden="1" customHeight="1">
      <c r="A1403" s="32">
        <v>28</v>
      </c>
      <c r="B1403" s="77" t="s">
        <v>4192</v>
      </c>
      <c r="C1403" s="52" t="s">
        <v>4193</v>
      </c>
      <c r="D1403" s="48" t="s">
        <v>32</v>
      </c>
      <c r="E1403" s="52" t="s">
        <v>4194</v>
      </c>
      <c r="F1403" s="16">
        <v>6957738</v>
      </c>
      <c r="G1403" s="204"/>
      <c r="H1403" s="204"/>
      <c r="I1403" s="204"/>
      <c r="J1403" s="204"/>
      <c r="K1403" s="204"/>
      <c r="L1403" s="204"/>
      <c r="M1403" s="204"/>
      <c r="N1403" s="204"/>
      <c r="O1403" s="204"/>
      <c r="P1403" s="204"/>
      <c r="Q1403" s="204"/>
      <c r="R1403" s="204"/>
      <c r="S1403" s="204"/>
      <c r="T1403" s="204"/>
      <c r="U1403" s="204"/>
      <c r="V1403" s="16">
        <f t="shared" si="63"/>
        <v>1073.5789734</v>
      </c>
      <c r="W1403" s="28">
        <v>1073.5789734</v>
      </c>
      <c r="X1403" s="28">
        <f t="shared" si="64"/>
        <v>1073.5789734</v>
      </c>
      <c r="Y1403" s="11" t="s">
        <v>34</v>
      </c>
      <c r="Z1403" s="26">
        <v>53</v>
      </c>
      <c r="AA1403" s="26">
        <v>56</v>
      </c>
      <c r="AB1403" s="26">
        <v>5</v>
      </c>
      <c r="AC1403" s="215" t="s">
        <v>4195</v>
      </c>
      <c r="AD1403" s="215">
        <v>2726</v>
      </c>
    </row>
    <row r="1404" spans="1:30" ht="36" hidden="1" customHeight="1">
      <c r="A1404" s="32">
        <v>29</v>
      </c>
      <c r="B1404" s="77" t="s">
        <v>4196</v>
      </c>
      <c r="C1404" s="52" t="s">
        <v>4197</v>
      </c>
      <c r="D1404" s="48" t="s">
        <v>32</v>
      </c>
      <c r="E1404" s="52" t="s">
        <v>4116</v>
      </c>
      <c r="F1404" s="117">
        <v>9050300</v>
      </c>
      <c r="G1404" s="204"/>
      <c r="H1404" s="204"/>
      <c r="I1404" s="204"/>
      <c r="J1404" s="204"/>
      <c r="K1404" s="204"/>
      <c r="L1404" s="204"/>
      <c r="M1404" s="204"/>
      <c r="N1404" s="204"/>
      <c r="O1404" s="204"/>
      <c r="P1404" s="204"/>
      <c r="Q1404" s="204"/>
      <c r="R1404" s="204"/>
      <c r="S1404" s="204"/>
      <c r="T1404" s="204"/>
      <c r="U1404" s="204"/>
      <c r="V1404" s="16">
        <f t="shared" si="63"/>
        <v>1396.4612900000002</v>
      </c>
      <c r="W1404" s="28">
        <v>1396.4612900000002</v>
      </c>
      <c r="X1404" s="28">
        <f t="shared" si="64"/>
        <v>1396.4612900000002</v>
      </c>
      <c r="Y1404" s="11" t="s">
        <v>34</v>
      </c>
      <c r="Z1404" s="26">
        <v>53</v>
      </c>
      <c r="AA1404" s="26">
        <v>56</v>
      </c>
      <c r="AB1404" s="26">
        <v>5</v>
      </c>
      <c r="AC1404" s="215" t="s">
        <v>4198</v>
      </c>
      <c r="AD1404" s="215">
        <v>1025</v>
      </c>
    </row>
    <row r="1405" spans="1:30" ht="36" hidden="1" customHeight="1">
      <c r="A1405" s="32">
        <v>30</v>
      </c>
      <c r="B1405" s="77" t="s">
        <v>4199</v>
      </c>
      <c r="C1405" s="52" t="s">
        <v>4200</v>
      </c>
      <c r="D1405" s="48" t="s">
        <v>32</v>
      </c>
      <c r="E1405" s="52" t="s">
        <v>4116</v>
      </c>
      <c r="F1405" s="117">
        <v>13848900</v>
      </c>
      <c r="G1405" s="204"/>
      <c r="H1405" s="204"/>
      <c r="I1405" s="204"/>
      <c r="J1405" s="204"/>
      <c r="K1405" s="204"/>
      <c r="L1405" s="204"/>
      <c r="M1405" s="204"/>
      <c r="N1405" s="204"/>
      <c r="O1405" s="204"/>
      <c r="P1405" s="204"/>
      <c r="Q1405" s="204"/>
      <c r="R1405" s="204"/>
      <c r="S1405" s="204"/>
      <c r="T1405" s="204"/>
      <c r="U1405" s="204"/>
      <c r="V1405" s="16">
        <f t="shared" si="63"/>
        <v>2136.8852700000002</v>
      </c>
      <c r="W1405" s="28">
        <f>10752400*0.0001543</f>
        <v>1659.0953200000001</v>
      </c>
      <c r="X1405" s="28">
        <f t="shared" si="64"/>
        <v>2136.8852700000002</v>
      </c>
      <c r="Y1405" s="11" t="s">
        <v>51</v>
      </c>
      <c r="Z1405" s="26">
        <v>53</v>
      </c>
      <c r="AA1405" s="26">
        <v>56</v>
      </c>
      <c r="AB1405" s="26">
        <v>5</v>
      </c>
      <c r="AC1405" s="215" t="s">
        <v>4201</v>
      </c>
      <c r="AD1405" s="215">
        <v>1004</v>
      </c>
    </row>
    <row r="1406" spans="1:30" ht="36" hidden="1" customHeight="1">
      <c r="A1406" s="32">
        <v>31</v>
      </c>
      <c r="B1406" s="77" t="s">
        <v>4202</v>
      </c>
      <c r="C1406" s="52" t="s">
        <v>4203</v>
      </c>
      <c r="D1406" s="48" t="s">
        <v>32</v>
      </c>
      <c r="E1406" s="52" t="s">
        <v>4204</v>
      </c>
      <c r="F1406" s="16">
        <v>10588000</v>
      </c>
      <c r="G1406" s="204"/>
      <c r="H1406" s="204"/>
      <c r="I1406" s="204"/>
      <c r="J1406" s="204"/>
      <c r="K1406" s="204"/>
      <c r="L1406" s="204"/>
      <c r="M1406" s="204"/>
      <c r="N1406" s="204"/>
      <c r="O1406" s="204"/>
      <c r="P1406" s="204"/>
      <c r="Q1406" s="204"/>
      <c r="R1406" s="204"/>
      <c r="S1406" s="204"/>
      <c r="T1406" s="204"/>
      <c r="U1406" s="204"/>
      <c r="V1406" s="16">
        <f t="shared" si="63"/>
        <v>1633.7284000000002</v>
      </c>
      <c r="W1406" s="28">
        <v>1633.7284000000002</v>
      </c>
      <c r="X1406" s="28">
        <f t="shared" si="64"/>
        <v>1633.7284000000002</v>
      </c>
      <c r="Y1406" s="11" t="s">
        <v>34</v>
      </c>
      <c r="Z1406" s="26">
        <v>53</v>
      </c>
      <c r="AA1406" s="26">
        <v>56</v>
      </c>
      <c r="AB1406" s="26">
        <v>5</v>
      </c>
      <c r="AC1406" s="215" t="s">
        <v>4205</v>
      </c>
      <c r="AD1406" s="215">
        <v>2727</v>
      </c>
    </row>
    <row r="1407" spans="1:30" ht="36" hidden="1" customHeight="1">
      <c r="A1407" s="32">
        <v>32</v>
      </c>
      <c r="B1407" s="77" t="s">
        <v>4206</v>
      </c>
      <c r="C1407" s="52" t="s">
        <v>4207</v>
      </c>
      <c r="D1407" s="48" t="s">
        <v>32</v>
      </c>
      <c r="E1407" s="52" t="s">
        <v>4116</v>
      </c>
      <c r="F1407" s="216">
        <v>11992600</v>
      </c>
      <c r="G1407" s="211"/>
      <c r="H1407" s="211"/>
      <c r="I1407" s="211"/>
      <c r="J1407" s="211"/>
      <c r="K1407" s="211"/>
      <c r="L1407" s="211"/>
      <c r="M1407" s="211"/>
      <c r="N1407" s="211"/>
      <c r="O1407" s="211"/>
      <c r="P1407" s="211"/>
      <c r="Q1407" s="211"/>
      <c r="R1407" s="211"/>
      <c r="S1407" s="211"/>
      <c r="T1407" s="211"/>
      <c r="U1407" s="211"/>
      <c r="V1407" s="16">
        <f t="shared" si="63"/>
        <v>1850.4581800000001</v>
      </c>
      <c r="W1407" s="217">
        <v>1850.4581800000001</v>
      </c>
      <c r="X1407" s="28">
        <f t="shared" si="64"/>
        <v>1850.4581800000001</v>
      </c>
      <c r="Y1407" s="11" t="s">
        <v>34</v>
      </c>
      <c r="Z1407" s="104">
        <v>53</v>
      </c>
      <c r="AA1407" s="104">
        <v>56</v>
      </c>
      <c r="AB1407" s="104">
        <v>5</v>
      </c>
      <c r="AC1407" s="218" t="s">
        <v>4208</v>
      </c>
      <c r="AD1407" s="218">
        <v>1009</v>
      </c>
    </row>
    <row r="1408" spans="1:30" ht="36" customHeight="1">
      <c r="A1408" s="32">
        <v>33</v>
      </c>
      <c r="B1408" s="77" t="s">
        <v>4210</v>
      </c>
      <c r="C1408" s="52" t="s">
        <v>4207</v>
      </c>
      <c r="D1408" s="48" t="s">
        <v>32</v>
      </c>
      <c r="E1408" s="52" t="s">
        <v>3738</v>
      </c>
      <c r="F1408" s="216">
        <v>22529500</v>
      </c>
      <c r="G1408" s="211"/>
      <c r="H1408" s="211"/>
      <c r="I1408" s="211"/>
      <c r="J1408" s="211"/>
      <c r="K1408" s="211"/>
      <c r="L1408" s="211"/>
      <c r="M1408" s="211"/>
      <c r="N1408" s="211"/>
      <c r="O1408" s="211"/>
      <c r="P1408" s="211"/>
      <c r="Q1408" s="211"/>
      <c r="R1408" s="211"/>
      <c r="S1408" s="211"/>
      <c r="T1408" s="211"/>
      <c r="U1408" s="211"/>
      <c r="V1408" s="16">
        <f t="shared" si="63"/>
        <v>3476.3018500000003</v>
      </c>
      <c r="W1408" s="217">
        <v>3476.3018500000003</v>
      </c>
      <c r="X1408" s="28">
        <f t="shared" si="64"/>
        <v>3476.3018500000003</v>
      </c>
      <c r="Y1408" s="11" t="s">
        <v>34</v>
      </c>
      <c r="Z1408" s="104">
        <v>53</v>
      </c>
      <c r="AA1408" s="104">
        <v>56</v>
      </c>
      <c r="AB1408" s="104">
        <v>5</v>
      </c>
      <c r="AC1408" s="104"/>
      <c r="AD1408" s="104"/>
    </row>
    <row r="1409" spans="1:30" ht="36" hidden="1" customHeight="1">
      <c r="A1409" s="32">
        <v>34</v>
      </c>
      <c r="B1409" s="77" t="s">
        <v>4211</v>
      </c>
      <c r="C1409" s="52" t="s">
        <v>4212</v>
      </c>
      <c r="D1409" s="48" t="s">
        <v>32</v>
      </c>
      <c r="E1409" s="52" t="s">
        <v>4116</v>
      </c>
      <c r="F1409" s="16">
        <v>6777200</v>
      </c>
      <c r="G1409" s="204"/>
      <c r="H1409" s="204"/>
      <c r="I1409" s="204"/>
      <c r="J1409" s="204"/>
      <c r="K1409" s="204"/>
      <c r="L1409" s="204"/>
      <c r="M1409" s="204"/>
      <c r="N1409" s="204"/>
      <c r="O1409" s="204"/>
      <c r="P1409" s="204"/>
      <c r="Q1409" s="204"/>
      <c r="R1409" s="204"/>
      <c r="S1409" s="204"/>
      <c r="T1409" s="204"/>
      <c r="U1409" s="204"/>
      <c r="V1409" s="16">
        <f t="shared" si="63"/>
        <v>1045.7219600000001</v>
      </c>
      <c r="W1409" s="28">
        <v>1045.7219600000001</v>
      </c>
      <c r="X1409" s="28">
        <f t="shared" si="64"/>
        <v>1045.7219600000001</v>
      </c>
      <c r="Y1409" s="11" t="s">
        <v>34</v>
      </c>
      <c r="Z1409" s="26">
        <v>53</v>
      </c>
      <c r="AA1409" s="26">
        <v>56</v>
      </c>
      <c r="AB1409" s="26">
        <v>5</v>
      </c>
      <c r="AC1409" s="215" t="s">
        <v>4213</v>
      </c>
      <c r="AD1409" s="215">
        <v>1012</v>
      </c>
    </row>
    <row r="1410" spans="1:30" ht="36" hidden="1" customHeight="1">
      <c r="A1410" s="32">
        <v>35</v>
      </c>
      <c r="B1410" s="53" t="s">
        <v>4214</v>
      </c>
      <c r="C1410" s="52" t="s">
        <v>4215</v>
      </c>
      <c r="D1410" s="48" t="s">
        <v>32</v>
      </c>
      <c r="E1410" s="52" t="s">
        <v>4116</v>
      </c>
      <c r="F1410" s="16">
        <v>15428000</v>
      </c>
      <c r="G1410" s="52"/>
      <c r="H1410" s="52"/>
      <c r="I1410" s="52"/>
      <c r="J1410" s="52"/>
      <c r="K1410" s="204"/>
      <c r="L1410" s="204"/>
      <c r="M1410" s="204"/>
      <c r="N1410" s="204"/>
      <c r="O1410" s="204"/>
      <c r="P1410" s="204"/>
      <c r="Q1410" s="204"/>
      <c r="R1410" s="204"/>
      <c r="S1410" s="204"/>
      <c r="T1410" s="204"/>
      <c r="U1410" s="204"/>
      <c r="V1410" s="16">
        <f t="shared" si="63"/>
        <v>2380.5404000000003</v>
      </c>
      <c r="W1410" s="28">
        <v>2380.5404000000003</v>
      </c>
      <c r="X1410" s="28">
        <f t="shared" si="64"/>
        <v>2380.5404000000003</v>
      </c>
      <c r="Y1410" s="11" t="s">
        <v>34</v>
      </c>
      <c r="Z1410" s="26">
        <v>53</v>
      </c>
      <c r="AA1410" s="26">
        <v>56</v>
      </c>
      <c r="AB1410" s="26">
        <v>5</v>
      </c>
      <c r="AC1410" s="215" t="s">
        <v>4216</v>
      </c>
      <c r="AD1410" s="215">
        <v>1026</v>
      </c>
    </row>
    <row r="1411" spans="1:30" ht="36" hidden="1" customHeight="1">
      <c r="A1411" s="32">
        <v>36</v>
      </c>
      <c r="B1411" s="77" t="s">
        <v>4217</v>
      </c>
      <c r="C1411" s="52" t="s">
        <v>4218</v>
      </c>
      <c r="D1411" s="48" t="s">
        <v>32</v>
      </c>
      <c r="E1411" s="52" t="s">
        <v>3742</v>
      </c>
      <c r="F1411" s="16">
        <v>12180900</v>
      </c>
      <c r="G1411" s="204"/>
      <c r="H1411" s="204"/>
      <c r="I1411" s="204"/>
      <c r="J1411" s="204"/>
      <c r="K1411" s="204"/>
      <c r="L1411" s="204"/>
      <c r="M1411" s="204"/>
      <c r="N1411" s="204"/>
      <c r="O1411" s="204"/>
      <c r="P1411" s="204"/>
      <c r="Q1411" s="204"/>
      <c r="R1411" s="204"/>
      <c r="S1411" s="204"/>
      <c r="T1411" s="204"/>
      <c r="U1411" s="204"/>
      <c r="V1411" s="16">
        <f t="shared" si="63"/>
        <v>1879.51287</v>
      </c>
      <c r="W1411" s="28">
        <v>1879.51287</v>
      </c>
      <c r="X1411" s="28">
        <f t="shared" si="64"/>
        <v>1879.51287</v>
      </c>
      <c r="Y1411" s="11" t="s">
        <v>51</v>
      </c>
      <c r="Z1411" s="26">
        <v>53</v>
      </c>
      <c r="AA1411" s="26">
        <v>56</v>
      </c>
      <c r="AB1411" s="26">
        <v>5</v>
      </c>
      <c r="AC1411" s="215" t="s">
        <v>4219</v>
      </c>
      <c r="AD1411" s="215">
        <v>1016</v>
      </c>
    </row>
    <row r="1412" spans="1:30" ht="36" hidden="1" customHeight="1">
      <c r="A1412" s="32">
        <v>37</v>
      </c>
      <c r="B1412" s="77" t="s">
        <v>4220</v>
      </c>
      <c r="C1412" s="52" t="s">
        <v>4221</v>
      </c>
      <c r="D1412" s="48" t="s">
        <v>32</v>
      </c>
      <c r="E1412" s="52" t="s">
        <v>4116</v>
      </c>
      <c r="F1412" s="16">
        <v>9819400</v>
      </c>
      <c r="G1412" s="204"/>
      <c r="H1412" s="204"/>
      <c r="I1412" s="204"/>
      <c r="J1412" s="204"/>
      <c r="K1412" s="204"/>
      <c r="L1412" s="204"/>
      <c r="M1412" s="204"/>
      <c r="N1412" s="204"/>
      <c r="O1412" s="204"/>
      <c r="P1412" s="204"/>
      <c r="Q1412" s="204"/>
      <c r="R1412" s="204"/>
      <c r="S1412" s="204"/>
      <c r="T1412" s="204"/>
      <c r="U1412" s="204"/>
      <c r="V1412" s="16">
        <f t="shared" si="63"/>
        <v>1515.1334200000001</v>
      </c>
      <c r="W1412" s="28">
        <v>1515.1334200000001</v>
      </c>
      <c r="X1412" s="28">
        <f t="shared" si="64"/>
        <v>1515.1334200000001</v>
      </c>
      <c r="Y1412" s="11" t="s">
        <v>34</v>
      </c>
      <c r="Z1412" s="26">
        <v>53</v>
      </c>
      <c r="AA1412" s="26">
        <v>56</v>
      </c>
      <c r="AB1412" s="26">
        <v>5</v>
      </c>
      <c r="AC1412" s="215" t="s">
        <v>4222</v>
      </c>
      <c r="AD1412" s="215">
        <v>1003</v>
      </c>
    </row>
    <row r="1413" spans="1:30" ht="36" hidden="1" customHeight="1">
      <c r="A1413" s="32">
        <v>38</v>
      </c>
      <c r="B1413" s="77" t="s">
        <v>4223</v>
      </c>
      <c r="C1413" s="52" t="s">
        <v>4224</v>
      </c>
      <c r="D1413" s="48" t="s">
        <v>32</v>
      </c>
      <c r="E1413" s="52" t="s">
        <v>4204</v>
      </c>
      <c r="F1413" s="16">
        <v>7252650</v>
      </c>
      <c r="G1413" s="204"/>
      <c r="H1413" s="204"/>
      <c r="I1413" s="204"/>
      <c r="J1413" s="204"/>
      <c r="K1413" s="204"/>
      <c r="L1413" s="204"/>
      <c r="M1413" s="204"/>
      <c r="N1413" s="204"/>
      <c r="O1413" s="204"/>
      <c r="P1413" s="204"/>
      <c r="Q1413" s="204"/>
      <c r="R1413" s="204"/>
      <c r="S1413" s="204"/>
      <c r="T1413" s="204"/>
      <c r="U1413" s="204"/>
      <c r="V1413" s="16">
        <f t="shared" si="63"/>
        <v>1119.083895</v>
      </c>
      <c r="W1413" s="28">
        <v>1119.083895</v>
      </c>
      <c r="X1413" s="28">
        <f t="shared" si="64"/>
        <v>1119.083895</v>
      </c>
      <c r="Y1413" s="11" t="s">
        <v>34</v>
      </c>
      <c r="Z1413" s="26">
        <v>53</v>
      </c>
      <c r="AA1413" s="26">
        <v>56</v>
      </c>
      <c r="AB1413" s="26">
        <v>5</v>
      </c>
      <c r="AC1413" s="215" t="s">
        <v>4225</v>
      </c>
      <c r="AD1413" s="215">
        <v>2728</v>
      </c>
    </row>
    <row r="1414" spans="1:30" ht="36" hidden="1" customHeight="1">
      <c r="A1414" s="32">
        <v>39</v>
      </c>
      <c r="B1414" s="77" t="s">
        <v>4226</v>
      </c>
      <c r="C1414" s="52" t="s">
        <v>4227</v>
      </c>
      <c r="D1414" s="48" t="s">
        <v>32</v>
      </c>
      <c r="E1414" s="52" t="s">
        <v>1700</v>
      </c>
      <c r="F1414" s="16">
        <v>7069200</v>
      </c>
      <c r="G1414" s="204"/>
      <c r="H1414" s="204"/>
      <c r="I1414" s="204"/>
      <c r="J1414" s="204"/>
      <c r="K1414" s="204"/>
      <c r="L1414" s="204"/>
      <c r="M1414" s="204"/>
      <c r="N1414" s="204"/>
      <c r="O1414" s="204"/>
      <c r="P1414" s="204"/>
      <c r="Q1414" s="204"/>
      <c r="R1414" s="204"/>
      <c r="S1414" s="204"/>
      <c r="T1414" s="204"/>
      <c r="U1414" s="204"/>
      <c r="V1414" s="16">
        <f t="shared" si="63"/>
        <v>1090.77756</v>
      </c>
      <c r="W1414" s="28">
        <v>1090.77756</v>
      </c>
      <c r="X1414" s="28">
        <f t="shared" si="64"/>
        <v>1090.77756</v>
      </c>
      <c r="Y1414" s="11" t="s">
        <v>34</v>
      </c>
      <c r="Z1414" s="26">
        <v>53</v>
      </c>
      <c r="AA1414" s="26">
        <v>56</v>
      </c>
      <c r="AB1414" s="26">
        <v>5</v>
      </c>
      <c r="AC1414" s="215" t="s">
        <v>4228</v>
      </c>
      <c r="AD1414" s="215">
        <v>1020</v>
      </c>
    </row>
    <row r="1415" spans="1:30" ht="36" hidden="1" customHeight="1">
      <c r="A1415" s="32">
        <v>40</v>
      </c>
      <c r="B1415" s="77" t="s">
        <v>4229</v>
      </c>
      <c r="C1415" s="52" t="s">
        <v>4230</v>
      </c>
      <c r="D1415" s="48" t="s">
        <v>32</v>
      </c>
      <c r="E1415" s="52" t="s">
        <v>3738</v>
      </c>
      <c r="F1415" s="16">
        <v>9040400</v>
      </c>
      <c r="G1415" s="52"/>
      <c r="H1415" s="52"/>
      <c r="I1415" s="52"/>
      <c r="J1415" s="52"/>
      <c r="K1415" s="204"/>
      <c r="L1415" s="204"/>
      <c r="M1415" s="204"/>
      <c r="N1415" s="204"/>
      <c r="O1415" s="204"/>
      <c r="P1415" s="204"/>
      <c r="Q1415" s="204"/>
      <c r="R1415" s="204"/>
      <c r="S1415" s="204"/>
      <c r="T1415" s="204"/>
      <c r="U1415" s="204"/>
      <c r="V1415" s="16">
        <f t="shared" si="63"/>
        <v>1394.93372</v>
      </c>
      <c r="W1415" s="28">
        <v>1394.93372</v>
      </c>
      <c r="X1415" s="28">
        <f t="shared" si="64"/>
        <v>1394.93372</v>
      </c>
      <c r="Y1415" s="11" t="s">
        <v>34</v>
      </c>
      <c r="Z1415" s="26">
        <v>53</v>
      </c>
      <c r="AA1415" s="26">
        <v>56</v>
      </c>
      <c r="AB1415" s="26">
        <v>5</v>
      </c>
      <c r="AC1415" s="215" t="s">
        <v>4231</v>
      </c>
      <c r="AD1415" s="215">
        <v>1021</v>
      </c>
    </row>
    <row r="1416" spans="1:30" ht="36" hidden="1" customHeight="1">
      <c r="A1416" s="32">
        <v>41</v>
      </c>
      <c r="B1416" s="77" t="s">
        <v>4232</v>
      </c>
      <c r="C1416" s="52" t="s">
        <v>4233</v>
      </c>
      <c r="D1416" s="48" t="s">
        <v>32</v>
      </c>
      <c r="E1416" s="52" t="s">
        <v>4234</v>
      </c>
      <c r="F1416" s="16">
        <v>12204500</v>
      </c>
      <c r="G1416" s="204"/>
      <c r="H1416" s="204"/>
      <c r="I1416" s="204"/>
      <c r="J1416" s="204"/>
      <c r="K1416" s="204"/>
      <c r="L1416" s="204"/>
      <c r="M1416" s="204"/>
      <c r="N1416" s="204"/>
      <c r="O1416" s="204"/>
      <c r="P1416" s="204"/>
      <c r="Q1416" s="204"/>
      <c r="R1416" s="204"/>
      <c r="S1416" s="204"/>
      <c r="T1416" s="204"/>
      <c r="U1416" s="204"/>
      <c r="V1416" s="16">
        <f t="shared" si="63"/>
        <v>1883.15435</v>
      </c>
      <c r="W1416" s="28">
        <v>1883.15435</v>
      </c>
      <c r="X1416" s="28">
        <f t="shared" si="64"/>
        <v>1883.15435</v>
      </c>
      <c r="Y1416" s="11" t="s">
        <v>34</v>
      </c>
      <c r="Z1416" s="26">
        <v>53</v>
      </c>
      <c r="AA1416" s="26">
        <v>56</v>
      </c>
      <c r="AB1416" s="26">
        <v>5</v>
      </c>
      <c r="AC1416" s="215" t="s">
        <v>4235</v>
      </c>
      <c r="AD1416" s="215">
        <v>1000</v>
      </c>
    </row>
    <row r="1417" spans="1:30" ht="36" hidden="1" customHeight="1">
      <c r="A1417" s="32">
        <v>42</v>
      </c>
      <c r="B1417" s="77" t="s">
        <v>4236</v>
      </c>
      <c r="C1417" s="52" t="s">
        <v>4237</v>
      </c>
      <c r="D1417" s="48" t="s">
        <v>32</v>
      </c>
      <c r="E1417" s="52" t="s">
        <v>4116</v>
      </c>
      <c r="F1417" s="16">
        <v>8883000</v>
      </c>
      <c r="G1417" s="204"/>
      <c r="H1417" s="204"/>
      <c r="I1417" s="204"/>
      <c r="J1417" s="204"/>
      <c r="K1417" s="204"/>
      <c r="L1417" s="204"/>
      <c r="M1417" s="204"/>
      <c r="N1417" s="204"/>
      <c r="O1417" s="204"/>
      <c r="P1417" s="204"/>
      <c r="Q1417" s="204"/>
      <c r="R1417" s="204"/>
      <c r="S1417" s="204"/>
      <c r="T1417" s="204"/>
      <c r="U1417" s="204"/>
      <c r="V1417" s="16">
        <f t="shared" si="63"/>
        <v>1370.6469000000002</v>
      </c>
      <c r="W1417" s="28">
        <v>1370.6469000000002</v>
      </c>
      <c r="X1417" s="28">
        <f t="shared" si="64"/>
        <v>1370.6469000000002</v>
      </c>
      <c r="Y1417" s="11" t="s">
        <v>34</v>
      </c>
      <c r="Z1417" s="26">
        <v>53</v>
      </c>
      <c r="AA1417" s="26">
        <v>56</v>
      </c>
      <c r="AB1417" s="26">
        <v>5</v>
      </c>
      <c r="AC1417" s="215" t="s">
        <v>4238</v>
      </c>
      <c r="AD1417" s="215">
        <v>1010</v>
      </c>
    </row>
    <row r="1418" spans="1:30" ht="36" hidden="1" customHeight="1">
      <c r="A1418" s="32">
        <v>43</v>
      </c>
      <c r="B1418" s="77" t="s">
        <v>4239</v>
      </c>
      <c r="C1418" s="52" t="s">
        <v>4200</v>
      </c>
      <c r="D1418" s="48" t="s">
        <v>32</v>
      </c>
      <c r="E1418" s="52" t="s">
        <v>4116</v>
      </c>
      <c r="F1418" s="16">
        <v>16290600</v>
      </c>
      <c r="G1418" s="204"/>
      <c r="H1418" s="204"/>
      <c r="I1418" s="204"/>
      <c r="J1418" s="204"/>
      <c r="K1418" s="204"/>
      <c r="L1418" s="204"/>
      <c r="M1418" s="204"/>
      <c r="N1418" s="204"/>
      <c r="O1418" s="204"/>
      <c r="P1418" s="204"/>
      <c r="Q1418" s="204"/>
      <c r="R1418" s="204"/>
      <c r="S1418" s="204"/>
      <c r="T1418" s="204"/>
      <c r="U1418" s="204"/>
      <c r="V1418" s="16">
        <f t="shared" si="63"/>
        <v>2513.63958</v>
      </c>
      <c r="W1418" s="28">
        <v>2513.63958</v>
      </c>
      <c r="X1418" s="28">
        <f t="shared" si="64"/>
        <v>2513.63958</v>
      </c>
      <c r="Y1418" s="11" t="s">
        <v>34</v>
      </c>
      <c r="Z1418" s="26">
        <v>53</v>
      </c>
      <c r="AA1418" s="26">
        <v>56</v>
      </c>
      <c r="AB1418" s="26">
        <v>5</v>
      </c>
      <c r="AC1418" s="215" t="s">
        <v>4240</v>
      </c>
      <c r="AD1418" s="215">
        <v>1002</v>
      </c>
    </row>
    <row r="1419" spans="1:30" ht="36" hidden="1" customHeight="1">
      <c r="A1419" s="32">
        <v>44</v>
      </c>
      <c r="B1419" s="77" t="s">
        <v>4241</v>
      </c>
      <c r="C1419" s="52" t="s">
        <v>4242</v>
      </c>
      <c r="D1419" s="48" t="s">
        <v>32</v>
      </c>
      <c r="E1419" s="52" t="s">
        <v>4243</v>
      </c>
      <c r="F1419" s="16">
        <v>15428000</v>
      </c>
      <c r="G1419" s="204"/>
      <c r="H1419" s="204"/>
      <c r="I1419" s="204"/>
      <c r="J1419" s="204"/>
      <c r="K1419" s="204"/>
      <c r="L1419" s="204"/>
      <c r="M1419" s="204"/>
      <c r="N1419" s="204"/>
      <c r="O1419" s="204"/>
      <c r="P1419" s="204"/>
      <c r="Q1419" s="204"/>
      <c r="R1419" s="204"/>
      <c r="S1419" s="204"/>
      <c r="T1419" s="204"/>
      <c r="U1419" s="204"/>
      <c r="V1419" s="16">
        <f t="shared" si="63"/>
        <v>2380.5404000000003</v>
      </c>
      <c r="W1419" s="28">
        <f>0.0001543*15428000</f>
        <v>2380.5404000000003</v>
      </c>
      <c r="X1419" s="28">
        <f t="shared" si="64"/>
        <v>2380.5404000000003</v>
      </c>
      <c r="Y1419" s="11" t="s">
        <v>34</v>
      </c>
      <c r="Z1419" s="26">
        <v>53</v>
      </c>
      <c r="AA1419" s="26">
        <v>56</v>
      </c>
      <c r="AB1419" s="26">
        <v>5</v>
      </c>
      <c r="AC1419" s="215" t="s">
        <v>4216</v>
      </c>
      <c r="AD1419" s="215">
        <v>1026</v>
      </c>
    </row>
    <row r="1420" spans="1:30" ht="36" customHeight="1">
      <c r="A1420" s="32">
        <v>45</v>
      </c>
      <c r="B1420" s="204" t="s">
        <v>4244</v>
      </c>
      <c r="C1420" s="204" t="s">
        <v>4245</v>
      </c>
      <c r="D1420" s="204" t="s">
        <v>32</v>
      </c>
      <c r="E1420" s="204" t="s">
        <v>4204</v>
      </c>
      <c r="F1420" s="60">
        <v>6609800</v>
      </c>
      <c r="G1420" s="204"/>
      <c r="H1420" s="204"/>
      <c r="I1420" s="204"/>
      <c r="J1420" s="204"/>
      <c r="K1420" s="204"/>
      <c r="L1420" s="204"/>
      <c r="M1420" s="204"/>
      <c r="N1420" s="204"/>
      <c r="O1420" s="204"/>
      <c r="P1420" s="204"/>
      <c r="Q1420" s="204"/>
      <c r="R1420" s="204"/>
      <c r="S1420" s="204"/>
      <c r="T1420" s="204"/>
      <c r="U1420" s="204"/>
      <c r="V1420" s="16">
        <f t="shared" si="63"/>
        <v>1019.89214</v>
      </c>
      <c r="W1420" s="28">
        <f>0.0001543*6609800</f>
        <v>1019.89214</v>
      </c>
      <c r="X1420" s="28">
        <f t="shared" si="64"/>
        <v>1019.89214</v>
      </c>
      <c r="Y1420" s="11" t="s">
        <v>34</v>
      </c>
      <c r="Z1420" s="26">
        <v>53</v>
      </c>
      <c r="AA1420" s="26">
        <v>56</v>
      </c>
      <c r="AB1420" s="26">
        <v>5</v>
      </c>
      <c r="AC1420" s="26"/>
      <c r="AD1420" s="26"/>
    </row>
    <row r="1421" spans="1:30" ht="36" customHeight="1">
      <c r="A1421" s="32">
        <v>46</v>
      </c>
      <c r="B1421" s="204" t="s">
        <v>4246</v>
      </c>
      <c r="C1421" s="204" t="s">
        <v>4247</v>
      </c>
      <c r="D1421" s="204" t="s">
        <v>32</v>
      </c>
      <c r="E1421" s="204" t="s">
        <v>4204</v>
      </c>
      <c r="F1421" s="60">
        <v>12648100</v>
      </c>
      <c r="G1421" s="204"/>
      <c r="H1421" s="204"/>
      <c r="I1421" s="204"/>
      <c r="J1421" s="204"/>
      <c r="K1421" s="204"/>
      <c r="L1421" s="204"/>
      <c r="M1421" s="204"/>
      <c r="N1421" s="204"/>
      <c r="O1421" s="204"/>
      <c r="P1421" s="204"/>
      <c r="Q1421" s="204"/>
      <c r="R1421" s="204"/>
      <c r="S1421" s="204"/>
      <c r="T1421" s="204"/>
      <c r="U1421" s="204"/>
      <c r="V1421" s="16">
        <f t="shared" si="63"/>
        <v>1951.6018300000001</v>
      </c>
      <c r="W1421" s="28">
        <f>8072200*0.0001543</f>
        <v>1245.5404600000002</v>
      </c>
      <c r="X1421" s="28">
        <f t="shared" si="64"/>
        <v>1951.6018300000001</v>
      </c>
      <c r="Y1421" s="11" t="s">
        <v>51</v>
      </c>
      <c r="Z1421" s="26">
        <v>53</v>
      </c>
      <c r="AA1421" s="26">
        <v>56</v>
      </c>
      <c r="AB1421" s="26">
        <v>5</v>
      </c>
      <c r="AC1421" s="26"/>
      <c r="AD1421" s="26"/>
    </row>
    <row r="1422" spans="1:30" ht="36" customHeight="1">
      <c r="A1422" s="32">
        <v>47</v>
      </c>
      <c r="B1422" s="204" t="s">
        <v>4248</v>
      </c>
      <c r="C1422" s="204" t="s">
        <v>4119</v>
      </c>
      <c r="D1422" s="204" t="s">
        <v>32</v>
      </c>
      <c r="E1422" s="204" t="s">
        <v>4249</v>
      </c>
      <c r="F1422" s="60">
        <v>7243700</v>
      </c>
      <c r="G1422" s="204"/>
      <c r="H1422" s="204"/>
      <c r="I1422" s="204"/>
      <c r="J1422" s="204"/>
      <c r="K1422" s="204"/>
      <c r="L1422" s="204"/>
      <c r="M1422" s="204"/>
      <c r="N1422" s="204"/>
      <c r="O1422" s="204"/>
      <c r="P1422" s="204"/>
      <c r="Q1422" s="204"/>
      <c r="R1422" s="204"/>
      <c r="S1422" s="204"/>
      <c r="T1422" s="204"/>
      <c r="U1422" s="204"/>
      <c r="V1422" s="16">
        <f t="shared" ref="V1422:V1484" si="65">0.0001543*F1422+0.7*G1422+ 0.7*H1422+0.6*I1422+0.5*J1422+1.02*K1422+0.00088*L1422+0.99*M1422+0.00094*N1422+1.05*O1422+0.00083*P1422+1.09*Q1422+0.0009*R1422+1.09*S1422+1*T1422+0*U1422</f>
        <v>1117.70291</v>
      </c>
      <c r="W1422" s="28">
        <f>7243700*0.0001543</f>
        <v>1117.70291</v>
      </c>
      <c r="X1422" s="28">
        <f t="shared" si="64"/>
        <v>1117.70291</v>
      </c>
      <c r="Y1422" s="11" t="s">
        <v>34</v>
      </c>
      <c r="Z1422" s="26">
        <v>53</v>
      </c>
      <c r="AA1422" s="26">
        <v>56</v>
      </c>
      <c r="AB1422" s="26">
        <v>5</v>
      </c>
      <c r="AC1422" s="26"/>
      <c r="AD1422" s="26"/>
    </row>
    <row r="1423" spans="1:30" ht="36" customHeight="1">
      <c r="A1423" s="32">
        <v>48</v>
      </c>
      <c r="B1423" s="204" t="s">
        <v>4250</v>
      </c>
      <c r="C1423" s="204" t="s">
        <v>4251</v>
      </c>
      <c r="D1423" s="204" t="s">
        <v>32</v>
      </c>
      <c r="E1423" s="204" t="s">
        <v>3711</v>
      </c>
      <c r="F1423" s="60">
        <v>6209545</v>
      </c>
      <c r="G1423" s="204"/>
      <c r="H1423" s="204"/>
      <c r="I1423" s="204"/>
      <c r="J1423" s="204"/>
      <c r="K1423" s="204"/>
      <c r="L1423" s="204"/>
      <c r="M1423" s="204"/>
      <c r="N1423" s="204"/>
      <c r="O1423" s="204"/>
      <c r="P1423" s="204"/>
      <c r="Q1423" s="204"/>
      <c r="R1423" s="204"/>
      <c r="S1423" s="204"/>
      <c r="T1423" s="204"/>
      <c r="U1423" s="204"/>
      <c r="V1423" s="16">
        <f t="shared" si="65"/>
        <v>958.13279350000005</v>
      </c>
      <c r="W1423" s="28">
        <v>1059.3003600000002</v>
      </c>
      <c r="X1423" s="28">
        <f t="shared" si="64"/>
        <v>1059.3003600000002</v>
      </c>
      <c r="Y1423" s="11" t="s">
        <v>34</v>
      </c>
      <c r="Z1423" s="26">
        <v>53</v>
      </c>
      <c r="AA1423" s="26">
        <v>56</v>
      </c>
      <c r="AB1423" s="26">
        <v>5</v>
      </c>
      <c r="AC1423" s="26"/>
      <c r="AD1423" s="26"/>
    </row>
    <row r="1424" spans="1:30" ht="36" customHeight="1">
      <c r="A1424" s="32">
        <v>49</v>
      </c>
      <c r="B1424" s="204" t="s">
        <v>4252</v>
      </c>
      <c r="C1424" s="204" t="s">
        <v>4251</v>
      </c>
      <c r="D1424" s="204" t="s">
        <v>32</v>
      </c>
      <c r="E1424" s="204" t="s">
        <v>1269</v>
      </c>
      <c r="F1424" s="60">
        <v>6322606</v>
      </c>
      <c r="G1424" s="204"/>
      <c r="H1424" s="204"/>
      <c r="I1424" s="204"/>
      <c r="J1424" s="204"/>
      <c r="K1424" s="204"/>
      <c r="L1424" s="204"/>
      <c r="M1424" s="204"/>
      <c r="N1424" s="204"/>
      <c r="O1424" s="204"/>
      <c r="P1424" s="204"/>
      <c r="Q1424" s="204"/>
      <c r="R1424" s="204"/>
      <c r="S1424" s="204"/>
      <c r="T1424" s="204"/>
      <c r="U1424" s="204"/>
      <c r="V1424" s="16">
        <f t="shared" si="65"/>
        <v>975.57810580000012</v>
      </c>
      <c r="W1424" s="28">
        <v>1136.58923</v>
      </c>
      <c r="X1424" s="28">
        <f t="shared" si="64"/>
        <v>1136.58923</v>
      </c>
      <c r="Y1424" s="11" t="s">
        <v>34</v>
      </c>
      <c r="Z1424" s="26">
        <v>53</v>
      </c>
      <c r="AA1424" s="26">
        <v>56</v>
      </c>
      <c r="AB1424" s="26">
        <v>5</v>
      </c>
      <c r="AC1424" s="26"/>
      <c r="AD1424" s="26"/>
    </row>
    <row r="1425" spans="1:30" ht="36" customHeight="1">
      <c r="A1425" s="32">
        <v>50</v>
      </c>
      <c r="B1425" s="204" t="s">
        <v>4253</v>
      </c>
      <c r="C1425" s="204" t="s">
        <v>4200</v>
      </c>
      <c r="D1425" s="204" t="s">
        <v>32</v>
      </c>
      <c r="E1425" s="204" t="s">
        <v>4204</v>
      </c>
      <c r="F1425" s="60">
        <v>6865200</v>
      </c>
      <c r="G1425" s="204"/>
      <c r="H1425" s="204"/>
      <c r="I1425" s="204"/>
      <c r="J1425" s="204"/>
      <c r="K1425" s="204"/>
      <c r="L1425" s="204"/>
      <c r="M1425" s="204"/>
      <c r="N1425" s="204"/>
      <c r="O1425" s="204"/>
      <c r="P1425" s="204"/>
      <c r="Q1425" s="204"/>
      <c r="R1425" s="204"/>
      <c r="S1425" s="204"/>
      <c r="T1425" s="204"/>
      <c r="U1425" s="204"/>
      <c r="V1425" s="16">
        <f t="shared" si="65"/>
        <v>1059.3003600000002</v>
      </c>
      <c r="W1425" s="28">
        <f>6865200*0.0001543</f>
        <v>1059.3003600000002</v>
      </c>
      <c r="X1425" s="28">
        <f t="shared" si="64"/>
        <v>1059.3003600000002</v>
      </c>
      <c r="Y1425" s="11" t="s">
        <v>34</v>
      </c>
      <c r="Z1425" s="26">
        <v>53</v>
      </c>
      <c r="AA1425" s="26">
        <v>56</v>
      </c>
      <c r="AB1425" s="26">
        <v>5</v>
      </c>
      <c r="AC1425" s="26"/>
      <c r="AD1425" s="26"/>
    </row>
    <row r="1426" spans="1:30" ht="36" customHeight="1">
      <c r="A1426" s="32">
        <v>51</v>
      </c>
      <c r="B1426" s="204" t="s">
        <v>4254</v>
      </c>
      <c r="C1426" s="204" t="s">
        <v>4255</v>
      </c>
      <c r="D1426" s="204" t="s">
        <v>3099</v>
      </c>
      <c r="E1426" s="204" t="s">
        <v>4204</v>
      </c>
      <c r="F1426" s="60">
        <v>7366100</v>
      </c>
      <c r="G1426" s="204"/>
      <c r="H1426" s="204"/>
      <c r="I1426" s="204"/>
      <c r="J1426" s="204"/>
      <c r="K1426" s="204"/>
      <c r="L1426" s="204"/>
      <c r="M1426" s="204"/>
      <c r="N1426" s="204"/>
      <c r="O1426" s="204"/>
      <c r="P1426" s="204"/>
      <c r="Q1426" s="204"/>
      <c r="R1426" s="204"/>
      <c r="S1426" s="204"/>
      <c r="T1426" s="204"/>
      <c r="U1426" s="204"/>
      <c r="V1426" s="16">
        <f t="shared" si="65"/>
        <v>1136.58923</v>
      </c>
      <c r="W1426" s="28">
        <f>0.0001543*7366100</f>
        <v>1136.58923</v>
      </c>
      <c r="X1426" s="28">
        <f t="shared" si="64"/>
        <v>1136.58923</v>
      </c>
      <c r="Y1426" s="11" t="s">
        <v>34</v>
      </c>
      <c r="Z1426" s="26">
        <v>53</v>
      </c>
      <c r="AA1426" s="26">
        <v>56</v>
      </c>
      <c r="AB1426" s="26">
        <v>5</v>
      </c>
      <c r="AC1426" s="26"/>
      <c r="AD1426" s="26"/>
    </row>
    <row r="1427" spans="1:30" ht="36" customHeight="1">
      <c r="A1427" s="32">
        <v>52</v>
      </c>
      <c r="B1427" s="204" t="s">
        <v>4256</v>
      </c>
      <c r="C1427" s="204" t="s">
        <v>4257</v>
      </c>
      <c r="D1427" s="204" t="s">
        <v>3099</v>
      </c>
      <c r="E1427" s="204" t="s">
        <v>4204</v>
      </c>
      <c r="F1427" s="60">
        <v>7462400</v>
      </c>
      <c r="G1427" s="204"/>
      <c r="H1427" s="204"/>
      <c r="I1427" s="204"/>
      <c r="J1427" s="204"/>
      <c r="K1427" s="204"/>
      <c r="L1427" s="204"/>
      <c r="M1427" s="204"/>
      <c r="N1427" s="204"/>
      <c r="O1427" s="204"/>
      <c r="P1427" s="204"/>
      <c r="Q1427" s="204"/>
      <c r="R1427" s="204"/>
      <c r="S1427" s="204"/>
      <c r="T1427" s="204"/>
      <c r="U1427" s="204"/>
      <c r="V1427" s="16">
        <f t="shared" si="65"/>
        <v>1151.44832</v>
      </c>
      <c r="W1427" s="28">
        <f>0.0001543*7462400</f>
        <v>1151.44832</v>
      </c>
      <c r="X1427" s="28">
        <f t="shared" si="64"/>
        <v>1151.44832</v>
      </c>
      <c r="Y1427" s="11" t="s">
        <v>34</v>
      </c>
      <c r="Z1427" s="26">
        <v>53</v>
      </c>
      <c r="AA1427" s="26">
        <v>56</v>
      </c>
      <c r="AB1427" s="26">
        <v>5</v>
      </c>
      <c r="AC1427" s="26"/>
      <c r="AD1427" s="26"/>
    </row>
    <row r="1428" spans="1:30" ht="36" customHeight="1">
      <c r="A1428" s="32">
        <v>53</v>
      </c>
      <c r="B1428" s="204" t="s">
        <v>4258</v>
      </c>
      <c r="C1428" s="204" t="s">
        <v>4259</v>
      </c>
      <c r="D1428" s="204" t="s">
        <v>3099</v>
      </c>
      <c r="E1428" s="204" t="s">
        <v>4204</v>
      </c>
      <c r="F1428" s="60">
        <v>7523200</v>
      </c>
      <c r="G1428" s="204"/>
      <c r="H1428" s="204"/>
      <c r="I1428" s="204"/>
      <c r="J1428" s="204"/>
      <c r="K1428" s="204"/>
      <c r="L1428" s="204"/>
      <c r="M1428" s="204"/>
      <c r="N1428" s="204"/>
      <c r="O1428" s="204"/>
      <c r="P1428" s="204"/>
      <c r="Q1428" s="204"/>
      <c r="R1428" s="204"/>
      <c r="S1428" s="204"/>
      <c r="T1428" s="204"/>
      <c r="U1428" s="204"/>
      <c r="V1428" s="16">
        <f t="shared" si="65"/>
        <v>1160.8297600000001</v>
      </c>
      <c r="W1428" s="28">
        <v>1160.8297600000001</v>
      </c>
      <c r="X1428" s="28">
        <f t="shared" si="64"/>
        <v>1160.8297600000001</v>
      </c>
      <c r="Y1428" s="11" t="s">
        <v>34</v>
      </c>
      <c r="Z1428" s="26">
        <v>53</v>
      </c>
      <c r="AA1428" s="26">
        <v>56</v>
      </c>
      <c r="AB1428" s="26">
        <v>5</v>
      </c>
      <c r="AC1428" s="26"/>
      <c r="AD1428" s="26"/>
    </row>
    <row r="1429" spans="1:30" ht="36" customHeight="1">
      <c r="A1429" s="32">
        <v>54</v>
      </c>
      <c r="B1429" s="204" t="s">
        <v>4260</v>
      </c>
      <c r="C1429" s="204" t="s">
        <v>4259</v>
      </c>
      <c r="D1429" s="204" t="s">
        <v>32</v>
      </c>
      <c r="E1429" s="204" t="s">
        <v>4163</v>
      </c>
      <c r="F1429" s="60">
        <v>10830800</v>
      </c>
      <c r="G1429" s="204"/>
      <c r="H1429" s="204"/>
      <c r="I1429" s="204"/>
      <c r="J1429" s="204"/>
      <c r="K1429" s="204"/>
      <c r="L1429" s="204"/>
      <c r="M1429" s="204"/>
      <c r="N1429" s="204"/>
      <c r="O1429" s="204"/>
      <c r="P1429" s="204"/>
      <c r="Q1429" s="204"/>
      <c r="R1429" s="204"/>
      <c r="S1429" s="204"/>
      <c r="T1429" s="204"/>
      <c r="U1429" s="204"/>
      <c r="V1429" s="16">
        <f t="shared" si="65"/>
        <v>1671.19244</v>
      </c>
      <c r="W1429" s="28">
        <f>10830800*0.0001543</f>
        <v>1671.19244</v>
      </c>
      <c r="X1429" s="28">
        <f t="shared" si="64"/>
        <v>1671.19244</v>
      </c>
      <c r="Y1429" s="11" t="s">
        <v>34</v>
      </c>
      <c r="Z1429" s="26">
        <v>53</v>
      </c>
      <c r="AA1429" s="26">
        <v>56</v>
      </c>
      <c r="AB1429" s="26">
        <v>5</v>
      </c>
      <c r="AC1429" s="26"/>
      <c r="AD1429" s="26"/>
    </row>
    <row r="1430" spans="1:30" ht="36" customHeight="1">
      <c r="A1430" s="32">
        <v>55</v>
      </c>
      <c r="B1430" s="204" t="s">
        <v>4261</v>
      </c>
      <c r="C1430" s="204" t="s">
        <v>4262</v>
      </c>
      <c r="D1430" s="204" t="s">
        <v>32</v>
      </c>
      <c r="E1430" s="204" t="s">
        <v>4163</v>
      </c>
      <c r="F1430" s="60">
        <v>14028700</v>
      </c>
      <c r="G1430" s="204"/>
      <c r="H1430" s="204"/>
      <c r="I1430" s="204"/>
      <c r="J1430" s="204"/>
      <c r="K1430" s="204"/>
      <c r="L1430" s="204"/>
      <c r="M1430" s="204"/>
      <c r="N1430" s="204"/>
      <c r="O1430" s="204"/>
      <c r="P1430" s="204"/>
      <c r="Q1430" s="204"/>
      <c r="R1430" s="204"/>
      <c r="S1430" s="204"/>
      <c r="T1430" s="204"/>
      <c r="U1430" s="204"/>
      <c r="V1430" s="16">
        <f t="shared" si="65"/>
        <v>2164.6284100000003</v>
      </c>
      <c r="W1430" s="28">
        <v>2164.6284100000003</v>
      </c>
      <c r="X1430" s="28">
        <f t="shared" si="64"/>
        <v>2164.6284100000003</v>
      </c>
      <c r="Y1430" s="11" t="s">
        <v>34</v>
      </c>
      <c r="Z1430" s="26">
        <v>53</v>
      </c>
      <c r="AA1430" s="26">
        <v>56</v>
      </c>
      <c r="AB1430" s="26">
        <v>5</v>
      </c>
      <c r="AC1430" s="26"/>
      <c r="AD1430" s="26"/>
    </row>
    <row r="1431" spans="1:30" ht="36" customHeight="1">
      <c r="A1431" s="32">
        <v>56</v>
      </c>
      <c r="B1431" s="204" t="s">
        <v>4263</v>
      </c>
      <c r="C1431" s="204" t="s">
        <v>4264</v>
      </c>
      <c r="D1431" s="204" t="s">
        <v>1244</v>
      </c>
      <c r="E1431" s="204" t="s">
        <v>4265</v>
      </c>
      <c r="F1431" s="60">
        <v>6014600</v>
      </c>
      <c r="G1431" s="204"/>
      <c r="H1431" s="204"/>
      <c r="I1431" s="204"/>
      <c r="J1431" s="204"/>
      <c r="K1431" s="204"/>
      <c r="L1431" s="204"/>
      <c r="M1431" s="204"/>
      <c r="N1431" s="204"/>
      <c r="O1431" s="204"/>
      <c r="P1431" s="204"/>
      <c r="Q1431" s="204"/>
      <c r="R1431" s="204"/>
      <c r="S1431" s="204"/>
      <c r="T1431" s="204"/>
      <c r="U1431" s="204"/>
      <c r="V1431" s="16">
        <f t="shared" si="65"/>
        <v>928.0527800000001</v>
      </c>
      <c r="W1431" s="28">
        <v>928.0527800000001</v>
      </c>
      <c r="X1431" s="28">
        <f t="shared" si="64"/>
        <v>928.0527800000001</v>
      </c>
      <c r="Y1431" s="26" t="s">
        <v>34</v>
      </c>
      <c r="Z1431" s="26">
        <v>53</v>
      </c>
      <c r="AA1431" s="26">
        <v>56</v>
      </c>
      <c r="AB1431" s="26">
        <v>3</v>
      </c>
      <c r="AC1431" s="26"/>
      <c r="AD1431" s="26"/>
    </row>
    <row r="1432" spans="1:30" ht="36" customHeight="1">
      <c r="A1432" s="32">
        <v>57</v>
      </c>
      <c r="B1432" s="204" t="s">
        <v>4266</v>
      </c>
      <c r="C1432" s="204" t="s">
        <v>4267</v>
      </c>
      <c r="D1432" s="204" t="s">
        <v>32</v>
      </c>
      <c r="E1432" s="204" t="s">
        <v>4163</v>
      </c>
      <c r="F1432" s="60">
        <v>7428600</v>
      </c>
      <c r="G1432" s="204"/>
      <c r="H1432" s="204"/>
      <c r="I1432" s="204"/>
      <c r="J1432" s="204"/>
      <c r="K1432" s="204"/>
      <c r="L1432" s="204"/>
      <c r="M1432" s="204"/>
      <c r="N1432" s="204"/>
      <c r="O1432" s="204"/>
      <c r="P1432" s="204"/>
      <c r="Q1432" s="204"/>
      <c r="R1432" s="204"/>
      <c r="S1432" s="204"/>
      <c r="T1432" s="204"/>
      <c r="U1432" s="204"/>
      <c r="V1432" s="16">
        <f t="shared" si="65"/>
        <v>1146.23298</v>
      </c>
      <c r="W1432" s="28">
        <f>0.0001543*7428600</f>
        <v>1146.23298</v>
      </c>
      <c r="X1432" s="28">
        <f t="shared" si="64"/>
        <v>1146.23298</v>
      </c>
      <c r="Y1432" s="11" t="s">
        <v>34</v>
      </c>
      <c r="Z1432" s="26">
        <v>53</v>
      </c>
      <c r="AA1432" s="26">
        <v>56</v>
      </c>
      <c r="AB1432" s="26">
        <v>5</v>
      </c>
      <c r="AC1432" s="26"/>
      <c r="AD1432" s="26"/>
    </row>
    <row r="1433" spans="1:30" ht="36" customHeight="1">
      <c r="A1433" s="32">
        <v>58</v>
      </c>
      <c r="B1433" s="204" t="s">
        <v>4268</v>
      </c>
      <c r="C1433" s="204" t="s">
        <v>4269</v>
      </c>
      <c r="D1433" s="204" t="s">
        <v>32</v>
      </c>
      <c r="E1433" s="204" t="s">
        <v>4270</v>
      </c>
      <c r="F1433" s="60">
        <v>13001363</v>
      </c>
      <c r="G1433" s="204"/>
      <c r="H1433" s="204"/>
      <c r="I1433" s="204"/>
      <c r="J1433" s="204"/>
      <c r="K1433" s="204"/>
      <c r="L1433" s="204"/>
      <c r="M1433" s="204"/>
      <c r="N1433" s="204"/>
      <c r="O1433" s="204"/>
      <c r="P1433" s="204"/>
      <c r="Q1433" s="204"/>
      <c r="R1433" s="204"/>
      <c r="S1433" s="204"/>
      <c r="T1433" s="204"/>
      <c r="U1433" s="204"/>
      <c r="V1433" s="16">
        <f t="shared" si="65"/>
        <v>2006.1103109000001</v>
      </c>
      <c r="W1433" s="28">
        <v>2006.1103109000001</v>
      </c>
      <c r="X1433" s="28">
        <f t="shared" si="64"/>
        <v>2006.1103109000001</v>
      </c>
      <c r="Y1433" s="11" t="s">
        <v>34</v>
      </c>
      <c r="Z1433" s="26">
        <v>53</v>
      </c>
      <c r="AA1433" s="26">
        <v>56</v>
      </c>
      <c r="AB1433" s="26">
        <v>5</v>
      </c>
      <c r="AC1433" s="26"/>
      <c r="AD1433" s="26"/>
    </row>
    <row r="1434" spans="1:30" ht="36" hidden="1" customHeight="1">
      <c r="A1434" s="32">
        <v>59</v>
      </c>
      <c r="B1434" s="204" t="s">
        <v>4229</v>
      </c>
      <c r="C1434" s="204" t="s">
        <v>4271</v>
      </c>
      <c r="D1434" s="204" t="s">
        <v>32</v>
      </c>
      <c r="E1434" s="204" t="s">
        <v>4163</v>
      </c>
      <c r="F1434" s="60">
        <v>15833300</v>
      </c>
      <c r="G1434" s="204"/>
      <c r="H1434" s="204"/>
      <c r="I1434" s="204"/>
      <c r="J1434" s="204"/>
      <c r="K1434" s="204"/>
      <c r="L1434" s="204"/>
      <c r="M1434" s="204"/>
      <c r="N1434" s="204"/>
      <c r="O1434" s="204"/>
      <c r="P1434" s="204"/>
      <c r="Q1434" s="204"/>
      <c r="R1434" s="204"/>
      <c r="S1434" s="204"/>
      <c r="T1434" s="204"/>
      <c r="U1434" s="204"/>
      <c r="V1434" s="16">
        <f t="shared" si="65"/>
        <v>2443.0781900000002</v>
      </c>
      <c r="W1434" s="28">
        <v>2443.0781900000002</v>
      </c>
      <c r="X1434" s="28">
        <f t="shared" si="64"/>
        <v>2443.0781900000002</v>
      </c>
      <c r="Y1434" s="11" t="s">
        <v>34</v>
      </c>
      <c r="Z1434" s="26">
        <v>53</v>
      </c>
      <c r="AA1434" s="26">
        <v>56</v>
      </c>
      <c r="AB1434" s="26">
        <v>5</v>
      </c>
      <c r="AC1434" s="215" t="s">
        <v>4231</v>
      </c>
      <c r="AD1434" s="215">
        <v>1021</v>
      </c>
    </row>
    <row r="1435" spans="1:30" ht="36" hidden="1" customHeight="1">
      <c r="A1435" s="32">
        <v>60</v>
      </c>
      <c r="B1435" s="204" t="s">
        <v>4272</v>
      </c>
      <c r="C1435" s="204" t="s">
        <v>4273</v>
      </c>
      <c r="D1435" s="204" t="s">
        <v>32</v>
      </c>
      <c r="E1435" s="204" t="s">
        <v>4204</v>
      </c>
      <c r="F1435" s="60">
        <v>9013400</v>
      </c>
      <c r="G1435" s="204"/>
      <c r="H1435" s="204"/>
      <c r="I1435" s="204"/>
      <c r="J1435" s="204"/>
      <c r="K1435" s="204"/>
      <c r="L1435" s="204"/>
      <c r="M1435" s="204"/>
      <c r="N1435" s="204"/>
      <c r="O1435" s="204"/>
      <c r="P1435" s="204"/>
      <c r="Q1435" s="204"/>
      <c r="R1435" s="204"/>
      <c r="S1435" s="204"/>
      <c r="T1435" s="204"/>
      <c r="U1435" s="204"/>
      <c r="V1435" s="16">
        <f t="shared" si="65"/>
        <v>1390.7676200000001</v>
      </c>
      <c r="W1435" s="28">
        <v>1390.7676200000001</v>
      </c>
      <c r="X1435" s="28">
        <f t="shared" si="64"/>
        <v>1390.7676200000001</v>
      </c>
      <c r="Y1435" s="11" t="s">
        <v>34</v>
      </c>
      <c r="Z1435" s="26">
        <v>53</v>
      </c>
      <c r="AA1435" s="26">
        <v>56</v>
      </c>
      <c r="AB1435" s="26">
        <v>5</v>
      </c>
      <c r="AC1435" s="215" t="s">
        <v>4274</v>
      </c>
      <c r="AD1435" s="215">
        <v>1001</v>
      </c>
    </row>
    <row r="1436" spans="1:30" ht="36" hidden="1" customHeight="1">
      <c r="A1436" s="32">
        <v>1</v>
      </c>
      <c r="B1436" s="219" t="s">
        <v>4275</v>
      </c>
      <c r="C1436" s="219" t="s">
        <v>4276</v>
      </c>
      <c r="D1436" s="219" t="s">
        <v>32</v>
      </c>
      <c r="E1436" s="219" t="s">
        <v>125</v>
      </c>
      <c r="F1436" s="220">
        <v>9254000</v>
      </c>
      <c r="G1436" s="221"/>
      <c r="H1436" s="26"/>
      <c r="I1436" s="26"/>
      <c r="J1436" s="26"/>
      <c r="K1436" s="221"/>
      <c r="L1436" s="26"/>
      <c r="M1436" s="221"/>
      <c r="N1436" s="26"/>
      <c r="O1436" s="26"/>
      <c r="P1436" s="26"/>
      <c r="Q1436" s="26"/>
      <c r="R1436" s="222">
        <v>0</v>
      </c>
      <c r="S1436" s="26"/>
      <c r="T1436" s="26"/>
      <c r="U1436" s="26"/>
      <c r="V1436" s="16">
        <f t="shared" si="65"/>
        <v>1427.8922</v>
      </c>
      <c r="W1436" s="28">
        <f>F1436*0.0001543</f>
        <v>1427.8922</v>
      </c>
      <c r="X1436" s="28">
        <v>1427.8922</v>
      </c>
      <c r="Y1436" s="11" t="s">
        <v>34</v>
      </c>
      <c r="Z1436" s="219">
        <v>54</v>
      </c>
      <c r="AA1436" s="219">
        <v>12</v>
      </c>
      <c r="AB1436" s="219">
        <v>5</v>
      </c>
      <c r="AC1436" s="219" t="s">
        <v>4277</v>
      </c>
      <c r="AD1436" s="219">
        <v>1209</v>
      </c>
    </row>
    <row r="1437" spans="1:30" ht="36" hidden="1" customHeight="1">
      <c r="A1437" s="32">
        <v>2</v>
      </c>
      <c r="B1437" s="219" t="s">
        <v>4278</v>
      </c>
      <c r="C1437" s="219" t="s">
        <v>4279</v>
      </c>
      <c r="D1437" s="219" t="s">
        <v>32</v>
      </c>
      <c r="E1437" s="219" t="s">
        <v>1177</v>
      </c>
      <c r="F1437" s="220">
        <v>11236700</v>
      </c>
      <c r="G1437" s="221"/>
      <c r="H1437" s="26"/>
      <c r="I1437" s="26"/>
      <c r="J1437" s="26"/>
      <c r="K1437" s="221"/>
      <c r="L1437" s="26"/>
      <c r="M1437" s="221"/>
      <c r="N1437" s="26"/>
      <c r="O1437" s="26"/>
      <c r="P1437" s="26"/>
      <c r="Q1437" s="26"/>
      <c r="R1437" s="222">
        <v>0</v>
      </c>
      <c r="S1437" s="26"/>
      <c r="T1437" s="26"/>
      <c r="U1437" s="26"/>
      <c r="V1437" s="16">
        <f t="shared" si="65"/>
        <v>1733.8228100000001</v>
      </c>
      <c r="W1437" s="28">
        <f t="shared" ref="W1437:W1500" si="66">F1437*0.0001543</f>
        <v>1733.8228100000001</v>
      </c>
      <c r="X1437" s="28">
        <v>1733.8228100000001</v>
      </c>
      <c r="Y1437" s="11" t="s">
        <v>51</v>
      </c>
      <c r="Z1437" s="219">
        <v>54</v>
      </c>
      <c r="AA1437" s="219">
        <v>12</v>
      </c>
      <c r="AB1437" s="219">
        <v>5</v>
      </c>
      <c r="AC1437" s="219" t="s">
        <v>4280</v>
      </c>
      <c r="AD1437" s="219">
        <v>1212</v>
      </c>
    </row>
    <row r="1438" spans="1:30" ht="36" hidden="1" customHeight="1">
      <c r="A1438" s="32">
        <v>3</v>
      </c>
      <c r="B1438" s="219" t="s">
        <v>4281</v>
      </c>
      <c r="C1438" s="219" t="s">
        <v>4282</v>
      </c>
      <c r="D1438" s="219" t="s">
        <v>32</v>
      </c>
      <c r="E1438" s="219" t="s">
        <v>2464</v>
      </c>
      <c r="F1438" s="220">
        <v>6826600</v>
      </c>
      <c r="G1438" s="221"/>
      <c r="H1438" s="26"/>
      <c r="I1438" s="26"/>
      <c r="J1438" s="26"/>
      <c r="K1438" s="221"/>
      <c r="L1438" s="26"/>
      <c r="M1438" s="221"/>
      <c r="N1438" s="26"/>
      <c r="O1438" s="26"/>
      <c r="P1438" s="26"/>
      <c r="Q1438" s="26"/>
      <c r="R1438" s="222">
        <v>0</v>
      </c>
      <c r="S1438" s="26"/>
      <c r="T1438" s="26"/>
      <c r="U1438" s="26"/>
      <c r="V1438" s="16">
        <f t="shared" si="65"/>
        <v>1053.34438</v>
      </c>
      <c r="W1438" s="28">
        <f t="shared" si="66"/>
        <v>1053.34438</v>
      </c>
      <c r="X1438" s="28">
        <v>1053.34438</v>
      </c>
      <c r="Y1438" s="11" t="s">
        <v>51</v>
      </c>
      <c r="Z1438" s="219">
        <v>54</v>
      </c>
      <c r="AA1438" s="219">
        <v>12</v>
      </c>
      <c r="AB1438" s="219">
        <v>5</v>
      </c>
      <c r="AC1438" s="219" t="s">
        <v>4283</v>
      </c>
      <c r="AD1438" s="219">
        <v>1200</v>
      </c>
    </row>
    <row r="1439" spans="1:30" ht="36" hidden="1" customHeight="1">
      <c r="A1439" s="32">
        <v>4</v>
      </c>
      <c r="B1439" s="219" t="s">
        <v>4284</v>
      </c>
      <c r="C1439" s="219" t="s">
        <v>4285</v>
      </c>
      <c r="D1439" s="219" t="s">
        <v>32</v>
      </c>
      <c r="E1439" s="219" t="s">
        <v>289</v>
      </c>
      <c r="F1439" s="220">
        <v>51765000</v>
      </c>
      <c r="G1439" s="221"/>
      <c r="H1439" s="26"/>
      <c r="I1439" s="26"/>
      <c r="J1439" s="26"/>
      <c r="K1439" s="221"/>
      <c r="L1439" s="26"/>
      <c r="M1439" s="221"/>
      <c r="N1439" s="26"/>
      <c r="O1439" s="26"/>
      <c r="P1439" s="26"/>
      <c r="Q1439" s="26"/>
      <c r="R1439" s="222">
        <v>0</v>
      </c>
      <c r="S1439" s="26"/>
      <c r="T1439" s="26"/>
      <c r="U1439" s="26"/>
      <c r="V1439" s="16">
        <f t="shared" si="65"/>
        <v>7987.339500000001</v>
      </c>
      <c r="W1439" s="28">
        <f t="shared" si="66"/>
        <v>7987.339500000001</v>
      </c>
      <c r="X1439" s="28">
        <v>7987.339500000001</v>
      </c>
      <c r="Y1439" s="11" t="s">
        <v>34</v>
      </c>
      <c r="Z1439" s="219">
        <v>54</v>
      </c>
      <c r="AA1439" s="219">
        <v>12</v>
      </c>
      <c r="AB1439" s="219">
        <v>5</v>
      </c>
      <c r="AC1439" s="219" t="s">
        <v>4286</v>
      </c>
      <c r="AD1439" s="219">
        <v>1216</v>
      </c>
    </row>
    <row r="1440" spans="1:30" ht="36" customHeight="1">
      <c r="A1440" s="32">
        <v>5</v>
      </c>
      <c r="B1440" s="219" t="s">
        <v>4287</v>
      </c>
      <c r="C1440" s="219" t="s">
        <v>4288</v>
      </c>
      <c r="D1440" s="219" t="s">
        <v>32</v>
      </c>
      <c r="E1440" s="219" t="s">
        <v>4289</v>
      </c>
      <c r="F1440" s="220">
        <v>8602400</v>
      </c>
      <c r="G1440" s="221"/>
      <c r="H1440" s="26"/>
      <c r="I1440" s="26"/>
      <c r="J1440" s="26"/>
      <c r="K1440" s="221"/>
      <c r="L1440" s="26"/>
      <c r="M1440" s="221"/>
      <c r="N1440" s="26"/>
      <c r="O1440" s="26"/>
      <c r="P1440" s="26"/>
      <c r="Q1440" s="26"/>
      <c r="R1440" s="222">
        <v>0</v>
      </c>
      <c r="S1440" s="26"/>
      <c r="T1440" s="26"/>
      <c r="U1440" s="26"/>
      <c r="V1440" s="16">
        <f t="shared" si="65"/>
        <v>1327.35032</v>
      </c>
      <c r="W1440" s="28">
        <f t="shared" si="66"/>
        <v>1327.35032</v>
      </c>
      <c r="X1440" s="28">
        <v>1327.35032</v>
      </c>
      <c r="Y1440" s="11" t="s">
        <v>51</v>
      </c>
      <c r="Z1440" s="219">
        <v>54</v>
      </c>
      <c r="AA1440" s="219">
        <v>12</v>
      </c>
      <c r="AB1440" s="219">
        <v>5</v>
      </c>
      <c r="AC1440" s="219"/>
      <c r="AD1440" s="219"/>
    </row>
    <row r="1441" spans="1:30" ht="36" customHeight="1">
      <c r="A1441" s="32">
        <v>6</v>
      </c>
      <c r="B1441" s="219" t="s">
        <v>4290</v>
      </c>
      <c r="C1441" s="219" t="s">
        <v>4291</v>
      </c>
      <c r="D1441" s="219" t="s">
        <v>32</v>
      </c>
      <c r="E1441" s="219" t="s">
        <v>1177</v>
      </c>
      <c r="F1441" s="220">
        <v>32453000</v>
      </c>
      <c r="G1441" s="221"/>
      <c r="H1441" s="26"/>
      <c r="I1441" s="26"/>
      <c r="J1441" s="26"/>
      <c r="K1441" s="221"/>
      <c r="L1441" s="26"/>
      <c r="M1441" s="221"/>
      <c r="N1441" s="26"/>
      <c r="O1441" s="26"/>
      <c r="P1441" s="26"/>
      <c r="Q1441" s="26"/>
      <c r="R1441" s="222">
        <v>0</v>
      </c>
      <c r="S1441" s="26"/>
      <c r="T1441" s="26"/>
      <c r="U1441" s="26"/>
      <c r="V1441" s="16">
        <f t="shared" si="65"/>
        <v>5007.4979000000003</v>
      </c>
      <c r="W1441" s="28">
        <f t="shared" si="66"/>
        <v>5007.4979000000003</v>
      </c>
      <c r="X1441" s="28">
        <v>5007.4979000000003</v>
      </c>
      <c r="Y1441" s="11" t="s">
        <v>34</v>
      </c>
      <c r="Z1441" s="219">
        <v>54</v>
      </c>
      <c r="AA1441" s="219">
        <v>12</v>
      </c>
      <c r="AB1441" s="219">
        <v>5</v>
      </c>
      <c r="AC1441" s="219"/>
      <c r="AD1441" s="219"/>
    </row>
    <row r="1442" spans="1:30" ht="36" customHeight="1">
      <c r="A1442" s="32">
        <v>7</v>
      </c>
      <c r="B1442" s="219" t="s">
        <v>4292</v>
      </c>
      <c r="C1442" s="219" t="s">
        <v>4293</v>
      </c>
      <c r="D1442" s="219" t="s">
        <v>32</v>
      </c>
      <c r="E1442" s="219" t="s">
        <v>289</v>
      </c>
      <c r="F1442" s="220">
        <v>14253700</v>
      </c>
      <c r="G1442" s="221"/>
      <c r="H1442" s="26"/>
      <c r="I1442" s="26"/>
      <c r="J1442" s="26"/>
      <c r="K1442" s="221"/>
      <c r="L1442" s="26"/>
      <c r="M1442" s="221"/>
      <c r="N1442" s="26"/>
      <c r="O1442" s="26"/>
      <c r="P1442" s="26"/>
      <c r="Q1442" s="26"/>
      <c r="R1442" s="222">
        <v>0</v>
      </c>
      <c r="S1442" s="26"/>
      <c r="T1442" s="26"/>
      <c r="U1442" s="26"/>
      <c r="V1442" s="16">
        <f t="shared" si="65"/>
        <v>2199.34591</v>
      </c>
      <c r="W1442" s="28">
        <f t="shared" si="66"/>
        <v>2199.34591</v>
      </c>
      <c r="X1442" s="28">
        <v>2199.34591</v>
      </c>
      <c r="Y1442" s="11" t="s">
        <v>51</v>
      </c>
      <c r="Z1442" s="219">
        <v>54</v>
      </c>
      <c r="AA1442" s="219">
        <v>12</v>
      </c>
      <c r="AB1442" s="219">
        <v>5</v>
      </c>
      <c r="AC1442" s="219"/>
      <c r="AD1442" s="219"/>
    </row>
    <row r="1443" spans="1:30" ht="36" hidden="1" customHeight="1">
      <c r="A1443" s="32">
        <v>8</v>
      </c>
      <c r="B1443" s="219" t="s">
        <v>4294</v>
      </c>
      <c r="C1443" s="219" t="s">
        <v>4295</v>
      </c>
      <c r="D1443" s="219" t="s">
        <v>32</v>
      </c>
      <c r="E1443" s="219" t="s">
        <v>4296</v>
      </c>
      <c r="F1443" s="220">
        <v>32507300</v>
      </c>
      <c r="G1443" s="221"/>
      <c r="H1443" s="26"/>
      <c r="I1443" s="26"/>
      <c r="J1443" s="26"/>
      <c r="K1443" s="221"/>
      <c r="L1443" s="26"/>
      <c r="M1443" s="221"/>
      <c r="N1443" s="26"/>
      <c r="O1443" s="26"/>
      <c r="P1443" s="26"/>
      <c r="Q1443" s="26"/>
      <c r="R1443" s="222">
        <v>0</v>
      </c>
      <c r="S1443" s="26"/>
      <c r="T1443" s="26"/>
      <c r="U1443" s="26"/>
      <c r="V1443" s="16">
        <f t="shared" si="65"/>
        <v>5015.8763900000004</v>
      </c>
      <c r="W1443" s="28">
        <f t="shared" si="66"/>
        <v>5015.8763900000004</v>
      </c>
      <c r="X1443" s="28">
        <v>5015.8763900000004</v>
      </c>
      <c r="Y1443" s="11" t="s">
        <v>51</v>
      </c>
      <c r="Z1443" s="219">
        <v>54</v>
      </c>
      <c r="AA1443" s="219">
        <v>12</v>
      </c>
      <c r="AB1443" s="219">
        <v>5</v>
      </c>
      <c r="AC1443" s="219" t="s">
        <v>4297</v>
      </c>
      <c r="AD1443" s="219">
        <v>1214</v>
      </c>
    </row>
    <row r="1444" spans="1:30" ht="36" customHeight="1">
      <c r="A1444" s="32">
        <v>9</v>
      </c>
      <c r="B1444" s="46" t="s">
        <v>4298</v>
      </c>
      <c r="C1444" s="219" t="s">
        <v>4299</v>
      </c>
      <c r="D1444" s="219" t="s">
        <v>32</v>
      </c>
      <c r="E1444" s="219" t="s">
        <v>4300</v>
      </c>
      <c r="F1444" s="220">
        <v>27143900</v>
      </c>
      <c r="G1444" s="221"/>
      <c r="H1444" s="26"/>
      <c r="I1444" s="26"/>
      <c r="J1444" s="26"/>
      <c r="K1444" s="221"/>
      <c r="L1444" s="26"/>
      <c r="M1444" s="221"/>
      <c r="N1444" s="26"/>
      <c r="O1444" s="26"/>
      <c r="P1444" s="26"/>
      <c r="Q1444" s="26"/>
      <c r="R1444" s="222">
        <v>0</v>
      </c>
      <c r="S1444" s="26"/>
      <c r="T1444" s="26"/>
      <c r="U1444" s="26"/>
      <c r="V1444" s="16">
        <f t="shared" si="65"/>
        <v>4188.3037700000004</v>
      </c>
      <c r="W1444" s="28">
        <f t="shared" si="66"/>
        <v>4188.3037700000004</v>
      </c>
      <c r="X1444" s="28">
        <v>4188.3037700000004</v>
      </c>
      <c r="Y1444" s="11" t="s">
        <v>51</v>
      </c>
      <c r="Z1444" s="219">
        <v>54</v>
      </c>
      <c r="AA1444" s="219">
        <v>12</v>
      </c>
      <c r="AB1444" s="219">
        <v>5</v>
      </c>
      <c r="AC1444" s="219"/>
      <c r="AD1444" s="219"/>
    </row>
    <row r="1445" spans="1:30" ht="36" customHeight="1">
      <c r="A1445" s="32">
        <v>10</v>
      </c>
      <c r="B1445" s="219" t="s">
        <v>4301</v>
      </c>
      <c r="C1445" s="219" t="s">
        <v>4302</v>
      </c>
      <c r="D1445" s="219" t="s">
        <v>32</v>
      </c>
      <c r="E1445" s="219" t="s">
        <v>2394</v>
      </c>
      <c r="F1445" s="220">
        <v>5330000</v>
      </c>
      <c r="G1445" s="221"/>
      <c r="H1445" s="26"/>
      <c r="I1445" s="26"/>
      <c r="J1445" s="26"/>
      <c r="K1445" s="221">
        <v>28</v>
      </c>
      <c r="L1445" s="26"/>
      <c r="M1445" s="221"/>
      <c r="N1445" s="26"/>
      <c r="O1445" s="26"/>
      <c r="P1445" s="26"/>
      <c r="Q1445" s="26"/>
      <c r="R1445" s="222">
        <v>690000</v>
      </c>
      <c r="S1445" s="26"/>
      <c r="T1445" s="26"/>
      <c r="U1445" s="26"/>
      <c r="V1445" s="16">
        <f t="shared" si="65"/>
        <v>1471.979</v>
      </c>
      <c r="W1445" s="28">
        <f t="shared" si="66"/>
        <v>822.4190000000001</v>
      </c>
      <c r="X1445" s="28">
        <v>822.4190000000001</v>
      </c>
      <c r="Y1445" s="11" t="s">
        <v>34</v>
      </c>
      <c r="Z1445" s="219">
        <v>54</v>
      </c>
      <c r="AA1445" s="219">
        <v>12</v>
      </c>
      <c r="AB1445" s="219">
        <v>5</v>
      </c>
      <c r="AC1445" s="219"/>
      <c r="AD1445" s="219"/>
    </row>
    <row r="1446" spans="1:30" ht="36" hidden="1" customHeight="1">
      <c r="A1446" s="32">
        <v>11</v>
      </c>
      <c r="B1446" s="219" t="s">
        <v>4303</v>
      </c>
      <c r="C1446" s="219" t="s">
        <v>4304</v>
      </c>
      <c r="D1446" s="219" t="s">
        <v>32</v>
      </c>
      <c r="E1446" s="219" t="s">
        <v>1177</v>
      </c>
      <c r="F1446" s="220">
        <v>15028000</v>
      </c>
      <c r="G1446" s="221"/>
      <c r="H1446" s="26"/>
      <c r="I1446" s="26"/>
      <c r="J1446" s="26"/>
      <c r="K1446" s="221"/>
      <c r="L1446" s="26"/>
      <c r="M1446" s="221"/>
      <c r="N1446" s="26"/>
      <c r="O1446" s="26"/>
      <c r="P1446" s="26"/>
      <c r="Q1446" s="26"/>
      <c r="R1446" s="222">
        <v>0</v>
      </c>
      <c r="S1446" s="26"/>
      <c r="T1446" s="26"/>
      <c r="U1446" s="26"/>
      <c r="V1446" s="16">
        <f t="shared" si="65"/>
        <v>2318.8204000000001</v>
      </c>
      <c r="W1446" s="28">
        <f t="shared" si="66"/>
        <v>2318.8204000000001</v>
      </c>
      <c r="X1446" s="28">
        <v>2318.8204000000001</v>
      </c>
      <c r="Y1446" s="11" t="s">
        <v>34</v>
      </c>
      <c r="Z1446" s="219">
        <v>54</v>
      </c>
      <c r="AA1446" s="219">
        <v>12</v>
      </c>
      <c r="AB1446" s="219">
        <v>5</v>
      </c>
      <c r="AC1446" s="219" t="s">
        <v>4305</v>
      </c>
      <c r="AD1446" s="219">
        <v>1210</v>
      </c>
    </row>
    <row r="1447" spans="1:30" ht="36" customHeight="1">
      <c r="A1447" s="32">
        <v>12</v>
      </c>
      <c r="B1447" s="219" t="s">
        <v>4306</v>
      </c>
      <c r="C1447" s="219" t="s">
        <v>4307</v>
      </c>
      <c r="D1447" s="219" t="s">
        <v>32</v>
      </c>
      <c r="E1447" s="219" t="s">
        <v>4308</v>
      </c>
      <c r="F1447" s="220">
        <v>9405700</v>
      </c>
      <c r="G1447" s="221"/>
      <c r="H1447" s="26"/>
      <c r="I1447" s="26"/>
      <c r="J1447" s="26"/>
      <c r="K1447" s="221"/>
      <c r="L1447" s="26"/>
      <c r="M1447" s="221"/>
      <c r="N1447" s="26"/>
      <c r="O1447" s="26"/>
      <c r="P1447" s="26"/>
      <c r="Q1447" s="26"/>
      <c r="R1447" s="222">
        <v>0</v>
      </c>
      <c r="S1447" s="26"/>
      <c r="T1447" s="26"/>
      <c r="U1447" s="26"/>
      <c r="V1447" s="16">
        <f t="shared" si="65"/>
        <v>1451.2995100000001</v>
      </c>
      <c r="W1447" s="28">
        <f t="shared" si="66"/>
        <v>1451.2995100000001</v>
      </c>
      <c r="X1447" s="28">
        <v>1451.2995100000001</v>
      </c>
      <c r="Y1447" s="11" t="s">
        <v>51</v>
      </c>
      <c r="Z1447" s="219">
        <v>54</v>
      </c>
      <c r="AA1447" s="219">
        <v>12</v>
      </c>
      <c r="AB1447" s="219">
        <v>5</v>
      </c>
      <c r="AC1447" s="219"/>
      <c r="AD1447" s="219"/>
    </row>
    <row r="1448" spans="1:30" ht="36" hidden="1" customHeight="1">
      <c r="A1448" s="32">
        <v>13</v>
      </c>
      <c r="B1448" s="219" t="s">
        <v>4309</v>
      </c>
      <c r="C1448" s="219" t="s">
        <v>4310</v>
      </c>
      <c r="D1448" s="219" t="s">
        <v>32</v>
      </c>
      <c r="E1448" s="219" t="s">
        <v>4296</v>
      </c>
      <c r="F1448" s="220">
        <v>16500050</v>
      </c>
      <c r="G1448" s="221"/>
      <c r="H1448" s="26"/>
      <c r="I1448" s="26"/>
      <c r="J1448" s="26"/>
      <c r="K1448" s="221"/>
      <c r="L1448" s="26"/>
      <c r="M1448" s="221"/>
      <c r="N1448" s="26"/>
      <c r="O1448" s="26"/>
      <c r="P1448" s="26"/>
      <c r="Q1448" s="26"/>
      <c r="R1448" s="222">
        <v>0</v>
      </c>
      <c r="S1448" s="26"/>
      <c r="T1448" s="26"/>
      <c r="U1448" s="26"/>
      <c r="V1448" s="16">
        <f t="shared" si="65"/>
        <v>2545.957715</v>
      </c>
      <c r="W1448" s="28">
        <f t="shared" si="66"/>
        <v>2545.957715</v>
      </c>
      <c r="X1448" s="28">
        <v>2545.957715</v>
      </c>
      <c r="Y1448" s="11" t="s">
        <v>51</v>
      </c>
      <c r="Z1448" s="219">
        <v>54</v>
      </c>
      <c r="AA1448" s="219">
        <v>12</v>
      </c>
      <c r="AB1448" s="219">
        <v>5</v>
      </c>
      <c r="AC1448" s="219" t="s">
        <v>4311</v>
      </c>
      <c r="AD1448" s="219">
        <v>1217</v>
      </c>
    </row>
    <row r="1449" spans="1:30" ht="36" hidden="1" customHeight="1">
      <c r="A1449" s="32">
        <v>14</v>
      </c>
      <c r="B1449" s="219" t="s">
        <v>4312</v>
      </c>
      <c r="C1449" s="219" t="s">
        <v>4313</v>
      </c>
      <c r="D1449" s="219" t="s">
        <v>32</v>
      </c>
      <c r="E1449" s="219" t="s">
        <v>2452</v>
      </c>
      <c r="F1449" s="220">
        <v>15765700</v>
      </c>
      <c r="G1449" s="221"/>
      <c r="H1449" s="26"/>
      <c r="I1449" s="26"/>
      <c r="J1449" s="26"/>
      <c r="K1449" s="221"/>
      <c r="L1449" s="26"/>
      <c r="M1449" s="221"/>
      <c r="N1449" s="26"/>
      <c r="O1449" s="26"/>
      <c r="P1449" s="26"/>
      <c r="Q1449" s="26"/>
      <c r="R1449" s="222">
        <v>0</v>
      </c>
      <c r="S1449" s="26"/>
      <c r="T1449" s="26"/>
      <c r="U1449" s="26"/>
      <c r="V1449" s="16">
        <f t="shared" si="65"/>
        <v>2432.6475100000002</v>
      </c>
      <c r="W1449" s="28">
        <f t="shared" si="66"/>
        <v>2432.6475100000002</v>
      </c>
      <c r="X1449" s="28">
        <v>2432.6475100000002</v>
      </c>
      <c r="Y1449" s="11" t="s">
        <v>51</v>
      </c>
      <c r="Z1449" s="219">
        <v>54</v>
      </c>
      <c r="AA1449" s="219">
        <v>12</v>
      </c>
      <c r="AB1449" s="219">
        <v>5</v>
      </c>
      <c r="AC1449" s="219" t="s">
        <v>4314</v>
      </c>
      <c r="AD1449" s="219">
        <v>1207</v>
      </c>
    </row>
    <row r="1450" spans="1:30" ht="36" customHeight="1">
      <c r="A1450" s="32">
        <v>15</v>
      </c>
      <c r="B1450" s="219" t="s">
        <v>4315</v>
      </c>
      <c r="C1450" s="219" t="s">
        <v>4316</v>
      </c>
      <c r="D1450" s="219" t="s">
        <v>32</v>
      </c>
      <c r="E1450" s="219" t="s">
        <v>4317</v>
      </c>
      <c r="F1450" s="220">
        <v>30054200</v>
      </c>
      <c r="G1450" s="221"/>
      <c r="H1450" s="26"/>
      <c r="I1450" s="26"/>
      <c r="J1450" s="26"/>
      <c r="K1450" s="221"/>
      <c r="L1450" s="26"/>
      <c r="M1450" s="221"/>
      <c r="N1450" s="26"/>
      <c r="O1450" s="26"/>
      <c r="P1450" s="26"/>
      <c r="Q1450" s="26"/>
      <c r="R1450" s="222">
        <v>0</v>
      </c>
      <c r="S1450" s="26"/>
      <c r="T1450" s="26"/>
      <c r="U1450" s="26"/>
      <c r="V1450" s="16">
        <f t="shared" si="65"/>
        <v>4637.3630600000006</v>
      </c>
      <c r="W1450" s="28">
        <f t="shared" si="66"/>
        <v>4637.3630600000006</v>
      </c>
      <c r="X1450" s="28">
        <v>4637.3630600000006</v>
      </c>
      <c r="Y1450" s="11" t="s">
        <v>51</v>
      </c>
      <c r="Z1450" s="219">
        <v>54</v>
      </c>
      <c r="AA1450" s="219">
        <v>12</v>
      </c>
      <c r="AB1450" s="219">
        <v>5</v>
      </c>
      <c r="AC1450" s="219"/>
      <c r="AD1450" s="219"/>
    </row>
    <row r="1451" spans="1:30" ht="36" customHeight="1">
      <c r="A1451" s="32">
        <v>16</v>
      </c>
      <c r="B1451" s="219" t="s">
        <v>4318</v>
      </c>
      <c r="C1451" s="219" t="s">
        <v>4319</v>
      </c>
      <c r="D1451" s="219" t="s">
        <v>32</v>
      </c>
      <c r="E1451" s="219" t="s">
        <v>4320</v>
      </c>
      <c r="F1451" s="220">
        <v>8041000</v>
      </c>
      <c r="G1451" s="221"/>
      <c r="H1451" s="26"/>
      <c r="I1451" s="26"/>
      <c r="J1451" s="26"/>
      <c r="K1451" s="221"/>
      <c r="L1451" s="26"/>
      <c r="M1451" s="221"/>
      <c r="N1451" s="26"/>
      <c r="O1451" s="26"/>
      <c r="P1451" s="26"/>
      <c r="Q1451" s="26"/>
      <c r="R1451" s="222">
        <v>486000000</v>
      </c>
      <c r="S1451" s="26"/>
      <c r="T1451" s="26"/>
      <c r="U1451" s="26"/>
      <c r="V1451" s="16">
        <f t="shared" si="65"/>
        <v>438640.72629999998</v>
      </c>
      <c r="W1451" s="28">
        <f t="shared" si="66"/>
        <v>1240.7263</v>
      </c>
      <c r="X1451" s="28">
        <v>1240.7263</v>
      </c>
      <c r="Y1451" s="11" t="s">
        <v>34</v>
      </c>
      <c r="Z1451" s="219">
        <v>54</v>
      </c>
      <c r="AA1451" s="219">
        <v>12</v>
      </c>
      <c r="AB1451" s="219">
        <v>5</v>
      </c>
      <c r="AC1451" s="219"/>
      <c r="AD1451" s="219"/>
    </row>
    <row r="1452" spans="1:30" ht="36" customHeight="1">
      <c r="A1452" s="32">
        <v>17</v>
      </c>
      <c r="B1452" s="219" t="s">
        <v>4321</v>
      </c>
      <c r="C1452" s="219" t="s">
        <v>4322</v>
      </c>
      <c r="D1452" s="219" t="s">
        <v>32</v>
      </c>
      <c r="E1452" s="219" t="s">
        <v>289</v>
      </c>
      <c r="F1452" s="220">
        <v>8150700</v>
      </c>
      <c r="G1452" s="221"/>
      <c r="H1452" s="26"/>
      <c r="I1452" s="26"/>
      <c r="J1452" s="26"/>
      <c r="K1452" s="221"/>
      <c r="L1452" s="26"/>
      <c r="M1452" s="221"/>
      <c r="N1452" s="26"/>
      <c r="O1452" s="26"/>
      <c r="P1452" s="26"/>
      <c r="Q1452" s="26"/>
      <c r="R1452" s="222">
        <v>0</v>
      </c>
      <c r="S1452" s="26"/>
      <c r="T1452" s="26"/>
      <c r="U1452" s="26"/>
      <c r="V1452" s="16">
        <f t="shared" si="65"/>
        <v>1257.65301</v>
      </c>
      <c r="W1452" s="28">
        <f t="shared" si="66"/>
        <v>1257.65301</v>
      </c>
      <c r="X1452" s="28">
        <v>1257.65301</v>
      </c>
      <c r="Y1452" s="11" t="s">
        <v>51</v>
      </c>
      <c r="Z1452" s="219">
        <v>54</v>
      </c>
      <c r="AA1452" s="219">
        <v>12</v>
      </c>
      <c r="AB1452" s="219">
        <v>5</v>
      </c>
      <c r="AC1452" s="219"/>
      <c r="AD1452" s="219"/>
    </row>
    <row r="1453" spans="1:30" ht="36" customHeight="1">
      <c r="A1453" s="32">
        <v>18</v>
      </c>
      <c r="B1453" s="219" t="s">
        <v>4323</v>
      </c>
      <c r="C1453" s="219" t="s">
        <v>4324</v>
      </c>
      <c r="D1453" s="219" t="s">
        <v>32</v>
      </c>
      <c r="E1453" s="219" t="s">
        <v>125</v>
      </c>
      <c r="F1453" s="220">
        <v>10542000</v>
      </c>
      <c r="G1453" s="221"/>
      <c r="H1453" s="26"/>
      <c r="I1453" s="26"/>
      <c r="J1453" s="26"/>
      <c r="K1453" s="221"/>
      <c r="L1453" s="26"/>
      <c r="M1453" s="221"/>
      <c r="N1453" s="26"/>
      <c r="O1453" s="26"/>
      <c r="P1453" s="26"/>
      <c r="Q1453" s="26"/>
      <c r="R1453" s="222">
        <v>0</v>
      </c>
      <c r="S1453" s="26"/>
      <c r="T1453" s="26"/>
      <c r="U1453" s="26"/>
      <c r="V1453" s="16">
        <f t="shared" si="65"/>
        <v>1626.6306000000002</v>
      </c>
      <c r="W1453" s="28">
        <f t="shared" si="66"/>
        <v>1626.6306000000002</v>
      </c>
      <c r="X1453" s="28">
        <v>1626.6306000000002</v>
      </c>
      <c r="Y1453" s="11" t="s">
        <v>34</v>
      </c>
      <c r="Z1453" s="219">
        <v>54</v>
      </c>
      <c r="AA1453" s="219">
        <v>12</v>
      </c>
      <c r="AB1453" s="219">
        <v>5</v>
      </c>
      <c r="AC1453" s="219"/>
      <c r="AD1453" s="219"/>
    </row>
    <row r="1454" spans="1:30" ht="36" hidden="1" customHeight="1">
      <c r="A1454" s="32">
        <v>19</v>
      </c>
      <c r="B1454" s="219" t="s">
        <v>4325</v>
      </c>
      <c r="C1454" s="219" t="s">
        <v>4326</v>
      </c>
      <c r="D1454" s="219" t="s">
        <v>32</v>
      </c>
      <c r="E1454" s="219" t="s">
        <v>4327</v>
      </c>
      <c r="F1454" s="220">
        <v>75782000</v>
      </c>
      <c r="G1454" s="223"/>
      <c r="H1454" s="26"/>
      <c r="I1454" s="26"/>
      <c r="J1454" s="26"/>
      <c r="K1454" s="223"/>
      <c r="L1454" s="26"/>
      <c r="M1454" s="223"/>
      <c r="N1454" s="26"/>
      <c r="O1454" s="26"/>
      <c r="P1454" s="26"/>
      <c r="Q1454" s="26"/>
      <c r="R1454" s="222">
        <v>0</v>
      </c>
      <c r="S1454" s="26"/>
      <c r="T1454" s="26"/>
      <c r="U1454" s="26"/>
      <c r="V1454" s="16">
        <f t="shared" si="65"/>
        <v>11693.162600000001</v>
      </c>
      <c r="W1454" s="28">
        <f t="shared" si="66"/>
        <v>11693.162600000001</v>
      </c>
      <c r="X1454" s="28">
        <v>11693.162600000001</v>
      </c>
      <c r="Y1454" s="11" t="s">
        <v>34</v>
      </c>
      <c r="Z1454" s="219">
        <v>54</v>
      </c>
      <c r="AA1454" s="219">
        <v>12</v>
      </c>
      <c r="AB1454" s="219">
        <v>5</v>
      </c>
      <c r="AC1454" s="219" t="s">
        <v>4328</v>
      </c>
      <c r="AD1454" s="219">
        <v>1084</v>
      </c>
    </row>
    <row r="1455" spans="1:30" ht="36" hidden="1" customHeight="1">
      <c r="A1455" s="32">
        <v>20</v>
      </c>
      <c r="B1455" s="219" t="s">
        <v>4329</v>
      </c>
      <c r="C1455" s="219" t="s">
        <v>4330</v>
      </c>
      <c r="D1455" s="219" t="s">
        <v>32</v>
      </c>
      <c r="E1455" s="219" t="s">
        <v>2464</v>
      </c>
      <c r="F1455" s="220">
        <v>10632900</v>
      </c>
      <c r="G1455" s="223"/>
      <c r="H1455" s="26"/>
      <c r="I1455" s="26"/>
      <c r="J1455" s="26"/>
      <c r="K1455" s="223"/>
      <c r="L1455" s="26"/>
      <c r="M1455" s="223"/>
      <c r="N1455" s="26"/>
      <c r="O1455" s="26"/>
      <c r="P1455" s="26"/>
      <c r="Q1455" s="26"/>
      <c r="R1455" s="222">
        <v>0</v>
      </c>
      <c r="S1455" s="26"/>
      <c r="T1455" s="26"/>
      <c r="U1455" s="26"/>
      <c r="V1455" s="16">
        <f t="shared" si="65"/>
        <v>1640.6564700000001</v>
      </c>
      <c r="W1455" s="28">
        <f t="shared" si="66"/>
        <v>1640.6564700000001</v>
      </c>
      <c r="X1455" s="28">
        <v>1640.6564700000001</v>
      </c>
      <c r="Y1455" s="11" t="s">
        <v>51</v>
      </c>
      <c r="Z1455" s="219">
        <v>54</v>
      </c>
      <c r="AA1455" s="219">
        <v>12</v>
      </c>
      <c r="AB1455" s="219">
        <v>5</v>
      </c>
      <c r="AC1455" s="219" t="s">
        <v>4331</v>
      </c>
      <c r="AD1455" s="219">
        <v>1202</v>
      </c>
    </row>
    <row r="1456" spans="1:30" ht="36" hidden="1" customHeight="1">
      <c r="A1456" s="32">
        <v>21</v>
      </c>
      <c r="B1456" s="219" t="s">
        <v>4332</v>
      </c>
      <c r="C1456" s="219" t="s">
        <v>4333</v>
      </c>
      <c r="D1456" s="219" t="s">
        <v>32</v>
      </c>
      <c r="E1456" s="219" t="s">
        <v>289</v>
      </c>
      <c r="F1456" s="220">
        <v>43801000</v>
      </c>
      <c r="G1456" s="221"/>
      <c r="H1456" s="26"/>
      <c r="I1456" s="26"/>
      <c r="J1456" s="26"/>
      <c r="K1456" s="221"/>
      <c r="L1456" s="26"/>
      <c r="M1456" s="221"/>
      <c r="N1456" s="26"/>
      <c r="O1456" s="26"/>
      <c r="P1456" s="26"/>
      <c r="Q1456" s="26"/>
      <c r="R1456" s="222">
        <v>0</v>
      </c>
      <c r="S1456" s="26"/>
      <c r="T1456" s="26"/>
      <c r="U1456" s="26"/>
      <c r="V1456" s="16">
        <f t="shared" si="65"/>
        <v>6758.4943000000003</v>
      </c>
      <c r="W1456" s="28">
        <f t="shared" si="66"/>
        <v>6758.4943000000003</v>
      </c>
      <c r="X1456" s="28">
        <v>6758.4943000000003</v>
      </c>
      <c r="Y1456" s="11" t="s">
        <v>34</v>
      </c>
      <c r="Z1456" s="219">
        <v>54</v>
      </c>
      <c r="AA1456" s="219">
        <v>12</v>
      </c>
      <c r="AB1456" s="219">
        <v>5</v>
      </c>
      <c r="AC1456" s="219" t="s">
        <v>4334</v>
      </c>
      <c r="AD1456" s="219">
        <v>1040</v>
      </c>
    </row>
    <row r="1457" spans="1:30" ht="36" customHeight="1">
      <c r="A1457" s="32">
        <v>22</v>
      </c>
      <c r="B1457" s="219" t="s">
        <v>4335</v>
      </c>
      <c r="C1457" s="219" t="s">
        <v>4336</v>
      </c>
      <c r="D1457" s="219" t="s">
        <v>32</v>
      </c>
      <c r="E1457" s="219" t="s">
        <v>289</v>
      </c>
      <c r="F1457" s="220">
        <v>77760000</v>
      </c>
      <c r="G1457" s="221"/>
      <c r="H1457" s="26"/>
      <c r="I1457" s="26"/>
      <c r="J1457" s="26"/>
      <c r="K1457" s="221"/>
      <c r="L1457" s="26"/>
      <c r="M1457" s="221"/>
      <c r="N1457" s="26"/>
      <c r="O1457" s="26"/>
      <c r="P1457" s="26"/>
      <c r="Q1457" s="26"/>
      <c r="R1457" s="222">
        <v>0</v>
      </c>
      <c r="S1457" s="26"/>
      <c r="T1457" s="26"/>
      <c r="U1457" s="26"/>
      <c r="V1457" s="16">
        <f t="shared" si="65"/>
        <v>11998.368</v>
      </c>
      <c r="W1457" s="28">
        <f t="shared" si="66"/>
        <v>11998.368</v>
      </c>
      <c r="X1457" s="28">
        <v>11998.368</v>
      </c>
      <c r="Y1457" s="11" t="s">
        <v>34</v>
      </c>
      <c r="Z1457" s="219">
        <v>54</v>
      </c>
      <c r="AA1457" s="219">
        <v>12</v>
      </c>
      <c r="AB1457" s="219">
        <v>5</v>
      </c>
      <c r="AC1457" s="219"/>
      <c r="AD1457" s="219"/>
    </row>
    <row r="1458" spans="1:30" ht="36" customHeight="1">
      <c r="A1458" s="32">
        <v>23</v>
      </c>
      <c r="B1458" s="219" t="s">
        <v>4337</v>
      </c>
      <c r="C1458" s="219" t="s">
        <v>4338</v>
      </c>
      <c r="D1458" s="219" t="s">
        <v>32</v>
      </c>
      <c r="E1458" s="219" t="s">
        <v>289</v>
      </c>
      <c r="F1458" s="220">
        <v>27873000</v>
      </c>
      <c r="G1458" s="223"/>
      <c r="H1458" s="26"/>
      <c r="I1458" s="26"/>
      <c r="J1458" s="26"/>
      <c r="K1458" s="221"/>
      <c r="L1458" s="26"/>
      <c r="M1458" s="221"/>
      <c r="N1458" s="26"/>
      <c r="O1458" s="26"/>
      <c r="P1458" s="26"/>
      <c r="Q1458" s="26"/>
      <c r="R1458" s="222">
        <v>0</v>
      </c>
      <c r="S1458" s="26"/>
      <c r="T1458" s="26"/>
      <c r="U1458" s="26"/>
      <c r="V1458" s="16">
        <f t="shared" si="65"/>
        <v>4300.8038999999999</v>
      </c>
      <c r="W1458" s="28">
        <f t="shared" si="66"/>
        <v>4300.8038999999999</v>
      </c>
      <c r="X1458" s="28">
        <v>4300.8038999999999</v>
      </c>
      <c r="Y1458" s="11" t="s">
        <v>34</v>
      </c>
      <c r="Z1458" s="219">
        <v>54</v>
      </c>
      <c r="AA1458" s="219">
        <v>12</v>
      </c>
      <c r="AB1458" s="219">
        <v>5</v>
      </c>
      <c r="AC1458" s="219"/>
      <c r="AD1458" s="219"/>
    </row>
    <row r="1459" spans="1:30" ht="36" hidden="1" customHeight="1">
      <c r="A1459" s="32">
        <v>24</v>
      </c>
      <c r="B1459" s="219" t="s">
        <v>4339</v>
      </c>
      <c r="C1459" s="219" t="s">
        <v>4340</v>
      </c>
      <c r="D1459" s="219" t="s">
        <v>32</v>
      </c>
      <c r="E1459" s="219" t="s">
        <v>289</v>
      </c>
      <c r="F1459" s="220">
        <v>33655100</v>
      </c>
      <c r="G1459" s="223"/>
      <c r="H1459" s="26"/>
      <c r="I1459" s="26"/>
      <c r="J1459" s="26"/>
      <c r="K1459" s="221"/>
      <c r="L1459" s="26"/>
      <c r="M1459" s="221"/>
      <c r="N1459" s="26"/>
      <c r="O1459" s="26"/>
      <c r="P1459" s="26"/>
      <c r="Q1459" s="26"/>
      <c r="R1459" s="222">
        <v>0</v>
      </c>
      <c r="S1459" s="26"/>
      <c r="T1459" s="26"/>
      <c r="U1459" s="26"/>
      <c r="V1459" s="16">
        <f t="shared" si="65"/>
        <v>5192.9819299999999</v>
      </c>
      <c r="W1459" s="28">
        <f t="shared" si="66"/>
        <v>5192.9819299999999</v>
      </c>
      <c r="X1459" s="28">
        <v>5192.9819299999999</v>
      </c>
      <c r="Y1459" s="11" t="s">
        <v>51</v>
      </c>
      <c r="Z1459" s="219">
        <v>54</v>
      </c>
      <c r="AA1459" s="219">
        <v>12</v>
      </c>
      <c r="AB1459" s="219">
        <v>5</v>
      </c>
      <c r="AC1459" s="219" t="s">
        <v>4341</v>
      </c>
      <c r="AD1459" s="219">
        <v>1083</v>
      </c>
    </row>
    <row r="1460" spans="1:30" ht="36" hidden="1" customHeight="1">
      <c r="A1460" s="32">
        <v>25</v>
      </c>
      <c r="B1460" s="219" t="s">
        <v>4342</v>
      </c>
      <c r="C1460" s="219" t="s">
        <v>4343</v>
      </c>
      <c r="D1460" s="219" t="s">
        <v>539</v>
      </c>
      <c r="E1460" s="219" t="s">
        <v>4344</v>
      </c>
      <c r="F1460" s="220">
        <v>19954200</v>
      </c>
      <c r="G1460" s="223"/>
      <c r="H1460" s="26"/>
      <c r="I1460" s="26"/>
      <c r="J1460" s="26"/>
      <c r="K1460" s="221"/>
      <c r="L1460" s="26"/>
      <c r="M1460" s="221"/>
      <c r="N1460" s="26"/>
      <c r="O1460" s="26"/>
      <c r="P1460" s="26"/>
      <c r="Q1460" s="26"/>
      <c r="R1460" s="222">
        <v>0</v>
      </c>
      <c r="S1460" s="26"/>
      <c r="T1460" s="26"/>
      <c r="U1460" s="26"/>
      <c r="V1460" s="16">
        <f t="shared" si="65"/>
        <v>3078.9330600000003</v>
      </c>
      <c r="W1460" s="28">
        <f t="shared" si="66"/>
        <v>3078.9330600000003</v>
      </c>
      <c r="X1460" s="28">
        <v>3078.9330600000003</v>
      </c>
      <c r="Y1460" s="224" t="s">
        <v>51</v>
      </c>
      <c r="Z1460" s="219">
        <v>54</v>
      </c>
      <c r="AA1460" s="219">
        <v>12</v>
      </c>
      <c r="AB1460" s="219">
        <v>6</v>
      </c>
      <c r="AC1460" s="219" t="s">
        <v>4345</v>
      </c>
      <c r="AD1460" s="219">
        <v>1157</v>
      </c>
    </row>
    <row r="1461" spans="1:30" ht="36" hidden="1" customHeight="1">
      <c r="A1461" s="32">
        <v>26</v>
      </c>
      <c r="B1461" s="219" t="s">
        <v>4346</v>
      </c>
      <c r="C1461" s="219" t="s">
        <v>4347</v>
      </c>
      <c r="D1461" s="219" t="s">
        <v>32</v>
      </c>
      <c r="E1461" s="219" t="s">
        <v>1700</v>
      </c>
      <c r="F1461" s="220">
        <v>11856600</v>
      </c>
      <c r="G1461" s="221"/>
      <c r="H1461" s="26"/>
      <c r="I1461" s="26"/>
      <c r="J1461" s="26"/>
      <c r="K1461" s="221"/>
      <c r="L1461" s="26"/>
      <c r="M1461" s="221"/>
      <c r="N1461" s="26"/>
      <c r="O1461" s="26"/>
      <c r="P1461" s="26"/>
      <c r="Q1461" s="26"/>
      <c r="R1461" s="222">
        <v>0</v>
      </c>
      <c r="S1461" s="26"/>
      <c r="T1461" s="26"/>
      <c r="U1461" s="26"/>
      <c r="V1461" s="16">
        <f t="shared" si="65"/>
        <v>1829.4733800000001</v>
      </c>
      <c r="W1461" s="28">
        <f t="shared" si="66"/>
        <v>1829.4733800000001</v>
      </c>
      <c r="X1461" s="28">
        <v>1829.4733800000001</v>
      </c>
      <c r="Y1461" s="11" t="s">
        <v>51</v>
      </c>
      <c r="Z1461" s="219">
        <v>54</v>
      </c>
      <c r="AA1461" s="219">
        <v>12</v>
      </c>
      <c r="AB1461" s="219">
        <v>5</v>
      </c>
      <c r="AC1461" s="219" t="s">
        <v>4348</v>
      </c>
      <c r="AD1461" s="219">
        <v>1060</v>
      </c>
    </row>
    <row r="1462" spans="1:30" ht="36" hidden="1" customHeight="1">
      <c r="A1462" s="32">
        <v>27</v>
      </c>
      <c r="B1462" s="219" t="s">
        <v>4349</v>
      </c>
      <c r="C1462" s="219" t="s">
        <v>4350</v>
      </c>
      <c r="D1462" s="219" t="s">
        <v>32</v>
      </c>
      <c r="E1462" s="219" t="s">
        <v>4351</v>
      </c>
      <c r="F1462" s="220">
        <v>8316000</v>
      </c>
      <c r="G1462" s="221"/>
      <c r="H1462" s="26"/>
      <c r="I1462" s="26"/>
      <c r="J1462" s="26"/>
      <c r="K1462" s="221"/>
      <c r="L1462" s="26"/>
      <c r="M1462" s="221"/>
      <c r="N1462" s="26"/>
      <c r="O1462" s="26"/>
      <c r="P1462" s="26"/>
      <c r="Q1462" s="26"/>
      <c r="R1462" s="222">
        <v>0</v>
      </c>
      <c r="S1462" s="26"/>
      <c r="T1462" s="26"/>
      <c r="U1462" s="26"/>
      <c r="V1462" s="16">
        <f t="shared" si="65"/>
        <v>1283.1588000000002</v>
      </c>
      <c r="W1462" s="28">
        <f t="shared" si="66"/>
        <v>1283.1588000000002</v>
      </c>
      <c r="X1462" s="28">
        <v>1283.1588000000002</v>
      </c>
      <c r="Y1462" s="11" t="s">
        <v>34</v>
      </c>
      <c r="Z1462" s="219">
        <v>54</v>
      </c>
      <c r="AA1462" s="219">
        <v>12</v>
      </c>
      <c r="AB1462" s="219">
        <v>5</v>
      </c>
      <c r="AC1462" s="219" t="s">
        <v>4352</v>
      </c>
      <c r="AD1462" s="219">
        <v>1158</v>
      </c>
    </row>
    <row r="1463" spans="1:30" ht="36" hidden="1" customHeight="1">
      <c r="A1463" s="32">
        <v>28</v>
      </c>
      <c r="B1463" s="219" t="s">
        <v>4353</v>
      </c>
      <c r="C1463" s="219" t="s">
        <v>4354</v>
      </c>
      <c r="D1463" s="219" t="s">
        <v>32</v>
      </c>
      <c r="E1463" s="219" t="s">
        <v>2264</v>
      </c>
      <c r="F1463" s="220">
        <v>7609200</v>
      </c>
      <c r="G1463" s="221"/>
      <c r="H1463" s="26"/>
      <c r="I1463" s="26"/>
      <c r="J1463" s="26"/>
      <c r="K1463" s="221"/>
      <c r="L1463" s="26"/>
      <c r="M1463" s="221"/>
      <c r="N1463" s="26"/>
      <c r="O1463" s="26"/>
      <c r="P1463" s="26"/>
      <c r="Q1463" s="26"/>
      <c r="R1463" s="222">
        <v>0</v>
      </c>
      <c r="S1463" s="26"/>
      <c r="T1463" s="26"/>
      <c r="U1463" s="26"/>
      <c r="V1463" s="16">
        <f t="shared" si="65"/>
        <v>1174.0995600000001</v>
      </c>
      <c r="W1463" s="28">
        <f t="shared" si="66"/>
        <v>1174.0995600000001</v>
      </c>
      <c r="X1463" s="28">
        <v>1174.0995600000001</v>
      </c>
      <c r="Y1463" s="11" t="s">
        <v>51</v>
      </c>
      <c r="Z1463" s="219">
        <v>54</v>
      </c>
      <c r="AA1463" s="219">
        <v>12</v>
      </c>
      <c r="AB1463" s="219">
        <v>5</v>
      </c>
      <c r="AC1463" s="219" t="s">
        <v>4355</v>
      </c>
      <c r="AD1463" s="219">
        <v>1054</v>
      </c>
    </row>
    <row r="1464" spans="1:30" ht="36" hidden="1" customHeight="1">
      <c r="A1464" s="32">
        <v>29</v>
      </c>
      <c r="B1464" s="219" t="s">
        <v>4356</v>
      </c>
      <c r="C1464" s="219" t="s">
        <v>4357</v>
      </c>
      <c r="D1464" s="219" t="s">
        <v>32</v>
      </c>
      <c r="E1464" s="219" t="s">
        <v>1431</v>
      </c>
      <c r="F1464" s="220">
        <v>15838000</v>
      </c>
      <c r="G1464" s="221"/>
      <c r="H1464" s="26"/>
      <c r="I1464" s="26"/>
      <c r="J1464" s="26"/>
      <c r="K1464" s="221"/>
      <c r="L1464" s="26"/>
      <c r="M1464" s="221"/>
      <c r="N1464" s="26"/>
      <c r="O1464" s="26"/>
      <c r="P1464" s="26"/>
      <c r="Q1464" s="26"/>
      <c r="R1464" s="222">
        <v>0</v>
      </c>
      <c r="S1464" s="26"/>
      <c r="T1464" s="26"/>
      <c r="U1464" s="26"/>
      <c r="V1464" s="16">
        <f t="shared" si="65"/>
        <v>2443.8034000000002</v>
      </c>
      <c r="W1464" s="28">
        <f t="shared" si="66"/>
        <v>2443.8034000000002</v>
      </c>
      <c r="X1464" s="28">
        <v>2443.8034000000002</v>
      </c>
      <c r="Y1464" s="11" t="s">
        <v>34</v>
      </c>
      <c r="Z1464" s="219">
        <v>54</v>
      </c>
      <c r="AA1464" s="219">
        <v>12</v>
      </c>
      <c r="AB1464" s="219">
        <v>5</v>
      </c>
      <c r="AC1464" s="219" t="s">
        <v>4358</v>
      </c>
      <c r="AD1464" s="219">
        <v>1097</v>
      </c>
    </row>
    <row r="1465" spans="1:30" ht="36" hidden="1" customHeight="1">
      <c r="A1465" s="32">
        <v>30</v>
      </c>
      <c r="B1465" s="219" t="s">
        <v>4359</v>
      </c>
      <c r="C1465" s="219" t="s">
        <v>4360</v>
      </c>
      <c r="D1465" s="219" t="s">
        <v>32</v>
      </c>
      <c r="E1465" s="219" t="s">
        <v>289</v>
      </c>
      <c r="F1465" s="220">
        <v>25334100</v>
      </c>
      <c r="G1465" s="221"/>
      <c r="H1465" s="26"/>
      <c r="I1465" s="26"/>
      <c r="J1465" s="26"/>
      <c r="K1465" s="221"/>
      <c r="L1465" s="26"/>
      <c r="M1465" s="221"/>
      <c r="N1465" s="26"/>
      <c r="O1465" s="26"/>
      <c r="P1465" s="26"/>
      <c r="Q1465" s="26"/>
      <c r="R1465" s="222">
        <v>0</v>
      </c>
      <c r="S1465" s="26"/>
      <c r="T1465" s="26"/>
      <c r="U1465" s="26"/>
      <c r="V1465" s="16">
        <f t="shared" si="65"/>
        <v>3909.0516300000004</v>
      </c>
      <c r="W1465" s="28">
        <f t="shared" si="66"/>
        <v>3909.0516300000004</v>
      </c>
      <c r="X1465" s="28">
        <v>3909.0516300000004</v>
      </c>
      <c r="Y1465" s="11" t="s">
        <v>51</v>
      </c>
      <c r="Z1465" s="219">
        <v>54</v>
      </c>
      <c r="AA1465" s="219">
        <v>12</v>
      </c>
      <c r="AB1465" s="219">
        <v>5</v>
      </c>
      <c r="AC1465" s="219" t="s">
        <v>4361</v>
      </c>
      <c r="AD1465" s="219">
        <v>1153</v>
      </c>
    </row>
    <row r="1466" spans="1:30" ht="36" hidden="1" customHeight="1">
      <c r="A1466" s="32">
        <v>31</v>
      </c>
      <c r="B1466" s="219" t="s">
        <v>4362</v>
      </c>
      <c r="C1466" s="219" t="s">
        <v>4363</v>
      </c>
      <c r="D1466" s="219" t="s">
        <v>32</v>
      </c>
      <c r="E1466" s="219" t="s">
        <v>4147</v>
      </c>
      <c r="F1466" s="220">
        <v>16326400</v>
      </c>
      <c r="G1466" s="221"/>
      <c r="H1466" s="26"/>
      <c r="I1466" s="26"/>
      <c r="J1466" s="26"/>
      <c r="K1466" s="221"/>
      <c r="L1466" s="26"/>
      <c r="M1466" s="221"/>
      <c r="N1466" s="26"/>
      <c r="O1466" s="26"/>
      <c r="P1466" s="26"/>
      <c r="Q1466" s="26"/>
      <c r="R1466" s="222">
        <v>0</v>
      </c>
      <c r="S1466" s="26"/>
      <c r="T1466" s="26"/>
      <c r="U1466" s="26"/>
      <c r="V1466" s="16">
        <f t="shared" si="65"/>
        <v>2519.1635200000001</v>
      </c>
      <c r="W1466" s="28">
        <f t="shared" si="66"/>
        <v>2519.1635200000001</v>
      </c>
      <c r="X1466" s="28">
        <v>2519.1635200000001</v>
      </c>
      <c r="Y1466" s="11" t="s">
        <v>51</v>
      </c>
      <c r="Z1466" s="219">
        <v>54</v>
      </c>
      <c r="AA1466" s="219">
        <v>12</v>
      </c>
      <c r="AB1466" s="219">
        <v>5</v>
      </c>
      <c r="AC1466" s="219" t="s">
        <v>4364</v>
      </c>
      <c r="AD1466" s="219">
        <v>1031</v>
      </c>
    </row>
    <row r="1467" spans="1:30" ht="36" hidden="1" customHeight="1">
      <c r="A1467" s="32">
        <v>32</v>
      </c>
      <c r="B1467" s="219" t="s">
        <v>4365</v>
      </c>
      <c r="C1467" s="219" t="s">
        <v>4366</v>
      </c>
      <c r="D1467" s="219" t="s">
        <v>32</v>
      </c>
      <c r="E1467" s="219" t="s">
        <v>4159</v>
      </c>
      <c r="F1467" s="220">
        <v>21898100</v>
      </c>
      <c r="G1467" s="221"/>
      <c r="H1467" s="26"/>
      <c r="I1467" s="26"/>
      <c r="J1467" s="26"/>
      <c r="K1467" s="221"/>
      <c r="L1467" s="26"/>
      <c r="M1467" s="221"/>
      <c r="N1467" s="26"/>
      <c r="O1467" s="26"/>
      <c r="P1467" s="26"/>
      <c r="Q1467" s="26"/>
      <c r="R1467" s="222">
        <v>0</v>
      </c>
      <c r="S1467" s="26"/>
      <c r="T1467" s="26"/>
      <c r="U1467" s="26"/>
      <c r="V1467" s="16">
        <f t="shared" si="65"/>
        <v>3378.8768300000002</v>
      </c>
      <c r="W1467" s="28">
        <f t="shared" si="66"/>
        <v>3378.8768300000002</v>
      </c>
      <c r="X1467" s="28">
        <v>3378.8768300000002</v>
      </c>
      <c r="Y1467" s="11" t="s">
        <v>51</v>
      </c>
      <c r="Z1467" s="219">
        <v>54</v>
      </c>
      <c r="AA1467" s="219">
        <v>12</v>
      </c>
      <c r="AB1467" s="219">
        <v>5</v>
      </c>
      <c r="AC1467" s="219" t="s">
        <v>4367</v>
      </c>
      <c r="AD1467" s="219">
        <v>1049</v>
      </c>
    </row>
    <row r="1468" spans="1:30" ht="36" hidden="1" customHeight="1">
      <c r="A1468" s="32">
        <v>33</v>
      </c>
      <c r="B1468" s="219" t="s">
        <v>4368</v>
      </c>
      <c r="C1468" s="219" t="s">
        <v>4369</v>
      </c>
      <c r="D1468" s="219" t="s">
        <v>32</v>
      </c>
      <c r="E1468" s="219" t="s">
        <v>109</v>
      </c>
      <c r="F1468" s="220">
        <v>6682500</v>
      </c>
      <c r="G1468" s="221"/>
      <c r="H1468" s="26"/>
      <c r="I1468" s="26"/>
      <c r="J1468" s="26"/>
      <c r="K1468" s="221"/>
      <c r="L1468" s="26"/>
      <c r="M1468" s="221"/>
      <c r="N1468" s="26"/>
      <c r="O1468" s="26"/>
      <c r="P1468" s="26"/>
      <c r="Q1468" s="26"/>
      <c r="R1468" s="222">
        <v>0</v>
      </c>
      <c r="S1468" s="26"/>
      <c r="T1468" s="26"/>
      <c r="U1468" s="26"/>
      <c r="V1468" s="16">
        <f t="shared" si="65"/>
        <v>1031.1097500000001</v>
      </c>
      <c r="W1468" s="28">
        <f t="shared" si="66"/>
        <v>1031.1097500000001</v>
      </c>
      <c r="X1468" s="28">
        <v>1031.1097500000001</v>
      </c>
      <c r="Y1468" s="11" t="s">
        <v>51</v>
      </c>
      <c r="Z1468" s="219">
        <v>54</v>
      </c>
      <c r="AA1468" s="219">
        <v>12</v>
      </c>
      <c r="AB1468" s="219">
        <v>5</v>
      </c>
      <c r="AC1468" s="219" t="s">
        <v>4370</v>
      </c>
      <c r="AD1468" s="219">
        <v>1154</v>
      </c>
    </row>
    <row r="1469" spans="1:30" ht="36" hidden="1" customHeight="1">
      <c r="A1469" s="32">
        <v>34</v>
      </c>
      <c r="B1469" s="219" t="s">
        <v>4371</v>
      </c>
      <c r="C1469" s="219" t="s">
        <v>4372</v>
      </c>
      <c r="D1469" s="219" t="s">
        <v>32</v>
      </c>
      <c r="E1469" s="219" t="s">
        <v>198</v>
      </c>
      <c r="F1469" s="220">
        <v>17505900</v>
      </c>
      <c r="G1469" s="221"/>
      <c r="H1469" s="26"/>
      <c r="I1469" s="26"/>
      <c r="J1469" s="26"/>
      <c r="K1469" s="221"/>
      <c r="L1469" s="26"/>
      <c r="M1469" s="221"/>
      <c r="N1469" s="26"/>
      <c r="O1469" s="26"/>
      <c r="P1469" s="26"/>
      <c r="Q1469" s="26"/>
      <c r="R1469" s="222">
        <v>0</v>
      </c>
      <c r="S1469" s="26"/>
      <c r="T1469" s="26"/>
      <c r="U1469" s="26"/>
      <c r="V1469" s="16">
        <f t="shared" si="65"/>
        <v>2701.1603700000001</v>
      </c>
      <c r="W1469" s="28">
        <f t="shared" si="66"/>
        <v>2701.1603700000001</v>
      </c>
      <c r="X1469" s="28">
        <v>2701.1603700000001</v>
      </c>
      <c r="Y1469" s="11" t="s">
        <v>51</v>
      </c>
      <c r="Z1469" s="219">
        <v>54</v>
      </c>
      <c r="AA1469" s="219">
        <v>12</v>
      </c>
      <c r="AB1469" s="219">
        <v>5</v>
      </c>
      <c r="AC1469" s="219" t="s">
        <v>4373</v>
      </c>
      <c r="AD1469" s="219">
        <v>1070</v>
      </c>
    </row>
    <row r="1470" spans="1:30" ht="36" hidden="1" customHeight="1">
      <c r="A1470" s="32">
        <v>35</v>
      </c>
      <c r="B1470" s="219" t="s">
        <v>4374</v>
      </c>
      <c r="C1470" s="219" t="s">
        <v>4375</v>
      </c>
      <c r="D1470" s="219" t="s">
        <v>32</v>
      </c>
      <c r="E1470" s="219" t="s">
        <v>1237</v>
      </c>
      <c r="F1470" s="220">
        <v>9407000</v>
      </c>
      <c r="G1470" s="221"/>
      <c r="H1470" s="26"/>
      <c r="I1470" s="26"/>
      <c r="J1470" s="26"/>
      <c r="K1470" s="221"/>
      <c r="L1470" s="26"/>
      <c r="M1470" s="221"/>
      <c r="N1470" s="26"/>
      <c r="O1470" s="26"/>
      <c r="P1470" s="26"/>
      <c r="Q1470" s="26"/>
      <c r="R1470" s="222">
        <v>0</v>
      </c>
      <c r="S1470" s="26"/>
      <c r="T1470" s="26"/>
      <c r="U1470" s="26"/>
      <c r="V1470" s="16">
        <f t="shared" si="65"/>
        <v>1451.5001000000002</v>
      </c>
      <c r="W1470" s="28">
        <f t="shared" si="66"/>
        <v>1451.5001000000002</v>
      </c>
      <c r="X1470" s="28">
        <v>1451.5001000000002</v>
      </c>
      <c r="Y1470" s="11" t="s">
        <v>34</v>
      </c>
      <c r="Z1470" s="219">
        <v>54</v>
      </c>
      <c r="AA1470" s="219">
        <v>12</v>
      </c>
      <c r="AB1470" s="219">
        <v>5</v>
      </c>
      <c r="AC1470" s="219" t="s">
        <v>4376</v>
      </c>
      <c r="AD1470" s="219">
        <v>1121</v>
      </c>
    </row>
    <row r="1471" spans="1:30" ht="36" hidden="1" customHeight="1">
      <c r="A1471" s="32">
        <v>36</v>
      </c>
      <c r="B1471" s="219" t="s">
        <v>4377</v>
      </c>
      <c r="C1471" s="219" t="s">
        <v>4378</v>
      </c>
      <c r="D1471" s="219" t="s">
        <v>32</v>
      </c>
      <c r="E1471" s="219" t="s">
        <v>4379</v>
      </c>
      <c r="F1471" s="220">
        <v>8403000</v>
      </c>
      <c r="G1471" s="221"/>
      <c r="H1471" s="26"/>
      <c r="I1471" s="26"/>
      <c r="J1471" s="26"/>
      <c r="K1471" s="221"/>
      <c r="L1471" s="26"/>
      <c r="M1471" s="221"/>
      <c r="N1471" s="26"/>
      <c r="O1471" s="26"/>
      <c r="P1471" s="26"/>
      <c r="Q1471" s="26"/>
      <c r="R1471" s="222">
        <v>0</v>
      </c>
      <c r="S1471" s="26"/>
      <c r="T1471" s="26"/>
      <c r="U1471" s="26"/>
      <c r="V1471" s="16">
        <f t="shared" si="65"/>
        <v>1296.5829000000001</v>
      </c>
      <c r="W1471" s="28">
        <f t="shared" si="66"/>
        <v>1296.5829000000001</v>
      </c>
      <c r="X1471" s="28">
        <v>1296.5829000000001</v>
      </c>
      <c r="Y1471" s="11" t="s">
        <v>34</v>
      </c>
      <c r="Z1471" s="219">
        <v>54</v>
      </c>
      <c r="AA1471" s="219">
        <v>12</v>
      </c>
      <c r="AB1471" s="219">
        <v>5</v>
      </c>
      <c r="AC1471" s="219" t="s">
        <v>4380</v>
      </c>
      <c r="AD1471" s="219">
        <v>1159</v>
      </c>
    </row>
    <row r="1472" spans="1:30" ht="36" hidden="1" customHeight="1">
      <c r="A1472" s="32">
        <v>37</v>
      </c>
      <c r="B1472" s="219" t="s">
        <v>4381</v>
      </c>
      <c r="C1472" s="219" t="s">
        <v>4382</v>
      </c>
      <c r="D1472" s="219" t="s">
        <v>32</v>
      </c>
      <c r="E1472" s="219" t="s">
        <v>2394</v>
      </c>
      <c r="F1472" s="220">
        <v>25832600</v>
      </c>
      <c r="G1472" s="221"/>
      <c r="H1472" s="26"/>
      <c r="I1472" s="26"/>
      <c r="J1472" s="26"/>
      <c r="K1472" s="221"/>
      <c r="L1472" s="26"/>
      <c r="M1472" s="221"/>
      <c r="N1472" s="26"/>
      <c r="O1472" s="26"/>
      <c r="P1472" s="26"/>
      <c r="Q1472" s="26"/>
      <c r="R1472" s="222">
        <v>0</v>
      </c>
      <c r="S1472" s="26"/>
      <c r="T1472" s="26"/>
      <c r="U1472" s="26"/>
      <c r="V1472" s="16">
        <f t="shared" si="65"/>
        <v>3985.9701800000003</v>
      </c>
      <c r="W1472" s="28">
        <f t="shared" si="66"/>
        <v>3985.9701800000003</v>
      </c>
      <c r="X1472" s="28">
        <v>3985.9701800000003</v>
      </c>
      <c r="Y1472" s="11" t="s">
        <v>51</v>
      </c>
      <c r="Z1472" s="219">
        <v>54</v>
      </c>
      <c r="AA1472" s="219">
        <v>12</v>
      </c>
      <c r="AB1472" s="219">
        <v>5</v>
      </c>
      <c r="AC1472" s="219" t="s">
        <v>4383</v>
      </c>
      <c r="AD1472" s="219">
        <v>1160</v>
      </c>
    </row>
    <row r="1473" spans="1:30" ht="36" hidden="1" customHeight="1">
      <c r="A1473" s="32">
        <v>38</v>
      </c>
      <c r="B1473" s="219" t="s">
        <v>4384</v>
      </c>
      <c r="C1473" s="219" t="s">
        <v>4385</v>
      </c>
      <c r="D1473" s="219" t="s">
        <v>32</v>
      </c>
      <c r="E1473" s="219" t="s">
        <v>1255</v>
      </c>
      <c r="F1473" s="220">
        <v>18261300</v>
      </c>
      <c r="G1473" s="221"/>
      <c r="H1473" s="26"/>
      <c r="I1473" s="26"/>
      <c r="J1473" s="26"/>
      <c r="K1473" s="221"/>
      <c r="L1473" s="26"/>
      <c r="M1473" s="221"/>
      <c r="N1473" s="26"/>
      <c r="O1473" s="26"/>
      <c r="P1473" s="26"/>
      <c r="Q1473" s="26"/>
      <c r="R1473" s="222">
        <v>0</v>
      </c>
      <c r="S1473" s="26"/>
      <c r="T1473" s="26"/>
      <c r="U1473" s="26"/>
      <c r="V1473" s="16">
        <f t="shared" si="65"/>
        <v>2817.7185900000004</v>
      </c>
      <c r="W1473" s="28">
        <f t="shared" si="66"/>
        <v>2817.7185900000004</v>
      </c>
      <c r="X1473" s="28">
        <v>2817.7185900000004</v>
      </c>
      <c r="Y1473" s="11" t="s">
        <v>51</v>
      </c>
      <c r="Z1473" s="219">
        <v>54</v>
      </c>
      <c r="AA1473" s="219">
        <v>12</v>
      </c>
      <c r="AB1473" s="219">
        <v>5</v>
      </c>
      <c r="AC1473" s="219" t="s">
        <v>4386</v>
      </c>
      <c r="AD1473" s="219">
        <v>1041</v>
      </c>
    </row>
    <row r="1474" spans="1:30" ht="36" hidden="1" customHeight="1">
      <c r="A1474" s="32">
        <v>39</v>
      </c>
      <c r="B1474" s="219" t="s">
        <v>4387</v>
      </c>
      <c r="C1474" s="219" t="s">
        <v>4388</v>
      </c>
      <c r="D1474" s="219" t="s">
        <v>32</v>
      </c>
      <c r="E1474" s="219" t="s">
        <v>109</v>
      </c>
      <c r="F1474" s="220">
        <v>7268600</v>
      </c>
      <c r="G1474" s="221"/>
      <c r="H1474" s="26"/>
      <c r="I1474" s="26"/>
      <c r="J1474" s="26"/>
      <c r="K1474" s="221"/>
      <c r="L1474" s="26"/>
      <c r="M1474" s="221"/>
      <c r="N1474" s="26"/>
      <c r="O1474" s="26"/>
      <c r="P1474" s="26"/>
      <c r="Q1474" s="26"/>
      <c r="R1474" s="222">
        <v>0</v>
      </c>
      <c r="S1474" s="26"/>
      <c r="T1474" s="26"/>
      <c r="U1474" s="26"/>
      <c r="V1474" s="16">
        <f t="shared" si="65"/>
        <v>1121.5449800000001</v>
      </c>
      <c r="W1474" s="28">
        <f t="shared" si="66"/>
        <v>1121.5449800000001</v>
      </c>
      <c r="X1474" s="28">
        <v>1121.5449800000001</v>
      </c>
      <c r="Y1474" s="11" t="s">
        <v>51</v>
      </c>
      <c r="Z1474" s="219">
        <v>54</v>
      </c>
      <c r="AA1474" s="219">
        <v>12</v>
      </c>
      <c r="AB1474" s="219">
        <v>5</v>
      </c>
      <c r="AC1474" s="219" t="s">
        <v>4389</v>
      </c>
      <c r="AD1474" s="219">
        <v>1161</v>
      </c>
    </row>
    <row r="1475" spans="1:30" ht="36" hidden="1" customHeight="1">
      <c r="A1475" s="32">
        <v>40</v>
      </c>
      <c r="B1475" s="219" t="s">
        <v>4390</v>
      </c>
      <c r="C1475" s="219" t="s">
        <v>4391</v>
      </c>
      <c r="D1475" s="219" t="s">
        <v>32</v>
      </c>
      <c r="E1475" s="219" t="s">
        <v>109</v>
      </c>
      <c r="F1475" s="220">
        <v>7056700</v>
      </c>
      <c r="G1475" s="221"/>
      <c r="H1475" s="26"/>
      <c r="I1475" s="26"/>
      <c r="J1475" s="26"/>
      <c r="K1475" s="221"/>
      <c r="L1475" s="26"/>
      <c r="M1475" s="221"/>
      <c r="N1475" s="26"/>
      <c r="O1475" s="26"/>
      <c r="P1475" s="26"/>
      <c r="Q1475" s="26"/>
      <c r="R1475" s="222">
        <v>0</v>
      </c>
      <c r="S1475" s="26"/>
      <c r="T1475" s="26"/>
      <c r="U1475" s="26"/>
      <c r="V1475" s="16">
        <f t="shared" si="65"/>
        <v>1088.84881</v>
      </c>
      <c r="W1475" s="28">
        <f t="shared" si="66"/>
        <v>1088.84881</v>
      </c>
      <c r="X1475" s="28">
        <v>1088.84881</v>
      </c>
      <c r="Y1475" s="11" t="s">
        <v>51</v>
      </c>
      <c r="Z1475" s="219">
        <v>54</v>
      </c>
      <c r="AA1475" s="219">
        <v>12</v>
      </c>
      <c r="AB1475" s="219">
        <v>5</v>
      </c>
      <c r="AC1475" s="219" t="s">
        <v>4392</v>
      </c>
      <c r="AD1475" s="219">
        <v>1163</v>
      </c>
    </row>
    <row r="1476" spans="1:30" ht="36" hidden="1" customHeight="1">
      <c r="A1476" s="32">
        <v>41</v>
      </c>
      <c r="B1476" s="219" t="s">
        <v>4393</v>
      </c>
      <c r="C1476" s="219" t="s">
        <v>4394</v>
      </c>
      <c r="D1476" s="219" t="s">
        <v>32</v>
      </c>
      <c r="E1476" s="219" t="s">
        <v>125</v>
      </c>
      <c r="F1476" s="220">
        <v>24179000</v>
      </c>
      <c r="G1476" s="221"/>
      <c r="H1476" s="26"/>
      <c r="I1476" s="26"/>
      <c r="J1476" s="26"/>
      <c r="K1476" s="221"/>
      <c r="L1476" s="26"/>
      <c r="M1476" s="221"/>
      <c r="N1476" s="26"/>
      <c r="O1476" s="26"/>
      <c r="P1476" s="26"/>
      <c r="Q1476" s="26"/>
      <c r="R1476" s="222">
        <v>0</v>
      </c>
      <c r="S1476" s="26"/>
      <c r="T1476" s="26"/>
      <c r="U1476" s="26"/>
      <c r="V1476" s="16">
        <f t="shared" si="65"/>
        <v>3730.8197000000005</v>
      </c>
      <c r="W1476" s="28">
        <f t="shared" si="66"/>
        <v>3730.8197000000005</v>
      </c>
      <c r="X1476" s="28">
        <v>3730.8197000000005</v>
      </c>
      <c r="Y1476" s="11" t="s">
        <v>34</v>
      </c>
      <c r="Z1476" s="219">
        <v>54</v>
      </c>
      <c r="AA1476" s="219">
        <v>12</v>
      </c>
      <c r="AB1476" s="219">
        <v>5</v>
      </c>
      <c r="AC1476" s="219" t="s">
        <v>4395</v>
      </c>
      <c r="AD1476" s="219">
        <v>1043</v>
      </c>
    </row>
    <row r="1477" spans="1:30" ht="36" hidden="1" customHeight="1">
      <c r="A1477" s="32">
        <v>42</v>
      </c>
      <c r="B1477" s="219" t="s">
        <v>4396</v>
      </c>
      <c r="C1477" s="219" t="s">
        <v>4397</v>
      </c>
      <c r="D1477" s="219" t="s">
        <v>32</v>
      </c>
      <c r="E1477" s="219" t="s">
        <v>1463</v>
      </c>
      <c r="F1477" s="220">
        <v>22260200</v>
      </c>
      <c r="G1477" s="221"/>
      <c r="H1477" s="26"/>
      <c r="I1477" s="26"/>
      <c r="J1477" s="26"/>
      <c r="K1477" s="221"/>
      <c r="L1477" s="26"/>
      <c r="M1477" s="221"/>
      <c r="N1477" s="26"/>
      <c r="O1477" s="26"/>
      <c r="P1477" s="26"/>
      <c r="Q1477" s="26"/>
      <c r="R1477" s="222">
        <v>0</v>
      </c>
      <c r="S1477" s="26"/>
      <c r="T1477" s="26"/>
      <c r="U1477" s="26"/>
      <c r="V1477" s="16">
        <f t="shared" si="65"/>
        <v>3434.7488600000001</v>
      </c>
      <c r="W1477" s="28">
        <f t="shared" si="66"/>
        <v>3434.7488600000001</v>
      </c>
      <c r="X1477" s="28">
        <v>3434.7488600000001</v>
      </c>
      <c r="Y1477" s="11" t="s">
        <v>51</v>
      </c>
      <c r="Z1477" s="219">
        <v>54</v>
      </c>
      <c r="AA1477" s="219">
        <v>12</v>
      </c>
      <c r="AB1477" s="219">
        <v>5</v>
      </c>
      <c r="AC1477" s="219" t="s">
        <v>4398</v>
      </c>
      <c r="AD1477" s="219">
        <v>1206</v>
      </c>
    </row>
    <row r="1478" spans="1:30" ht="36" hidden="1" customHeight="1">
      <c r="A1478" s="32">
        <v>43</v>
      </c>
      <c r="B1478" s="219" t="s">
        <v>4399</v>
      </c>
      <c r="C1478" s="219" t="s">
        <v>4400</v>
      </c>
      <c r="D1478" s="219" t="s">
        <v>32</v>
      </c>
      <c r="E1478" s="219" t="s">
        <v>109</v>
      </c>
      <c r="F1478" s="220">
        <v>22677200</v>
      </c>
      <c r="G1478" s="221"/>
      <c r="H1478" s="26"/>
      <c r="I1478" s="26"/>
      <c r="J1478" s="26"/>
      <c r="K1478" s="221"/>
      <c r="L1478" s="26"/>
      <c r="M1478" s="221"/>
      <c r="N1478" s="26"/>
      <c r="O1478" s="26"/>
      <c r="P1478" s="26"/>
      <c r="Q1478" s="26"/>
      <c r="R1478" s="222">
        <v>0</v>
      </c>
      <c r="S1478" s="26"/>
      <c r="T1478" s="26"/>
      <c r="U1478" s="26"/>
      <c r="V1478" s="16">
        <f t="shared" si="65"/>
        <v>3499.0919600000002</v>
      </c>
      <c r="W1478" s="28">
        <f t="shared" si="66"/>
        <v>3499.0919600000002</v>
      </c>
      <c r="X1478" s="28">
        <v>3499.0919600000002</v>
      </c>
      <c r="Y1478" s="11" t="s">
        <v>51</v>
      </c>
      <c r="Z1478" s="219">
        <v>54</v>
      </c>
      <c r="AA1478" s="219">
        <v>12</v>
      </c>
      <c r="AB1478" s="219">
        <v>5</v>
      </c>
      <c r="AC1478" s="219" t="s">
        <v>4401</v>
      </c>
      <c r="AD1478" s="219">
        <v>1078</v>
      </c>
    </row>
    <row r="1479" spans="1:30" ht="36" hidden="1" customHeight="1">
      <c r="A1479" s="32">
        <v>44</v>
      </c>
      <c r="B1479" s="219" t="s">
        <v>4402</v>
      </c>
      <c r="C1479" s="219" t="s">
        <v>4403</v>
      </c>
      <c r="D1479" s="219" t="s">
        <v>32</v>
      </c>
      <c r="E1479" s="219" t="s">
        <v>4404</v>
      </c>
      <c r="F1479" s="220">
        <v>44714200</v>
      </c>
      <c r="G1479" s="221"/>
      <c r="H1479" s="26"/>
      <c r="I1479" s="26"/>
      <c r="J1479" s="26"/>
      <c r="K1479" s="221"/>
      <c r="L1479" s="26"/>
      <c r="M1479" s="221"/>
      <c r="N1479" s="26"/>
      <c r="O1479" s="26"/>
      <c r="P1479" s="26"/>
      <c r="Q1479" s="26"/>
      <c r="R1479" s="222">
        <v>0</v>
      </c>
      <c r="S1479" s="26"/>
      <c r="T1479" s="26"/>
      <c r="U1479" s="26"/>
      <c r="V1479" s="16">
        <f t="shared" si="65"/>
        <v>6899.4010600000001</v>
      </c>
      <c r="W1479" s="28">
        <f t="shared" si="66"/>
        <v>6899.4010600000001</v>
      </c>
      <c r="X1479" s="28">
        <v>6899.4010600000001</v>
      </c>
      <c r="Y1479" s="11" t="s">
        <v>51</v>
      </c>
      <c r="Z1479" s="219">
        <v>54</v>
      </c>
      <c r="AA1479" s="219">
        <v>12</v>
      </c>
      <c r="AB1479" s="219">
        <v>5</v>
      </c>
      <c r="AC1479" s="219" t="s">
        <v>4405</v>
      </c>
      <c r="AD1479" s="219">
        <v>1034</v>
      </c>
    </row>
    <row r="1480" spans="1:30" ht="36" hidden="1" customHeight="1">
      <c r="A1480" s="32">
        <v>45</v>
      </c>
      <c r="B1480" s="219" t="s">
        <v>4406</v>
      </c>
      <c r="C1480" s="219" t="s">
        <v>4407</v>
      </c>
      <c r="D1480" s="219" t="s">
        <v>32</v>
      </c>
      <c r="E1480" s="219" t="s">
        <v>4408</v>
      </c>
      <c r="F1480" s="220">
        <v>16491800</v>
      </c>
      <c r="G1480" s="221"/>
      <c r="H1480" s="26"/>
      <c r="I1480" s="26"/>
      <c r="J1480" s="26"/>
      <c r="K1480" s="221"/>
      <c r="L1480" s="26"/>
      <c r="M1480" s="221"/>
      <c r="N1480" s="26"/>
      <c r="O1480" s="26"/>
      <c r="P1480" s="26"/>
      <c r="Q1480" s="26"/>
      <c r="R1480" s="222">
        <v>0</v>
      </c>
      <c r="S1480" s="26"/>
      <c r="T1480" s="26"/>
      <c r="U1480" s="26"/>
      <c r="V1480" s="16">
        <f t="shared" si="65"/>
        <v>2544.6847400000001</v>
      </c>
      <c r="W1480" s="28">
        <f t="shared" si="66"/>
        <v>2544.6847400000001</v>
      </c>
      <c r="X1480" s="28">
        <v>2544.6847400000001</v>
      </c>
      <c r="Y1480" s="11" t="s">
        <v>51</v>
      </c>
      <c r="Z1480" s="219">
        <v>54</v>
      </c>
      <c r="AA1480" s="219">
        <v>12</v>
      </c>
      <c r="AB1480" s="219">
        <v>5</v>
      </c>
      <c r="AC1480" s="219" t="s">
        <v>4409</v>
      </c>
      <c r="AD1480" s="219">
        <v>1096</v>
      </c>
    </row>
    <row r="1481" spans="1:30" ht="36" hidden="1" customHeight="1">
      <c r="A1481" s="32">
        <v>46</v>
      </c>
      <c r="B1481" s="219" t="s">
        <v>4410</v>
      </c>
      <c r="C1481" s="219" t="s">
        <v>4411</v>
      </c>
      <c r="D1481" s="219" t="s">
        <v>32</v>
      </c>
      <c r="E1481" s="219" t="s">
        <v>1700</v>
      </c>
      <c r="F1481" s="220">
        <v>36821000</v>
      </c>
      <c r="G1481" s="221"/>
      <c r="H1481" s="26"/>
      <c r="I1481" s="26"/>
      <c r="J1481" s="26"/>
      <c r="K1481" s="221"/>
      <c r="L1481" s="26"/>
      <c r="M1481" s="221"/>
      <c r="N1481" s="26"/>
      <c r="O1481" s="26"/>
      <c r="P1481" s="26"/>
      <c r="Q1481" s="26"/>
      <c r="R1481" s="222">
        <v>0</v>
      </c>
      <c r="S1481" s="26"/>
      <c r="T1481" s="26"/>
      <c r="U1481" s="26"/>
      <c r="V1481" s="16">
        <f t="shared" si="65"/>
        <v>5681.4803000000002</v>
      </c>
      <c r="W1481" s="28">
        <f t="shared" si="66"/>
        <v>5681.4803000000002</v>
      </c>
      <c r="X1481" s="28">
        <v>5681.4803000000002</v>
      </c>
      <c r="Y1481" s="11" t="s">
        <v>51</v>
      </c>
      <c r="Z1481" s="219">
        <v>54</v>
      </c>
      <c r="AA1481" s="219">
        <v>12</v>
      </c>
      <c r="AB1481" s="219">
        <v>5</v>
      </c>
      <c r="AC1481" s="219" t="s">
        <v>4412</v>
      </c>
      <c r="AD1481" s="219">
        <v>1114</v>
      </c>
    </row>
    <row r="1482" spans="1:30" ht="36" hidden="1" customHeight="1">
      <c r="A1482" s="32">
        <v>47</v>
      </c>
      <c r="B1482" s="219" t="s">
        <v>4413</v>
      </c>
      <c r="C1482" s="219" t="s">
        <v>4414</v>
      </c>
      <c r="D1482" s="219" t="s">
        <v>32</v>
      </c>
      <c r="E1482" s="219" t="s">
        <v>2464</v>
      </c>
      <c r="F1482" s="220">
        <v>8512000</v>
      </c>
      <c r="G1482" s="221"/>
      <c r="H1482" s="26"/>
      <c r="I1482" s="26"/>
      <c r="J1482" s="26"/>
      <c r="K1482" s="221"/>
      <c r="L1482" s="26"/>
      <c r="M1482" s="221"/>
      <c r="N1482" s="26"/>
      <c r="O1482" s="26"/>
      <c r="P1482" s="26"/>
      <c r="Q1482" s="26"/>
      <c r="R1482" s="222">
        <v>0</v>
      </c>
      <c r="S1482" s="26"/>
      <c r="T1482" s="26"/>
      <c r="U1482" s="26"/>
      <c r="V1482" s="16">
        <f t="shared" si="65"/>
        <v>1313.4016000000001</v>
      </c>
      <c r="W1482" s="28">
        <f t="shared" si="66"/>
        <v>1313.4016000000001</v>
      </c>
      <c r="X1482" s="28">
        <v>1313.4016000000001</v>
      </c>
      <c r="Y1482" s="11" t="s">
        <v>34</v>
      </c>
      <c r="Z1482" s="219">
        <v>54</v>
      </c>
      <c r="AA1482" s="219">
        <v>12</v>
      </c>
      <c r="AB1482" s="219">
        <v>5</v>
      </c>
      <c r="AC1482" s="219" t="s">
        <v>4415</v>
      </c>
      <c r="AD1482" s="219">
        <v>1068</v>
      </c>
    </row>
    <row r="1483" spans="1:30" ht="36" hidden="1" customHeight="1">
      <c r="A1483" s="32">
        <v>48</v>
      </c>
      <c r="B1483" s="219" t="s">
        <v>4416</v>
      </c>
      <c r="C1483" s="219" t="s">
        <v>4417</v>
      </c>
      <c r="D1483" s="219" t="s">
        <v>32</v>
      </c>
      <c r="E1483" s="219" t="s">
        <v>42</v>
      </c>
      <c r="F1483" s="220">
        <v>10398900</v>
      </c>
      <c r="G1483" s="221"/>
      <c r="H1483" s="26"/>
      <c r="I1483" s="26"/>
      <c r="J1483" s="26"/>
      <c r="K1483" s="221"/>
      <c r="L1483" s="26"/>
      <c r="M1483" s="221"/>
      <c r="N1483" s="26"/>
      <c r="O1483" s="26"/>
      <c r="P1483" s="26"/>
      <c r="Q1483" s="26"/>
      <c r="R1483" s="222">
        <v>0</v>
      </c>
      <c r="S1483" s="26"/>
      <c r="T1483" s="26"/>
      <c r="U1483" s="26"/>
      <c r="V1483" s="16">
        <f t="shared" si="65"/>
        <v>1604.5502700000002</v>
      </c>
      <c r="W1483" s="28">
        <f t="shared" si="66"/>
        <v>1604.5502700000002</v>
      </c>
      <c r="X1483" s="28">
        <v>1604.5502700000002</v>
      </c>
      <c r="Y1483" s="11" t="s">
        <v>51</v>
      </c>
      <c r="Z1483" s="219">
        <v>54</v>
      </c>
      <c r="AA1483" s="219">
        <v>12</v>
      </c>
      <c r="AB1483" s="219">
        <v>5</v>
      </c>
      <c r="AC1483" s="219" t="s">
        <v>4418</v>
      </c>
      <c r="AD1483" s="219">
        <v>1046</v>
      </c>
    </row>
    <row r="1484" spans="1:30" ht="36" hidden="1" customHeight="1">
      <c r="A1484" s="32">
        <v>49</v>
      </c>
      <c r="B1484" s="219" t="s">
        <v>4419</v>
      </c>
      <c r="C1484" s="219" t="s">
        <v>4420</v>
      </c>
      <c r="D1484" s="219" t="s">
        <v>32</v>
      </c>
      <c r="E1484" s="219" t="s">
        <v>2909</v>
      </c>
      <c r="F1484" s="220">
        <v>15412000</v>
      </c>
      <c r="G1484" s="221"/>
      <c r="H1484" s="26"/>
      <c r="I1484" s="26"/>
      <c r="J1484" s="26"/>
      <c r="K1484" s="221"/>
      <c r="L1484" s="26"/>
      <c r="M1484" s="221"/>
      <c r="N1484" s="26"/>
      <c r="O1484" s="26"/>
      <c r="P1484" s="26"/>
      <c r="Q1484" s="26"/>
      <c r="R1484" s="222">
        <v>0</v>
      </c>
      <c r="S1484" s="26"/>
      <c r="T1484" s="26"/>
      <c r="U1484" s="26"/>
      <c r="V1484" s="16">
        <f t="shared" si="65"/>
        <v>2378.0716000000002</v>
      </c>
      <c r="W1484" s="28">
        <f t="shared" si="66"/>
        <v>2378.0716000000002</v>
      </c>
      <c r="X1484" s="28">
        <v>2378.0716000000002</v>
      </c>
      <c r="Y1484" s="11" t="s">
        <v>34</v>
      </c>
      <c r="Z1484" s="219">
        <v>54</v>
      </c>
      <c r="AA1484" s="219">
        <v>12</v>
      </c>
      <c r="AB1484" s="219">
        <v>5</v>
      </c>
      <c r="AC1484" s="219" t="s">
        <v>4421</v>
      </c>
      <c r="AD1484" s="219">
        <v>1112</v>
      </c>
    </row>
    <row r="1485" spans="1:30" ht="36" hidden="1" customHeight="1">
      <c r="A1485" s="32">
        <v>50</v>
      </c>
      <c r="B1485" s="219" t="s">
        <v>4422</v>
      </c>
      <c r="C1485" s="219" t="s">
        <v>4423</v>
      </c>
      <c r="D1485" s="219" t="s">
        <v>32</v>
      </c>
      <c r="E1485" s="219" t="s">
        <v>1700</v>
      </c>
      <c r="F1485" s="220">
        <v>7916600</v>
      </c>
      <c r="G1485" s="221"/>
      <c r="H1485" s="26"/>
      <c r="I1485" s="26"/>
      <c r="J1485" s="26"/>
      <c r="K1485" s="221"/>
      <c r="L1485" s="26"/>
      <c r="M1485" s="221"/>
      <c r="N1485" s="26"/>
      <c r="O1485" s="26"/>
      <c r="P1485" s="26"/>
      <c r="Q1485" s="26"/>
      <c r="R1485" s="222">
        <v>0</v>
      </c>
      <c r="S1485" s="26"/>
      <c r="T1485" s="26"/>
      <c r="U1485" s="26"/>
      <c r="V1485" s="16">
        <f t="shared" ref="V1485:V1548" si="67">0.0001543*F1485+0.7*G1485+ 0.7*H1485+0.6*I1485+0.5*J1485+1.02*K1485+0.00088*L1485+0.99*M1485+0.00094*N1485+1.05*O1485+0.00083*P1485+1.09*Q1485+0.0009*R1485+1.09*S1485+1*T1485+0*U1485</f>
        <v>1221.5313800000001</v>
      </c>
      <c r="W1485" s="28">
        <f t="shared" si="66"/>
        <v>1221.5313800000001</v>
      </c>
      <c r="X1485" s="28">
        <v>1221.5313800000001</v>
      </c>
      <c r="Y1485" s="11" t="s">
        <v>51</v>
      </c>
      <c r="Z1485" s="219">
        <v>54</v>
      </c>
      <c r="AA1485" s="219">
        <v>12</v>
      </c>
      <c r="AB1485" s="219">
        <v>5</v>
      </c>
      <c r="AC1485" s="219" t="s">
        <v>4424</v>
      </c>
      <c r="AD1485" s="219">
        <v>1093</v>
      </c>
    </row>
    <row r="1486" spans="1:30" ht="36" hidden="1" customHeight="1">
      <c r="A1486" s="32">
        <v>51</v>
      </c>
      <c r="B1486" s="219" t="s">
        <v>4425</v>
      </c>
      <c r="C1486" s="219" t="s">
        <v>4426</v>
      </c>
      <c r="D1486" s="219" t="s">
        <v>32</v>
      </c>
      <c r="E1486" s="219" t="s">
        <v>4427</v>
      </c>
      <c r="F1486" s="220">
        <v>14669900</v>
      </c>
      <c r="G1486" s="221"/>
      <c r="H1486" s="26"/>
      <c r="I1486" s="26"/>
      <c r="J1486" s="26"/>
      <c r="K1486" s="221"/>
      <c r="L1486" s="26"/>
      <c r="M1486" s="221"/>
      <c r="N1486" s="26"/>
      <c r="O1486" s="26"/>
      <c r="P1486" s="26"/>
      <c r="Q1486" s="26"/>
      <c r="R1486" s="222">
        <v>0</v>
      </c>
      <c r="S1486" s="26"/>
      <c r="T1486" s="26"/>
      <c r="U1486" s="26"/>
      <c r="V1486" s="16">
        <f t="shared" si="67"/>
        <v>2263.5655700000002</v>
      </c>
      <c r="W1486" s="28">
        <f t="shared" si="66"/>
        <v>2263.5655700000002</v>
      </c>
      <c r="X1486" s="28">
        <v>2263.5655700000002</v>
      </c>
      <c r="Y1486" s="11" t="s">
        <v>51</v>
      </c>
      <c r="Z1486" s="219">
        <v>54</v>
      </c>
      <c r="AA1486" s="219">
        <v>12</v>
      </c>
      <c r="AB1486" s="219">
        <v>5</v>
      </c>
      <c r="AC1486" s="219" t="s">
        <v>4428</v>
      </c>
      <c r="AD1486" s="219">
        <v>1032</v>
      </c>
    </row>
    <row r="1487" spans="1:30" ht="36" hidden="1" customHeight="1">
      <c r="A1487" s="32">
        <v>52</v>
      </c>
      <c r="B1487" s="219" t="s">
        <v>4429</v>
      </c>
      <c r="C1487" s="219" t="s">
        <v>4430</v>
      </c>
      <c r="D1487" s="219" t="s">
        <v>32</v>
      </c>
      <c r="E1487" s="219" t="s">
        <v>1711</v>
      </c>
      <c r="F1487" s="220">
        <v>7733800</v>
      </c>
      <c r="G1487" s="221"/>
      <c r="H1487" s="26"/>
      <c r="I1487" s="26"/>
      <c r="J1487" s="26"/>
      <c r="K1487" s="221"/>
      <c r="L1487" s="26"/>
      <c r="M1487" s="221"/>
      <c r="N1487" s="26"/>
      <c r="O1487" s="26"/>
      <c r="P1487" s="26"/>
      <c r="Q1487" s="26"/>
      <c r="R1487" s="222">
        <v>0</v>
      </c>
      <c r="S1487" s="26"/>
      <c r="T1487" s="26"/>
      <c r="U1487" s="26"/>
      <c r="V1487" s="16">
        <f t="shared" si="67"/>
        <v>1193.3253400000001</v>
      </c>
      <c r="W1487" s="28">
        <f t="shared" si="66"/>
        <v>1193.3253400000001</v>
      </c>
      <c r="X1487" s="28">
        <v>1193.3253400000001</v>
      </c>
      <c r="Y1487" s="11" t="s">
        <v>51</v>
      </c>
      <c r="Z1487" s="219">
        <v>54</v>
      </c>
      <c r="AA1487" s="219">
        <v>12</v>
      </c>
      <c r="AB1487" s="219">
        <v>5</v>
      </c>
      <c r="AC1487" s="219" t="s">
        <v>4431</v>
      </c>
      <c r="AD1487" s="219">
        <v>1050</v>
      </c>
    </row>
    <row r="1488" spans="1:30" ht="36" hidden="1" customHeight="1">
      <c r="A1488" s="32">
        <v>53</v>
      </c>
      <c r="B1488" s="219" t="s">
        <v>4432</v>
      </c>
      <c r="C1488" s="219" t="s">
        <v>4433</v>
      </c>
      <c r="D1488" s="219" t="s">
        <v>32</v>
      </c>
      <c r="E1488" s="219" t="s">
        <v>1177</v>
      </c>
      <c r="F1488" s="220">
        <v>31207000</v>
      </c>
      <c r="G1488" s="221"/>
      <c r="H1488" s="26"/>
      <c r="I1488" s="26"/>
      <c r="J1488" s="26"/>
      <c r="K1488" s="221"/>
      <c r="L1488" s="26"/>
      <c r="M1488" s="221"/>
      <c r="N1488" s="26"/>
      <c r="O1488" s="26"/>
      <c r="P1488" s="26"/>
      <c r="Q1488" s="26"/>
      <c r="R1488" s="222">
        <v>0</v>
      </c>
      <c r="S1488" s="26"/>
      <c r="T1488" s="26"/>
      <c r="U1488" s="26"/>
      <c r="V1488" s="16">
        <f t="shared" si="67"/>
        <v>4815.2401</v>
      </c>
      <c r="W1488" s="28">
        <f t="shared" si="66"/>
        <v>4815.2401</v>
      </c>
      <c r="X1488" s="28">
        <v>4815.2401</v>
      </c>
      <c r="Y1488" s="11" t="s">
        <v>34</v>
      </c>
      <c r="Z1488" s="219">
        <v>54</v>
      </c>
      <c r="AA1488" s="219">
        <v>12</v>
      </c>
      <c r="AB1488" s="219">
        <v>5</v>
      </c>
      <c r="AC1488" s="219" t="s">
        <v>4434</v>
      </c>
      <c r="AD1488" s="219">
        <v>1095</v>
      </c>
    </row>
    <row r="1489" spans="1:30" ht="36" hidden="1" customHeight="1">
      <c r="A1489" s="32">
        <v>54</v>
      </c>
      <c r="B1489" s="219" t="s">
        <v>4435</v>
      </c>
      <c r="C1489" s="219" t="s">
        <v>4436</v>
      </c>
      <c r="D1489" s="219" t="s">
        <v>32</v>
      </c>
      <c r="E1489" s="219" t="s">
        <v>109</v>
      </c>
      <c r="F1489" s="220">
        <v>67963800</v>
      </c>
      <c r="G1489" s="221"/>
      <c r="H1489" s="26"/>
      <c r="I1489" s="26"/>
      <c r="J1489" s="26"/>
      <c r="K1489" s="221"/>
      <c r="L1489" s="26"/>
      <c r="M1489" s="221"/>
      <c r="N1489" s="26"/>
      <c r="O1489" s="26"/>
      <c r="P1489" s="26"/>
      <c r="Q1489" s="26"/>
      <c r="R1489" s="222">
        <v>0</v>
      </c>
      <c r="S1489" s="26"/>
      <c r="T1489" s="26"/>
      <c r="U1489" s="26"/>
      <c r="V1489" s="16">
        <f t="shared" si="67"/>
        <v>10486.814340000001</v>
      </c>
      <c r="W1489" s="28">
        <f t="shared" si="66"/>
        <v>10486.814340000001</v>
      </c>
      <c r="X1489" s="28">
        <v>10486.814340000001</v>
      </c>
      <c r="Y1489" s="11" t="s">
        <v>51</v>
      </c>
      <c r="Z1489" s="219">
        <v>54</v>
      </c>
      <c r="AA1489" s="219">
        <v>12</v>
      </c>
      <c r="AB1489" s="219">
        <v>5</v>
      </c>
      <c r="AC1489" s="219" t="s">
        <v>4437</v>
      </c>
      <c r="AD1489" s="219">
        <v>1076</v>
      </c>
    </row>
    <row r="1490" spans="1:30" ht="36" hidden="1" customHeight="1">
      <c r="A1490" s="32">
        <v>55</v>
      </c>
      <c r="B1490" s="219" t="s">
        <v>4438</v>
      </c>
      <c r="C1490" s="219" t="s">
        <v>4439</v>
      </c>
      <c r="D1490" s="219" t="s">
        <v>32</v>
      </c>
      <c r="E1490" s="219" t="s">
        <v>656</v>
      </c>
      <c r="F1490" s="220">
        <v>6655500</v>
      </c>
      <c r="G1490" s="221"/>
      <c r="H1490" s="26"/>
      <c r="I1490" s="26"/>
      <c r="J1490" s="26"/>
      <c r="K1490" s="221"/>
      <c r="L1490" s="26"/>
      <c r="M1490" s="221"/>
      <c r="N1490" s="26"/>
      <c r="O1490" s="26"/>
      <c r="P1490" s="26"/>
      <c r="Q1490" s="26"/>
      <c r="R1490" s="222">
        <v>0</v>
      </c>
      <c r="S1490" s="26"/>
      <c r="T1490" s="26"/>
      <c r="U1490" s="26"/>
      <c r="V1490" s="16">
        <f t="shared" si="67"/>
        <v>1026.9436500000002</v>
      </c>
      <c r="W1490" s="28">
        <f t="shared" si="66"/>
        <v>1026.9436500000002</v>
      </c>
      <c r="X1490" s="28">
        <v>1026.9436500000002</v>
      </c>
      <c r="Y1490" s="11" t="s">
        <v>51</v>
      </c>
      <c r="Z1490" s="219">
        <v>54</v>
      </c>
      <c r="AA1490" s="219">
        <v>12</v>
      </c>
      <c r="AB1490" s="219">
        <v>5</v>
      </c>
      <c r="AC1490" s="219" t="s">
        <v>4440</v>
      </c>
      <c r="AD1490" s="219">
        <v>1090</v>
      </c>
    </row>
    <row r="1491" spans="1:30" ht="36" hidden="1" customHeight="1">
      <c r="A1491" s="32">
        <v>56</v>
      </c>
      <c r="B1491" s="219" t="s">
        <v>4441</v>
      </c>
      <c r="C1491" s="219" t="s">
        <v>4442</v>
      </c>
      <c r="D1491" s="219" t="s">
        <v>32</v>
      </c>
      <c r="E1491" s="219" t="s">
        <v>2464</v>
      </c>
      <c r="F1491" s="220">
        <v>7804600</v>
      </c>
      <c r="G1491" s="221"/>
      <c r="H1491" s="26"/>
      <c r="I1491" s="26"/>
      <c r="J1491" s="26"/>
      <c r="K1491" s="221"/>
      <c r="L1491" s="26"/>
      <c r="M1491" s="221"/>
      <c r="N1491" s="26"/>
      <c r="O1491" s="26"/>
      <c r="P1491" s="26"/>
      <c r="Q1491" s="26"/>
      <c r="R1491" s="222">
        <v>0</v>
      </c>
      <c r="S1491" s="26"/>
      <c r="T1491" s="26"/>
      <c r="U1491" s="26"/>
      <c r="V1491" s="16">
        <f t="shared" si="67"/>
        <v>1204.2497800000001</v>
      </c>
      <c r="W1491" s="28">
        <f t="shared" si="66"/>
        <v>1204.2497800000001</v>
      </c>
      <c r="X1491" s="28">
        <v>1204.2497800000001</v>
      </c>
      <c r="Y1491" s="11" t="s">
        <v>51</v>
      </c>
      <c r="Z1491" s="219">
        <v>54</v>
      </c>
      <c r="AA1491" s="219">
        <v>12</v>
      </c>
      <c r="AB1491" s="219">
        <v>5</v>
      </c>
      <c r="AC1491" s="219" t="s">
        <v>4443</v>
      </c>
      <c r="AD1491" s="219">
        <v>1037</v>
      </c>
    </row>
    <row r="1492" spans="1:30" ht="36" hidden="1" customHeight="1">
      <c r="A1492" s="32">
        <v>57</v>
      </c>
      <c r="B1492" s="219" t="s">
        <v>4444</v>
      </c>
      <c r="C1492" s="219" t="s">
        <v>4445</v>
      </c>
      <c r="D1492" s="219" t="s">
        <v>32</v>
      </c>
      <c r="E1492" s="219" t="s">
        <v>1700</v>
      </c>
      <c r="F1492" s="220">
        <v>18795000</v>
      </c>
      <c r="G1492" s="221"/>
      <c r="H1492" s="26"/>
      <c r="I1492" s="26"/>
      <c r="J1492" s="26"/>
      <c r="K1492" s="221"/>
      <c r="L1492" s="26"/>
      <c r="M1492" s="221"/>
      <c r="N1492" s="26"/>
      <c r="O1492" s="26"/>
      <c r="P1492" s="26"/>
      <c r="Q1492" s="26"/>
      <c r="R1492" s="222">
        <v>0</v>
      </c>
      <c r="S1492" s="26"/>
      <c r="T1492" s="26"/>
      <c r="U1492" s="26"/>
      <c r="V1492" s="16">
        <f t="shared" si="67"/>
        <v>2900.0685000000003</v>
      </c>
      <c r="W1492" s="28">
        <f t="shared" si="66"/>
        <v>2900.0685000000003</v>
      </c>
      <c r="X1492" s="28">
        <v>2900.0685000000003</v>
      </c>
      <c r="Y1492" s="11" t="s">
        <v>34</v>
      </c>
      <c r="Z1492" s="219">
        <v>54</v>
      </c>
      <c r="AA1492" s="219">
        <v>12</v>
      </c>
      <c r="AB1492" s="219">
        <v>5</v>
      </c>
      <c r="AC1492" s="219" t="s">
        <v>4446</v>
      </c>
      <c r="AD1492" s="219">
        <v>1103</v>
      </c>
    </row>
    <row r="1493" spans="1:30" ht="36" hidden="1" customHeight="1">
      <c r="A1493" s="32">
        <v>58</v>
      </c>
      <c r="B1493" s="219" t="s">
        <v>4447</v>
      </c>
      <c r="C1493" s="219" t="s">
        <v>4448</v>
      </c>
      <c r="D1493" s="219" t="s">
        <v>32</v>
      </c>
      <c r="E1493" s="219" t="s">
        <v>2264</v>
      </c>
      <c r="F1493" s="220">
        <v>23577000</v>
      </c>
      <c r="G1493" s="221"/>
      <c r="H1493" s="26"/>
      <c r="I1493" s="26"/>
      <c r="J1493" s="26"/>
      <c r="K1493" s="221"/>
      <c r="L1493" s="26"/>
      <c r="M1493" s="221"/>
      <c r="N1493" s="26"/>
      <c r="O1493" s="26"/>
      <c r="P1493" s="26"/>
      <c r="Q1493" s="26"/>
      <c r="R1493" s="222">
        <v>0</v>
      </c>
      <c r="S1493" s="26"/>
      <c r="T1493" s="26"/>
      <c r="U1493" s="26"/>
      <c r="V1493" s="16">
        <f t="shared" si="67"/>
        <v>3637.9311000000002</v>
      </c>
      <c r="W1493" s="28">
        <f t="shared" si="66"/>
        <v>3637.9311000000002</v>
      </c>
      <c r="X1493" s="28">
        <v>3637.9311000000002</v>
      </c>
      <c r="Y1493" s="11" t="s">
        <v>34</v>
      </c>
      <c r="Z1493" s="219">
        <v>54</v>
      </c>
      <c r="AA1493" s="219">
        <v>12</v>
      </c>
      <c r="AB1493" s="219">
        <v>5</v>
      </c>
      <c r="AC1493" s="219" t="s">
        <v>4449</v>
      </c>
      <c r="AD1493" s="219">
        <v>1053</v>
      </c>
    </row>
    <row r="1494" spans="1:30" ht="36" hidden="1" customHeight="1">
      <c r="A1494" s="32">
        <v>59</v>
      </c>
      <c r="B1494" s="219" t="s">
        <v>4450</v>
      </c>
      <c r="C1494" s="219" t="s">
        <v>4451</v>
      </c>
      <c r="D1494" s="219" t="s">
        <v>32</v>
      </c>
      <c r="E1494" s="219" t="s">
        <v>42</v>
      </c>
      <c r="F1494" s="220">
        <v>9790000</v>
      </c>
      <c r="G1494" s="221"/>
      <c r="H1494" s="26"/>
      <c r="I1494" s="26"/>
      <c r="J1494" s="26"/>
      <c r="K1494" s="221"/>
      <c r="L1494" s="26"/>
      <c r="M1494" s="221"/>
      <c r="N1494" s="26"/>
      <c r="O1494" s="26"/>
      <c r="P1494" s="26"/>
      <c r="Q1494" s="26"/>
      <c r="R1494" s="222">
        <v>0</v>
      </c>
      <c r="S1494" s="26"/>
      <c r="T1494" s="26"/>
      <c r="U1494" s="26"/>
      <c r="V1494" s="16">
        <f t="shared" si="67"/>
        <v>1510.5970000000002</v>
      </c>
      <c r="W1494" s="28">
        <f t="shared" si="66"/>
        <v>1510.5970000000002</v>
      </c>
      <c r="X1494" s="28">
        <v>1510.5970000000002</v>
      </c>
      <c r="Y1494" s="11" t="s">
        <v>34</v>
      </c>
      <c r="Z1494" s="219">
        <v>54</v>
      </c>
      <c r="AA1494" s="219">
        <v>12</v>
      </c>
      <c r="AB1494" s="219">
        <v>5</v>
      </c>
      <c r="AC1494" s="219" t="s">
        <v>4452</v>
      </c>
      <c r="AD1494" s="219">
        <v>1110</v>
      </c>
    </row>
    <row r="1495" spans="1:30" ht="36" hidden="1" customHeight="1">
      <c r="A1495" s="32">
        <v>60</v>
      </c>
      <c r="B1495" s="219" t="s">
        <v>4453</v>
      </c>
      <c r="C1495" s="219" t="s">
        <v>4454</v>
      </c>
      <c r="D1495" s="219" t="s">
        <v>32</v>
      </c>
      <c r="E1495" s="219" t="s">
        <v>1431</v>
      </c>
      <c r="F1495" s="220">
        <v>16129800</v>
      </c>
      <c r="G1495" s="221"/>
      <c r="H1495" s="26"/>
      <c r="I1495" s="26"/>
      <c r="J1495" s="26"/>
      <c r="K1495" s="221"/>
      <c r="L1495" s="26"/>
      <c r="M1495" s="221"/>
      <c r="N1495" s="26"/>
      <c r="O1495" s="26"/>
      <c r="P1495" s="26"/>
      <c r="Q1495" s="26"/>
      <c r="R1495" s="222">
        <v>0</v>
      </c>
      <c r="S1495" s="26"/>
      <c r="T1495" s="26"/>
      <c r="U1495" s="26"/>
      <c r="V1495" s="16">
        <f t="shared" si="67"/>
        <v>2488.8281400000001</v>
      </c>
      <c r="W1495" s="28">
        <f t="shared" si="66"/>
        <v>2488.8281400000001</v>
      </c>
      <c r="X1495" s="28">
        <v>2488.8281400000001</v>
      </c>
      <c r="Y1495" s="11" t="s">
        <v>51</v>
      </c>
      <c r="Z1495" s="219">
        <v>54</v>
      </c>
      <c r="AA1495" s="219">
        <v>12</v>
      </c>
      <c r="AB1495" s="219">
        <v>5</v>
      </c>
      <c r="AC1495" s="219" t="s">
        <v>4455</v>
      </c>
      <c r="AD1495" s="219">
        <v>1072</v>
      </c>
    </row>
    <row r="1496" spans="1:30" ht="36" hidden="1" customHeight="1">
      <c r="A1496" s="32">
        <v>61</v>
      </c>
      <c r="B1496" s="219" t="s">
        <v>4456</v>
      </c>
      <c r="C1496" s="219" t="s">
        <v>4457</v>
      </c>
      <c r="D1496" s="219" t="s">
        <v>32</v>
      </c>
      <c r="E1496" s="219" t="s">
        <v>1128</v>
      </c>
      <c r="F1496" s="220">
        <v>7118800</v>
      </c>
      <c r="G1496" s="221"/>
      <c r="H1496" s="26"/>
      <c r="I1496" s="26"/>
      <c r="J1496" s="26"/>
      <c r="K1496" s="221"/>
      <c r="L1496" s="26"/>
      <c r="M1496" s="221"/>
      <c r="N1496" s="26"/>
      <c r="O1496" s="26"/>
      <c r="P1496" s="26"/>
      <c r="Q1496" s="26"/>
      <c r="R1496" s="222">
        <v>0</v>
      </c>
      <c r="S1496" s="26"/>
      <c r="T1496" s="26"/>
      <c r="U1496" s="26"/>
      <c r="V1496" s="16">
        <f t="shared" si="67"/>
        <v>1098.43084</v>
      </c>
      <c r="W1496" s="28">
        <f t="shared" si="66"/>
        <v>1098.43084</v>
      </c>
      <c r="X1496" s="28">
        <v>1098.43084</v>
      </c>
      <c r="Y1496" s="11" t="s">
        <v>51</v>
      </c>
      <c r="Z1496" s="219">
        <v>54</v>
      </c>
      <c r="AA1496" s="219">
        <v>12</v>
      </c>
      <c r="AB1496" s="219">
        <v>5</v>
      </c>
      <c r="AC1496" s="219" t="s">
        <v>4458</v>
      </c>
      <c r="AD1496" s="219">
        <v>1175</v>
      </c>
    </row>
    <row r="1497" spans="1:30" ht="36" hidden="1" customHeight="1">
      <c r="A1497" s="32">
        <v>62</v>
      </c>
      <c r="B1497" s="219" t="s">
        <v>4459</v>
      </c>
      <c r="C1497" s="219" t="s">
        <v>4460</v>
      </c>
      <c r="D1497" s="219" t="s">
        <v>32</v>
      </c>
      <c r="E1497" s="219" t="s">
        <v>109</v>
      </c>
      <c r="F1497" s="220">
        <v>7041300</v>
      </c>
      <c r="G1497" s="221"/>
      <c r="H1497" s="26"/>
      <c r="I1497" s="26"/>
      <c r="J1497" s="26"/>
      <c r="K1497" s="221"/>
      <c r="L1497" s="26"/>
      <c r="M1497" s="221"/>
      <c r="N1497" s="26"/>
      <c r="O1497" s="26"/>
      <c r="P1497" s="26"/>
      <c r="Q1497" s="26"/>
      <c r="R1497" s="222">
        <v>0</v>
      </c>
      <c r="S1497" s="26"/>
      <c r="T1497" s="26"/>
      <c r="U1497" s="26"/>
      <c r="V1497" s="16">
        <f t="shared" si="67"/>
        <v>1086.4725900000001</v>
      </c>
      <c r="W1497" s="28">
        <f t="shared" si="66"/>
        <v>1086.4725900000001</v>
      </c>
      <c r="X1497" s="28">
        <v>1086.4725900000001</v>
      </c>
      <c r="Y1497" s="11" t="s">
        <v>51</v>
      </c>
      <c r="Z1497" s="219">
        <v>54</v>
      </c>
      <c r="AA1497" s="219">
        <v>12</v>
      </c>
      <c r="AB1497" s="219">
        <v>5</v>
      </c>
      <c r="AC1497" s="219" t="s">
        <v>4461</v>
      </c>
      <c r="AD1497" s="219">
        <v>1176</v>
      </c>
    </row>
    <row r="1498" spans="1:30" ht="36" hidden="1" customHeight="1">
      <c r="A1498" s="32">
        <v>63</v>
      </c>
      <c r="B1498" s="219" t="s">
        <v>4462</v>
      </c>
      <c r="C1498" s="219" t="s">
        <v>4463</v>
      </c>
      <c r="D1498" s="219" t="s">
        <v>32</v>
      </c>
      <c r="E1498" s="219" t="s">
        <v>1700</v>
      </c>
      <c r="F1498" s="220">
        <v>12529000</v>
      </c>
      <c r="G1498" s="221"/>
      <c r="H1498" s="26"/>
      <c r="I1498" s="26"/>
      <c r="J1498" s="26"/>
      <c r="K1498" s="221">
        <v>581</v>
      </c>
      <c r="L1498" s="26"/>
      <c r="M1498" s="221"/>
      <c r="N1498" s="26"/>
      <c r="O1498" s="26"/>
      <c r="P1498" s="26"/>
      <c r="Q1498" s="26"/>
      <c r="R1498" s="222">
        <v>0</v>
      </c>
      <c r="S1498" s="26"/>
      <c r="T1498" s="26"/>
      <c r="U1498" s="26"/>
      <c r="V1498" s="16">
        <f t="shared" si="67"/>
        <v>2525.8447000000001</v>
      </c>
      <c r="W1498" s="28">
        <f t="shared" si="66"/>
        <v>1933.2247000000002</v>
      </c>
      <c r="X1498" s="28">
        <v>1933.2247000000002</v>
      </c>
      <c r="Y1498" s="11" t="s">
        <v>34</v>
      </c>
      <c r="Z1498" s="219">
        <v>54</v>
      </c>
      <c r="AA1498" s="219">
        <v>12</v>
      </c>
      <c r="AB1498" s="219">
        <v>5</v>
      </c>
      <c r="AC1498" s="219" t="s">
        <v>4464</v>
      </c>
      <c r="AD1498" s="219">
        <v>1055</v>
      </c>
    </row>
    <row r="1499" spans="1:30" ht="36" hidden="1" customHeight="1">
      <c r="A1499" s="32">
        <v>64</v>
      </c>
      <c r="B1499" s="219" t="s">
        <v>4465</v>
      </c>
      <c r="C1499" s="219" t="s">
        <v>4466</v>
      </c>
      <c r="D1499" s="219" t="s">
        <v>32</v>
      </c>
      <c r="E1499" s="219" t="s">
        <v>1729</v>
      </c>
      <c r="F1499" s="220">
        <v>15984000</v>
      </c>
      <c r="G1499" s="221"/>
      <c r="H1499" s="26"/>
      <c r="I1499" s="26"/>
      <c r="J1499" s="26"/>
      <c r="K1499" s="223"/>
      <c r="L1499" s="26"/>
      <c r="M1499" s="221"/>
      <c r="N1499" s="26"/>
      <c r="O1499" s="26"/>
      <c r="P1499" s="26"/>
      <c r="Q1499" s="26"/>
      <c r="R1499" s="222">
        <v>0</v>
      </c>
      <c r="S1499" s="26"/>
      <c r="T1499" s="26"/>
      <c r="U1499" s="26"/>
      <c r="V1499" s="16">
        <f t="shared" si="67"/>
        <v>2466.3312000000001</v>
      </c>
      <c r="W1499" s="28">
        <f t="shared" si="66"/>
        <v>2466.3312000000001</v>
      </c>
      <c r="X1499" s="28">
        <v>2466.3312000000001</v>
      </c>
      <c r="Y1499" s="11" t="s">
        <v>34</v>
      </c>
      <c r="Z1499" s="219">
        <v>54</v>
      </c>
      <c r="AA1499" s="219">
        <v>12</v>
      </c>
      <c r="AB1499" s="219">
        <v>5</v>
      </c>
      <c r="AC1499" s="219" t="s">
        <v>4467</v>
      </c>
      <c r="AD1499" s="219">
        <v>1178</v>
      </c>
    </row>
    <row r="1500" spans="1:30" ht="36" hidden="1" customHeight="1">
      <c r="A1500" s="32">
        <v>65</v>
      </c>
      <c r="B1500" s="219" t="s">
        <v>4468</v>
      </c>
      <c r="C1500" s="219" t="s">
        <v>4469</v>
      </c>
      <c r="D1500" s="219" t="s">
        <v>32</v>
      </c>
      <c r="E1500" s="219" t="s">
        <v>4470</v>
      </c>
      <c r="F1500" s="220">
        <v>29964000</v>
      </c>
      <c r="G1500" s="221"/>
      <c r="H1500" s="26"/>
      <c r="I1500" s="26"/>
      <c r="J1500" s="26"/>
      <c r="K1500" s="221"/>
      <c r="L1500" s="26"/>
      <c r="M1500" s="221"/>
      <c r="N1500" s="26"/>
      <c r="O1500" s="26"/>
      <c r="P1500" s="26"/>
      <c r="Q1500" s="26"/>
      <c r="R1500" s="222">
        <v>0</v>
      </c>
      <c r="S1500" s="26"/>
      <c r="T1500" s="26"/>
      <c r="U1500" s="26"/>
      <c r="V1500" s="16">
        <f t="shared" si="67"/>
        <v>4623.4452000000001</v>
      </c>
      <c r="W1500" s="28">
        <f t="shared" si="66"/>
        <v>4623.4452000000001</v>
      </c>
      <c r="X1500" s="28">
        <v>4623.4452000000001</v>
      </c>
      <c r="Y1500" s="11" t="s">
        <v>34</v>
      </c>
      <c r="Z1500" s="219">
        <v>54</v>
      </c>
      <c r="AA1500" s="219">
        <v>12</v>
      </c>
      <c r="AB1500" s="219">
        <v>5</v>
      </c>
      <c r="AC1500" s="219" t="s">
        <v>4471</v>
      </c>
      <c r="AD1500" s="219">
        <v>1079</v>
      </c>
    </row>
    <row r="1501" spans="1:30" ht="36" hidden="1" customHeight="1">
      <c r="A1501" s="32">
        <v>66</v>
      </c>
      <c r="B1501" s="219" t="s">
        <v>4472</v>
      </c>
      <c r="C1501" s="219" t="s">
        <v>4473</v>
      </c>
      <c r="D1501" s="219" t="s">
        <v>32</v>
      </c>
      <c r="E1501" s="219" t="s">
        <v>1237</v>
      </c>
      <c r="F1501" s="220">
        <v>9564300</v>
      </c>
      <c r="G1501" s="221"/>
      <c r="H1501" s="26"/>
      <c r="I1501" s="26"/>
      <c r="J1501" s="26"/>
      <c r="K1501" s="221"/>
      <c r="L1501" s="26"/>
      <c r="M1501" s="221"/>
      <c r="N1501" s="26"/>
      <c r="O1501" s="26"/>
      <c r="P1501" s="26"/>
      <c r="Q1501" s="26"/>
      <c r="R1501" s="222">
        <v>0</v>
      </c>
      <c r="S1501" s="26"/>
      <c r="T1501" s="26"/>
      <c r="U1501" s="26"/>
      <c r="V1501" s="16">
        <f t="shared" si="67"/>
        <v>1475.7714900000001</v>
      </c>
      <c r="W1501" s="28">
        <f t="shared" ref="W1501:W1564" si="68">F1501*0.0001543</f>
        <v>1475.7714900000001</v>
      </c>
      <c r="X1501" s="28">
        <v>1475.7714900000001</v>
      </c>
      <c r="Y1501" s="11" t="s">
        <v>51</v>
      </c>
      <c r="Z1501" s="219">
        <v>54</v>
      </c>
      <c r="AA1501" s="219">
        <v>12</v>
      </c>
      <c r="AB1501" s="219">
        <v>5</v>
      </c>
      <c r="AC1501" s="219" t="s">
        <v>4474</v>
      </c>
      <c r="AD1501" s="219">
        <v>1179</v>
      </c>
    </row>
    <row r="1502" spans="1:30" ht="36" customHeight="1">
      <c r="A1502" s="32">
        <v>67</v>
      </c>
      <c r="B1502" s="219" t="s">
        <v>4475</v>
      </c>
      <c r="C1502" s="219" t="s">
        <v>4476</v>
      </c>
      <c r="D1502" s="219" t="s">
        <v>32</v>
      </c>
      <c r="E1502" s="219" t="s">
        <v>4477</v>
      </c>
      <c r="F1502" s="220">
        <v>23388600</v>
      </c>
      <c r="G1502" s="221"/>
      <c r="H1502" s="26"/>
      <c r="I1502" s="26"/>
      <c r="J1502" s="26"/>
      <c r="K1502" s="221"/>
      <c r="L1502" s="26"/>
      <c r="M1502" s="221"/>
      <c r="N1502" s="26"/>
      <c r="O1502" s="26"/>
      <c r="P1502" s="26"/>
      <c r="Q1502" s="26"/>
      <c r="R1502" s="222">
        <v>0</v>
      </c>
      <c r="S1502" s="26"/>
      <c r="T1502" s="26"/>
      <c r="U1502" s="26"/>
      <c r="V1502" s="16">
        <f t="shared" si="67"/>
        <v>3608.8609800000004</v>
      </c>
      <c r="W1502" s="28">
        <f t="shared" si="68"/>
        <v>3608.8609800000004</v>
      </c>
      <c r="X1502" s="28">
        <v>3608.8609800000004</v>
      </c>
      <c r="Y1502" s="11" t="s">
        <v>51</v>
      </c>
      <c r="Z1502" s="219">
        <v>54</v>
      </c>
      <c r="AA1502" s="219">
        <v>12</v>
      </c>
      <c r="AB1502" s="219">
        <v>5</v>
      </c>
      <c r="AC1502" s="219"/>
      <c r="AD1502" s="219"/>
    </row>
    <row r="1503" spans="1:30" ht="36" hidden="1" customHeight="1">
      <c r="A1503" s="32">
        <v>68</v>
      </c>
      <c r="B1503" s="219" t="s">
        <v>4478</v>
      </c>
      <c r="C1503" s="219" t="s">
        <v>4479</v>
      </c>
      <c r="D1503" s="219" t="s">
        <v>32</v>
      </c>
      <c r="E1503" s="219" t="s">
        <v>1177</v>
      </c>
      <c r="F1503" s="220">
        <v>7095500</v>
      </c>
      <c r="G1503" s="221"/>
      <c r="H1503" s="26"/>
      <c r="I1503" s="26"/>
      <c r="J1503" s="26"/>
      <c r="K1503" s="221"/>
      <c r="L1503" s="26"/>
      <c r="M1503" s="221"/>
      <c r="N1503" s="26"/>
      <c r="O1503" s="26"/>
      <c r="P1503" s="26"/>
      <c r="Q1503" s="26"/>
      <c r="R1503" s="222">
        <v>0</v>
      </c>
      <c r="S1503" s="26"/>
      <c r="T1503" s="26"/>
      <c r="U1503" s="26"/>
      <c r="V1503" s="16">
        <f t="shared" si="67"/>
        <v>1094.83565</v>
      </c>
      <c r="W1503" s="28">
        <f t="shared" si="68"/>
        <v>1094.83565</v>
      </c>
      <c r="X1503" s="28">
        <v>1094.83565</v>
      </c>
      <c r="Y1503" s="11" t="s">
        <v>51</v>
      </c>
      <c r="Z1503" s="219">
        <v>54</v>
      </c>
      <c r="AA1503" s="219">
        <v>12</v>
      </c>
      <c r="AB1503" s="219">
        <v>5</v>
      </c>
      <c r="AC1503" s="219" t="s">
        <v>4480</v>
      </c>
      <c r="AD1503" s="219">
        <v>1211</v>
      </c>
    </row>
    <row r="1504" spans="1:30" ht="36" customHeight="1">
      <c r="A1504" s="32">
        <v>69</v>
      </c>
      <c r="B1504" s="219" t="s">
        <v>4481</v>
      </c>
      <c r="C1504" s="219" t="s">
        <v>4482</v>
      </c>
      <c r="D1504" s="219" t="s">
        <v>32</v>
      </c>
      <c r="E1504" s="219" t="s">
        <v>2447</v>
      </c>
      <c r="F1504" s="220">
        <v>6694800</v>
      </c>
      <c r="G1504" s="221"/>
      <c r="H1504" s="26"/>
      <c r="I1504" s="26"/>
      <c r="J1504" s="26"/>
      <c r="K1504" s="221"/>
      <c r="L1504" s="26"/>
      <c r="M1504" s="221"/>
      <c r="N1504" s="26"/>
      <c r="O1504" s="26"/>
      <c r="P1504" s="26"/>
      <c r="Q1504" s="26"/>
      <c r="R1504" s="222">
        <v>0</v>
      </c>
      <c r="S1504" s="26"/>
      <c r="T1504" s="26"/>
      <c r="U1504" s="26"/>
      <c r="V1504" s="16">
        <f t="shared" si="67"/>
        <v>1033.00764</v>
      </c>
      <c r="W1504" s="28">
        <f t="shared" si="68"/>
        <v>1033.00764</v>
      </c>
      <c r="X1504" s="28">
        <v>1033.00764</v>
      </c>
      <c r="Y1504" s="11" t="s">
        <v>51</v>
      </c>
      <c r="Z1504" s="219">
        <v>54</v>
      </c>
      <c r="AA1504" s="219">
        <v>12</v>
      </c>
      <c r="AB1504" s="219">
        <v>5</v>
      </c>
      <c r="AC1504" s="219"/>
      <c r="AD1504" s="219"/>
    </row>
    <row r="1505" spans="1:30" ht="36" customHeight="1">
      <c r="A1505" s="32">
        <v>70</v>
      </c>
      <c r="B1505" s="219" t="s">
        <v>4483</v>
      </c>
      <c r="C1505" s="219" t="s">
        <v>4484</v>
      </c>
      <c r="D1505" s="219" t="s">
        <v>32</v>
      </c>
      <c r="E1505" s="219" t="s">
        <v>4485</v>
      </c>
      <c r="F1505" s="220">
        <v>25960600</v>
      </c>
      <c r="G1505" s="221"/>
      <c r="H1505" s="26"/>
      <c r="I1505" s="26"/>
      <c r="J1505" s="26"/>
      <c r="K1505" s="221"/>
      <c r="L1505" s="26"/>
      <c r="M1505" s="221"/>
      <c r="N1505" s="26"/>
      <c r="O1505" s="26"/>
      <c r="P1505" s="26"/>
      <c r="Q1505" s="26"/>
      <c r="R1505" s="222">
        <v>0</v>
      </c>
      <c r="S1505" s="26"/>
      <c r="T1505" s="26"/>
      <c r="U1505" s="26"/>
      <c r="V1505" s="16">
        <f t="shared" si="67"/>
        <v>4005.7205800000002</v>
      </c>
      <c r="W1505" s="28">
        <f t="shared" si="68"/>
        <v>4005.7205800000002</v>
      </c>
      <c r="X1505" s="28">
        <v>4005.7205800000002</v>
      </c>
      <c r="Y1505" s="11" t="s">
        <v>51</v>
      </c>
      <c r="Z1505" s="219">
        <v>54</v>
      </c>
      <c r="AA1505" s="219">
        <v>12</v>
      </c>
      <c r="AB1505" s="219">
        <v>5</v>
      </c>
      <c r="AC1505" s="219"/>
      <c r="AD1505" s="219"/>
    </row>
    <row r="1506" spans="1:30" ht="36" hidden="1" customHeight="1">
      <c r="A1506" s="32">
        <v>71</v>
      </c>
      <c r="B1506" s="219" t="s">
        <v>4486</v>
      </c>
      <c r="C1506" s="219" t="s">
        <v>4487</v>
      </c>
      <c r="D1506" s="219" t="s">
        <v>32</v>
      </c>
      <c r="E1506" s="219" t="s">
        <v>2018</v>
      </c>
      <c r="F1506" s="220">
        <v>7170800</v>
      </c>
      <c r="G1506" s="221"/>
      <c r="H1506" s="26"/>
      <c r="I1506" s="26"/>
      <c r="J1506" s="26"/>
      <c r="K1506" s="221"/>
      <c r="L1506" s="26"/>
      <c r="M1506" s="221"/>
      <c r="N1506" s="26"/>
      <c r="O1506" s="26"/>
      <c r="P1506" s="26"/>
      <c r="Q1506" s="26"/>
      <c r="R1506" s="222">
        <v>0</v>
      </c>
      <c r="S1506" s="26"/>
      <c r="T1506" s="26"/>
      <c r="U1506" s="26"/>
      <c r="V1506" s="16">
        <f t="shared" si="67"/>
        <v>1106.45444</v>
      </c>
      <c r="W1506" s="28">
        <f t="shared" si="68"/>
        <v>1106.45444</v>
      </c>
      <c r="X1506" s="28">
        <v>1106.45444</v>
      </c>
      <c r="Y1506" s="11" t="s">
        <v>51</v>
      </c>
      <c r="Z1506" s="219">
        <v>54</v>
      </c>
      <c r="AA1506" s="219">
        <v>12</v>
      </c>
      <c r="AB1506" s="219">
        <v>5</v>
      </c>
      <c r="AC1506" s="219" t="s">
        <v>4488</v>
      </c>
      <c r="AD1506" s="219">
        <v>3243</v>
      </c>
    </row>
    <row r="1507" spans="1:30" ht="36" hidden="1" customHeight="1">
      <c r="A1507" s="32">
        <v>72</v>
      </c>
      <c r="B1507" s="219" t="s">
        <v>4489</v>
      </c>
      <c r="C1507" s="219" t="s">
        <v>4490</v>
      </c>
      <c r="D1507" s="219" t="s">
        <v>32</v>
      </c>
      <c r="E1507" s="219" t="s">
        <v>619</v>
      </c>
      <c r="F1507" s="220">
        <v>17242000</v>
      </c>
      <c r="G1507" s="221"/>
      <c r="H1507" s="26"/>
      <c r="I1507" s="26"/>
      <c r="J1507" s="26"/>
      <c r="K1507" s="221"/>
      <c r="L1507" s="26"/>
      <c r="M1507" s="221"/>
      <c r="N1507" s="26"/>
      <c r="O1507" s="26"/>
      <c r="P1507" s="26"/>
      <c r="Q1507" s="26"/>
      <c r="R1507" s="222">
        <v>0</v>
      </c>
      <c r="S1507" s="26"/>
      <c r="T1507" s="26"/>
      <c r="U1507" s="26"/>
      <c r="V1507" s="16">
        <f t="shared" si="67"/>
        <v>2660.4406000000004</v>
      </c>
      <c r="W1507" s="28">
        <f t="shared" si="68"/>
        <v>2660.4406000000004</v>
      </c>
      <c r="X1507" s="28">
        <v>2660.4406000000004</v>
      </c>
      <c r="Y1507" s="11" t="s">
        <v>34</v>
      </c>
      <c r="Z1507" s="219">
        <v>54</v>
      </c>
      <c r="AA1507" s="219">
        <v>12</v>
      </c>
      <c r="AB1507" s="219">
        <v>5</v>
      </c>
      <c r="AC1507" s="219" t="s">
        <v>4491</v>
      </c>
      <c r="AD1507" s="219">
        <v>1045</v>
      </c>
    </row>
    <row r="1508" spans="1:30" ht="36" customHeight="1">
      <c r="A1508" s="32">
        <v>73</v>
      </c>
      <c r="B1508" s="219" t="s">
        <v>4492</v>
      </c>
      <c r="C1508" s="219" t="s">
        <v>4493</v>
      </c>
      <c r="D1508" s="219" t="s">
        <v>32</v>
      </c>
      <c r="E1508" s="219" t="s">
        <v>619</v>
      </c>
      <c r="F1508" s="220">
        <v>60453000</v>
      </c>
      <c r="G1508" s="221"/>
      <c r="H1508" s="26"/>
      <c r="I1508" s="26"/>
      <c r="J1508" s="26"/>
      <c r="K1508" s="221"/>
      <c r="L1508" s="26"/>
      <c r="M1508" s="221"/>
      <c r="N1508" s="26"/>
      <c r="O1508" s="26"/>
      <c r="P1508" s="26"/>
      <c r="Q1508" s="26"/>
      <c r="R1508" s="222">
        <v>0</v>
      </c>
      <c r="S1508" s="26"/>
      <c r="T1508" s="26"/>
      <c r="U1508" s="26"/>
      <c r="V1508" s="16">
        <f t="shared" si="67"/>
        <v>9327.8978999999999</v>
      </c>
      <c r="W1508" s="28">
        <f t="shared" si="68"/>
        <v>9327.8978999999999</v>
      </c>
      <c r="X1508" s="28">
        <v>9327.8978999999999</v>
      </c>
      <c r="Y1508" s="11" t="s">
        <v>34</v>
      </c>
      <c r="Z1508" s="219">
        <v>54</v>
      </c>
      <c r="AA1508" s="219">
        <v>12</v>
      </c>
      <c r="AB1508" s="219">
        <v>5</v>
      </c>
      <c r="AC1508" s="219"/>
      <c r="AD1508" s="219"/>
    </row>
    <row r="1509" spans="1:30" ht="36" hidden="1" customHeight="1">
      <c r="A1509" s="32">
        <v>74</v>
      </c>
      <c r="B1509" s="219" t="s">
        <v>4494</v>
      </c>
      <c r="C1509" s="219" t="s">
        <v>4495</v>
      </c>
      <c r="D1509" s="219" t="s">
        <v>32</v>
      </c>
      <c r="E1509" s="219" t="s">
        <v>4496</v>
      </c>
      <c r="F1509" s="220">
        <v>6976000</v>
      </c>
      <c r="G1509" s="221"/>
      <c r="H1509" s="26"/>
      <c r="I1509" s="26"/>
      <c r="J1509" s="26"/>
      <c r="K1509" s="221"/>
      <c r="L1509" s="26"/>
      <c r="M1509" s="221"/>
      <c r="N1509" s="26"/>
      <c r="O1509" s="26"/>
      <c r="P1509" s="26"/>
      <c r="Q1509" s="26"/>
      <c r="R1509" s="222">
        <v>0</v>
      </c>
      <c r="S1509" s="26"/>
      <c r="T1509" s="26"/>
      <c r="U1509" s="26"/>
      <c r="V1509" s="16">
        <f t="shared" si="67"/>
        <v>1076.3968</v>
      </c>
      <c r="W1509" s="28">
        <f t="shared" si="68"/>
        <v>1076.3968</v>
      </c>
      <c r="X1509" s="28">
        <v>1076.3968</v>
      </c>
      <c r="Y1509" s="11" t="s">
        <v>34</v>
      </c>
      <c r="Z1509" s="219">
        <v>54</v>
      </c>
      <c r="AA1509" s="219">
        <v>12</v>
      </c>
      <c r="AB1509" s="219">
        <v>5</v>
      </c>
      <c r="AC1509" s="219" t="s">
        <v>4497</v>
      </c>
      <c r="AD1509" s="219">
        <v>1180</v>
      </c>
    </row>
    <row r="1510" spans="1:30" ht="36" hidden="1" customHeight="1">
      <c r="A1510" s="32">
        <v>75</v>
      </c>
      <c r="B1510" s="219" t="s">
        <v>4498</v>
      </c>
      <c r="C1510" s="219" t="s">
        <v>4499</v>
      </c>
      <c r="D1510" s="219" t="s">
        <v>32</v>
      </c>
      <c r="E1510" s="219" t="s">
        <v>4500</v>
      </c>
      <c r="F1510" s="220">
        <v>9400200</v>
      </c>
      <c r="G1510" s="221"/>
      <c r="H1510" s="26"/>
      <c r="I1510" s="26"/>
      <c r="J1510" s="26"/>
      <c r="K1510" s="221"/>
      <c r="L1510" s="26"/>
      <c r="M1510" s="221"/>
      <c r="N1510" s="26"/>
      <c r="O1510" s="26"/>
      <c r="P1510" s="26"/>
      <c r="Q1510" s="26"/>
      <c r="R1510" s="222">
        <v>0</v>
      </c>
      <c r="S1510" s="26"/>
      <c r="T1510" s="26"/>
      <c r="U1510" s="26"/>
      <c r="V1510" s="16">
        <f t="shared" si="67"/>
        <v>1450.4508600000001</v>
      </c>
      <c r="W1510" s="28">
        <f t="shared" si="68"/>
        <v>1450.4508600000001</v>
      </c>
      <c r="X1510" s="28">
        <v>1450.4508600000001</v>
      </c>
      <c r="Y1510" s="11" t="s">
        <v>51</v>
      </c>
      <c r="Z1510" s="219">
        <v>54</v>
      </c>
      <c r="AA1510" s="219">
        <v>12</v>
      </c>
      <c r="AB1510" s="219">
        <v>5</v>
      </c>
      <c r="AC1510" s="219" t="s">
        <v>4501</v>
      </c>
      <c r="AD1510" s="219">
        <v>1119</v>
      </c>
    </row>
    <row r="1511" spans="1:30" ht="36" hidden="1" customHeight="1">
      <c r="A1511" s="32">
        <v>76</v>
      </c>
      <c r="B1511" s="219" t="s">
        <v>4502</v>
      </c>
      <c r="C1511" s="219" t="s">
        <v>4503</v>
      </c>
      <c r="D1511" s="219" t="s">
        <v>32</v>
      </c>
      <c r="E1511" s="219" t="s">
        <v>289</v>
      </c>
      <c r="F1511" s="220">
        <v>58300000</v>
      </c>
      <c r="G1511" s="221"/>
      <c r="H1511" s="26"/>
      <c r="I1511" s="26"/>
      <c r="J1511" s="26"/>
      <c r="K1511" s="221"/>
      <c r="L1511" s="26"/>
      <c r="M1511" s="221"/>
      <c r="N1511" s="26"/>
      <c r="O1511" s="26"/>
      <c r="P1511" s="26"/>
      <c r="Q1511" s="26"/>
      <c r="R1511" s="222">
        <v>0</v>
      </c>
      <c r="S1511" s="26"/>
      <c r="T1511" s="26"/>
      <c r="U1511" s="26"/>
      <c r="V1511" s="16">
        <f t="shared" si="67"/>
        <v>8995.69</v>
      </c>
      <c r="W1511" s="28">
        <f t="shared" si="68"/>
        <v>8995.69</v>
      </c>
      <c r="X1511" s="28">
        <v>8995.69</v>
      </c>
      <c r="Y1511" s="11" t="s">
        <v>34</v>
      </c>
      <c r="Z1511" s="219">
        <v>54</v>
      </c>
      <c r="AA1511" s="219">
        <v>12</v>
      </c>
      <c r="AB1511" s="219">
        <v>5</v>
      </c>
      <c r="AC1511" s="219" t="s">
        <v>4504</v>
      </c>
      <c r="AD1511" s="219">
        <v>1181</v>
      </c>
    </row>
    <row r="1512" spans="1:30" ht="36" hidden="1" customHeight="1">
      <c r="A1512" s="32">
        <v>77</v>
      </c>
      <c r="B1512" s="219" t="s">
        <v>4505</v>
      </c>
      <c r="C1512" s="219" t="s">
        <v>4506</v>
      </c>
      <c r="D1512" s="219" t="s">
        <v>32</v>
      </c>
      <c r="E1512" s="219" t="s">
        <v>3042</v>
      </c>
      <c r="F1512" s="220">
        <v>10402900</v>
      </c>
      <c r="G1512" s="223"/>
      <c r="H1512" s="26"/>
      <c r="I1512" s="26"/>
      <c r="J1512" s="26"/>
      <c r="K1512" s="221"/>
      <c r="L1512" s="26"/>
      <c r="M1512" s="221"/>
      <c r="N1512" s="26"/>
      <c r="O1512" s="26"/>
      <c r="P1512" s="26"/>
      <c r="Q1512" s="26"/>
      <c r="R1512" s="222">
        <v>0</v>
      </c>
      <c r="S1512" s="26"/>
      <c r="T1512" s="26"/>
      <c r="U1512" s="26"/>
      <c r="V1512" s="16">
        <f t="shared" si="67"/>
        <v>1605.1674700000001</v>
      </c>
      <c r="W1512" s="28">
        <f t="shared" si="68"/>
        <v>1605.1674700000001</v>
      </c>
      <c r="X1512" s="28">
        <v>1605.1674700000001</v>
      </c>
      <c r="Y1512" s="11" t="s">
        <v>51</v>
      </c>
      <c r="Z1512" s="219">
        <v>54</v>
      </c>
      <c r="AA1512" s="219">
        <v>12</v>
      </c>
      <c r="AB1512" s="219">
        <v>5</v>
      </c>
      <c r="AC1512" s="219" t="s">
        <v>4507</v>
      </c>
      <c r="AD1512" s="219">
        <v>1182</v>
      </c>
    </row>
    <row r="1513" spans="1:30" ht="36" hidden="1" customHeight="1">
      <c r="A1513" s="32">
        <v>78</v>
      </c>
      <c r="B1513" s="219" t="s">
        <v>4508</v>
      </c>
      <c r="C1513" s="219" t="s">
        <v>4509</v>
      </c>
      <c r="D1513" s="219" t="s">
        <v>32</v>
      </c>
      <c r="E1513" s="219" t="s">
        <v>4510</v>
      </c>
      <c r="F1513" s="220">
        <v>20588400</v>
      </c>
      <c r="G1513" s="221"/>
      <c r="H1513" s="26"/>
      <c r="I1513" s="26"/>
      <c r="J1513" s="26"/>
      <c r="K1513" s="221"/>
      <c r="L1513" s="26"/>
      <c r="M1513" s="221"/>
      <c r="N1513" s="26"/>
      <c r="O1513" s="26"/>
      <c r="P1513" s="26"/>
      <c r="Q1513" s="26"/>
      <c r="R1513" s="222">
        <v>0</v>
      </c>
      <c r="S1513" s="26"/>
      <c r="T1513" s="26"/>
      <c r="U1513" s="26"/>
      <c r="V1513" s="16">
        <f t="shared" si="67"/>
        <v>3176.7901200000001</v>
      </c>
      <c r="W1513" s="28">
        <f t="shared" si="68"/>
        <v>3176.7901200000001</v>
      </c>
      <c r="X1513" s="28">
        <v>3176.7901200000001</v>
      </c>
      <c r="Y1513" s="11" t="s">
        <v>51</v>
      </c>
      <c r="Z1513" s="219">
        <v>54</v>
      </c>
      <c r="AA1513" s="219">
        <v>12</v>
      </c>
      <c r="AB1513" s="219">
        <v>5</v>
      </c>
      <c r="AC1513" s="219" t="s">
        <v>4511</v>
      </c>
      <c r="AD1513" s="219">
        <v>1058</v>
      </c>
    </row>
    <row r="1514" spans="1:30" ht="36" hidden="1" customHeight="1">
      <c r="A1514" s="32">
        <v>79</v>
      </c>
      <c r="B1514" s="219" t="s">
        <v>4512</v>
      </c>
      <c r="C1514" s="219" t="s">
        <v>4513</v>
      </c>
      <c r="D1514" s="219" t="s">
        <v>32</v>
      </c>
      <c r="E1514" s="219" t="s">
        <v>3042</v>
      </c>
      <c r="F1514" s="220">
        <v>24466000</v>
      </c>
      <c r="G1514" s="221"/>
      <c r="H1514" s="26"/>
      <c r="I1514" s="26"/>
      <c r="J1514" s="26"/>
      <c r="K1514" s="221"/>
      <c r="L1514" s="26"/>
      <c r="M1514" s="221"/>
      <c r="N1514" s="26"/>
      <c r="O1514" s="26"/>
      <c r="P1514" s="26"/>
      <c r="Q1514" s="26"/>
      <c r="R1514" s="222">
        <v>0</v>
      </c>
      <c r="S1514" s="26"/>
      <c r="T1514" s="26"/>
      <c r="U1514" s="26"/>
      <c r="V1514" s="16">
        <f t="shared" si="67"/>
        <v>3775.1038000000003</v>
      </c>
      <c r="W1514" s="28">
        <f t="shared" si="68"/>
        <v>3775.1038000000003</v>
      </c>
      <c r="X1514" s="28">
        <v>3775.1038000000003</v>
      </c>
      <c r="Y1514" s="11" t="s">
        <v>34</v>
      </c>
      <c r="Z1514" s="219">
        <v>54</v>
      </c>
      <c r="AA1514" s="219">
        <v>12</v>
      </c>
      <c r="AB1514" s="219">
        <v>5</v>
      </c>
      <c r="AC1514" s="219" t="s">
        <v>4514</v>
      </c>
      <c r="AD1514" s="219">
        <v>1111</v>
      </c>
    </row>
    <row r="1515" spans="1:30" ht="36" hidden="1" customHeight="1">
      <c r="A1515" s="32">
        <v>80</v>
      </c>
      <c r="B1515" s="219" t="s">
        <v>4515</v>
      </c>
      <c r="C1515" s="219" t="s">
        <v>4516</v>
      </c>
      <c r="D1515" s="219" t="s">
        <v>32</v>
      </c>
      <c r="E1515" s="219" t="s">
        <v>1700</v>
      </c>
      <c r="F1515" s="220">
        <v>7697200</v>
      </c>
      <c r="G1515" s="221"/>
      <c r="H1515" s="26"/>
      <c r="I1515" s="26"/>
      <c r="J1515" s="26"/>
      <c r="K1515" s="221"/>
      <c r="L1515" s="26"/>
      <c r="M1515" s="221"/>
      <c r="N1515" s="26"/>
      <c r="O1515" s="26"/>
      <c r="P1515" s="26"/>
      <c r="Q1515" s="26"/>
      <c r="R1515" s="222">
        <v>0</v>
      </c>
      <c r="S1515" s="26"/>
      <c r="T1515" s="26"/>
      <c r="U1515" s="26"/>
      <c r="V1515" s="16">
        <f t="shared" si="67"/>
        <v>1187.67796</v>
      </c>
      <c r="W1515" s="28">
        <f t="shared" si="68"/>
        <v>1187.67796</v>
      </c>
      <c r="X1515" s="28">
        <v>1187.67796</v>
      </c>
      <c r="Y1515" s="11" t="s">
        <v>51</v>
      </c>
      <c r="Z1515" s="219">
        <v>54</v>
      </c>
      <c r="AA1515" s="219">
        <v>12</v>
      </c>
      <c r="AB1515" s="219">
        <v>5</v>
      </c>
      <c r="AC1515" s="219" t="s">
        <v>4517</v>
      </c>
      <c r="AD1515" s="219">
        <v>1038</v>
      </c>
    </row>
    <row r="1516" spans="1:30" ht="36" hidden="1" customHeight="1">
      <c r="A1516" s="32">
        <v>81</v>
      </c>
      <c r="B1516" s="219" t="s">
        <v>4518</v>
      </c>
      <c r="C1516" s="219" t="s">
        <v>4519</v>
      </c>
      <c r="D1516" s="219" t="s">
        <v>32</v>
      </c>
      <c r="E1516" s="219" t="s">
        <v>4520</v>
      </c>
      <c r="F1516" s="220">
        <v>16729000</v>
      </c>
      <c r="G1516" s="221"/>
      <c r="H1516" s="26"/>
      <c r="I1516" s="26"/>
      <c r="J1516" s="26"/>
      <c r="K1516" s="221"/>
      <c r="L1516" s="26"/>
      <c r="M1516" s="221"/>
      <c r="N1516" s="26"/>
      <c r="O1516" s="26"/>
      <c r="P1516" s="26"/>
      <c r="Q1516" s="26"/>
      <c r="R1516" s="222">
        <v>0</v>
      </c>
      <c r="S1516" s="26"/>
      <c r="T1516" s="26"/>
      <c r="U1516" s="26"/>
      <c r="V1516" s="16">
        <f t="shared" si="67"/>
        <v>2581.2847000000002</v>
      </c>
      <c r="W1516" s="28">
        <f t="shared" si="68"/>
        <v>2581.2847000000002</v>
      </c>
      <c r="X1516" s="28">
        <v>2581.2847000000002</v>
      </c>
      <c r="Y1516" s="11" t="s">
        <v>34</v>
      </c>
      <c r="Z1516" s="219">
        <v>54</v>
      </c>
      <c r="AA1516" s="219">
        <v>12</v>
      </c>
      <c r="AB1516" s="219">
        <v>5</v>
      </c>
      <c r="AC1516" s="219" t="s">
        <v>4521</v>
      </c>
      <c r="AD1516" s="219">
        <v>1073</v>
      </c>
    </row>
    <row r="1517" spans="1:30" ht="36" hidden="1" customHeight="1">
      <c r="A1517" s="32">
        <v>82</v>
      </c>
      <c r="B1517" s="219" t="s">
        <v>4522</v>
      </c>
      <c r="C1517" s="219" t="s">
        <v>4523</v>
      </c>
      <c r="D1517" s="219" t="s">
        <v>32</v>
      </c>
      <c r="E1517" s="219" t="s">
        <v>2264</v>
      </c>
      <c r="F1517" s="220">
        <v>43964000</v>
      </c>
      <c r="G1517" s="221"/>
      <c r="H1517" s="26"/>
      <c r="I1517" s="26"/>
      <c r="J1517" s="26"/>
      <c r="K1517" s="221"/>
      <c r="L1517" s="26"/>
      <c r="M1517" s="221"/>
      <c r="N1517" s="26"/>
      <c r="O1517" s="26"/>
      <c r="P1517" s="26"/>
      <c r="Q1517" s="26"/>
      <c r="R1517" s="222">
        <v>0</v>
      </c>
      <c r="S1517" s="26"/>
      <c r="T1517" s="26"/>
      <c r="U1517" s="26"/>
      <c r="V1517" s="16">
        <f t="shared" si="67"/>
        <v>6783.6452000000008</v>
      </c>
      <c r="W1517" s="28">
        <f t="shared" si="68"/>
        <v>6783.6452000000008</v>
      </c>
      <c r="X1517" s="28">
        <v>6783.6452000000008</v>
      </c>
      <c r="Y1517" s="11" t="s">
        <v>34</v>
      </c>
      <c r="Z1517" s="219">
        <v>54</v>
      </c>
      <c r="AA1517" s="219">
        <v>12</v>
      </c>
      <c r="AB1517" s="219">
        <v>5</v>
      </c>
      <c r="AC1517" s="219" t="s">
        <v>4524</v>
      </c>
      <c r="AD1517" s="219">
        <v>1052</v>
      </c>
    </row>
    <row r="1518" spans="1:30" ht="36" hidden="1" customHeight="1">
      <c r="A1518" s="32">
        <v>83</v>
      </c>
      <c r="B1518" s="219" t="s">
        <v>4525</v>
      </c>
      <c r="C1518" s="219" t="s">
        <v>4526</v>
      </c>
      <c r="D1518" s="219" t="s">
        <v>32</v>
      </c>
      <c r="E1518" s="219" t="s">
        <v>1131</v>
      </c>
      <c r="F1518" s="220">
        <v>56223000</v>
      </c>
      <c r="G1518" s="223"/>
      <c r="H1518" s="26"/>
      <c r="I1518" s="26"/>
      <c r="J1518" s="26"/>
      <c r="K1518" s="221"/>
      <c r="L1518" s="26"/>
      <c r="M1518" s="221"/>
      <c r="N1518" s="26"/>
      <c r="O1518" s="26"/>
      <c r="P1518" s="26"/>
      <c r="Q1518" s="26"/>
      <c r="R1518" s="222">
        <v>0</v>
      </c>
      <c r="S1518" s="26"/>
      <c r="T1518" s="26"/>
      <c r="U1518" s="26"/>
      <c r="V1518" s="16">
        <f t="shared" si="67"/>
        <v>8675.2089000000014</v>
      </c>
      <c r="W1518" s="28">
        <f t="shared" si="68"/>
        <v>8675.2089000000014</v>
      </c>
      <c r="X1518" s="28">
        <v>8675.2089000000014</v>
      </c>
      <c r="Y1518" s="11" t="s">
        <v>51</v>
      </c>
      <c r="Z1518" s="219">
        <v>54</v>
      </c>
      <c r="AA1518" s="219">
        <v>12</v>
      </c>
      <c r="AB1518" s="219">
        <v>5</v>
      </c>
      <c r="AC1518" s="219" t="s">
        <v>4527</v>
      </c>
      <c r="AD1518" s="219">
        <v>1094</v>
      </c>
    </row>
    <row r="1519" spans="1:30" ht="36" hidden="1" customHeight="1">
      <c r="A1519" s="32">
        <v>84</v>
      </c>
      <c r="B1519" s="219" t="s">
        <v>4528</v>
      </c>
      <c r="C1519" s="219" t="s">
        <v>4529</v>
      </c>
      <c r="D1519" s="219" t="s">
        <v>32</v>
      </c>
      <c r="E1519" s="219" t="s">
        <v>289</v>
      </c>
      <c r="F1519" s="220">
        <v>38681900</v>
      </c>
      <c r="G1519" s="223"/>
      <c r="H1519" s="26"/>
      <c r="I1519" s="26"/>
      <c r="J1519" s="26"/>
      <c r="K1519" s="221"/>
      <c r="L1519" s="26"/>
      <c r="M1519" s="221"/>
      <c r="N1519" s="26"/>
      <c r="O1519" s="26"/>
      <c r="P1519" s="26"/>
      <c r="Q1519" s="26"/>
      <c r="R1519" s="222">
        <v>0</v>
      </c>
      <c r="S1519" s="26"/>
      <c r="T1519" s="26"/>
      <c r="U1519" s="26"/>
      <c r="V1519" s="16">
        <f t="shared" si="67"/>
        <v>5968.6171700000004</v>
      </c>
      <c r="W1519" s="28">
        <f t="shared" si="68"/>
        <v>5968.6171700000004</v>
      </c>
      <c r="X1519" s="28">
        <v>5968.6171700000004</v>
      </c>
      <c r="Y1519" s="11" t="s">
        <v>51</v>
      </c>
      <c r="Z1519" s="219">
        <v>54</v>
      </c>
      <c r="AA1519" s="219">
        <v>12</v>
      </c>
      <c r="AB1519" s="219">
        <v>5</v>
      </c>
      <c r="AC1519" s="219" t="s">
        <v>4530</v>
      </c>
      <c r="AD1519" s="219">
        <v>1088</v>
      </c>
    </row>
    <row r="1520" spans="1:30" ht="36" hidden="1" customHeight="1">
      <c r="A1520" s="32">
        <v>85</v>
      </c>
      <c r="B1520" s="219" t="s">
        <v>4531</v>
      </c>
      <c r="C1520" s="219" t="s">
        <v>4532</v>
      </c>
      <c r="D1520" s="219" t="s">
        <v>32</v>
      </c>
      <c r="E1520" s="219" t="s">
        <v>2464</v>
      </c>
      <c r="F1520" s="220">
        <v>12911700</v>
      </c>
      <c r="G1520" s="221"/>
      <c r="H1520" s="26"/>
      <c r="I1520" s="26"/>
      <c r="J1520" s="26"/>
      <c r="K1520" s="221"/>
      <c r="L1520" s="26"/>
      <c r="M1520" s="221"/>
      <c r="N1520" s="26"/>
      <c r="O1520" s="26"/>
      <c r="P1520" s="26"/>
      <c r="Q1520" s="26"/>
      <c r="R1520" s="222">
        <v>0</v>
      </c>
      <c r="S1520" s="26"/>
      <c r="T1520" s="26"/>
      <c r="U1520" s="26"/>
      <c r="V1520" s="16">
        <f t="shared" si="67"/>
        <v>1992.2753100000002</v>
      </c>
      <c r="W1520" s="28">
        <f t="shared" si="68"/>
        <v>1992.2753100000002</v>
      </c>
      <c r="X1520" s="28">
        <v>1992.2753100000002</v>
      </c>
      <c r="Y1520" s="11" t="s">
        <v>51</v>
      </c>
      <c r="Z1520" s="219">
        <v>54</v>
      </c>
      <c r="AA1520" s="219">
        <v>12</v>
      </c>
      <c r="AB1520" s="219">
        <v>5</v>
      </c>
      <c r="AC1520" s="219" t="s">
        <v>4533</v>
      </c>
      <c r="AD1520" s="219">
        <v>1074</v>
      </c>
    </row>
    <row r="1521" spans="1:30" ht="36" hidden="1" customHeight="1">
      <c r="A1521" s="32">
        <v>86</v>
      </c>
      <c r="B1521" s="219" t="s">
        <v>4534</v>
      </c>
      <c r="C1521" s="219" t="s">
        <v>4535</v>
      </c>
      <c r="D1521" s="219" t="s">
        <v>32</v>
      </c>
      <c r="E1521" s="219" t="s">
        <v>289</v>
      </c>
      <c r="F1521" s="220">
        <v>11248400</v>
      </c>
      <c r="G1521" s="221"/>
      <c r="H1521" s="26"/>
      <c r="I1521" s="26"/>
      <c r="J1521" s="26"/>
      <c r="K1521" s="221"/>
      <c r="L1521" s="26"/>
      <c r="M1521" s="221"/>
      <c r="N1521" s="26"/>
      <c r="O1521" s="26"/>
      <c r="P1521" s="26"/>
      <c r="Q1521" s="26"/>
      <c r="R1521" s="222">
        <v>0</v>
      </c>
      <c r="S1521" s="26"/>
      <c r="T1521" s="26"/>
      <c r="U1521" s="26"/>
      <c r="V1521" s="16">
        <f t="shared" si="67"/>
        <v>1735.6281200000001</v>
      </c>
      <c r="W1521" s="28">
        <f t="shared" si="68"/>
        <v>1735.6281200000001</v>
      </c>
      <c r="X1521" s="28">
        <v>1735.6281200000001</v>
      </c>
      <c r="Y1521" s="11" t="s">
        <v>51</v>
      </c>
      <c r="Z1521" s="219">
        <v>54</v>
      </c>
      <c r="AA1521" s="219">
        <v>12</v>
      </c>
      <c r="AB1521" s="219">
        <v>5</v>
      </c>
      <c r="AC1521" s="219" t="s">
        <v>4536</v>
      </c>
      <c r="AD1521" s="219">
        <v>1186</v>
      </c>
    </row>
    <row r="1522" spans="1:30" ht="36" hidden="1" customHeight="1">
      <c r="A1522" s="32">
        <v>87</v>
      </c>
      <c r="B1522" s="219" t="s">
        <v>4537</v>
      </c>
      <c r="C1522" s="219" t="s">
        <v>4538</v>
      </c>
      <c r="D1522" s="219" t="s">
        <v>32</v>
      </c>
      <c r="E1522" s="219" t="s">
        <v>4539</v>
      </c>
      <c r="F1522" s="220">
        <v>9887700</v>
      </c>
      <c r="G1522" s="221"/>
      <c r="H1522" s="26"/>
      <c r="I1522" s="26"/>
      <c r="J1522" s="26"/>
      <c r="K1522" s="221"/>
      <c r="L1522" s="26"/>
      <c r="M1522" s="221"/>
      <c r="N1522" s="26"/>
      <c r="O1522" s="26"/>
      <c r="P1522" s="26"/>
      <c r="Q1522" s="26"/>
      <c r="R1522" s="222">
        <v>587000000</v>
      </c>
      <c r="S1522" s="26"/>
      <c r="T1522" s="26"/>
      <c r="U1522" s="26"/>
      <c r="V1522" s="16">
        <f t="shared" si="67"/>
        <v>529825.67211000004</v>
      </c>
      <c r="W1522" s="28">
        <f t="shared" si="68"/>
        <v>1525.6721100000002</v>
      </c>
      <c r="X1522" s="28">
        <v>529825.67211000004</v>
      </c>
      <c r="Y1522" s="11" t="s">
        <v>51</v>
      </c>
      <c r="Z1522" s="219">
        <v>54</v>
      </c>
      <c r="AA1522" s="219">
        <v>12</v>
      </c>
      <c r="AB1522" s="219">
        <v>5</v>
      </c>
      <c r="AC1522" s="219" t="s">
        <v>4540</v>
      </c>
      <c r="AD1522" s="219">
        <v>1086</v>
      </c>
    </row>
    <row r="1523" spans="1:30" ht="36" hidden="1" customHeight="1">
      <c r="A1523" s="32">
        <v>88</v>
      </c>
      <c r="B1523" s="219" t="s">
        <v>4541</v>
      </c>
      <c r="C1523" s="219" t="s">
        <v>4542</v>
      </c>
      <c r="D1523" s="219" t="s">
        <v>32</v>
      </c>
      <c r="E1523" s="219" t="s">
        <v>289</v>
      </c>
      <c r="F1523" s="220">
        <v>359850624</v>
      </c>
      <c r="G1523" s="221"/>
      <c r="H1523" s="26"/>
      <c r="I1523" s="26"/>
      <c r="J1523" s="26"/>
      <c r="K1523" s="221"/>
      <c r="L1523" s="26"/>
      <c r="M1523" s="221"/>
      <c r="N1523" s="26"/>
      <c r="O1523" s="26"/>
      <c r="P1523" s="26"/>
      <c r="Q1523" s="26"/>
      <c r="R1523" s="222">
        <v>0</v>
      </c>
      <c r="S1523" s="26"/>
      <c r="T1523" s="26"/>
      <c r="U1523" s="26"/>
      <c r="V1523" s="16">
        <f t="shared" si="67"/>
        <v>55524.951283200004</v>
      </c>
      <c r="W1523" s="28">
        <f t="shared" si="68"/>
        <v>55524.951283200004</v>
      </c>
      <c r="X1523" s="28">
        <v>55524.951283200004</v>
      </c>
      <c r="Y1523" s="11" t="s">
        <v>34</v>
      </c>
      <c r="Z1523" s="219">
        <v>54</v>
      </c>
      <c r="AA1523" s="219">
        <v>12</v>
      </c>
      <c r="AB1523" s="219">
        <v>5</v>
      </c>
      <c r="AC1523" s="219" t="s">
        <v>7379</v>
      </c>
      <c r="AD1523" s="404">
        <v>1215</v>
      </c>
    </row>
    <row r="1524" spans="1:30" ht="36" hidden="1" customHeight="1">
      <c r="A1524" s="32">
        <v>89</v>
      </c>
      <c r="B1524" s="219" t="s">
        <v>4543</v>
      </c>
      <c r="C1524" s="219" t="s">
        <v>4544</v>
      </c>
      <c r="D1524" s="219" t="s">
        <v>32</v>
      </c>
      <c r="E1524" s="219" t="s">
        <v>33</v>
      </c>
      <c r="F1524" s="220">
        <v>30706000</v>
      </c>
      <c r="G1524" s="221"/>
      <c r="H1524" s="26"/>
      <c r="I1524" s="26"/>
      <c r="J1524" s="26"/>
      <c r="K1524" s="221"/>
      <c r="L1524" s="26"/>
      <c r="M1524" s="221"/>
      <c r="N1524" s="26"/>
      <c r="O1524" s="26"/>
      <c r="P1524" s="26"/>
      <c r="Q1524" s="26"/>
      <c r="R1524" s="222">
        <v>0</v>
      </c>
      <c r="S1524" s="26"/>
      <c r="T1524" s="26"/>
      <c r="U1524" s="26"/>
      <c r="V1524" s="16">
        <f t="shared" si="67"/>
        <v>4737.9358000000002</v>
      </c>
      <c r="W1524" s="28">
        <f t="shared" si="68"/>
        <v>4737.9358000000002</v>
      </c>
      <c r="X1524" s="28">
        <v>4737.9358000000002</v>
      </c>
      <c r="Y1524" s="11" t="s">
        <v>34</v>
      </c>
      <c r="Z1524" s="219">
        <v>54</v>
      </c>
      <c r="AA1524" s="219">
        <v>12</v>
      </c>
      <c r="AB1524" s="219">
        <v>5</v>
      </c>
      <c r="AC1524" s="219" t="s">
        <v>4545</v>
      </c>
      <c r="AD1524" s="219">
        <v>1056</v>
      </c>
    </row>
    <row r="1525" spans="1:30" ht="36" customHeight="1">
      <c r="A1525" s="32">
        <v>90</v>
      </c>
      <c r="B1525" s="219" t="s">
        <v>4546</v>
      </c>
      <c r="C1525" s="219" t="s">
        <v>4547</v>
      </c>
      <c r="D1525" s="219" t="s">
        <v>32</v>
      </c>
      <c r="E1525" s="219" t="s">
        <v>4548</v>
      </c>
      <c r="F1525" s="220">
        <v>7591700</v>
      </c>
      <c r="G1525" s="221"/>
      <c r="H1525" s="26"/>
      <c r="I1525" s="26"/>
      <c r="J1525" s="26"/>
      <c r="K1525" s="221"/>
      <c r="L1525" s="26"/>
      <c r="M1525" s="221"/>
      <c r="N1525" s="26"/>
      <c r="O1525" s="26"/>
      <c r="P1525" s="26"/>
      <c r="Q1525" s="26"/>
      <c r="R1525" s="222">
        <v>0</v>
      </c>
      <c r="S1525" s="26"/>
      <c r="T1525" s="26"/>
      <c r="U1525" s="26"/>
      <c r="V1525" s="16">
        <f t="shared" si="67"/>
        <v>1171.39931</v>
      </c>
      <c r="W1525" s="28">
        <f t="shared" si="68"/>
        <v>1171.39931</v>
      </c>
      <c r="X1525" s="28">
        <v>1171.39931</v>
      </c>
      <c r="Y1525" s="11" t="s">
        <v>51</v>
      </c>
      <c r="Z1525" s="219">
        <v>54</v>
      </c>
      <c r="AA1525" s="219">
        <v>12</v>
      </c>
      <c r="AB1525" s="219">
        <v>5</v>
      </c>
      <c r="AC1525" s="219"/>
      <c r="AD1525" s="219"/>
    </row>
    <row r="1526" spans="1:30" ht="36" hidden="1" customHeight="1">
      <c r="A1526" s="32">
        <v>91</v>
      </c>
      <c r="B1526" s="219" t="s">
        <v>4549</v>
      </c>
      <c r="C1526" s="219" t="s">
        <v>4535</v>
      </c>
      <c r="D1526" s="219" t="s">
        <v>32</v>
      </c>
      <c r="E1526" s="219" t="s">
        <v>289</v>
      </c>
      <c r="F1526" s="220">
        <v>9396200</v>
      </c>
      <c r="G1526" s="221"/>
      <c r="H1526" s="26"/>
      <c r="I1526" s="26"/>
      <c r="J1526" s="26"/>
      <c r="K1526" s="221"/>
      <c r="L1526" s="26"/>
      <c r="M1526" s="221"/>
      <c r="N1526" s="26"/>
      <c r="O1526" s="26"/>
      <c r="P1526" s="26"/>
      <c r="Q1526" s="26"/>
      <c r="R1526" s="222">
        <v>0</v>
      </c>
      <c r="S1526" s="26"/>
      <c r="T1526" s="26"/>
      <c r="U1526" s="26"/>
      <c r="V1526" s="16">
        <f t="shared" si="67"/>
        <v>1449.83366</v>
      </c>
      <c r="W1526" s="28">
        <f t="shared" si="68"/>
        <v>1449.83366</v>
      </c>
      <c r="X1526" s="28">
        <v>1449.83366</v>
      </c>
      <c r="Y1526" s="11" t="s">
        <v>51</v>
      </c>
      <c r="Z1526" s="219">
        <v>54</v>
      </c>
      <c r="AA1526" s="219">
        <v>12</v>
      </c>
      <c r="AB1526" s="219">
        <v>5</v>
      </c>
      <c r="AC1526" s="219" t="s">
        <v>4550</v>
      </c>
      <c r="AD1526" s="219">
        <v>1107</v>
      </c>
    </row>
    <row r="1527" spans="1:30" ht="36" hidden="1" customHeight="1">
      <c r="A1527" s="32">
        <v>92</v>
      </c>
      <c r="B1527" s="219" t="s">
        <v>4508</v>
      </c>
      <c r="C1527" s="219" t="s">
        <v>4551</v>
      </c>
      <c r="D1527" s="219" t="s">
        <v>32</v>
      </c>
      <c r="E1527" s="219" t="s">
        <v>4510</v>
      </c>
      <c r="F1527" s="220">
        <v>20588400</v>
      </c>
      <c r="G1527" s="221"/>
      <c r="H1527" s="26"/>
      <c r="I1527" s="26"/>
      <c r="J1527" s="26"/>
      <c r="K1527" s="221"/>
      <c r="L1527" s="26"/>
      <c r="M1527" s="221"/>
      <c r="N1527" s="26"/>
      <c r="O1527" s="26"/>
      <c r="P1527" s="26"/>
      <c r="Q1527" s="26"/>
      <c r="R1527" s="222">
        <v>0</v>
      </c>
      <c r="S1527" s="26"/>
      <c r="T1527" s="26"/>
      <c r="U1527" s="26"/>
      <c r="V1527" s="16">
        <f t="shared" si="67"/>
        <v>3176.7901200000001</v>
      </c>
      <c r="W1527" s="28">
        <f t="shared" si="68"/>
        <v>3176.7901200000001</v>
      </c>
      <c r="X1527" s="28">
        <v>3176.7901200000001</v>
      </c>
      <c r="Y1527" s="11" t="s">
        <v>51</v>
      </c>
      <c r="Z1527" s="219">
        <v>54</v>
      </c>
      <c r="AA1527" s="219">
        <v>12</v>
      </c>
      <c r="AB1527" s="219">
        <v>5</v>
      </c>
      <c r="AC1527" s="219" t="s">
        <v>4552</v>
      </c>
      <c r="AD1527" s="219">
        <v>1059</v>
      </c>
    </row>
    <row r="1528" spans="1:30" ht="36" hidden="1" customHeight="1">
      <c r="A1528" s="32">
        <v>93</v>
      </c>
      <c r="B1528" s="219" t="s">
        <v>4553</v>
      </c>
      <c r="C1528" s="219" t="s">
        <v>4554</v>
      </c>
      <c r="D1528" s="219" t="s">
        <v>32</v>
      </c>
      <c r="E1528" s="219" t="s">
        <v>1128</v>
      </c>
      <c r="F1528" s="220">
        <v>18916640</v>
      </c>
      <c r="G1528" s="221"/>
      <c r="H1528" s="26"/>
      <c r="I1528" s="26"/>
      <c r="J1528" s="26"/>
      <c r="K1528" s="221"/>
      <c r="L1528" s="26"/>
      <c r="M1528" s="221"/>
      <c r="N1528" s="26"/>
      <c r="O1528" s="26"/>
      <c r="P1528" s="26"/>
      <c r="Q1528" s="26"/>
      <c r="R1528" s="222">
        <v>0</v>
      </c>
      <c r="S1528" s="26"/>
      <c r="T1528" s="26"/>
      <c r="U1528" s="26"/>
      <c r="V1528" s="16">
        <f t="shared" si="67"/>
        <v>2918.8375520000004</v>
      </c>
      <c r="W1528" s="28">
        <f t="shared" si="68"/>
        <v>2918.8375520000004</v>
      </c>
      <c r="X1528" s="28">
        <v>2918.8375520000004</v>
      </c>
      <c r="Y1528" s="11" t="s">
        <v>51</v>
      </c>
      <c r="Z1528" s="219">
        <v>54</v>
      </c>
      <c r="AA1528" s="219">
        <v>12</v>
      </c>
      <c r="AB1528" s="219">
        <v>5</v>
      </c>
      <c r="AC1528" s="219" t="s">
        <v>4555</v>
      </c>
      <c r="AD1528" s="219">
        <v>1057</v>
      </c>
    </row>
    <row r="1529" spans="1:30" ht="36" hidden="1" customHeight="1">
      <c r="A1529" s="32">
        <v>94</v>
      </c>
      <c r="B1529" s="219" t="s">
        <v>4556</v>
      </c>
      <c r="C1529" s="219" t="s">
        <v>4557</v>
      </c>
      <c r="D1529" s="219" t="s">
        <v>32</v>
      </c>
      <c r="E1529" s="219" t="s">
        <v>3425</v>
      </c>
      <c r="F1529" s="220">
        <v>7892400</v>
      </c>
      <c r="G1529" s="221"/>
      <c r="H1529" s="26"/>
      <c r="I1529" s="26"/>
      <c r="J1529" s="26"/>
      <c r="K1529" s="221"/>
      <c r="L1529" s="26"/>
      <c r="M1529" s="221"/>
      <c r="N1529" s="26"/>
      <c r="O1529" s="26"/>
      <c r="P1529" s="26"/>
      <c r="Q1529" s="26"/>
      <c r="R1529" s="222">
        <v>0</v>
      </c>
      <c r="S1529" s="26"/>
      <c r="T1529" s="26"/>
      <c r="U1529" s="26"/>
      <c r="V1529" s="16">
        <f t="shared" si="67"/>
        <v>1217.7973200000001</v>
      </c>
      <c r="W1529" s="28">
        <f t="shared" si="68"/>
        <v>1217.7973200000001</v>
      </c>
      <c r="X1529" s="28">
        <v>1217.7973200000001</v>
      </c>
      <c r="Y1529" s="11" t="s">
        <v>51</v>
      </c>
      <c r="Z1529" s="219">
        <v>54</v>
      </c>
      <c r="AA1529" s="219">
        <v>12</v>
      </c>
      <c r="AB1529" s="219">
        <v>5</v>
      </c>
      <c r="AC1529" s="219" t="s">
        <v>4558</v>
      </c>
      <c r="AD1529" s="219">
        <v>1189</v>
      </c>
    </row>
    <row r="1530" spans="1:30" ht="36" hidden="1" customHeight="1">
      <c r="A1530" s="32">
        <v>95</v>
      </c>
      <c r="B1530" s="219" t="s">
        <v>4559</v>
      </c>
      <c r="C1530" s="219" t="s">
        <v>4560</v>
      </c>
      <c r="D1530" s="219" t="s">
        <v>32</v>
      </c>
      <c r="E1530" s="219" t="s">
        <v>125</v>
      </c>
      <c r="F1530" s="220">
        <v>58001400</v>
      </c>
      <c r="G1530" s="221"/>
      <c r="H1530" s="26"/>
      <c r="I1530" s="26"/>
      <c r="J1530" s="26"/>
      <c r="K1530" s="221"/>
      <c r="L1530" s="26"/>
      <c r="M1530" s="221"/>
      <c r="N1530" s="26"/>
      <c r="O1530" s="26"/>
      <c r="P1530" s="26"/>
      <c r="Q1530" s="26"/>
      <c r="R1530" s="222">
        <v>0</v>
      </c>
      <c r="S1530" s="26"/>
      <c r="T1530" s="26"/>
      <c r="U1530" s="26"/>
      <c r="V1530" s="16">
        <f t="shared" si="67"/>
        <v>8949.6160200000013</v>
      </c>
      <c r="W1530" s="28">
        <f t="shared" si="68"/>
        <v>8949.6160200000013</v>
      </c>
      <c r="X1530" s="28">
        <v>8949.6160200000013</v>
      </c>
      <c r="Y1530" s="11" t="s">
        <v>51</v>
      </c>
      <c r="Z1530" s="219">
        <v>54</v>
      </c>
      <c r="AA1530" s="219">
        <v>12</v>
      </c>
      <c r="AB1530" s="219">
        <v>5</v>
      </c>
      <c r="AC1530" s="219" t="s">
        <v>4561</v>
      </c>
      <c r="AD1530" s="219">
        <v>1190</v>
      </c>
    </row>
    <row r="1531" spans="1:30" ht="36" hidden="1" customHeight="1">
      <c r="A1531" s="32">
        <v>96</v>
      </c>
      <c r="B1531" s="219" t="s">
        <v>1436</v>
      </c>
      <c r="C1531" s="219" t="s">
        <v>4562</v>
      </c>
      <c r="D1531" s="219" t="s">
        <v>32</v>
      </c>
      <c r="E1531" s="219" t="s">
        <v>338</v>
      </c>
      <c r="F1531" s="220">
        <v>9508800</v>
      </c>
      <c r="G1531" s="221"/>
      <c r="H1531" s="26"/>
      <c r="I1531" s="26"/>
      <c r="J1531" s="26"/>
      <c r="K1531" s="221"/>
      <c r="L1531" s="26"/>
      <c r="M1531" s="221"/>
      <c r="N1531" s="26"/>
      <c r="O1531" s="26"/>
      <c r="P1531" s="26"/>
      <c r="Q1531" s="26"/>
      <c r="R1531" s="222">
        <v>0</v>
      </c>
      <c r="S1531" s="26"/>
      <c r="T1531" s="26"/>
      <c r="U1531" s="26"/>
      <c r="V1531" s="16">
        <f t="shared" si="67"/>
        <v>1467.20784</v>
      </c>
      <c r="W1531" s="28">
        <f t="shared" si="68"/>
        <v>1467.20784</v>
      </c>
      <c r="X1531" s="28">
        <v>1467.20784</v>
      </c>
      <c r="Y1531" s="11" t="s">
        <v>51</v>
      </c>
      <c r="Z1531" s="219">
        <v>54</v>
      </c>
      <c r="AA1531" s="219">
        <v>12</v>
      </c>
      <c r="AB1531" s="219">
        <v>5</v>
      </c>
      <c r="AC1531" s="219" t="s">
        <v>4563</v>
      </c>
      <c r="AD1531" s="219">
        <v>1067</v>
      </c>
    </row>
    <row r="1532" spans="1:30" ht="36" hidden="1" customHeight="1">
      <c r="A1532" s="32">
        <v>97</v>
      </c>
      <c r="B1532" s="219" t="s">
        <v>4564</v>
      </c>
      <c r="C1532" s="219" t="s">
        <v>4565</v>
      </c>
      <c r="D1532" s="219" t="s">
        <v>32</v>
      </c>
      <c r="E1532" s="219" t="s">
        <v>522</v>
      </c>
      <c r="F1532" s="220">
        <v>6648700</v>
      </c>
      <c r="G1532" s="221"/>
      <c r="H1532" s="26"/>
      <c r="I1532" s="26"/>
      <c r="J1532" s="26"/>
      <c r="K1532" s="221"/>
      <c r="L1532" s="26"/>
      <c r="M1532" s="221"/>
      <c r="N1532" s="26"/>
      <c r="O1532" s="26"/>
      <c r="P1532" s="26"/>
      <c r="Q1532" s="26"/>
      <c r="R1532" s="222">
        <v>0</v>
      </c>
      <c r="S1532" s="26"/>
      <c r="T1532" s="26"/>
      <c r="U1532" s="26"/>
      <c r="V1532" s="16">
        <f t="shared" si="67"/>
        <v>1025.8944100000001</v>
      </c>
      <c r="W1532" s="28">
        <f t="shared" si="68"/>
        <v>1025.8944100000001</v>
      </c>
      <c r="X1532" s="28">
        <v>1025.8944100000001</v>
      </c>
      <c r="Y1532" s="11" t="s">
        <v>51</v>
      </c>
      <c r="Z1532" s="219">
        <v>54</v>
      </c>
      <c r="AA1532" s="219">
        <v>12</v>
      </c>
      <c r="AB1532" s="219">
        <v>5</v>
      </c>
      <c r="AC1532" s="219" t="s">
        <v>4566</v>
      </c>
      <c r="AD1532" s="219">
        <v>1191</v>
      </c>
    </row>
    <row r="1533" spans="1:30" ht="36" hidden="1" customHeight="1">
      <c r="A1533" s="32">
        <v>98</v>
      </c>
      <c r="B1533" s="219" t="s">
        <v>4567</v>
      </c>
      <c r="C1533" s="219" t="s">
        <v>4568</v>
      </c>
      <c r="D1533" s="219" t="s">
        <v>32</v>
      </c>
      <c r="E1533" s="219" t="s">
        <v>1237</v>
      </c>
      <c r="F1533" s="220">
        <v>8529000</v>
      </c>
      <c r="G1533" s="221"/>
      <c r="H1533" s="26"/>
      <c r="I1533" s="26"/>
      <c r="J1533" s="26"/>
      <c r="K1533" s="221"/>
      <c r="L1533" s="26"/>
      <c r="M1533" s="221"/>
      <c r="N1533" s="26"/>
      <c r="O1533" s="26"/>
      <c r="P1533" s="26"/>
      <c r="Q1533" s="26"/>
      <c r="R1533" s="222">
        <v>0</v>
      </c>
      <c r="S1533" s="26"/>
      <c r="T1533" s="26"/>
      <c r="U1533" s="26"/>
      <c r="V1533" s="16">
        <f t="shared" si="67"/>
        <v>1316.0247000000002</v>
      </c>
      <c r="W1533" s="28">
        <f t="shared" si="68"/>
        <v>1316.0247000000002</v>
      </c>
      <c r="X1533" s="28">
        <v>1316.0247000000002</v>
      </c>
      <c r="Y1533" s="11" t="s">
        <v>51</v>
      </c>
      <c r="Z1533" s="219">
        <v>54</v>
      </c>
      <c r="AA1533" s="219">
        <v>12</v>
      </c>
      <c r="AB1533" s="219">
        <v>5</v>
      </c>
      <c r="AC1533" s="219" t="s">
        <v>4569</v>
      </c>
      <c r="AD1533" s="219">
        <v>1104</v>
      </c>
    </row>
    <row r="1534" spans="1:30" ht="36" hidden="1" customHeight="1">
      <c r="A1534" s="32">
        <v>99</v>
      </c>
      <c r="B1534" s="219" t="s">
        <v>4570</v>
      </c>
      <c r="C1534" s="219" t="s">
        <v>4571</v>
      </c>
      <c r="D1534" s="219" t="s">
        <v>32</v>
      </c>
      <c r="E1534" s="219" t="s">
        <v>125</v>
      </c>
      <c r="F1534" s="220">
        <v>20199400</v>
      </c>
      <c r="G1534" s="221"/>
      <c r="H1534" s="26"/>
      <c r="I1534" s="26"/>
      <c r="J1534" s="26"/>
      <c r="K1534" s="221"/>
      <c r="L1534" s="26"/>
      <c r="M1534" s="221"/>
      <c r="N1534" s="26"/>
      <c r="O1534" s="26"/>
      <c r="P1534" s="26"/>
      <c r="Q1534" s="26"/>
      <c r="R1534" s="222">
        <v>0</v>
      </c>
      <c r="S1534" s="26"/>
      <c r="T1534" s="26"/>
      <c r="U1534" s="26"/>
      <c r="V1534" s="16">
        <f t="shared" si="67"/>
        <v>3116.7674200000001</v>
      </c>
      <c r="W1534" s="28">
        <f t="shared" si="68"/>
        <v>3116.7674200000001</v>
      </c>
      <c r="X1534" s="28">
        <v>3116.7674200000001</v>
      </c>
      <c r="Y1534" s="11" t="s">
        <v>51</v>
      </c>
      <c r="Z1534" s="219">
        <v>54</v>
      </c>
      <c r="AA1534" s="219">
        <v>12</v>
      </c>
      <c r="AB1534" s="219">
        <v>5</v>
      </c>
      <c r="AC1534" s="219" t="s">
        <v>4572</v>
      </c>
      <c r="AD1534" s="219">
        <v>1044</v>
      </c>
    </row>
    <row r="1535" spans="1:30" ht="36" hidden="1" customHeight="1">
      <c r="A1535" s="32">
        <v>100</v>
      </c>
      <c r="B1535" s="219" t="s">
        <v>4573</v>
      </c>
      <c r="C1535" s="219" t="s">
        <v>4574</v>
      </c>
      <c r="D1535" s="219" t="s">
        <v>32</v>
      </c>
      <c r="E1535" s="219" t="s">
        <v>4575</v>
      </c>
      <c r="F1535" s="220">
        <v>12005800</v>
      </c>
      <c r="G1535" s="221"/>
      <c r="H1535" s="26"/>
      <c r="I1535" s="26"/>
      <c r="J1535" s="26"/>
      <c r="K1535" s="221"/>
      <c r="L1535" s="26"/>
      <c r="M1535" s="221"/>
      <c r="N1535" s="26"/>
      <c r="O1535" s="26"/>
      <c r="P1535" s="26"/>
      <c r="Q1535" s="26"/>
      <c r="R1535" s="222">
        <v>0</v>
      </c>
      <c r="S1535" s="26"/>
      <c r="T1535" s="26"/>
      <c r="U1535" s="26"/>
      <c r="V1535" s="16">
        <f t="shared" si="67"/>
        <v>1852.49494</v>
      </c>
      <c r="W1535" s="28">
        <f t="shared" si="68"/>
        <v>1852.49494</v>
      </c>
      <c r="X1535" s="28">
        <v>1852.49494</v>
      </c>
      <c r="Y1535" s="11" t="s">
        <v>51</v>
      </c>
      <c r="Z1535" s="219">
        <v>54</v>
      </c>
      <c r="AA1535" s="219">
        <v>12</v>
      </c>
      <c r="AB1535" s="219">
        <v>5</v>
      </c>
      <c r="AC1535" s="219" t="s">
        <v>4576</v>
      </c>
      <c r="AD1535" s="219">
        <v>1208</v>
      </c>
    </row>
    <row r="1536" spans="1:30" ht="36" hidden="1" customHeight="1">
      <c r="A1536" s="32">
        <v>101</v>
      </c>
      <c r="B1536" s="219" t="s">
        <v>4577</v>
      </c>
      <c r="C1536" s="219" t="s">
        <v>4578</v>
      </c>
      <c r="D1536" s="219" t="s">
        <v>32</v>
      </c>
      <c r="E1536" s="219" t="s">
        <v>2909</v>
      </c>
      <c r="F1536" s="220">
        <v>13853400</v>
      </c>
      <c r="G1536" s="221"/>
      <c r="H1536" s="26"/>
      <c r="I1536" s="26"/>
      <c r="J1536" s="26"/>
      <c r="K1536" s="221"/>
      <c r="L1536" s="26"/>
      <c r="M1536" s="221"/>
      <c r="N1536" s="26"/>
      <c r="O1536" s="26"/>
      <c r="P1536" s="26"/>
      <c r="Q1536" s="26"/>
      <c r="R1536" s="222">
        <v>0</v>
      </c>
      <c r="S1536" s="26"/>
      <c r="T1536" s="26"/>
      <c r="U1536" s="26"/>
      <c r="V1536" s="16">
        <f t="shared" si="67"/>
        <v>2137.57962</v>
      </c>
      <c r="W1536" s="28">
        <f t="shared" si="68"/>
        <v>2137.57962</v>
      </c>
      <c r="X1536" s="28">
        <v>2137.57962</v>
      </c>
      <c r="Y1536" s="11" t="s">
        <v>51</v>
      </c>
      <c r="Z1536" s="219">
        <v>54</v>
      </c>
      <c r="AA1536" s="219">
        <v>12</v>
      </c>
      <c r="AB1536" s="219">
        <v>5</v>
      </c>
      <c r="AC1536" s="219" t="s">
        <v>4579</v>
      </c>
      <c r="AD1536" s="219">
        <v>1193</v>
      </c>
    </row>
    <row r="1537" spans="1:30" ht="36" hidden="1" customHeight="1">
      <c r="A1537" s="32">
        <v>102</v>
      </c>
      <c r="B1537" s="219" t="s">
        <v>4580</v>
      </c>
      <c r="C1537" s="219" t="s">
        <v>4581</v>
      </c>
      <c r="D1537" s="219" t="s">
        <v>32</v>
      </c>
      <c r="E1537" s="219" t="s">
        <v>125</v>
      </c>
      <c r="F1537" s="220">
        <v>88382700</v>
      </c>
      <c r="G1537" s="221"/>
      <c r="H1537" s="26"/>
      <c r="I1537" s="26"/>
      <c r="J1537" s="26"/>
      <c r="K1537" s="221"/>
      <c r="L1537" s="26"/>
      <c r="M1537" s="221"/>
      <c r="N1537" s="26"/>
      <c r="O1537" s="26"/>
      <c r="P1537" s="26"/>
      <c r="Q1537" s="26"/>
      <c r="R1537" s="222">
        <v>0</v>
      </c>
      <c r="S1537" s="26"/>
      <c r="T1537" s="26"/>
      <c r="U1537" s="26"/>
      <c r="V1537" s="16">
        <f t="shared" si="67"/>
        <v>13637.450610000002</v>
      </c>
      <c r="W1537" s="28">
        <f t="shared" si="68"/>
        <v>13637.450610000002</v>
      </c>
      <c r="X1537" s="28">
        <v>13637.450610000002</v>
      </c>
      <c r="Y1537" s="11" t="s">
        <v>51</v>
      </c>
      <c r="Z1537" s="219">
        <v>54</v>
      </c>
      <c r="AA1537" s="219">
        <v>12</v>
      </c>
      <c r="AB1537" s="219">
        <v>5</v>
      </c>
      <c r="AC1537" s="219" t="s">
        <v>4582</v>
      </c>
      <c r="AD1537" s="219">
        <v>1036</v>
      </c>
    </row>
    <row r="1538" spans="1:30" ht="36" hidden="1" customHeight="1">
      <c r="A1538" s="32">
        <v>103</v>
      </c>
      <c r="B1538" s="219" t="s">
        <v>4583</v>
      </c>
      <c r="C1538" s="219" t="s">
        <v>4584</v>
      </c>
      <c r="D1538" s="219" t="s">
        <v>32</v>
      </c>
      <c r="E1538" s="219" t="s">
        <v>3042</v>
      </c>
      <c r="F1538" s="220">
        <v>37489000</v>
      </c>
      <c r="G1538" s="221"/>
      <c r="H1538" s="26"/>
      <c r="I1538" s="26"/>
      <c r="J1538" s="26"/>
      <c r="K1538" s="221"/>
      <c r="L1538" s="26"/>
      <c r="M1538" s="221"/>
      <c r="N1538" s="26"/>
      <c r="O1538" s="26"/>
      <c r="P1538" s="26"/>
      <c r="Q1538" s="26"/>
      <c r="R1538" s="222">
        <v>0</v>
      </c>
      <c r="S1538" s="26"/>
      <c r="T1538" s="26"/>
      <c r="U1538" s="26"/>
      <c r="V1538" s="16">
        <f t="shared" si="67"/>
        <v>5784.5527000000002</v>
      </c>
      <c r="W1538" s="28">
        <f t="shared" si="68"/>
        <v>5784.5527000000002</v>
      </c>
      <c r="X1538" s="28">
        <v>5784.5527000000002</v>
      </c>
      <c r="Y1538" s="11" t="s">
        <v>34</v>
      </c>
      <c r="Z1538" s="219">
        <v>54</v>
      </c>
      <c r="AA1538" s="219">
        <v>12</v>
      </c>
      <c r="AB1538" s="219">
        <v>5</v>
      </c>
      <c r="AC1538" s="219" t="s">
        <v>4585</v>
      </c>
      <c r="AD1538" s="219">
        <v>1039</v>
      </c>
    </row>
    <row r="1539" spans="1:30" ht="36" hidden="1" customHeight="1">
      <c r="A1539" s="32">
        <v>104</v>
      </c>
      <c r="B1539" s="219" t="s">
        <v>4586</v>
      </c>
      <c r="C1539" s="219" t="s">
        <v>4587</v>
      </c>
      <c r="D1539" s="219" t="s">
        <v>32</v>
      </c>
      <c r="E1539" s="219" t="s">
        <v>4575</v>
      </c>
      <c r="F1539" s="220">
        <v>12278600</v>
      </c>
      <c r="G1539" s="221"/>
      <c r="H1539" s="26"/>
      <c r="I1539" s="26"/>
      <c r="J1539" s="26"/>
      <c r="K1539" s="221"/>
      <c r="L1539" s="26"/>
      <c r="M1539" s="221"/>
      <c r="N1539" s="26"/>
      <c r="O1539" s="26"/>
      <c r="P1539" s="26"/>
      <c r="Q1539" s="26"/>
      <c r="R1539" s="222">
        <v>0</v>
      </c>
      <c r="S1539" s="26"/>
      <c r="T1539" s="26"/>
      <c r="U1539" s="26"/>
      <c r="V1539" s="16">
        <f t="shared" si="67"/>
        <v>1894.58798</v>
      </c>
      <c r="W1539" s="28">
        <f t="shared" si="68"/>
        <v>1894.58798</v>
      </c>
      <c r="X1539" s="28">
        <v>1894.58798</v>
      </c>
      <c r="Y1539" s="11" t="s">
        <v>51</v>
      </c>
      <c r="Z1539" s="219">
        <v>54</v>
      </c>
      <c r="AA1539" s="219">
        <v>12</v>
      </c>
      <c r="AB1539" s="219">
        <v>5</v>
      </c>
      <c r="AC1539" s="219" t="s">
        <v>4588</v>
      </c>
      <c r="AD1539" s="219">
        <v>1100</v>
      </c>
    </row>
    <row r="1540" spans="1:30" ht="36" hidden="1" customHeight="1">
      <c r="A1540" s="32">
        <v>105</v>
      </c>
      <c r="B1540" s="219" t="s">
        <v>4589</v>
      </c>
      <c r="C1540" s="219" t="s">
        <v>4590</v>
      </c>
      <c r="D1540" s="219" t="s">
        <v>32</v>
      </c>
      <c r="E1540" s="219" t="s">
        <v>1700</v>
      </c>
      <c r="F1540" s="220">
        <v>8867900</v>
      </c>
      <c r="G1540" s="221"/>
      <c r="H1540" s="26"/>
      <c r="I1540" s="26"/>
      <c r="J1540" s="26"/>
      <c r="K1540" s="221"/>
      <c r="L1540" s="26"/>
      <c r="M1540" s="221"/>
      <c r="N1540" s="26"/>
      <c r="O1540" s="26"/>
      <c r="P1540" s="26"/>
      <c r="Q1540" s="26"/>
      <c r="R1540" s="222">
        <v>0</v>
      </c>
      <c r="S1540" s="26"/>
      <c r="T1540" s="26"/>
      <c r="U1540" s="26"/>
      <c r="V1540" s="16">
        <f t="shared" si="67"/>
        <v>1368.3169700000001</v>
      </c>
      <c r="W1540" s="28">
        <f t="shared" si="68"/>
        <v>1368.3169700000001</v>
      </c>
      <c r="X1540" s="28">
        <v>1368.3169700000001</v>
      </c>
      <c r="Y1540" s="11" t="s">
        <v>51</v>
      </c>
      <c r="Z1540" s="219">
        <v>54</v>
      </c>
      <c r="AA1540" s="219">
        <v>12</v>
      </c>
      <c r="AB1540" s="219">
        <v>5</v>
      </c>
      <c r="AC1540" s="219" t="s">
        <v>4591</v>
      </c>
      <c r="AD1540" s="219">
        <v>1196</v>
      </c>
    </row>
    <row r="1541" spans="1:30" ht="36" hidden="1" customHeight="1">
      <c r="A1541" s="32">
        <v>106</v>
      </c>
      <c r="B1541" s="219" t="s">
        <v>4592</v>
      </c>
      <c r="C1541" s="219" t="s">
        <v>4593</v>
      </c>
      <c r="D1541" s="219" t="s">
        <v>32</v>
      </c>
      <c r="E1541" s="219" t="s">
        <v>4594</v>
      </c>
      <c r="F1541" s="220">
        <v>23859700</v>
      </c>
      <c r="G1541" s="223"/>
      <c r="H1541" s="26"/>
      <c r="I1541" s="26"/>
      <c r="J1541" s="26"/>
      <c r="K1541" s="221"/>
      <c r="L1541" s="26"/>
      <c r="M1541" s="221"/>
      <c r="N1541" s="26"/>
      <c r="O1541" s="26"/>
      <c r="P1541" s="26"/>
      <c r="Q1541" s="26"/>
      <c r="R1541" s="222">
        <v>0</v>
      </c>
      <c r="S1541" s="26"/>
      <c r="T1541" s="26"/>
      <c r="U1541" s="26"/>
      <c r="V1541" s="16">
        <f t="shared" si="67"/>
        <v>3681.5517100000002</v>
      </c>
      <c r="W1541" s="28">
        <f t="shared" si="68"/>
        <v>3681.5517100000002</v>
      </c>
      <c r="X1541" s="28">
        <v>3681.5517100000002</v>
      </c>
      <c r="Y1541" s="11" t="s">
        <v>51</v>
      </c>
      <c r="Z1541" s="219">
        <v>54</v>
      </c>
      <c r="AA1541" s="219">
        <v>12</v>
      </c>
      <c r="AB1541" s="219">
        <v>5</v>
      </c>
      <c r="AC1541" s="219" t="s">
        <v>4595</v>
      </c>
      <c r="AD1541" s="219">
        <v>1087</v>
      </c>
    </row>
    <row r="1542" spans="1:30" ht="36" hidden="1" customHeight="1">
      <c r="A1542" s="32">
        <v>107</v>
      </c>
      <c r="B1542" s="219" t="s">
        <v>4596</v>
      </c>
      <c r="C1542" s="219" t="s">
        <v>4597</v>
      </c>
      <c r="D1542" s="219" t="s">
        <v>32</v>
      </c>
      <c r="E1542" s="219" t="s">
        <v>2464</v>
      </c>
      <c r="F1542" s="220">
        <v>10302000</v>
      </c>
      <c r="G1542" s="223"/>
      <c r="H1542" s="26"/>
      <c r="I1542" s="26"/>
      <c r="J1542" s="26"/>
      <c r="K1542" s="221"/>
      <c r="L1542" s="26"/>
      <c r="M1542" s="221"/>
      <c r="N1542" s="26"/>
      <c r="O1542" s="26"/>
      <c r="P1542" s="26"/>
      <c r="Q1542" s="26"/>
      <c r="R1542" s="222">
        <v>0</v>
      </c>
      <c r="S1542" s="26"/>
      <c r="T1542" s="26"/>
      <c r="U1542" s="26"/>
      <c r="V1542" s="16">
        <f t="shared" si="67"/>
        <v>1589.5986</v>
      </c>
      <c r="W1542" s="28">
        <f t="shared" si="68"/>
        <v>1589.5986</v>
      </c>
      <c r="X1542" s="28">
        <v>1589.5986</v>
      </c>
      <c r="Y1542" s="11" t="s">
        <v>34</v>
      </c>
      <c r="Z1542" s="219">
        <v>54</v>
      </c>
      <c r="AA1542" s="219">
        <v>12</v>
      </c>
      <c r="AB1542" s="219">
        <v>5</v>
      </c>
      <c r="AC1542" s="219" t="s">
        <v>4598</v>
      </c>
      <c r="AD1542" s="219">
        <v>1061</v>
      </c>
    </row>
    <row r="1543" spans="1:30" ht="36" hidden="1" customHeight="1">
      <c r="A1543" s="32">
        <v>108</v>
      </c>
      <c r="B1543" s="219" t="s">
        <v>4599</v>
      </c>
      <c r="C1543" s="219" t="s">
        <v>4600</v>
      </c>
      <c r="D1543" s="219" t="s">
        <v>32</v>
      </c>
      <c r="E1543" s="219" t="s">
        <v>4601</v>
      </c>
      <c r="F1543" s="220">
        <v>16474900</v>
      </c>
      <c r="G1543" s="221"/>
      <c r="H1543" s="26"/>
      <c r="I1543" s="26"/>
      <c r="J1543" s="26"/>
      <c r="K1543" s="221"/>
      <c r="L1543" s="26"/>
      <c r="M1543" s="221"/>
      <c r="N1543" s="26"/>
      <c r="O1543" s="26"/>
      <c r="P1543" s="26"/>
      <c r="Q1543" s="26"/>
      <c r="R1543" s="222">
        <v>0</v>
      </c>
      <c r="S1543" s="26"/>
      <c r="T1543" s="26"/>
      <c r="U1543" s="26"/>
      <c r="V1543" s="16">
        <f t="shared" si="67"/>
        <v>2542.0770700000003</v>
      </c>
      <c r="W1543" s="28">
        <f t="shared" si="68"/>
        <v>2542.0770700000003</v>
      </c>
      <c r="X1543" s="28">
        <v>2542.0770700000003</v>
      </c>
      <c r="Y1543" s="11" t="s">
        <v>51</v>
      </c>
      <c r="Z1543" s="219">
        <v>54</v>
      </c>
      <c r="AA1543" s="219">
        <v>12</v>
      </c>
      <c r="AB1543" s="219">
        <v>5</v>
      </c>
      <c r="AC1543" s="219" t="s">
        <v>4602</v>
      </c>
      <c r="AD1543" s="219">
        <v>1065</v>
      </c>
    </row>
    <row r="1544" spans="1:30" ht="36" hidden="1" customHeight="1">
      <c r="A1544" s="32">
        <v>109</v>
      </c>
      <c r="B1544" s="219" t="s">
        <v>4603</v>
      </c>
      <c r="C1544" s="219" t="s">
        <v>4604</v>
      </c>
      <c r="D1544" s="219" t="s">
        <v>32</v>
      </c>
      <c r="E1544" s="219" t="s">
        <v>2464</v>
      </c>
      <c r="F1544" s="220">
        <v>21311000</v>
      </c>
      <c r="G1544" s="223"/>
      <c r="H1544" s="26"/>
      <c r="I1544" s="26"/>
      <c r="J1544" s="26"/>
      <c r="K1544" s="221"/>
      <c r="L1544" s="26"/>
      <c r="M1544" s="221"/>
      <c r="N1544" s="26"/>
      <c r="O1544" s="26"/>
      <c r="P1544" s="26"/>
      <c r="Q1544" s="26"/>
      <c r="R1544" s="222">
        <v>0</v>
      </c>
      <c r="S1544" s="26"/>
      <c r="T1544" s="26"/>
      <c r="U1544" s="26"/>
      <c r="V1544" s="16">
        <f t="shared" si="67"/>
        <v>3288.2873000000004</v>
      </c>
      <c r="W1544" s="28">
        <f t="shared" si="68"/>
        <v>3288.2873000000004</v>
      </c>
      <c r="X1544" s="28">
        <v>3288.2873000000004</v>
      </c>
      <c r="Y1544" s="11" t="s">
        <v>34</v>
      </c>
      <c r="Z1544" s="219">
        <v>54</v>
      </c>
      <c r="AA1544" s="219">
        <v>12</v>
      </c>
      <c r="AB1544" s="219">
        <v>5</v>
      </c>
      <c r="AC1544" s="219" t="s">
        <v>4605</v>
      </c>
      <c r="AD1544" s="219">
        <v>1069</v>
      </c>
    </row>
    <row r="1545" spans="1:30" ht="36" customHeight="1">
      <c r="A1545" s="32">
        <v>110</v>
      </c>
      <c r="B1545" s="219" t="s">
        <v>4606</v>
      </c>
      <c r="C1545" s="219" t="s">
        <v>4607</v>
      </c>
      <c r="D1545" s="219" t="s">
        <v>32</v>
      </c>
      <c r="E1545" s="219" t="s">
        <v>3425</v>
      </c>
      <c r="F1545" s="220">
        <v>11412700</v>
      </c>
      <c r="G1545" s="221"/>
      <c r="H1545" s="26"/>
      <c r="I1545" s="26"/>
      <c r="J1545" s="26"/>
      <c r="K1545" s="221"/>
      <c r="L1545" s="26"/>
      <c r="M1545" s="221"/>
      <c r="N1545" s="26"/>
      <c r="O1545" s="26"/>
      <c r="P1545" s="26"/>
      <c r="Q1545" s="26"/>
      <c r="R1545" s="222">
        <v>0</v>
      </c>
      <c r="S1545" s="26"/>
      <c r="T1545" s="26"/>
      <c r="U1545" s="26"/>
      <c r="V1545" s="16">
        <f t="shared" si="67"/>
        <v>1760.9796100000001</v>
      </c>
      <c r="W1545" s="28">
        <f t="shared" si="68"/>
        <v>1760.9796100000001</v>
      </c>
      <c r="X1545" s="28">
        <v>1760.9796100000001</v>
      </c>
      <c r="Y1545" s="11" t="s">
        <v>51</v>
      </c>
      <c r="Z1545" s="219">
        <v>54</v>
      </c>
      <c r="AA1545" s="219">
        <v>12</v>
      </c>
      <c r="AB1545" s="219">
        <v>5</v>
      </c>
      <c r="AC1545" s="219"/>
      <c r="AD1545" s="219"/>
    </row>
    <row r="1546" spans="1:30" ht="36" hidden="1" customHeight="1">
      <c r="A1546" s="32">
        <v>111</v>
      </c>
      <c r="B1546" s="219" t="s">
        <v>4608</v>
      </c>
      <c r="C1546" s="219" t="s">
        <v>4609</v>
      </c>
      <c r="D1546" s="219" t="s">
        <v>32</v>
      </c>
      <c r="E1546" s="219" t="s">
        <v>522</v>
      </c>
      <c r="F1546" s="220">
        <v>9986100</v>
      </c>
      <c r="G1546" s="221"/>
      <c r="H1546" s="26"/>
      <c r="I1546" s="26"/>
      <c r="J1546" s="26"/>
      <c r="K1546" s="221"/>
      <c r="L1546" s="26"/>
      <c r="M1546" s="221"/>
      <c r="N1546" s="26"/>
      <c r="O1546" s="26"/>
      <c r="P1546" s="26"/>
      <c r="Q1546" s="26"/>
      <c r="R1546" s="222">
        <v>0</v>
      </c>
      <c r="S1546" s="26"/>
      <c r="T1546" s="26"/>
      <c r="U1546" s="26"/>
      <c r="V1546" s="16">
        <f t="shared" si="67"/>
        <v>1540.8552300000001</v>
      </c>
      <c r="W1546" s="28">
        <f t="shared" si="68"/>
        <v>1540.8552300000001</v>
      </c>
      <c r="X1546" s="28">
        <v>1540.8552300000001</v>
      </c>
      <c r="Y1546" s="11" t="s">
        <v>51</v>
      </c>
      <c r="Z1546" s="219">
        <v>54</v>
      </c>
      <c r="AA1546" s="219">
        <v>12</v>
      </c>
      <c r="AB1546" s="219">
        <v>5</v>
      </c>
      <c r="AC1546" s="219" t="s">
        <v>4610</v>
      </c>
      <c r="AD1546" s="219">
        <v>1219</v>
      </c>
    </row>
    <row r="1547" spans="1:30" ht="36" hidden="1" customHeight="1">
      <c r="A1547" s="32">
        <v>112</v>
      </c>
      <c r="B1547" s="219" t="s">
        <v>4611</v>
      </c>
      <c r="C1547" s="219" t="s">
        <v>4612</v>
      </c>
      <c r="D1547" s="219" t="s">
        <v>32</v>
      </c>
      <c r="E1547" s="219" t="s">
        <v>4613</v>
      </c>
      <c r="F1547" s="220">
        <v>14152800</v>
      </c>
      <c r="G1547" s="221"/>
      <c r="H1547" s="26"/>
      <c r="I1547" s="26"/>
      <c r="J1547" s="26"/>
      <c r="K1547" s="221"/>
      <c r="L1547" s="26"/>
      <c r="M1547" s="221"/>
      <c r="N1547" s="26"/>
      <c r="O1547" s="26"/>
      <c r="P1547" s="26"/>
      <c r="Q1547" s="26"/>
      <c r="R1547" s="222">
        <v>0</v>
      </c>
      <c r="S1547" s="26"/>
      <c r="T1547" s="26"/>
      <c r="U1547" s="26"/>
      <c r="V1547" s="16">
        <f t="shared" si="67"/>
        <v>2183.7770399999999</v>
      </c>
      <c r="W1547" s="28">
        <f t="shared" si="68"/>
        <v>2183.7770399999999</v>
      </c>
      <c r="X1547" s="28">
        <v>2183.7770399999999</v>
      </c>
      <c r="Y1547" s="11" t="s">
        <v>51</v>
      </c>
      <c r="Z1547" s="219">
        <v>54</v>
      </c>
      <c r="AA1547" s="219">
        <v>12</v>
      </c>
      <c r="AB1547" s="219">
        <v>5</v>
      </c>
      <c r="AC1547" s="219" t="s">
        <v>4614</v>
      </c>
      <c r="AD1547" s="219">
        <v>1101</v>
      </c>
    </row>
    <row r="1548" spans="1:30" ht="36" hidden="1" customHeight="1">
      <c r="A1548" s="32">
        <v>113</v>
      </c>
      <c r="B1548" s="219" t="s">
        <v>4615</v>
      </c>
      <c r="C1548" s="219" t="s">
        <v>4616</v>
      </c>
      <c r="D1548" s="219" t="s">
        <v>32</v>
      </c>
      <c r="E1548" s="219" t="s">
        <v>338</v>
      </c>
      <c r="F1548" s="220">
        <v>14427400</v>
      </c>
      <c r="G1548" s="221"/>
      <c r="H1548" s="26"/>
      <c r="I1548" s="26"/>
      <c r="J1548" s="26"/>
      <c r="K1548" s="221"/>
      <c r="L1548" s="26"/>
      <c r="M1548" s="221"/>
      <c r="N1548" s="26"/>
      <c r="O1548" s="26"/>
      <c r="P1548" s="26"/>
      <c r="Q1548" s="26"/>
      <c r="R1548" s="222">
        <v>0</v>
      </c>
      <c r="S1548" s="26"/>
      <c r="T1548" s="26"/>
      <c r="U1548" s="26"/>
      <c r="V1548" s="16">
        <f t="shared" si="67"/>
        <v>2226.1478200000001</v>
      </c>
      <c r="W1548" s="28">
        <f t="shared" si="68"/>
        <v>2226.1478200000001</v>
      </c>
      <c r="X1548" s="28">
        <v>2226.1478200000001</v>
      </c>
      <c r="Y1548" s="11" t="s">
        <v>51</v>
      </c>
      <c r="Z1548" s="219">
        <v>54</v>
      </c>
      <c r="AA1548" s="219">
        <v>12</v>
      </c>
      <c r="AB1548" s="219">
        <v>5</v>
      </c>
      <c r="AC1548" s="219" t="s">
        <v>4617</v>
      </c>
      <c r="AD1548" s="219">
        <v>1222</v>
      </c>
    </row>
    <row r="1549" spans="1:30" ht="36" hidden="1" customHeight="1">
      <c r="A1549" s="32">
        <v>114</v>
      </c>
      <c r="B1549" s="219" t="s">
        <v>4618</v>
      </c>
      <c r="C1549" s="219" t="s">
        <v>4619</v>
      </c>
      <c r="D1549" s="219" t="s">
        <v>32</v>
      </c>
      <c r="E1549" s="219" t="s">
        <v>2464</v>
      </c>
      <c r="F1549" s="220">
        <v>6501900</v>
      </c>
      <c r="G1549" s="221"/>
      <c r="H1549" s="26"/>
      <c r="I1549" s="26"/>
      <c r="J1549" s="26"/>
      <c r="K1549" s="221"/>
      <c r="L1549" s="26"/>
      <c r="M1549" s="221"/>
      <c r="N1549" s="26"/>
      <c r="O1549" s="26"/>
      <c r="P1549" s="26"/>
      <c r="Q1549" s="26"/>
      <c r="R1549" s="222">
        <v>0</v>
      </c>
      <c r="S1549" s="26"/>
      <c r="T1549" s="26"/>
      <c r="U1549" s="26"/>
      <c r="V1549" s="16">
        <f t="shared" ref="V1549:V1612" si="69">0.0001543*F1549+0.7*G1549+ 0.7*H1549+0.6*I1549+0.5*J1549+1.02*K1549+0.00088*L1549+0.99*M1549+0.00094*N1549+1.05*O1549+0.00083*P1549+1.09*Q1549+0.0009*R1549+1.09*S1549+1*T1549+0*U1549</f>
        <v>1003.2431700000001</v>
      </c>
      <c r="W1549" s="28">
        <f t="shared" si="68"/>
        <v>1003.2431700000001</v>
      </c>
      <c r="X1549" s="28">
        <v>1003.2431700000001</v>
      </c>
      <c r="Y1549" s="11" t="s">
        <v>34</v>
      </c>
      <c r="Z1549" s="219">
        <v>54</v>
      </c>
      <c r="AA1549" s="219">
        <v>12</v>
      </c>
      <c r="AB1549" s="219">
        <v>5</v>
      </c>
      <c r="AC1549" s="219" t="s">
        <v>4620</v>
      </c>
      <c r="AD1549" s="219">
        <v>1051</v>
      </c>
    </row>
    <row r="1550" spans="1:30" ht="36" hidden="1" customHeight="1">
      <c r="A1550" s="32">
        <v>115</v>
      </c>
      <c r="B1550" s="219" t="s">
        <v>4621</v>
      </c>
      <c r="C1550" s="219" t="s">
        <v>4622</v>
      </c>
      <c r="D1550" s="219" t="s">
        <v>32</v>
      </c>
      <c r="E1550" s="219" t="s">
        <v>1700</v>
      </c>
      <c r="F1550" s="220">
        <v>14807300</v>
      </c>
      <c r="G1550" s="221"/>
      <c r="H1550" s="26"/>
      <c r="I1550" s="26"/>
      <c r="J1550" s="26"/>
      <c r="K1550" s="221"/>
      <c r="L1550" s="26"/>
      <c r="M1550" s="221"/>
      <c r="N1550" s="26"/>
      <c r="O1550" s="26"/>
      <c r="P1550" s="26"/>
      <c r="Q1550" s="26"/>
      <c r="R1550" s="222">
        <v>0</v>
      </c>
      <c r="S1550" s="26"/>
      <c r="T1550" s="26"/>
      <c r="U1550" s="26"/>
      <c r="V1550" s="16">
        <f t="shared" si="69"/>
        <v>2284.7663900000002</v>
      </c>
      <c r="W1550" s="28">
        <f t="shared" si="68"/>
        <v>2284.7663900000002</v>
      </c>
      <c r="X1550" s="28">
        <v>2284.7663900000002</v>
      </c>
      <c r="Y1550" s="11" t="s">
        <v>51</v>
      </c>
      <c r="Z1550" s="219">
        <v>54</v>
      </c>
      <c r="AA1550" s="219">
        <v>12</v>
      </c>
      <c r="AB1550" s="219">
        <v>5</v>
      </c>
      <c r="AC1550" s="219" t="s">
        <v>4623</v>
      </c>
      <c r="AD1550" s="219">
        <v>1063</v>
      </c>
    </row>
    <row r="1551" spans="1:30" ht="36" hidden="1" customHeight="1">
      <c r="A1551" s="32">
        <v>116</v>
      </c>
      <c r="B1551" s="219" t="s">
        <v>4624</v>
      </c>
      <c r="C1551" s="219" t="s">
        <v>4625</v>
      </c>
      <c r="D1551" s="219" t="s">
        <v>32</v>
      </c>
      <c r="E1551" s="219" t="s">
        <v>2909</v>
      </c>
      <c r="F1551" s="220">
        <v>9556400</v>
      </c>
      <c r="G1551" s="221"/>
      <c r="H1551" s="26"/>
      <c r="I1551" s="26"/>
      <c r="J1551" s="26"/>
      <c r="K1551" s="221"/>
      <c r="L1551" s="26"/>
      <c r="M1551" s="221"/>
      <c r="N1551" s="26"/>
      <c r="O1551" s="26"/>
      <c r="P1551" s="26"/>
      <c r="Q1551" s="26"/>
      <c r="R1551" s="222">
        <v>0</v>
      </c>
      <c r="S1551" s="26"/>
      <c r="T1551" s="26"/>
      <c r="U1551" s="26"/>
      <c r="V1551" s="16">
        <f t="shared" si="69"/>
        <v>1474.5525200000002</v>
      </c>
      <c r="W1551" s="28">
        <f t="shared" si="68"/>
        <v>1474.5525200000002</v>
      </c>
      <c r="X1551" s="28">
        <v>1474.5525200000002</v>
      </c>
      <c r="Y1551" s="11" t="s">
        <v>51</v>
      </c>
      <c r="Z1551" s="219">
        <v>54</v>
      </c>
      <c r="AA1551" s="219">
        <v>12</v>
      </c>
      <c r="AB1551" s="219">
        <v>5</v>
      </c>
      <c r="AC1551" s="219" t="s">
        <v>4626</v>
      </c>
      <c r="AD1551" s="219">
        <v>1075</v>
      </c>
    </row>
    <row r="1552" spans="1:30" ht="36" hidden="1" customHeight="1">
      <c r="A1552" s="32">
        <v>117</v>
      </c>
      <c r="B1552" s="219" t="s">
        <v>4627</v>
      </c>
      <c r="C1552" s="219" t="s">
        <v>4628</v>
      </c>
      <c r="D1552" s="219" t="s">
        <v>32</v>
      </c>
      <c r="E1552" s="219" t="s">
        <v>1729</v>
      </c>
      <c r="F1552" s="220">
        <v>28563000</v>
      </c>
      <c r="G1552" s="221"/>
      <c r="H1552" s="26"/>
      <c r="I1552" s="26"/>
      <c r="J1552" s="26"/>
      <c r="K1552" s="221"/>
      <c r="L1552" s="26"/>
      <c r="M1552" s="221"/>
      <c r="N1552" s="26"/>
      <c r="O1552" s="26"/>
      <c r="P1552" s="26"/>
      <c r="Q1552" s="26"/>
      <c r="R1552" s="222">
        <v>0</v>
      </c>
      <c r="S1552" s="26"/>
      <c r="T1552" s="26"/>
      <c r="U1552" s="26"/>
      <c r="V1552" s="16">
        <f t="shared" si="69"/>
        <v>4407.2709000000004</v>
      </c>
      <c r="W1552" s="28">
        <f t="shared" si="68"/>
        <v>4407.2709000000004</v>
      </c>
      <c r="X1552" s="28">
        <v>4407.2709000000004</v>
      </c>
      <c r="Y1552" s="11" t="s">
        <v>34</v>
      </c>
      <c r="Z1552" s="219">
        <v>54</v>
      </c>
      <c r="AA1552" s="219">
        <v>12</v>
      </c>
      <c r="AB1552" s="219">
        <v>5</v>
      </c>
      <c r="AC1552" s="219" t="s">
        <v>4629</v>
      </c>
      <c r="AD1552" s="219">
        <v>1223</v>
      </c>
    </row>
    <row r="1553" spans="1:30" ht="36" hidden="1" customHeight="1">
      <c r="A1553" s="32">
        <v>118</v>
      </c>
      <c r="B1553" s="219" t="s">
        <v>4630</v>
      </c>
      <c r="C1553" s="219" t="s">
        <v>4631</v>
      </c>
      <c r="D1553" s="219" t="s">
        <v>32</v>
      </c>
      <c r="E1553" s="219" t="s">
        <v>1463</v>
      </c>
      <c r="F1553" s="220">
        <v>8167000</v>
      </c>
      <c r="G1553" s="221"/>
      <c r="H1553" s="26"/>
      <c r="I1553" s="26"/>
      <c r="J1553" s="26"/>
      <c r="K1553" s="221"/>
      <c r="L1553" s="26"/>
      <c r="M1553" s="221"/>
      <c r="N1553" s="26"/>
      <c r="O1553" s="26"/>
      <c r="P1553" s="26"/>
      <c r="Q1553" s="26"/>
      <c r="R1553" s="222">
        <v>0</v>
      </c>
      <c r="S1553" s="26"/>
      <c r="T1553" s="26"/>
      <c r="U1553" s="26"/>
      <c r="V1553" s="16">
        <f t="shared" si="69"/>
        <v>1260.1681000000001</v>
      </c>
      <c r="W1553" s="28">
        <f t="shared" si="68"/>
        <v>1260.1681000000001</v>
      </c>
      <c r="X1553" s="28">
        <v>1260.1681000000001</v>
      </c>
      <c r="Y1553" s="11" t="s">
        <v>34</v>
      </c>
      <c r="Z1553" s="219">
        <v>54</v>
      </c>
      <c r="AA1553" s="219">
        <v>12</v>
      </c>
      <c r="AB1553" s="219">
        <v>5</v>
      </c>
      <c r="AC1553" s="219" t="s">
        <v>4632</v>
      </c>
      <c r="AD1553" s="219">
        <v>1085</v>
      </c>
    </row>
    <row r="1554" spans="1:30" ht="36" hidden="1" customHeight="1">
      <c r="A1554" s="32">
        <v>119</v>
      </c>
      <c r="B1554" s="219" t="s">
        <v>4633</v>
      </c>
      <c r="C1554" s="219" t="s">
        <v>4634</v>
      </c>
      <c r="D1554" s="219" t="s">
        <v>32</v>
      </c>
      <c r="E1554" s="219" t="s">
        <v>289</v>
      </c>
      <c r="F1554" s="220">
        <v>15640200</v>
      </c>
      <c r="G1554" s="221"/>
      <c r="H1554" s="26"/>
      <c r="I1554" s="26"/>
      <c r="J1554" s="26"/>
      <c r="K1554" s="221"/>
      <c r="L1554" s="26"/>
      <c r="M1554" s="221"/>
      <c r="N1554" s="26"/>
      <c r="O1554" s="26"/>
      <c r="P1554" s="26"/>
      <c r="Q1554" s="26"/>
      <c r="R1554" s="222">
        <v>0</v>
      </c>
      <c r="S1554" s="26"/>
      <c r="T1554" s="26"/>
      <c r="U1554" s="26"/>
      <c r="V1554" s="16">
        <f t="shared" si="69"/>
        <v>2413.2828600000003</v>
      </c>
      <c r="W1554" s="28">
        <f t="shared" si="68"/>
        <v>2413.2828600000003</v>
      </c>
      <c r="X1554" s="28">
        <v>2413.2828600000003</v>
      </c>
      <c r="Y1554" s="11" t="s">
        <v>51</v>
      </c>
      <c r="Z1554" s="219">
        <v>54</v>
      </c>
      <c r="AA1554" s="219">
        <v>12</v>
      </c>
      <c r="AB1554" s="219">
        <v>5</v>
      </c>
      <c r="AC1554" s="219" t="s">
        <v>4635</v>
      </c>
      <c r="AD1554" s="219">
        <v>1225</v>
      </c>
    </row>
    <row r="1555" spans="1:30" ht="36" hidden="1" customHeight="1">
      <c r="A1555" s="32">
        <v>120</v>
      </c>
      <c r="B1555" s="219" t="s">
        <v>4636</v>
      </c>
      <c r="C1555" s="219" t="s">
        <v>4637</v>
      </c>
      <c r="D1555" s="219" t="s">
        <v>32</v>
      </c>
      <c r="E1555" s="219" t="s">
        <v>338</v>
      </c>
      <c r="F1555" s="220">
        <v>9412000</v>
      </c>
      <c r="G1555" s="221"/>
      <c r="H1555" s="26"/>
      <c r="I1555" s="26"/>
      <c r="J1555" s="26"/>
      <c r="K1555" s="221"/>
      <c r="L1555" s="26"/>
      <c r="M1555" s="221"/>
      <c r="N1555" s="26"/>
      <c r="O1555" s="26"/>
      <c r="P1555" s="26"/>
      <c r="Q1555" s="26"/>
      <c r="R1555" s="222">
        <v>0</v>
      </c>
      <c r="S1555" s="26"/>
      <c r="T1555" s="26"/>
      <c r="U1555" s="26"/>
      <c r="V1555" s="16">
        <f t="shared" si="69"/>
        <v>1452.2716</v>
      </c>
      <c r="W1555" s="28">
        <f t="shared" si="68"/>
        <v>1452.2716</v>
      </c>
      <c r="X1555" s="28">
        <v>1452.2716</v>
      </c>
      <c r="Y1555" s="11" t="s">
        <v>34</v>
      </c>
      <c r="Z1555" s="219">
        <v>54</v>
      </c>
      <c r="AA1555" s="219">
        <v>12</v>
      </c>
      <c r="AB1555" s="219">
        <v>5</v>
      </c>
      <c r="AC1555" s="219" t="s">
        <v>4638</v>
      </c>
      <c r="AD1555" s="219">
        <v>1042</v>
      </c>
    </row>
    <row r="1556" spans="1:30" ht="36" hidden="1" customHeight="1">
      <c r="A1556" s="32">
        <v>121</v>
      </c>
      <c r="B1556" s="219" t="s">
        <v>4639</v>
      </c>
      <c r="C1556" s="219" t="s">
        <v>4640</v>
      </c>
      <c r="D1556" s="219" t="s">
        <v>32</v>
      </c>
      <c r="E1556" s="219" t="s">
        <v>289</v>
      </c>
      <c r="F1556" s="220">
        <v>42735000</v>
      </c>
      <c r="G1556" s="221"/>
      <c r="H1556" s="26"/>
      <c r="I1556" s="26"/>
      <c r="J1556" s="26"/>
      <c r="K1556" s="221"/>
      <c r="L1556" s="26"/>
      <c r="M1556" s="221"/>
      <c r="N1556" s="26"/>
      <c r="O1556" s="26"/>
      <c r="P1556" s="26"/>
      <c r="Q1556" s="26"/>
      <c r="R1556" s="222">
        <v>0</v>
      </c>
      <c r="S1556" s="26"/>
      <c r="T1556" s="26"/>
      <c r="U1556" s="26"/>
      <c r="V1556" s="16">
        <f t="shared" si="69"/>
        <v>6594.0105000000003</v>
      </c>
      <c r="W1556" s="28">
        <f t="shared" si="68"/>
        <v>6594.0105000000003</v>
      </c>
      <c r="X1556" s="28">
        <v>6594.0105000000003</v>
      </c>
      <c r="Y1556" s="11" t="s">
        <v>34</v>
      </c>
      <c r="Z1556" s="219">
        <v>54</v>
      </c>
      <c r="AA1556" s="219">
        <v>12</v>
      </c>
      <c r="AB1556" s="219">
        <v>5</v>
      </c>
      <c r="AC1556" s="219" t="s">
        <v>4641</v>
      </c>
      <c r="AD1556" s="219">
        <v>1226</v>
      </c>
    </row>
    <row r="1557" spans="1:30" ht="36" hidden="1" customHeight="1">
      <c r="A1557" s="32">
        <v>122</v>
      </c>
      <c r="B1557" s="219" t="s">
        <v>4642</v>
      </c>
      <c r="C1557" s="219" t="s">
        <v>4643</v>
      </c>
      <c r="D1557" s="219" t="s">
        <v>32</v>
      </c>
      <c r="E1557" s="219" t="s">
        <v>289</v>
      </c>
      <c r="F1557" s="220">
        <v>11961300</v>
      </c>
      <c r="G1557" s="221"/>
      <c r="H1557" s="26"/>
      <c r="I1557" s="26"/>
      <c r="J1557" s="26"/>
      <c r="K1557" s="221"/>
      <c r="L1557" s="26"/>
      <c r="M1557" s="221"/>
      <c r="N1557" s="26"/>
      <c r="O1557" s="26"/>
      <c r="P1557" s="26"/>
      <c r="Q1557" s="26"/>
      <c r="R1557" s="222">
        <v>0</v>
      </c>
      <c r="S1557" s="26"/>
      <c r="T1557" s="26"/>
      <c r="U1557" s="26"/>
      <c r="V1557" s="16">
        <f t="shared" si="69"/>
        <v>1845.62859</v>
      </c>
      <c r="W1557" s="28">
        <f t="shared" si="68"/>
        <v>1845.62859</v>
      </c>
      <c r="X1557" s="28">
        <v>1845.62859</v>
      </c>
      <c r="Y1557" s="11" t="s">
        <v>51</v>
      </c>
      <c r="Z1557" s="219">
        <v>54</v>
      </c>
      <c r="AA1557" s="219">
        <v>12</v>
      </c>
      <c r="AB1557" s="219">
        <v>5</v>
      </c>
      <c r="AC1557" s="219" t="s">
        <v>4644</v>
      </c>
      <c r="AD1557" s="219">
        <v>1082</v>
      </c>
    </row>
    <row r="1558" spans="1:30" ht="36" customHeight="1">
      <c r="A1558" s="32">
        <v>123</v>
      </c>
      <c r="B1558" s="219" t="s">
        <v>4645</v>
      </c>
      <c r="C1558" s="219" t="s">
        <v>4646</v>
      </c>
      <c r="D1558" s="219" t="s">
        <v>32</v>
      </c>
      <c r="E1558" s="219" t="s">
        <v>4647</v>
      </c>
      <c r="F1558" s="220">
        <v>13888100</v>
      </c>
      <c r="G1558" s="221"/>
      <c r="H1558" s="26"/>
      <c r="I1558" s="26"/>
      <c r="J1558" s="26"/>
      <c r="K1558" s="221"/>
      <c r="L1558" s="26"/>
      <c r="M1558" s="221"/>
      <c r="N1558" s="26"/>
      <c r="O1558" s="26"/>
      <c r="P1558" s="26"/>
      <c r="Q1558" s="26"/>
      <c r="R1558" s="222">
        <v>0</v>
      </c>
      <c r="S1558" s="26"/>
      <c r="T1558" s="26"/>
      <c r="U1558" s="26"/>
      <c r="V1558" s="16">
        <f t="shared" si="69"/>
        <v>2142.9338299999999</v>
      </c>
      <c r="W1558" s="28">
        <f t="shared" si="68"/>
        <v>2142.9338299999999</v>
      </c>
      <c r="X1558" s="28">
        <v>2142.9338299999999</v>
      </c>
      <c r="Y1558" s="11" t="s">
        <v>51</v>
      </c>
      <c r="Z1558" s="219">
        <v>54</v>
      </c>
      <c r="AA1558" s="219">
        <v>12</v>
      </c>
      <c r="AB1558" s="219">
        <v>5</v>
      </c>
      <c r="AC1558" s="219"/>
      <c r="AD1558" s="219"/>
    </row>
    <row r="1559" spans="1:30" ht="36" hidden="1" customHeight="1">
      <c r="A1559" s="32">
        <v>124</v>
      </c>
      <c r="B1559" s="219" t="s">
        <v>4648</v>
      </c>
      <c r="C1559" s="219" t="s">
        <v>4649</v>
      </c>
      <c r="D1559" s="219" t="s">
        <v>32</v>
      </c>
      <c r="E1559" s="219" t="s">
        <v>109</v>
      </c>
      <c r="F1559" s="220">
        <v>6634000</v>
      </c>
      <c r="G1559" s="221"/>
      <c r="H1559" s="26"/>
      <c r="I1559" s="26"/>
      <c r="J1559" s="26"/>
      <c r="K1559" s="221"/>
      <c r="L1559" s="26"/>
      <c r="M1559" s="221"/>
      <c r="N1559" s="26"/>
      <c r="O1559" s="26"/>
      <c r="P1559" s="26"/>
      <c r="Q1559" s="26"/>
      <c r="R1559" s="222">
        <v>0</v>
      </c>
      <c r="S1559" s="26"/>
      <c r="T1559" s="26"/>
      <c r="U1559" s="26"/>
      <c r="V1559" s="16">
        <f t="shared" si="69"/>
        <v>1023.6262</v>
      </c>
      <c r="W1559" s="28">
        <f t="shared" si="68"/>
        <v>1023.6262</v>
      </c>
      <c r="X1559" s="28">
        <v>1023.6262</v>
      </c>
      <c r="Y1559" s="11" t="s">
        <v>34</v>
      </c>
      <c r="Z1559" s="219">
        <v>54</v>
      </c>
      <c r="AA1559" s="219">
        <v>12</v>
      </c>
      <c r="AB1559" s="219">
        <v>5</v>
      </c>
      <c r="AC1559" s="219" t="s">
        <v>4650</v>
      </c>
      <c r="AD1559" s="219">
        <v>1080</v>
      </c>
    </row>
    <row r="1560" spans="1:30" ht="36" hidden="1" customHeight="1">
      <c r="A1560" s="32">
        <v>125</v>
      </c>
      <c r="B1560" s="219" t="s">
        <v>4651</v>
      </c>
      <c r="C1560" s="219" t="s">
        <v>4652</v>
      </c>
      <c r="D1560" s="219" t="s">
        <v>32</v>
      </c>
      <c r="E1560" s="219" t="s">
        <v>4613</v>
      </c>
      <c r="F1560" s="220">
        <v>17131300</v>
      </c>
      <c r="G1560" s="221"/>
      <c r="H1560" s="26"/>
      <c r="I1560" s="26"/>
      <c r="J1560" s="26"/>
      <c r="K1560" s="221"/>
      <c r="L1560" s="26"/>
      <c r="M1560" s="221"/>
      <c r="N1560" s="26"/>
      <c r="O1560" s="26"/>
      <c r="P1560" s="26"/>
      <c r="Q1560" s="26"/>
      <c r="R1560" s="222">
        <v>0</v>
      </c>
      <c r="S1560" s="26"/>
      <c r="T1560" s="26"/>
      <c r="U1560" s="26"/>
      <c r="V1560" s="16">
        <f t="shared" si="69"/>
        <v>2643.35959</v>
      </c>
      <c r="W1560" s="28">
        <f t="shared" si="68"/>
        <v>2643.35959</v>
      </c>
      <c r="X1560" s="28">
        <v>2643.35959</v>
      </c>
      <c r="Y1560" s="11" t="s">
        <v>51</v>
      </c>
      <c r="Z1560" s="219">
        <v>54</v>
      </c>
      <c r="AA1560" s="219">
        <v>12</v>
      </c>
      <c r="AB1560" s="219">
        <v>5</v>
      </c>
      <c r="AC1560" s="219" t="s">
        <v>4653</v>
      </c>
      <c r="AD1560" s="219">
        <v>1048</v>
      </c>
    </row>
    <row r="1561" spans="1:30" ht="36" hidden="1" customHeight="1">
      <c r="A1561" s="32">
        <v>126</v>
      </c>
      <c r="B1561" s="219" t="s">
        <v>4654</v>
      </c>
      <c r="C1561" s="219" t="s">
        <v>4655</v>
      </c>
      <c r="D1561" s="219" t="s">
        <v>32</v>
      </c>
      <c r="E1561" s="219" t="s">
        <v>2394</v>
      </c>
      <c r="F1561" s="220">
        <v>23998000</v>
      </c>
      <c r="G1561" s="221"/>
      <c r="H1561" s="26"/>
      <c r="I1561" s="26"/>
      <c r="J1561" s="26"/>
      <c r="K1561" s="221"/>
      <c r="L1561" s="26"/>
      <c r="M1561" s="221"/>
      <c r="N1561" s="26"/>
      <c r="O1561" s="26"/>
      <c r="P1561" s="26"/>
      <c r="Q1561" s="26"/>
      <c r="R1561" s="222">
        <v>0</v>
      </c>
      <c r="S1561" s="26"/>
      <c r="T1561" s="26"/>
      <c r="U1561" s="26"/>
      <c r="V1561" s="16">
        <f t="shared" si="69"/>
        <v>3702.8914000000004</v>
      </c>
      <c r="W1561" s="28">
        <f t="shared" si="68"/>
        <v>3702.8914000000004</v>
      </c>
      <c r="X1561" s="28">
        <v>3702.8914000000004</v>
      </c>
      <c r="Y1561" s="11" t="s">
        <v>34</v>
      </c>
      <c r="Z1561" s="219">
        <v>54</v>
      </c>
      <c r="AA1561" s="219">
        <v>12</v>
      </c>
      <c r="AB1561" s="219">
        <v>5</v>
      </c>
      <c r="AC1561" s="219" t="s">
        <v>4656</v>
      </c>
      <c r="AD1561" s="219">
        <v>1105</v>
      </c>
    </row>
    <row r="1562" spans="1:30" ht="36" hidden="1" customHeight="1">
      <c r="A1562" s="32">
        <v>127</v>
      </c>
      <c r="B1562" s="219" t="s">
        <v>4657</v>
      </c>
      <c r="C1562" s="219" t="s">
        <v>4658</v>
      </c>
      <c r="D1562" s="219" t="s">
        <v>32</v>
      </c>
      <c r="E1562" s="219" t="s">
        <v>1237</v>
      </c>
      <c r="F1562" s="220">
        <v>12357500</v>
      </c>
      <c r="G1562" s="221"/>
      <c r="H1562" s="26"/>
      <c r="I1562" s="26"/>
      <c r="J1562" s="26"/>
      <c r="K1562" s="221"/>
      <c r="L1562" s="26"/>
      <c r="M1562" s="221"/>
      <c r="N1562" s="26"/>
      <c r="O1562" s="26"/>
      <c r="P1562" s="26"/>
      <c r="Q1562" s="26"/>
      <c r="R1562" s="222">
        <v>0</v>
      </c>
      <c r="S1562" s="26"/>
      <c r="T1562" s="26"/>
      <c r="U1562" s="26"/>
      <c r="V1562" s="16">
        <f t="shared" si="69"/>
        <v>1906.7622500000002</v>
      </c>
      <c r="W1562" s="28">
        <f t="shared" si="68"/>
        <v>1906.7622500000002</v>
      </c>
      <c r="X1562" s="28">
        <v>1906.7622500000002</v>
      </c>
      <c r="Y1562" s="11" t="s">
        <v>51</v>
      </c>
      <c r="Z1562" s="219">
        <v>54</v>
      </c>
      <c r="AA1562" s="219">
        <v>12</v>
      </c>
      <c r="AB1562" s="219">
        <v>5</v>
      </c>
      <c r="AC1562" s="219" t="s">
        <v>4659</v>
      </c>
      <c r="AD1562" s="219">
        <v>1062</v>
      </c>
    </row>
    <row r="1563" spans="1:30" ht="36" hidden="1" customHeight="1">
      <c r="A1563" s="32">
        <v>128</v>
      </c>
      <c r="B1563" s="219" t="s">
        <v>4660</v>
      </c>
      <c r="C1563" s="219" t="s">
        <v>4661</v>
      </c>
      <c r="D1563" s="219" t="s">
        <v>32</v>
      </c>
      <c r="E1563" s="219" t="s">
        <v>2464</v>
      </c>
      <c r="F1563" s="220">
        <v>21602200</v>
      </c>
      <c r="G1563" s="221"/>
      <c r="H1563" s="26"/>
      <c r="I1563" s="26"/>
      <c r="J1563" s="26"/>
      <c r="K1563" s="221"/>
      <c r="L1563" s="26"/>
      <c r="M1563" s="221"/>
      <c r="N1563" s="26"/>
      <c r="O1563" s="26"/>
      <c r="P1563" s="26"/>
      <c r="Q1563" s="26"/>
      <c r="R1563" s="222">
        <v>0</v>
      </c>
      <c r="S1563" s="26"/>
      <c r="T1563" s="26"/>
      <c r="U1563" s="26"/>
      <c r="V1563" s="16">
        <f t="shared" si="69"/>
        <v>3333.2194600000003</v>
      </c>
      <c r="W1563" s="28">
        <f t="shared" si="68"/>
        <v>3333.2194600000003</v>
      </c>
      <c r="X1563" s="28">
        <v>3333.2194600000003</v>
      </c>
      <c r="Y1563" s="11" t="s">
        <v>51</v>
      </c>
      <c r="Z1563" s="219">
        <v>54</v>
      </c>
      <c r="AA1563" s="219">
        <v>12</v>
      </c>
      <c r="AB1563" s="219">
        <v>5</v>
      </c>
      <c r="AC1563" s="219" t="s">
        <v>4662</v>
      </c>
      <c r="AD1563" s="219">
        <v>1120</v>
      </c>
    </row>
    <row r="1564" spans="1:30" ht="36" hidden="1" customHeight="1">
      <c r="A1564" s="32">
        <v>129</v>
      </c>
      <c r="B1564" s="219" t="s">
        <v>4663</v>
      </c>
      <c r="C1564" s="219" t="s">
        <v>4664</v>
      </c>
      <c r="D1564" s="219" t="s">
        <v>32</v>
      </c>
      <c r="E1564" s="219" t="s">
        <v>1700</v>
      </c>
      <c r="F1564" s="220">
        <v>13045100</v>
      </c>
      <c r="G1564" s="221"/>
      <c r="H1564" s="26"/>
      <c r="I1564" s="26"/>
      <c r="J1564" s="26"/>
      <c r="K1564" s="221"/>
      <c r="L1564" s="26"/>
      <c r="M1564" s="221"/>
      <c r="N1564" s="26"/>
      <c r="O1564" s="26"/>
      <c r="P1564" s="26"/>
      <c r="Q1564" s="26"/>
      <c r="R1564" s="222">
        <v>0</v>
      </c>
      <c r="S1564" s="26"/>
      <c r="T1564" s="26"/>
      <c r="U1564" s="26"/>
      <c r="V1564" s="16">
        <f t="shared" si="69"/>
        <v>2012.8589300000001</v>
      </c>
      <c r="W1564" s="28">
        <f t="shared" si="68"/>
        <v>2012.8589300000001</v>
      </c>
      <c r="X1564" s="28">
        <v>2012.8589300000001</v>
      </c>
      <c r="Y1564" s="11" t="s">
        <v>51</v>
      </c>
      <c r="Z1564" s="219">
        <v>54</v>
      </c>
      <c r="AA1564" s="219">
        <v>12</v>
      </c>
      <c r="AB1564" s="219">
        <v>5</v>
      </c>
      <c r="AC1564" s="219" t="s">
        <v>4665</v>
      </c>
      <c r="AD1564" s="219">
        <v>1033</v>
      </c>
    </row>
    <row r="1565" spans="1:30" ht="36" hidden="1" customHeight="1">
      <c r="A1565" s="32">
        <v>130</v>
      </c>
      <c r="B1565" s="219" t="s">
        <v>4666</v>
      </c>
      <c r="C1565" s="219" t="s">
        <v>4667</v>
      </c>
      <c r="D1565" s="219" t="s">
        <v>32</v>
      </c>
      <c r="E1565" s="219" t="s">
        <v>1140</v>
      </c>
      <c r="F1565" s="220">
        <v>10325500</v>
      </c>
      <c r="G1565" s="221"/>
      <c r="H1565" s="26"/>
      <c r="I1565" s="26"/>
      <c r="J1565" s="26"/>
      <c r="K1565" s="221"/>
      <c r="L1565" s="26"/>
      <c r="M1565" s="221"/>
      <c r="N1565" s="26"/>
      <c r="O1565" s="26"/>
      <c r="P1565" s="26"/>
      <c r="Q1565" s="26"/>
      <c r="R1565" s="222">
        <v>0</v>
      </c>
      <c r="S1565" s="26"/>
      <c r="T1565" s="26"/>
      <c r="U1565" s="26"/>
      <c r="V1565" s="16">
        <f t="shared" si="69"/>
        <v>1593.2246500000001</v>
      </c>
      <c r="W1565" s="28">
        <f t="shared" ref="W1565:W1628" si="70">F1565*0.0001543</f>
        <v>1593.2246500000001</v>
      </c>
      <c r="X1565" s="28">
        <v>1593.2246500000001</v>
      </c>
      <c r="Y1565" s="11" t="s">
        <v>51</v>
      </c>
      <c r="Z1565" s="219">
        <v>54</v>
      </c>
      <c r="AA1565" s="219">
        <v>12</v>
      </c>
      <c r="AB1565" s="219">
        <v>5</v>
      </c>
      <c r="AC1565" s="219" t="s">
        <v>4668</v>
      </c>
      <c r="AD1565" s="219">
        <v>1229</v>
      </c>
    </row>
    <row r="1566" spans="1:30" ht="36" hidden="1" customHeight="1">
      <c r="A1566" s="32">
        <v>131</v>
      </c>
      <c r="B1566" s="219" t="s">
        <v>4669</v>
      </c>
      <c r="C1566" s="219" t="s">
        <v>4670</v>
      </c>
      <c r="D1566" s="219" t="s">
        <v>32</v>
      </c>
      <c r="E1566" s="219" t="s">
        <v>4671</v>
      </c>
      <c r="F1566" s="220">
        <v>22053700</v>
      </c>
      <c r="G1566" s="221"/>
      <c r="H1566" s="26"/>
      <c r="I1566" s="26"/>
      <c r="J1566" s="26"/>
      <c r="K1566" s="223">
        <v>35352</v>
      </c>
      <c r="L1566" s="26"/>
      <c r="M1566" s="221"/>
      <c r="N1566" s="26"/>
      <c r="O1566" s="26"/>
      <c r="P1566" s="26"/>
      <c r="Q1566" s="26"/>
      <c r="R1566" s="222">
        <v>0</v>
      </c>
      <c r="S1566" s="26"/>
      <c r="T1566" s="26"/>
      <c r="U1566" s="26"/>
      <c r="V1566" s="16">
        <f t="shared" si="69"/>
        <v>39461.925909999998</v>
      </c>
      <c r="W1566" s="28">
        <f t="shared" si="70"/>
        <v>3402.8859100000004</v>
      </c>
      <c r="X1566" s="28">
        <v>39461.925909999998</v>
      </c>
      <c r="Y1566" s="11" t="s">
        <v>51</v>
      </c>
      <c r="Z1566" s="219">
        <v>54</v>
      </c>
      <c r="AA1566" s="219">
        <v>12</v>
      </c>
      <c r="AB1566" s="219">
        <v>5</v>
      </c>
      <c r="AC1566" s="219" t="s">
        <v>4672</v>
      </c>
      <c r="AD1566" s="219">
        <v>1230</v>
      </c>
    </row>
    <row r="1567" spans="1:30" ht="36" customHeight="1">
      <c r="A1567" s="32">
        <v>132</v>
      </c>
      <c r="B1567" s="219" t="s">
        <v>4673</v>
      </c>
      <c r="C1567" s="219" t="s">
        <v>4674</v>
      </c>
      <c r="D1567" s="219" t="s">
        <v>32</v>
      </c>
      <c r="E1567" s="219" t="s">
        <v>1237</v>
      </c>
      <c r="F1567" s="220">
        <v>12283100</v>
      </c>
      <c r="G1567" s="221"/>
      <c r="H1567" s="26"/>
      <c r="I1567" s="26"/>
      <c r="J1567" s="26"/>
      <c r="K1567" s="221"/>
      <c r="L1567" s="26"/>
      <c r="M1567" s="221"/>
      <c r="N1567" s="26"/>
      <c r="O1567" s="26"/>
      <c r="P1567" s="26"/>
      <c r="Q1567" s="26"/>
      <c r="R1567" s="222">
        <v>0</v>
      </c>
      <c r="S1567" s="26"/>
      <c r="T1567" s="26"/>
      <c r="U1567" s="26"/>
      <c r="V1567" s="16">
        <f t="shared" si="69"/>
        <v>1895.2823300000002</v>
      </c>
      <c r="W1567" s="28">
        <f t="shared" si="70"/>
        <v>1895.2823300000002</v>
      </c>
      <c r="X1567" s="28">
        <v>1895.2823300000002</v>
      </c>
      <c r="Y1567" s="11" t="s">
        <v>51</v>
      </c>
      <c r="Z1567" s="219">
        <v>54</v>
      </c>
      <c r="AA1567" s="219">
        <v>12</v>
      </c>
      <c r="AB1567" s="219">
        <v>5</v>
      </c>
      <c r="AC1567" s="219"/>
      <c r="AD1567" s="219"/>
    </row>
    <row r="1568" spans="1:30" ht="36" hidden="1" customHeight="1">
      <c r="A1568" s="32">
        <v>133</v>
      </c>
      <c r="B1568" s="219" t="s">
        <v>4675</v>
      </c>
      <c r="C1568" s="219" t="s">
        <v>4676</v>
      </c>
      <c r="D1568" s="219" t="s">
        <v>32</v>
      </c>
      <c r="E1568" s="219" t="s">
        <v>338</v>
      </c>
      <c r="F1568" s="220">
        <v>12348000</v>
      </c>
      <c r="G1568" s="221"/>
      <c r="H1568" s="26"/>
      <c r="I1568" s="26"/>
      <c r="J1568" s="26"/>
      <c r="K1568" s="221"/>
      <c r="L1568" s="26"/>
      <c r="M1568" s="221"/>
      <c r="N1568" s="26"/>
      <c r="O1568" s="26"/>
      <c r="P1568" s="26"/>
      <c r="Q1568" s="26"/>
      <c r="R1568" s="222">
        <v>0</v>
      </c>
      <c r="S1568" s="26"/>
      <c r="T1568" s="26"/>
      <c r="U1568" s="26"/>
      <c r="V1568" s="16">
        <f t="shared" si="69"/>
        <v>1905.2964000000002</v>
      </c>
      <c r="W1568" s="28">
        <f t="shared" si="70"/>
        <v>1905.2964000000002</v>
      </c>
      <c r="X1568" s="28">
        <v>1905.2964000000002</v>
      </c>
      <c r="Y1568" s="11" t="s">
        <v>34</v>
      </c>
      <c r="Z1568" s="219">
        <v>54</v>
      </c>
      <c r="AA1568" s="219">
        <v>12</v>
      </c>
      <c r="AB1568" s="219">
        <v>5</v>
      </c>
      <c r="AC1568" s="219" t="s">
        <v>4677</v>
      </c>
      <c r="AD1568" s="219">
        <v>1092</v>
      </c>
    </row>
    <row r="1569" spans="1:30" ht="36" hidden="1" customHeight="1">
      <c r="A1569" s="32">
        <v>134</v>
      </c>
      <c r="B1569" s="219" t="s">
        <v>4678</v>
      </c>
      <c r="C1569" s="219" t="s">
        <v>4679</v>
      </c>
      <c r="D1569" s="219" t="s">
        <v>32</v>
      </c>
      <c r="E1569" s="219" t="s">
        <v>1206</v>
      </c>
      <c r="F1569" s="220">
        <v>16415000</v>
      </c>
      <c r="G1569" s="221"/>
      <c r="H1569" s="26"/>
      <c r="I1569" s="26"/>
      <c r="J1569" s="26"/>
      <c r="K1569" s="221"/>
      <c r="L1569" s="26"/>
      <c r="M1569" s="221"/>
      <c r="N1569" s="26"/>
      <c r="O1569" s="26"/>
      <c r="P1569" s="26"/>
      <c r="Q1569" s="26"/>
      <c r="R1569" s="222">
        <v>0</v>
      </c>
      <c r="S1569" s="26"/>
      <c r="T1569" s="26"/>
      <c r="U1569" s="26"/>
      <c r="V1569" s="16">
        <f t="shared" si="69"/>
        <v>2532.8345000000004</v>
      </c>
      <c r="W1569" s="28">
        <f t="shared" si="70"/>
        <v>2532.8345000000004</v>
      </c>
      <c r="X1569" s="28">
        <v>2532.8345000000004</v>
      </c>
      <c r="Y1569" s="11" t="s">
        <v>34</v>
      </c>
      <c r="Z1569" s="219">
        <v>54</v>
      </c>
      <c r="AA1569" s="219">
        <v>12</v>
      </c>
      <c r="AB1569" s="219">
        <v>5</v>
      </c>
      <c r="AC1569" s="219" t="s">
        <v>4680</v>
      </c>
      <c r="AD1569" s="219">
        <v>1232</v>
      </c>
    </row>
    <row r="1570" spans="1:30" ht="36" hidden="1" customHeight="1">
      <c r="A1570" s="32">
        <v>135</v>
      </c>
      <c r="B1570" s="219" t="s">
        <v>4681</v>
      </c>
      <c r="C1570" s="219" t="s">
        <v>4682</v>
      </c>
      <c r="D1570" s="219" t="s">
        <v>32</v>
      </c>
      <c r="E1570" s="219" t="s">
        <v>1128</v>
      </c>
      <c r="F1570" s="220">
        <v>13806800</v>
      </c>
      <c r="G1570" s="221"/>
      <c r="H1570" s="26"/>
      <c r="I1570" s="26"/>
      <c r="J1570" s="26"/>
      <c r="K1570" s="221"/>
      <c r="L1570" s="26"/>
      <c r="M1570" s="221"/>
      <c r="N1570" s="26"/>
      <c r="O1570" s="26"/>
      <c r="P1570" s="26"/>
      <c r="Q1570" s="26"/>
      <c r="R1570" s="222">
        <v>0</v>
      </c>
      <c r="S1570" s="26"/>
      <c r="T1570" s="26"/>
      <c r="U1570" s="26"/>
      <c r="V1570" s="16">
        <f t="shared" si="69"/>
        <v>2130.38924</v>
      </c>
      <c r="W1570" s="28">
        <f t="shared" si="70"/>
        <v>2130.38924</v>
      </c>
      <c r="X1570" s="28">
        <v>2130.38924</v>
      </c>
      <c r="Y1570" s="11" t="s">
        <v>51</v>
      </c>
      <c r="Z1570" s="219">
        <v>54</v>
      </c>
      <c r="AA1570" s="219">
        <v>12</v>
      </c>
      <c r="AB1570" s="219">
        <v>5</v>
      </c>
      <c r="AC1570" s="219" t="s">
        <v>4683</v>
      </c>
      <c r="AD1570" s="219">
        <v>1233</v>
      </c>
    </row>
    <row r="1571" spans="1:30" ht="36" customHeight="1">
      <c r="A1571" s="32">
        <v>136</v>
      </c>
      <c r="B1571" s="219" t="s">
        <v>4684</v>
      </c>
      <c r="C1571" s="219" t="s">
        <v>4685</v>
      </c>
      <c r="D1571" s="219" t="s">
        <v>32</v>
      </c>
      <c r="E1571" s="219" t="s">
        <v>1237</v>
      </c>
      <c r="F1571" s="220">
        <v>19206500</v>
      </c>
      <c r="G1571" s="221"/>
      <c r="H1571" s="26"/>
      <c r="I1571" s="26"/>
      <c r="J1571" s="26"/>
      <c r="K1571" s="221"/>
      <c r="L1571" s="26"/>
      <c r="M1571" s="221"/>
      <c r="N1571" s="26"/>
      <c r="O1571" s="26"/>
      <c r="P1571" s="26"/>
      <c r="Q1571" s="26"/>
      <c r="R1571" s="222">
        <v>0</v>
      </c>
      <c r="S1571" s="26"/>
      <c r="T1571" s="26"/>
      <c r="U1571" s="26"/>
      <c r="V1571" s="16">
        <f t="shared" si="69"/>
        <v>2963.56295</v>
      </c>
      <c r="W1571" s="28">
        <f t="shared" si="70"/>
        <v>2963.56295</v>
      </c>
      <c r="X1571" s="28">
        <v>2963.56295</v>
      </c>
      <c r="Y1571" s="11" t="s">
        <v>51</v>
      </c>
      <c r="Z1571" s="219">
        <v>54</v>
      </c>
      <c r="AA1571" s="219">
        <v>12</v>
      </c>
      <c r="AB1571" s="219">
        <v>5</v>
      </c>
      <c r="AC1571" s="219"/>
      <c r="AD1571" s="219"/>
    </row>
    <row r="1572" spans="1:30" ht="36" hidden="1" customHeight="1">
      <c r="A1572" s="32">
        <v>137</v>
      </c>
      <c r="B1572" s="219" t="s">
        <v>4686</v>
      </c>
      <c r="C1572" s="219" t="s">
        <v>4687</v>
      </c>
      <c r="D1572" s="219" t="s">
        <v>32</v>
      </c>
      <c r="E1572" s="219" t="s">
        <v>1177</v>
      </c>
      <c r="F1572" s="220">
        <v>16449000</v>
      </c>
      <c r="G1572" s="221"/>
      <c r="H1572" s="26"/>
      <c r="I1572" s="26"/>
      <c r="J1572" s="26"/>
      <c r="K1572" s="221"/>
      <c r="L1572" s="26"/>
      <c r="M1572" s="221"/>
      <c r="N1572" s="26"/>
      <c r="O1572" s="26"/>
      <c r="P1572" s="26"/>
      <c r="Q1572" s="26"/>
      <c r="R1572" s="222">
        <v>0</v>
      </c>
      <c r="S1572" s="26"/>
      <c r="T1572" s="26"/>
      <c r="U1572" s="26"/>
      <c r="V1572" s="16">
        <f t="shared" si="69"/>
        <v>2538.0807</v>
      </c>
      <c r="W1572" s="28">
        <f t="shared" si="70"/>
        <v>2538.0807</v>
      </c>
      <c r="X1572" s="28">
        <v>2538.0807</v>
      </c>
      <c r="Y1572" s="11" t="s">
        <v>51</v>
      </c>
      <c r="Z1572" s="219">
        <v>54</v>
      </c>
      <c r="AA1572" s="219">
        <v>12</v>
      </c>
      <c r="AB1572" s="219">
        <v>5</v>
      </c>
      <c r="AC1572" s="219" t="s">
        <v>4688</v>
      </c>
      <c r="AD1572" s="219">
        <v>1234</v>
      </c>
    </row>
    <row r="1573" spans="1:30" ht="36" hidden="1" customHeight="1">
      <c r="A1573" s="32">
        <v>138</v>
      </c>
      <c r="B1573" s="219" t="s">
        <v>4689</v>
      </c>
      <c r="C1573" s="219" t="s">
        <v>4690</v>
      </c>
      <c r="D1573" s="219" t="s">
        <v>32</v>
      </c>
      <c r="E1573" s="219" t="s">
        <v>4691</v>
      </c>
      <c r="F1573" s="220">
        <v>30022700</v>
      </c>
      <c r="G1573" s="221"/>
      <c r="H1573" s="26"/>
      <c r="I1573" s="26"/>
      <c r="J1573" s="26"/>
      <c r="K1573" s="221"/>
      <c r="L1573" s="26"/>
      <c r="M1573" s="221"/>
      <c r="N1573" s="26"/>
      <c r="O1573" s="26"/>
      <c r="P1573" s="26"/>
      <c r="Q1573" s="26"/>
      <c r="R1573" s="222">
        <v>0</v>
      </c>
      <c r="S1573" s="26"/>
      <c r="T1573" s="26"/>
      <c r="U1573" s="26"/>
      <c r="V1573" s="16">
        <f t="shared" si="69"/>
        <v>4632.5026100000005</v>
      </c>
      <c r="W1573" s="28">
        <f t="shared" si="70"/>
        <v>4632.5026100000005</v>
      </c>
      <c r="X1573" s="28">
        <v>4632.5026100000005</v>
      </c>
      <c r="Y1573" s="11" t="s">
        <v>51</v>
      </c>
      <c r="Z1573" s="219">
        <v>54</v>
      </c>
      <c r="AA1573" s="219">
        <v>12</v>
      </c>
      <c r="AB1573" s="219">
        <v>5</v>
      </c>
      <c r="AC1573" s="219" t="s">
        <v>4692</v>
      </c>
      <c r="AD1573" s="219">
        <v>1109</v>
      </c>
    </row>
    <row r="1574" spans="1:30" ht="36" hidden="1" customHeight="1">
      <c r="A1574" s="32">
        <v>139</v>
      </c>
      <c r="B1574" s="219" t="s">
        <v>4693</v>
      </c>
      <c r="C1574" s="219" t="s">
        <v>4694</v>
      </c>
      <c r="D1574" s="219" t="s">
        <v>539</v>
      </c>
      <c r="E1574" s="219" t="s">
        <v>4344</v>
      </c>
      <c r="F1574" s="220">
        <v>7453400</v>
      </c>
      <c r="G1574" s="221"/>
      <c r="H1574" s="26"/>
      <c r="I1574" s="26"/>
      <c r="J1574" s="26"/>
      <c r="K1574" s="221"/>
      <c r="L1574" s="26"/>
      <c r="M1574" s="221"/>
      <c r="N1574" s="26"/>
      <c r="O1574" s="26"/>
      <c r="P1574" s="26"/>
      <c r="Q1574" s="26"/>
      <c r="R1574" s="222">
        <v>0</v>
      </c>
      <c r="S1574" s="26"/>
      <c r="T1574" s="26"/>
      <c r="U1574" s="26"/>
      <c r="V1574" s="16">
        <f t="shared" si="69"/>
        <v>1150.05962</v>
      </c>
      <c r="W1574" s="28">
        <f t="shared" si="70"/>
        <v>1150.05962</v>
      </c>
      <c r="X1574" s="28">
        <v>1150.05962</v>
      </c>
      <c r="Y1574" s="224" t="s">
        <v>51</v>
      </c>
      <c r="Z1574" s="219">
        <v>54</v>
      </c>
      <c r="AA1574" s="219">
        <v>12</v>
      </c>
      <c r="AB1574" s="219">
        <v>6</v>
      </c>
      <c r="AC1574" s="219" t="s">
        <v>4695</v>
      </c>
      <c r="AD1574" s="219">
        <v>3240</v>
      </c>
    </row>
    <row r="1575" spans="1:30" ht="36" customHeight="1">
      <c r="A1575" s="32">
        <v>140</v>
      </c>
      <c r="B1575" s="51" t="s">
        <v>4696</v>
      </c>
      <c r="C1575" s="51" t="s">
        <v>4697</v>
      </c>
      <c r="D1575" s="219" t="s">
        <v>32</v>
      </c>
      <c r="E1575" s="219" t="s">
        <v>1128</v>
      </c>
      <c r="F1575" s="220">
        <v>5169500</v>
      </c>
      <c r="G1575" s="223"/>
      <c r="H1575" s="26"/>
      <c r="I1575" s="26"/>
      <c r="J1575" s="26"/>
      <c r="K1575" s="223">
        <v>2205</v>
      </c>
      <c r="L1575" s="26"/>
      <c r="M1575" s="221"/>
      <c r="N1575" s="26"/>
      <c r="O1575" s="26"/>
      <c r="P1575" s="26"/>
      <c r="Q1575" s="26"/>
      <c r="R1575" s="222">
        <v>140000</v>
      </c>
      <c r="S1575" s="26"/>
      <c r="T1575" s="26"/>
      <c r="U1575" s="26"/>
      <c r="V1575" s="16">
        <f t="shared" si="69"/>
        <v>3172.7538500000001</v>
      </c>
      <c r="W1575" s="28">
        <f t="shared" si="70"/>
        <v>797.65385000000003</v>
      </c>
      <c r="X1575" s="28">
        <v>3172.7538500000001</v>
      </c>
      <c r="Y1575" s="11" t="s">
        <v>51</v>
      </c>
      <c r="Z1575" s="219">
        <v>54</v>
      </c>
      <c r="AA1575" s="219">
        <v>12</v>
      </c>
      <c r="AB1575" s="225">
        <v>5</v>
      </c>
      <c r="AC1575" s="225"/>
      <c r="AD1575" s="225"/>
    </row>
    <row r="1576" spans="1:30" ht="36" hidden="1" customHeight="1">
      <c r="A1576" s="32">
        <v>141</v>
      </c>
      <c r="B1576" s="219" t="s">
        <v>4698</v>
      </c>
      <c r="C1576" s="219" t="s">
        <v>4699</v>
      </c>
      <c r="D1576" s="219" t="s">
        <v>32</v>
      </c>
      <c r="E1576" s="219" t="s">
        <v>1177</v>
      </c>
      <c r="F1576" s="220">
        <v>63890300</v>
      </c>
      <c r="G1576" s="221"/>
      <c r="H1576" s="26"/>
      <c r="I1576" s="26"/>
      <c r="J1576" s="26"/>
      <c r="K1576" s="221"/>
      <c r="L1576" s="26"/>
      <c r="M1576" s="221"/>
      <c r="N1576" s="26"/>
      <c r="O1576" s="26"/>
      <c r="P1576" s="26"/>
      <c r="Q1576" s="26"/>
      <c r="R1576" s="222">
        <v>0</v>
      </c>
      <c r="S1576" s="26"/>
      <c r="T1576" s="26"/>
      <c r="U1576" s="26"/>
      <c r="V1576" s="16">
        <f t="shared" si="69"/>
        <v>9858.273290000001</v>
      </c>
      <c r="W1576" s="28">
        <f t="shared" si="70"/>
        <v>9858.273290000001</v>
      </c>
      <c r="X1576" s="28">
        <v>9858.273290000001</v>
      </c>
      <c r="Y1576" s="11" t="s">
        <v>34</v>
      </c>
      <c r="Z1576" s="219">
        <v>54</v>
      </c>
      <c r="AA1576" s="219">
        <v>12</v>
      </c>
      <c r="AB1576" s="219">
        <v>5</v>
      </c>
      <c r="AC1576" s="219" t="s">
        <v>4700</v>
      </c>
      <c r="AD1576" s="219">
        <v>1239</v>
      </c>
    </row>
    <row r="1577" spans="1:30" ht="36" hidden="1" customHeight="1">
      <c r="A1577" s="32">
        <v>142</v>
      </c>
      <c r="B1577" s="219" t="s">
        <v>4701</v>
      </c>
      <c r="C1577" s="219" t="s">
        <v>4702</v>
      </c>
      <c r="D1577" s="219" t="s">
        <v>32</v>
      </c>
      <c r="E1577" s="219" t="s">
        <v>4703</v>
      </c>
      <c r="F1577" s="220">
        <v>7751399</v>
      </c>
      <c r="G1577" s="221"/>
      <c r="H1577" s="26"/>
      <c r="I1577" s="26"/>
      <c r="J1577" s="26"/>
      <c r="K1577" s="221"/>
      <c r="L1577" s="26"/>
      <c r="M1577" s="221"/>
      <c r="N1577" s="26"/>
      <c r="O1577" s="26"/>
      <c r="P1577" s="26"/>
      <c r="Q1577" s="26"/>
      <c r="R1577" s="222">
        <v>0</v>
      </c>
      <c r="S1577" s="26"/>
      <c r="T1577" s="26"/>
      <c r="U1577" s="26"/>
      <c r="V1577" s="16">
        <f t="shared" si="69"/>
        <v>1196.0408657</v>
      </c>
      <c r="W1577" s="28">
        <f t="shared" si="70"/>
        <v>1196.0408657</v>
      </c>
      <c r="X1577" s="28">
        <v>1196.0408657</v>
      </c>
      <c r="Y1577" s="11" t="s">
        <v>51</v>
      </c>
      <c r="Z1577" s="219">
        <v>54</v>
      </c>
      <c r="AA1577" s="219">
        <v>12</v>
      </c>
      <c r="AB1577" s="219">
        <v>5</v>
      </c>
      <c r="AC1577" s="219" t="s">
        <v>4704</v>
      </c>
      <c r="AD1577" s="219">
        <v>1089</v>
      </c>
    </row>
    <row r="1578" spans="1:30" ht="36" hidden="1" customHeight="1">
      <c r="A1578" s="32">
        <v>143</v>
      </c>
      <c r="B1578" s="219" t="s">
        <v>4705</v>
      </c>
      <c r="C1578" s="219" t="s">
        <v>4706</v>
      </c>
      <c r="D1578" s="219" t="s">
        <v>32</v>
      </c>
      <c r="E1578" s="219" t="s">
        <v>1700</v>
      </c>
      <c r="F1578" s="220">
        <v>30390000</v>
      </c>
      <c r="G1578" s="223"/>
      <c r="H1578" s="26"/>
      <c r="I1578" s="26"/>
      <c r="J1578" s="26"/>
      <c r="K1578" s="223"/>
      <c r="L1578" s="26"/>
      <c r="M1578" s="221"/>
      <c r="N1578" s="26"/>
      <c r="O1578" s="26"/>
      <c r="P1578" s="26"/>
      <c r="Q1578" s="26"/>
      <c r="R1578" s="222">
        <v>0</v>
      </c>
      <c r="S1578" s="26"/>
      <c r="T1578" s="26"/>
      <c r="U1578" s="26"/>
      <c r="V1578" s="16">
        <f t="shared" si="69"/>
        <v>4689.1770000000006</v>
      </c>
      <c r="W1578" s="28">
        <f t="shared" si="70"/>
        <v>4689.1770000000006</v>
      </c>
      <c r="X1578" s="28">
        <v>4689.1770000000006</v>
      </c>
      <c r="Y1578" s="11" t="s">
        <v>34</v>
      </c>
      <c r="Z1578" s="219">
        <v>54</v>
      </c>
      <c r="AA1578" s="219">
        <v>12</v>
      </c>
      <c r="AB1578" s="219">
        <v>5</v>
      </c>
      <c r="AC1578" s="219" t="s">
        <v>4707</v>
      </c>
      <c r="AD1578" s="219">
        <v>1047</v>
      </c>
    </row>
    <row r="1579" spans="1:30" ht="36" hidden="1" customHeight="1">
      <c r="A1579" s="32">
        <v>144</v>
      </c>
      <c r="B1579" s="219" t="s">
        <v>4708</v>
      </c>
      <c r="C1579" s="219" t="s">
        <v>4709</v>
      </c>
      <c r="D1579" s="219" t="s">
        <v>32</v>
      </c>
      <c r="E1579" s="219" t="s">
        <v>289</v>
      </c>
      <c r="F1579" s="220">
        <v>9756300</v>
      </c>
      <c r="G1579" s="223"/>
      <c r="H1579" s="26"/>
      <c r="I1579" s="26"/>
      <c r="J1579" s="26"/>
      <c r="K1579" s="221"/>
      <c r="L1579" s="26"/>
      <c r="M1579" s="221"/>
      <c r="N1579" s="26"/>
      <c r="O1579" s="26"/>
      <c r="P1579" s="26"/>
      <c r="Q1579" s="26"/>
      <c r="R1579" s="222">
        <v>0</v>
      </c>
      <c r="S1579" s="26"/>
      <c r="T1579" s="26"/>
      <c r="U1579" s="26"/>
      <c r="V1579" s="16">
        <f t="shared" si="69"/>
        <v>1505.3970900000002</v>
      </c>
      <c r="W1579" s="28">
        <f t="shared" si="70"/>
        <v>1505.3970900000002</v>
      </c>
      <c r="X1579" s="28">
        <v>1505.3970900000002</v>
      </c>
      <c r="Y1579" s="11" t="s">
        <v>51</v>
      </c>
      <c r="Z1579" s="219">
        <v>54</v>
      </c>
      <c r="AA1579" s="219">
        <v>12</v>
      </c>
      <c r="AB1579" s="219">
        <v>5</v>
      </c>
      <c r="AC1579" s="219" t="s">
        <v>4710</v>
      </c>
      <c r="AD1579" s="219">
        <v>1071</v>
      </c>
    </row>
    <row r="1580" spans="1:30" ht="36" hidden="1" customHeight="1">
      <c r="A1580" s="32">
        <v>145</v>
      </c>
      <c r="B1580" s="219" t="s">
        <v>4711</v>
      </c>
      <c r="C1580" s="219" t="s">
        <v>4712</v>
      </c>
      <c r="D1580" s="219" t="s">
        <v>32</v>
      </c>
      <c r="E1580" s="219" t="s">
        <v>4713</v>
      </c>
      <c r="F1580" s="220">
        <v>29432000</v>
      </c>
      <c r="G1580" s="221"/>
      <c r="H1580" s="26"/>
      <c r="I1580" s="26"/>
      <c r="J1580" s="26"/>
      <c r="K1580" s="221"/>
      <c r="L1580" s="26"/>
      <c r="M1580" s="221"/>
      <c r="N1580" s="26"/>
      <c r="O1580" s="26"/>
      <c r="P1580" s="26"/>
      <c r="Q1580" s="26"/>
      <c r="R1580" s="222">
        <v>6363000000</v>
      </c>
      <c r="S1580" s="26"/>
      <c r="T1580" s="26"/>
      <c r="U1580" s="26"/>
      <c r="V1580" s="16">
        <f t="shared" si="69"/>
        <v>5731241.3575999998</v>
      </c>
      <c r="W1580" s="28">
        <f t="shared" si="70"/>
        <v>4541.3576000000003</v>
      </c>
      <c r="X1580" s="28">
        <v>4541.3576000000003</v>
      </c>
      <c r="Y1580" s="11" t="s">
        <v>34</v>
      </c>
      <c r="Z1580" s="219">
        <v>54</v>
      </c>
      <c r="AA1580" s="219">
        <v>12</v>
      </c>
      <c r="AB1580" s="219">
        <v>5</v>
      </c>
      <c r="AC1580" s="219" t="s">
        <v>4714</v>
      </c>
      <c r="AD1580" s="219">
        <v>1108</v>
      </c>
    </row>
    <row r="1581" spans="1:30" ht="36" hidden="1" customHeight="1">
      <c r="A1581" s="32">
        <v>146</v>
      </c>
      <c r="B1581" s="219" t="s">
        <v>4715</v>
      </c>
      <c r="C1581" s="219" t="s">
        <v>4716</v>
      </c>
      <c r="D1581" s="219" t="s">
        <v>32</v>
      </c>
      <c r="E1581" s="219" t="s">
        <v>1431</v>
      </c>
      <c r="F1581" s="220">
        <v>67691000</v>
      </c>
      <c r="G1581" s="223"/>
      <c r="H1581" s="26"/>
      <c r="I1581" s="26"/>
      <c r="J1581" s="26"/>
      <c r="K1581" s="223"/>
      <c r="L1581" s="26"/>
      <c r="M1581" s="221"/>
      <c r="N1581" s="26"/>
      <c r="O1581" s="26"/>
      <c r="P1581" s="26"/>
      <c r="Q1581" s="26"/>
      <c r="R1581" s="222">
        <v>0</v>
      </c>
      <c r="S1581" s="26"/>
      <c r="T1581" s="26"/>
      <c r="U1581" s="26"/>
      <c r="V1581" s="16">
        <f t="shared" si="69"/>
        <v>10444.721300000001</v>
      </c>
      <c r="W1581" s="28">
        <f t="shared" si="70"/>
        <v>10444.721300000001</v>
      </c>
      <c r="X1581" s="28">
        <v>10444.721300000001</v>
      </c>
      <c r="Y1581" s="11" t="s">
        <v>34</v>
      </c>
      <c r="Z1581" s="219">
        <v>54</v>
      </c>
      <c r="AA1581" s="219">
        <v>12</v>
      </c>
      <c r="AB1581" s="219">
        <v>5</v>
      </c>
      <c r="AC1581" s="219" t="s">
        <v>4717</v>
      </c>
      <c r="AD1581" s="219">
        <v>1122</v>
      </c>
    </row>
    <row r="1582" spans="1:30" ht="36" hidden="1" customHeight="1">
      <c r="A1582" s="32">
        <v>147</v>
      </c>
      <c r="B1582" s="219" t="s">
        <v>4718</v>
      </c>
      <c r="C1582" s="219" t="s">
        <v>4719</v>
      </c>
      <c r="D1582" s="219" t="s">
        <v>32</v>
      </c>
      <c r="E1582" s="219" t="s">
        <v>289</v>
      </c>
      <c r="F1582" s="220">
        <v>77142300</v>
      </c>
      <c r="G1582" s="221"/>
      <c r="H1582" s="26"/>
      <c r="I1582" s="26"/>
      <c r="J1582" s="26"/>
      <c r="K1582" s="221"/>
      <c r="L1582" s="26"/>
      <c r="M1582" s="221"/>
      <c r="N1582" s="26"/>
      <c r="O1582" s="26"/>
      <c r="P1582" s="26"/>
      <c r="Q1582" s="26"/>
      <c r="R1582" s="222">
        <v>0</v>
      </c>
      <c r="S1582" s="26"/>
      <c r="T1582" s="26"/>
      <c r="U1582" s="26"/>
      <c r="V1582" s="16">
        <f t="shared" si="69"/>
        <v>11903.056890000002</v>
      </c>
      <c r="W1582" s="28">
        <f t="shared" si="70"/>
        <v>11903.056890000002</v>
      </c>
      <c r="X1582" s="28">
        <v>11903.056890000002</v>
      </c>
      <c r="Y1582" s="11" t="s">
        <v>34</v>
      </c>
      <c r="Z1582" s="219">
        <v>54</v>
      </c>
      <c r="AA1582" s="219">
        <v>12</v>
      </c>
      <c r="AB1582" s="219">
        <v>5</v>
      </c>
      <c r="AC1582" s="219" t="s">
        <v>4720</v>
      </c>
      <c r="AD1582" s="219">
        <v>1240</v>
      </c>
    </row>
    <row r="1583" spans="1:30" ht="36" hidden="1" customHeight="1">
      <c r="A1583" s="32">
        <v>148</v>
      </c>
      <c r="B1583" s="219" t="s">
        <v>4721</v>
      </c>
      <c r="C1583" s="219" t="s">
        <v>4722</v>
      </c>
      <c r="D1583" s="219" t="s">
        <v>32</v>
      </c>
      <c r="E1583" s="219" t="s">
        <v>194</v>
      </c>
      <c r="F1583" s="220">
        <v>32432700</v>
      </c>
      <c r="G1583" s="221"/>
      <c r="H1583" s="26"/>
      <c r="I1583" s="26"/>
      <c r="J1583" s="26"/>
      <c r="K1583" s="221"/>
      <c r="L1583" s="26"/>
      <c r="M1583" s="221"/>
      <c r="N1583" s="26"/>
      <c r="O1583" s="26"/>
      <c r="P1583" s="26"/>
      <c r="Q1583" s="26"/>
      <c r="R1583" s="222">
        <v>0</v>
      </c>
      <c r="S1583" s="26"/>
      <c r="T1583" s="26"/>
      <c r="U1583" s="26"/>
      <c r="V1583" s="16">
        <f t="shared" si="69"/>
        <v>5004.3656100000007</v>
      </c>
      <c r="W1583" s="28">
        <f t="shared" si="70"/>
        <v>5004.3656100000007</v>
      </c>
      <c r="X1583" s="28">
        <v>5004.3656100000007</v>
      </c>
      <c r="Y1583" s="11" t="s">
        <v>34</v>
      </c>
      <c r="Z1583" s="219">
        <v>54</v>
      </c>
      <c r="AA1583" s="219">
        <v>12</v>
      </c>
      <c r="AB1583" s="219">
        <v>5</v>
      </c>
      <c r="AC1583" s="219" t="s">
        <v>4723</v>
      </c>
      <c r="AD1583" s="219">
        <v>1123</v>
      </c>
    </row>
    <row r="1584" spans="1:30" ht="36" hidden="1" customHeight="1">
      <c r="A1584" s="32">
        <v>149</v>
      </c>
      <c r="B1584" s="219" t="s">
        <v>4724</v>
      </c>
      <c r="C1584" s="219" t="s">
        <v>4725</v>
      </c>
      <c r="D1584" s="219" t="s">
        <v>32</v>
      </c>
      <c r="E1584" s="219" t="s">
        <v>1650</v>
      </c>
      <c r="F1584" s="220">
        <v>17641900</v>
      </c>
      <c r="G1584" s="221"/>
      <c r="H1584" s="26"/>
      <c r="I1584" s="26"/>
      <c r="J1584" s="26"/>
      <c r="K1584" s="221"/>
      <c r="L1584" s="26"/>
      <c r="M1584" s="221"/>
      <c r="N1584" s="26"/>
      <c r="O1584" s="26"/>
      <c r="P1584" s="26"/>
      <c r="Q1584" s="26"/>
      <c r="R1584" s="222">
        <v>0</v>
      </c>
      <c r="S1584" s="26"/>
      <c r="T1584" s="26"/>
      <c r="U1584" s="26"/>
      <c r="V1584" s="16">
        <f t="shared" si="69"/>
        <v>2722.1451700000002</v>
      </c>
      <c r="W1584" s="28">
        <f t="shared" si="70"/>
        <v>2722.1451700000002</v>
      </c>
      <c r="X1584" s="28">
        <v>2722.1451700000002</v>
      </c>
      <c r="Y1584" s="11" t="s">
        <v>51</v>
      </c>
      <c r="Z1584" s="219">
        <v>54</v>
      </c>
      <c r="AA1584" s="219">
        <v>12</v>
      </c>
      <c r="AB1584" s="219">
        <v>5</v>
      </c>
      <c r="AC1584" s="219" t="s">
        <v>4726</v>
      </c>
      <c r="AD1584" s="219">
        <v>1064</v>
      </c>
    </row>
    <row r="1585" spans="1:30" ht="36" hidden="1" customHeight="1">
      <c r="A1585" s="32">
        <v>150</v>
      </c>
      <c r="B1585" s="219" t="s">
        <v>4727</v>
      </c>
      <c r="C1585" s="219" t="s">
        <v>4728</v>
      </c>
      <c r="D1585" s="219" t="s">
        <v>32</v>
      </c>
      <c r="E1585" s="219" t="s">
        <v>109</v>
      </c>
      <c r="F1585" s="220">
        <v>15574000</v>
      </c>
      <c r="G1585" s="221"/>
      <c r="H1585" s="26"/>
      <c r="I1585" s="26"/>
      <c r="J1585" s="26"/>
      <c r="K1585" s="221"/>
      <c r="L1585" s="26"/>
      <c r="M1585" s="221"/>
      <c r="N1585" s="26"/>
      <c r="O1585" s="26"/>
      <c r="P1585" s="26"/>
      <c r="Q1585" s="26"/>
      <c r="R1585" s="222">
        <v>0</v>
      </c>
      <c r="S1585" s="26"/>
      <c r="T1585" s="26"/>
      <c r="U1585" s="26"/>
      <c r="V1585" s="16">
        <f t="shared" si="69"/>
        <v>2403.0682000000002</v>
      </c>
      <c r="W1585" s="28">
        <f t="shared" si="70"/>
        <v>2403.0682000000002</v>
      </c>
      <c r="X1585" s="28">
        <v>2403.0682000000002</v>
      </c>
      <c r="Y1585" s="11" t="s">
        <v>34</v>
      </c>
      <c r="Z1585" s="219">
        <v>54</v>
      </c>
      <c r="AA1585" s="219">
        <v>12</v>
      </c>
      <c r="AB1585" s="219">
        <v>5</v>
      </c>
      <c r="AC1585" s="219" t="s">
        <v>4729</v>
      </c>
      <c r="AD1585" s="219">
        <v>1124</v>
      </c>
    </row>
    <row r="1586" spans="1:30" ht="36" hidden="1" customHeight="1">
      <c r="A1586" s="32">
        <v>151</v>
      </c>
      <c r="B1586" s="219" t="s">
        <v>4730</v>
      </c>
      <c r="C1586" s="219" t="s">
        <v>4731</v>
      </c>
      <c r="D1586" s="219" t="s">
        <v>32</v>
      </c>
      <c r="E1586" s="219" t="s">
        <v>1711</v>
      </c>
      <c r="F1586" s="220">
        <v>10792000</v>
      </c>
      <c r="G1586" s="221">
        <v>7192</v>
      </c>
      <c r="H1586" s="26"/>
      <c r="I1586" s="26"/>
      <c r="J1586" s="26"/>
      <c r="K1586" s="221"/>
      <c r="L1586" s="26"/>
      <c r="M1586" s="221"/>
      <c r="N1586" s="26"/>
      <c r="O1586" s="26"/>
      <c r="P1586" s="26"/>
      <c r="Q1586" s="26"/>
      <c r="R1586" s="222">
        <v>0</v>
      </c>
      <c r="S1586" s="26"/>
      <c r="T1586" s="26"/>
      <c r="U1586" s="26"/>
      <c r="V1586" s="16">
        <f t="shared" si="69"/>
        <v>6699.6055999999999</v>
      </c>
      <c r="W1586" s="28">
        <f t="shared" si="70"/>
        <v>1665.2056</v>
      </c>
      <c r="X1586" s="28">
        <v>1665.2056</v>
      </c>
      <c r="Y1586" s="11" t="s">
        <v>34</v>
      </c>
      <c r="Z1586" s="219">
        <v>54</v>
      </c>
      <c r="AA1586" s="219">
        <v>12</v>
      </c>
      <c r="AB1586" s="219">
        <v>5</v>
      </c>
      <c r="AC1586" s="219" t="s">
        <v>4732</v>
      </c>
      <c r="AD1586" s="219">
        <v>1125</v>
      </c>
    </row>
    <row r="1587" spans="1:30" ht="36" hidden="1" customHeight="1">
      <c r="A1587" s="32">
        <v>152</v>
      </c>
      <c r="B1587" s="219" t="s">
        <v>4733</v>
      </c>
      <c r="C1587" s="219" t="s">
        <v>4734</v>
      </c>
      <c r="D1587" s="219" t="s">
        <v>32</v>
      </c>
      <c r="E1587" s="219" t="s">
        <v>1711</v>
      </c>
      <c r="F1587" s="220">
        <v>10454000</v>
      </c>
      <c r="G1587" s="221"/>
      <c r="H1587" s="26"/>
      <c r="I1587" s="26"/>
      <c r="J1587" s="26"/>
      <c r="K1587" s="221"/>
      <c r="L1587" s="26"/>
      <c r="M1587" s="221"/>
      <c r="N1587" s="26"/>
      <c r="O1587" s="26"/>
      <c r="P1587" s="26"/>
      <c r="Q1587" s="26"/>
      <c r="R1587" s="222">
        <v>0</v>
      </c>
      <c r="S1587" s="26"/>
      <c r="T1587" s="26"/>
      <c r="U1587" s="26"/>
      <c r="V1587" s="16">
        <f t="shared" si="69"/>
        <v>1613.0522000000001</v>
      </c>
      <c r="W1587" s="28">
        <f t="shared" si="70"/>
        <v>1613.0522000000001</v>
      </c>
      <c r="X1587" s="28">
        <v>1613.0522000000001</v>
      </c>
      <c r="Y1587" s="11" t="s">
        <v>34</v>
      </c>
      <c r="Z1587" s="219">
        <v>54</v>
      </c>
      <c r="AA1587" s="219">
        <v>12</v>
      </c>
      <c r="AB1587" s="219">
        <v>5</v>
      </c>
      <c r="AC1587" s="219" t="s">
        <v>4735</v>
      </c>
      <c r="AD1587" s="219">
        <v>1126</v>
      </c>
    </row>
    <row r="1588" spans="1:30" ht="36" hidden="1" customHeight="1">
      <c r="A1588" s="32">
        <v>153</v>
      </c>
      <c r="B1588" s="219" t="s">
        <v>4736</v>
      </c>
      <c r="C1588" s="219" t="s">
        <v>4737</v>
      </c>
      <c r="D1588" s="219" t="s">
        <v>32</v>
      </c>
      <c r="E1588" s="219" t="s">
        <v>1700</v>
      </c>
      <c r="F1588" s="220">
        <v>12170000</v>
      </c>
      <c r="G1588" s="221"/>
      <c r="H1588" s="26"/>
      <c r="I1588" s="26"/>
      <c r="J1588" s="26"/>
      <c r="K1588" s="221"/>
      <c r="L1588" s="26"/>
      <c r="M1588" s="221"/>
      <c r="N1588" s="26"/>
      <c r="O1588" s="26"/>
      <c r="P1588" s="26"/>
      <c r="Q1588" s="26"/>
      <c r="R1588" s="222">
        <v>0</v>
      </c>
      <c r="S1588" s="26"/>
      <c r="T1588" s="26"/>
      <c r="U1588" s="26"/>
      <c r="V1588" s="16">
        <f t="shared" si="69"/>
        <v>1877.8310000000001</v>
      </c>
      <c r="W1588" s="28">
        <f t="shared" si="70"/>
        <v>1877.8310000000001</v>
      </c>
      <c r="X1588" s="28">
        <v>1877.8310000000001</v>
      </c>
      <c r="Y1588" s="11" t="s">
        <v>34</v>
      </c>
      <c r="Z1588" s="219">
        <v>54</v>
      </c>
      <c r="AA1588" s="219">
        <v>12</v>
      </c>
      <c r="AB1588" s="219">
        <v>5</v>
      </c>
      <c r="AC1588" s="219" t="s">
        <v>4738</v>
      </c>
      <c r="AD1588" s="219">
        <v>1127</v>
      </c>
    </row>
    <row r="1589" spans="1:30" ht="36" hidden="1" customHeight="1">
      <c r="A1589" s="32">
        <v>154</v>
      </c>
      <c r="B1589" s="219" t="s">
        <v>4739</v>
      </c>
      <c r="C1589" s="219" t="s">
        <v>4740</v>
      </c>
      <c r="D1589" s="219" t="s">
        <v>32</v>
      </c>
      <c r="E1589" s="219" t="s">
        <v>33</v>
      </c>
      <c r="F1589" s="220">
        <v>12812000</v>
      </c>
      <c r="G1589" s="221"/>
      <c r="H1589" s="26"/>
      <c r="I1589" s="26"/>
      <c r="J1589" s="26"/>
      <c r="K1589" s="221"/>
      <c r="L1589" s="26"/>
      <c r="M1589" s="221"/>
      <c r="N1589" s="26"/>
      <c r="O1589" s="26"/>
      <c r="P1589" s="26"/>
      <c r="Q1589" s="26"/>
      <c r="R1589" s="222">
        <v>0</v>
      </c>
      <c r="S1589" s="26"/>
      <c r="T1589" s="26"/>
      <c r="U1589" s="26"/>
      <c r="V1589" s="16">
        <f t="shared" si="69"/>
        <v>1976.8916000000002</v>
      </c>
      <c r="W1589" s="28">
        <f t="shared" si="70"/>
        <v>1976.8916000000002</v>
      </c>
      <c r="X1589" s="28">
        <v>1976.8916000000002</v>
      </c>
      <c r="Y1589" s="11" t="s">
        <v>34</v>
      </c>
      <c r="Z1589" s="219">
        <v>54</v>
      </c>
      <c r="AA1589" s="219">
        <v>12</v>
      </c>
      <c r="AB1589" s="219">
        <v>5</v>
      </c>
      <c r="AC1589" s="219" t="s">
        <v>4741</v>
      </c>
      <c r="AD1589" s="219">
        <v>1128</v>
      </c>
    </row>
    <row r="1590" spans="1:30" ht="36" hidden="1" customHeight="1">
      <c r="A1590" s="32">
        <v>155</v>
      </c>
      <c r="B1590" s="219" t="s">
        <v>4742</v>
      </c>
      <c r="C1590" s="219" t="s">
        <v>4743</v>
      </c>
      <c r="D1590" s="219" t="s">
        <v>32</v>
      </c>
      <c r="E1590" s="219" t="s">
        <v>2394</v>
      </c>
      <c r="F1590" s="220">
        <v>22316000</v>
      </c>
      <c r="G1590" s="221"/>
      <c r="H1590" s="26"/>
      <c r="I1590" s="26"/>
      <c r="J1590" s="26"/>
      <c r="K1590" s="221"/>
      <c r="L1590" s="26"/>
      <c r="M1590" s="221"/>
      <c r="N1590" s="26"/>
      <c r="O1590" s="26"/>
      <c r="P1590" s="26"/>
      <c r="Q1590" s="26"/>
      <c r="R1590" s="222">
        <v>0</v>
      </c>
      <c r="S1590" s="26"/>
      <c r="T1590" s="26"/>
      <c r="U1590" s="26"/>
      <c r="V1590" s="16">
        <f t="shared" si="69"/>
        <v>3443.3588000000004</v>
      </c>
      <c r="W1590" s="28">
        <f t="shared" si="70"/>
        <v>3443.3588000000004</v>
      </c>
      <c r="X1590" s="28">
        <v>3443.3588000000004</v>
      </c>
      <c r="Y1590" s="11" t="s">
        <v>34</v>
      </c>
      <c r="Z1590" s="219">
        <v>54</v>
      </c>
      <c r="AA1590" s="219">
        <v>12</v>
      </c>
      <c r="AB1590" s="219">
        <v>5</v>
      </c>
      <c r="AC1590" s="219" t="s">
        <v>4744</v>
      </c>
      <c r="AD1590" s="219">
        <v>1129</v>
      </c>
    </row>
    <row r="1591" spans="1:30" ht="36" customHeight="1">
      <c r="A1591" s="32">
        <v>156</v>
      </c>
      <c r="B1591" s="219" t="s">
        <v>4745</v>
      </c>
      <c r="C1591" s="219" t="s">
        <v>4746</v>
      </c>
      <c r="D1591" s="219" t="s">
        <v>32</v>
      </c>
      <c r="E1591" s="219" t="s">
        <v>4747</v>
      </c>
      <c r="F1591" s="220">
        <v>11370000</v>
      </c>
      <c r="G1591" s="221"/>
      <c r="H1591" s="26"/>
      <c r="I1591" s="26"/>
      <c r="J1591" s="26"/>
      <c r="K1591" s="221"/>
      <c r="L1591" s="26"/>
      <c r="M1591" s="221"/>
      <c r="N1591" s="26"/>
      <c r="O1591" s="26"/>
      <c r="P1591" s="26"/>
      <c r="Q1591" s="26"/>
      <c r="R1591" s="222">
        <v>0</v>
      </c>
      <c r="S1591" s="26"/>
      <c r="T1591" s="26"/>
      <c r="U1591" s="26"/>
      <c r="V1591" s="16">
        <f t="shared" si="69"/>
        <v>1754.3910000000001</v>
      </c>
      <c r="W1591" s="28">
        <f t="shared" si="70"/>
        <v>1754.3910000000001</v>
      </c>
      <c r="X1591" s="28">
        <v>1754.3910000000001</v>
      </c>
      <c r="Y1591" s="11" t="s">
        <v>34</v>
      </c>
      <c r="Z1591" s="219">
        <v>54</v>
      </c>
      <c r="AA1591" s="219">
        <v>12</v>
      </c>
      <c r="AB1591" s="219">
        <v>5</v>
      </c>
      <c r="AC1591" s="219"/>
      <c r="AD1591" s="219"/>
    </row>
    <row r="1592" spans="1:30" ht="36" hidden="1" customHeight="1">
      <c r="A1592" s="32">
        <v>157</v>
      </c>
      <c r="B1592" s="219" t="s">
        <v>4748</v>
      </c>
      <c r="C1592" s="219" t="s">
        <v>4749</v>
      </c>
      <c r="D1592" s="219" t="s">
        <v>32</v>
      </c>
      <c r="E1592" s="219" t="s">
        <v>4750</v>
      </c>
      <c r="F1592" s="220">
        <v>18336000</v>
      </c>
      <c r="G1592" s="221"/>
      <c r="H1592" s="26"/>
      <c r="I1592" s="26"/>
      <c r="J1592" s="26"/>
      <c r="K1592" s="221"/>
      <c r="L1592" s="26"/>
      <c r="M1592" s="221"/>
      <c r="N1592" s="26"/>
      <c r="O1592" s="26"/>
      <c r="P1592" s="26"/>
      <c r="Q1592" s="26"/>
      <c r="R1592" s="222">
        <v>0</v>
      </c>
      <c r="S1592" s="26"/>
      <c r="T1592" s="26"/>
      <c r="U1592" s="26"/>
      <c r="V1592" s="16">
        <f t="shared" si="69"/>
        <v>2829.2448000000004</v>
      </c>
      <c r="W1592" s="28">
        <f t="shared" si="70"/>
        <v>2829.2448000000004</v>
      </c>
      <c r="X1592" s="28">
        <v>2829.2448000000004</v>
      </c>
      <c r="Y1592" s="11" t="s">
        <v>34</v>
      </c>
      <c r="Z1592" s="219">
        <v>54</v>
      </c>
      <c r="AA1592" s="219">
        <v>12</v>
      </c>
      <c r="AB1592" s="219">
        <v>5</v>
      </c>
      <c r="AC1592" s="219" t="s">
        <v>4751</v>
      </c>
      <c r="AD1592" s="219">
        <v>1131</v>
      </c>
    </row>
    <row r="1593" spans="1:30" ht="36" hidden="1" customHeight="1">
      <c r="A1593" s="32">
        <v>158</v>
      </c>
      <c r="B1593" s="219" t="s">
        <v>4752</v>
      </c>
      <c r="C1593" s="219" t="s">
        <v>4753</v>
      </c>
      <c r="D1593" s="219" t="s">
        <v>32</v>
      </c>
      <c r="E1593" s="219" t="s">
        <v>2909</v>
      </c>
      <c r="F1593" s="220">
        <v>28620000</v>
      </c>
      <c r="G1593" s="221"/>
      <c r="H1593" s="26"/>
      <c r="I1593" s="26"/>
      <c r="J1593" s="26"/>
      <c r="K1593" s="221"/>
      <c r="L1593" s="26"/>
      <c r="M1593" s="221"/>
      <c r="N1593" s="26"/>
      <c r="O1593" s="26"/>
      <c r="P1593" s="26"/>
      <c r="Q1593" s="26"/>
      <c r="R1593" s="222">
        <v>702000000</v>
      </c>
      <c r="S1593" s="26"/>
      <c r="T1593" s="26"/>
      <c r="U1593" s="26"/>
      <c r="V1593" s="16">
        <f t="shared" si="69"/>
        <v>636216.06599999999</v>
      </c>
      <c r="W1593" s="28">
        <f t="shared" si="70"/>
        <v>4416.0660000000007</v>
      </c>
      <c r="X1593" s="28">
        <v>4416.0660000000007</v>
      </c>
      <c r="Y1593" s="11" t="s">
        <v>34</v>
      </c>
      <c r="Z1593" s="219">
        <v>54</v>
      </c>
      <c r="AA1593" s="219">
        <v>12</v>
      </c>
      <c r="AB1593" s="219">
        <v>5</v>
      </c>
      <c r="AC1593" s="219" t="s">
        <v>4754</v>
      </c>
      <c r="AD1593" s="219">
        <v>1132</v>
      </c>
    </row>
    <row r="1594" spans="1:30" ht="36" hidden="1" customHeight="1">
      <c r="A1594" s="32">
        <v>159</v>
      </c>
      <c r="B1594" s="219" t="s">
        <v>4755</v>
      </c>
      <c r="C1594" s="219" t="s">
        <v>4756</v>
      </c>
      <c r="D1594" s="219" t="s">
        <v>32</v>
      </c>
      <c r="E1594" s="219" t="s">
        <v>2496</v>
      </c>
      <c r="F1594" s="220">
        <v>10016000</v>
      </c>
      <c r="G1594" s="221"/>
      <c r="H1594" s="26"/>
      <c r="I1594" s="26"/>
      <c r="J1594" s="26"/>
      <c r="K1594" s="221"/>
      <c r="L1594" s="26"/>
      <c r="M1594" s="221"/>
      <c r="N1594" s="26"/>
      <c r="O1594" s="26"/>
      <c r="P1594" s="26"/>
      <c r="Q1594" s="26"/>
      <c r="R1594" s="222">
        <v>0</v>
      </c>
      <c r="S1594" s="26"/>
      <c r="T1594" s="26"/>
      <c r="U1594" s="26"/>
      <c r="V1594" s="16">
        <f t="shared" si="69"/>
        <v>1545.4688000000001</v>
      </c>
      <c r="W1594" s="28">
        <f t="shared" si="70"/>
        <v>1545.4688000000001</v>
      </c>
      <c r="X1594" s="28">
        <v>1545.4688000000001</v>
      </c>
      <c r="Y1594" s="11" t="s">
        <v>34</v>
      </c>
      <c r="Z1594" s="219">
        <v>54</v>
      </c>
      <c r="AA1594" s="219">
        <v>12</v>
      </c>
      <c r="AB1594" s="219">
        <v>5</v>
      </c>
      <c r="AC1594" s="219" t="s">
        <v>4757</v>
      </c>
      <c r="AD1594" s="219">
        <v>1133</v>
      </c>
    </row>
    <row r="1595" spans="1:30" ht="36" hidden="1" customHeight="1">
      <c r="A1595" s="32">
        <v>160</v>
      </c>
      <c r="B1595" s="219" t="s">
        <v>4758</v>
      </c>
      <c r="C1595" s="219" t="s">
        <v>4759</v>
      </c>
      <c r="D1595" s="219" t="s">
        <v>32</v>
      </c>
      <c r="E1595" s="219" t="s">
        <v>1277</v>
      </c>
      <c r="F1595" s="220">
        <v>32051000</v>
      </c>
      <c r="G1595" s="221"/>
      <c r="H1595" s="26"/>
      <c r="I1595" s="26"/>
      <c r="J1595" s="26"/>
      <c r="K1595" s="221"/>
      <c r="L1595" s="26"/>
      <c r="M1595" s="221"/>
      <c r="N1595" s="26"/>
      <c r="O1595" s="26"/>
      <c r="P1595" s="26"/>
      <c r="Q1595" s="26"/>
      <c r="R1595" s="222">
        <v>0</v>
      </c>
      <c r="S1595" s="26"/>
      <c r="T1595" s="26"/>
      <c r="U1595" s="26"/>
      <c r="V1595" s="16">
        <f t="shared" si="69"/>
        <v>4945.4693000000007</v>
      </c>
      <c r="W1595" s="28">
        <f t="shared" si="70"/>
        <v>4945.4693000000007</v>
      </c>
      <c r="X1595" s="28">
        <v>4945.4693000000007</v>
      </c>
      <c r="Y1595" s="11" t="s">
        <v>34</v>
      </c>
      <c r="Z1595" s="219">
        <v>54</v>
      </c>
      <c r="AA1595" s="219">
        <v>12</v>
      </c>
      <c r="AB1595" s="219">
        <v>5</v>
      </c>
      <c r="AC1595" s="219" t="s">
        <v>4760</v>
      </c>
      <c r="AD1595" s="219">
        <v>1134</v>
      </c>
    </row>
    <row r="1596" spans="1:30" ht="36" hidden="1" customHeight="1">
      <c r="A1596" s="32">
        <v>161</v>
      </c>
      <c r="B1596" s="219" t="s">
        <v>4761</v>
      </c>
      <c r="C1596" s="219" t="s">
        <v>4762</v>
      </c>
      <c r="D1596" s="219" t="s">
        <v>32</v>
      </c>
      <c r="E1596" s="219" t="s">
        <v>4296</v>
      </c>
      <c r="F1596" s="220">
        <v>10794000</v>
      </c>
      <c r="G1596" s="221"/>
      <c r="H1596" s="26"/>
      <c r="I1596" s="26"/>
      <c r="J1596" s="26"/>
      <c r="K1596" s="221"/>
      <c r="L1596" s="26"/>
      <c r="M1596" s="221"/>
      <c r="N1596" s="26"/>
      <c r="O1596" s="26"/>
      <c r="P1596" s="26"/>
      <c r="Q1596" s="26"/>
      <c r="R1596" s="222">
        <v>0</v>
      </c>
      <c r="S1596" s="26"/>
      <c r="T1596" s="26"/>
      <c r="U1596" s="26"/>
      <c r="V1596" s="16">
        <f t="shared" si="69"/>
        <v>1665.5142000000001</v>
      </c>
      <c r="W1596" s="28">
        <f t="shared" si="70"/>
        <v>1665.5142000000001</v>
      </c>
      <c r="X1596" s="28">
        <v>1665.5142000000001</v>
      </c>
      <c r="Y1596" s="11" t="s">
        <v>34</v>
      </c>
      <c r="Z1596" s="219">
        <v>54</v>
      </c>
      <c r="AA1596" s="219">
        <v>12</v>
      </c>
      <c r="AB1596" s="219">
        <v>5</v>
      </c>
      <c r="AC1596" s="219" t="s">
        <v>4763</v>
      </c>
      <c r="AD1596" s="219">
        <v>1135</v>
      </c>
    </row>
    <row r="1597" spans="1:30" ht="36" hidden="1" customHeight="1">
      <c r="A1597" s="32">
        <v>162</v>
      </c>
      <c r="B1597" s="219" t="s">
        <v>4764</v>
      </c>
      <c r="C1597" s="219" t="s">
        <v>4765</v>
      </c>
      <c r="D1597" s="219" t="s">
        <v>32</v>
      </c>
      <c r="E1597" s="219" t="s">
        <v>1700</v>
      </c>
      <c r="F1597" s="220">
        <v>10608000</v>
      </c>
      <c r="G1597" s="221"/>
      <c r="H1597" s="26"/>
      <c r="I1597" s="26"/>
      <c r="J1597" s="26"/>
      <c r="K1597" s="221"/>
      <c r="L1597" s="26"/>
      <c r="M1597" s="221"/>
      <c r="N1597" s="26"/>
      <c r="O1597" s="26"/>
      <c r="P1597" s="26"/>
      <c r="Q1597" s="26"/>
      <c r="R1597" s="222">
        <v>0</v>
      </c>
      <c r="S1597" s="26"/>
      <c r="T1597" s="26"/>
      <c r="U1597" s="26"/>
      <c r="V1597" s="16">
        <f t="shared" si="69"/>
        <v>1636.8144000000002</v>
      </c>
      <c r="W1597" s="28">
        <f t="shared" si="70"/>
        <v>1636.8144000000002</v>
      </c>
      <c r="X1597" s="28">
        <v>1636.8144000000002</v>
      </c>
      <c r="Y1597" s="11" t="s">
        <v>34</v>
      </c>
      <c r="Z1597" s="219">
        <v>54</v>
      </c>
      <c r="AA1597" s="219">
        <v>12</v>
      </c>
      <c r="AB1597" s="219">
        <v>5</v>
      </c>
      <c r="AC1597" s="219" t="s">
        <v>4766</v>
      </c>
      <c r="AD1597" s="219">
        <v>1137</v>
      </c>
    </row>
    <row r="1598" spans="1:30" ht="36" hidden="1" customHeight="1">
      <c r="A1598" s="32">
        <v>163</v>
      </c>
      <c r="B1598" s="219" t="s">
        <v>4767</v>
      </c>
      <c r="C1598" s="219" t="s">
        <v>4768</v>
      </c>
      <c r="D1598" s="219" t="s">
        <v>32</v>
      </c>
      <c r="E1598" s="219" t="s">
        <v>33</v>
      </c>
      <c r="F1598" s="220">
        <v>20303000</v>
      </c>
      <c r="G1598" s="221"/>
      <c r="H1598" s="26"/>
      <c r="I1598" s="26"/>
      <c r="J1598" s="26"/>
      <c r="K1598" s="221"/>
      <c r="L1598" s="26"/>
      <c r="M1598" s="221"/>
      <c r="N1598" s="26"/>
      <c r="O1598" s="26"/>
      <c r="P1598" s="26"/>
      <c r="Q1598" s="26"/>
      <c r="R1598" s="222">
        <v>0</v>
      </c>
      <c r="S1598" s="26"/>
      <c r="T1598" s="26"/>
      <c r="U1598" s="26"/>
      <c r="V1598" s="16">
        <f t="shared" si="69"/>
        <v>3132.7529000000004</v>
      </c>
      <c r="W1598" s="28">
        <f t="shared" si="70"/>
        <v>3132.7529000000004</v>
      </c>
      <c r="X1598" s="28">
        <v>3132.7529000000004</v>
      </c>
      <c r="Y1598" s="11" t="s">
        <v>34</v>
      </c>
      <c r="Z1598" s="219">
        <v>54</v>
      </c>
      <c r="AA1598" s="219">
        <v>12</v>
      </c>
      <c r="AB1598" s="219">
        <v>5</v>
      </c>
      <c r="AC1598" s="219" t="s">
        <v>4769</v>
      </c>
      <c r="AD1598" s="219">
        <v>1138</v>
      </c>
    </row>
    <row r="1599" spans="1:30" ht="36" hidden="1" customHeight="1">
      <c r="A1599" s="32">
        <v>164</v>
      </c>
      <c r="B1599" s="219" t="s">
        <v>4770</v>
      </c>
      <c r="C1599" s="219" t="s">
        <v>4771</v>
      </c>
      <c r="D1599" s="219" t="s">
        <v>32</v>
      </c>
      <c r="E1599" s="219" t="s">
        <v>4296</v>
      </c>
      <c r="F1599" s="220">
        <v>11448000</v>
      </c>
      <c r="G1599" s="223">
        <v>5620</v>
      </c>
      <c r="H1599" s="26"/>
      <c r="I1599" s="26"/>
      <c r="J1599" s="26"/>
      <c r="K1599" s="221"/>
      <c r="L1599" s="26"/>
      <c r="M1599" s="221"/>
      <c r="N1599" s="26"/>
      <c r="O1599" s="26"/>
      <c r="P1599" s="26"/>
      <c r="Q1599" s="26"/>
      <c r="R1599" s="222">
        <v>0</v>
      </c>
      <c r="S1599" s="26"/>
      <c r="T1599" s="26"/>
      <c r="U1599" s="26"/>
      <c r="V1599" s="16">
        <f t="shared" si="69"/>
        <v>5700.4263999999994</v>
      </c>
      <c r="W1599" s="28">
        <f t="shared" si="70"/>
        <v>1766.4264000000001</v>
      </c>
      <c r="X1599" s="28">
        <v>1766.4264000000001</v>
      </c>
      <c r="Y1599" s="11" t="s">
        <v>34</v>
      </c>
      <c r="Z1599" s="219">
        <v>54</v>
      </c>
      <c r="AA1599" s="219">
        <v>12</v>
      </c>
      <c r="AB1599" s="219">
        <v>5</v>
      </c>
      <c r="AC1599" s="219" t="s">
        <v>4772</v>
      </c>
      <c r="AD1599" s="219">
        <v>1139</v>
      </c>
    </row>
    <row r="1600" spans="1:30" ht="36" hidden="1" customHeight="1">
      <c r="A1600" s="32">
        <v>165</v>
      </c>
      <c r="B1600" s="219" t="s">
        <v>4773</v>
      </c>
      <c r="C1600" s="219" t="s">
        <v>4774</v>
      </c>
      <c r="D1600" s="219" t="s">
        <v>32</v>
      </c>
      <c r="E1600" s="219" t="s">
        <v>1635</v>
      </c>
      <c r="F1600" s="220">
        <v>12341000</v>
      </c>
      <c r="G1600" s="221"/>
      <c r="H1600" s="26"/>
      <c r="I1600" s="26"/>
      <c r="J1600" s="26"/>
      <c r="K1600" s="221"/>
      <c r="L1600" s="26"/>
      <c r="M1600" s="221"/>
      <c r="N1600" s="26"/>
      <c r="O1600" s="26"/>
      <c r="P1600" s="26"/>
      <c r="Q1600" s="26"/>
      <c r="R1600" s="222">
        <v>0</v>
      </c>
      <c r="S1600" s="26"/>
      <c r="T1600" s="26"/>
      <c r="U1600" s="26"/>
      <c r="V1600" s="16">
        <f t="shared" si="69"/>
        <v>1904.2163</v>
      </c>
      <c r="W1600" s="28">
        <f t="shared" si="70"/>
        <v>1904.2163</v>
      </c>
      <c r="X1600" s="28">
        <v>1904.2163</v>
      </c>
      <c r="Y1600" s="11" t="s">
        <v>34</v>
      </c>
      <c r="Z1600" s="219">
        <v>54</v>
      </c>
      <c r="AA1600" s="219">
        <v>12</v>
      </c>
      <c r="AB1600" s="219">
        <v>5</v>
      </c>
      <c r="AC1600" s="219" t="s">
        <v>4775</v>
      </c>
      <c r="AD1600" s="219">
        <v>1140</v>
      </c>
    </row>
    <row r="1601" spans="1:30" ht="36" customHeight="1">
      <c r="A1601" s="32">
        <v>166</v>
      </c>
      <c r="B1601" s="219" t="s">
        <v>4776</v>
      </c>
      <c r="C1601" s="219" t="s">
        <v>4777</v>
      </c>
      <c r="D1601" s="219" t="s">
        <v>32</v>
      </c>
      <c r="E1601" s="219" t="s">
        <v>877</v>
      </c>
      <c r="F1601" s="220">
        <v>8034000</v>
      </c>
      <c r="G1601" s="221"/>
      <c r="H1601" s="26"/>
      <c r="I1601" s="26"/>
      <c r="J1601" s="26"/>
      <c r="K1601" s="221"/>
      <c r="L1601" s="26"/>
      <c r="M1601" s="221"/>
      <c r="N1601" s="26"/>
      <c r="O1601" s="26"/>
      <c r="P1601" s="26"/>
      <c r="Q1601" s="26"/>
      <c r="R1601" s="222">
        <v>0</v>
      </c>
      <c r="S1601" s="26"/>
      <c r="T1601" s="26"/>
      <c r="U1601" s="26"/>
      <c r="V1601" s="16">
        <f t="shared" si="69"/>
        <v>1239.6462000000001</v>
      </c>
      <c r="W1601" s="28">
        <f t="shared" si="70"/>
        <v>1239.6462000000001</v>
      </c>
      <c r="X1601" s="28">
        <v>1239.6462000000001</v>
      </c>
      <c r="Y1601" s="11" t="s">
        <v>34</v>
      </c>
      <c r="Z1601" s="219">
        <v>54</v>
      </c>
      <c r="AA1601" s="219">
        <v>12</v>
      </c>
      <c r="AB1601" s="219">
        <v>5</v>
      </c>
      <c r="AC1601" s="219"/>
      <c r="AD1601" s="219"/>
    </row>
    <row r="1602" spans="1:30" ht="36" hidden="1" customHeight="1">
      <c r="A1602" s="32">
        <v>167</v>
      </c>
      <c r="B1602" s="219" t="s">
        <v>4778</v>
      </c>
      <c r="C1602" s="219" t="s">
        <v>4779</v>
      </c>
      <c r="D1602" s="219" t="s">
        <v>32</v>
      </c>
      <c r="E1602" s="219" t="s">
        <v>4780</v>
      </c>
      <c r="F1602" s="220">
        <v>15246000</v>
      </c>
      <c r="G1602" s="221"/>
      <c r="H1602" s="26"/>
      <c r="I1602" s="26"/>
      <c r="J1602" s="26"/>
      <c r="K1602" s="221"/>
      <c r="L1602" s="26"/>
      <c r="M1602" s="221"/>
      <c r="N1602" s="26"/>
      <c r="O1602" s="26"/>
      <c r="P1602" s="26"/>
      <c r="Q1602" s="26"/>
      <c r="R1602" s="222">
        <v>0</v>
      </c>
      <c r="S1602" s="26"/>
      <c r="T1602" s="26"/>
      <c r="U1602" s="26"/>
      <c r="V1602" s="16">
        <f t="shared" si="69"/>
        <v>2352.4578000000001</v>
      </c>
      <c r="W1602" s="28">
        <f t="shared" si="70"/>
        <v>2352.4578000000001</v>
      </c>
      <c r="X1602" s="28">
        <v>2352.4578000000001</v>
      </c>
      <c r="Y1602" s="11" t="s">
        <v>34</v>
      </c>
      <c r="Z1602" s="219">
        <v>54</v>
      </c>
      <c r="AA1602" s="219">
        <v>12</v>
      </c>
      <c r="AB1602" s="219">
        <v>5</v>
      </c>
      <c r="AC1602" s="219" t="s">
        <v>4781</v>
      </c>
      <c r="AD1602" s="219">
        <v>1241</v>
      </c>
    </row>
    <row r="1603" spans="1:30" ht="36" hidden="1" customHeight="1">
      <c r="A1603" s="32">
        <v>168</v>
      </c>
      <c r="B1603" s="219" t="s">
        <v>4782</v>
      </c>
      <c r="C1603" s="219" t="s">
        <v>4783</v>
      </c>
      <c r="D1603" s="219" t="s">
        <v>32</v>
      </c>
      <c r="E1603" s="219" t="s">
        <v>1177</v>
      </c>
      <c r="F1603" s="220">
        <v>22894000</v>
      </c>
      <c r="G1603" s="223">
        <v>11560</v>
      </c>
      <c r="H1603" s="26"/>
      <c r="I1603" s="26"/>
      <c r="J1603" s="26"/>
      <c r="K1603" s="221"/>
      <c r="L1603" s="26"/>
      <c r="M1603" s="221"/>
      <c r="N1603" s="26"/>
      <c r="O1603" s="26"/>
      <c r="P1603" s="26"/>
      <c r="Q1603" s="26"/>
      <c r="R1603" s="222">
        <v>0</v>
      </c>
      <c r="S1603" s="26"/>
      <c r="T1603" s="26"/>
      <c r="U1603" s="26"/>
      <c r="V1603" s="16">
        <f t="shared" si="69"/>
        <v>11624.5442</v>
      </c>
      <c r="W1603" s="28">
        <f t="shared" si="70"/>
        <v>3532.5442000000003</v>
      </c>
      <c r="X1603" s="28">
        <v>3532.5442000000003</v>
      </c>
      <c r="Y1603" s="11" t="s">
        <v>34</v>
      </c>
      <c r="Z1603" s="219">
        <v>54</v>
      </c>
      <c r="AA1603" s="219">
        <v>12</v>
      </c>
      <c r="AB1603" s="219">
        <v>5</v>
      </c>
      <c r="AC1603" s="219" t="s">
        <v>4784</v>
      </c>
      <c r="AD1603" s="219">
        <v>1141</v>
      </c>
    </row>
    <row r="1604" spans="1:30" ht="36" hidden="1" customHeight="1">
      <c r="A1604" s="32">
        <v>169</v>
      </c>
      <c r="B1604" s="219" t="s">
        <v>4785</v>
      </c>
      <c r="C1604" s="219" t="s">
        <v>4786</v>
      </c>
      <c r="D1604" s="219" t="s">
        <v>32</v>
      </c>
      <c r="E1604" s="219" t="s">
        <v>109</v>
      </c>
      <c r="F1604" s="220">
        <v>11205000</v>
      </c>
      <c r="G1604" s="223"/>
      <c r="H1604" s="26"/>
      <c r="I1604" s="26"/>
      <c r="J1604" s="26"/>
      <c r="K1604" s="223"/>
      <c r="L1604" s="26"/>
      <c r="M1604" s="221"/>
      <c r="N1604" s="26"/>
      <c r="O1604" s="26"/>
      <c r="P1604" s="26"/>
      <c r="Q1604" s="26"/>
      <c r="R1604" s="222">
        <v>0</v>
      </c>
      <c r="S1604" s="26"/>
      <c r="T1604" s="26"/>
      <c r="U1604" s="26"/>
      <c r="V1604" s="16">
        <f t="shared" si="69"/>
        <v>1728.9315000000001</v>
      </c>
      <c r="W1604" s="28">
        <f t="shared" si="70"/>
        <v>1728.9315000000001</v>
      </c>
      <c r="X1604" s="28">
        <v>1728.9315000000001</v>
      </c>
      <c r="Y1604" s="11" t="s">
        <v>34</v>
      </c>
      <c r="Z1604" s="219">
        <v>54</v>
      </c>
      <c r="AA1604" s="219">
        <v>12</v>
      </c>
      <c r="AB1604" s="219">
        <v>5</v>
      </c>
      <c r="AC1604" s="219" t="s">
        <v>4787</v>
      </c>
      <c r="AD1604" s="219">
        <v>1143</v>
      </c>
    </row>
    <row r="1605" spans="1:30" ht="36" hidden="1" customHeight="1">
      <c r="A1605" s="32">
        <v>170</v>
      </c>
      <c r="B1605" s="219" t="s">
        <v>4788</v>
      </c>
      <c r="C1605" s="219" t="s">
        <v>4789</v>
      </c>
      <c r="D1605" s="219" t="s">
        <v>32</v>
      </c>
      <c r="E1605" s="219" t="s">
        <v>33</v>
      </c>
      <c r="F1605" s="220">
        <v>44864000</v>
      </c>
      <c r="G1605" s="221"/>
      <c r="H1605" s="26"/>
      <c r="I1605" s="26"/>
      <c r="J1605" s="26"/>
      <c r="K1605" s="221"/>
      <c r="L1605" s="26"/>
      <c r="M1605" s="221"/>
      <c r="N1605" s="26"/>
      <c r="O1605" s="26"/>
      <c r="P1605" s="26"/>
      <c r="Q1605" s="26"/>
      <c r="R1605" s="222">
        <v>0</v>
      </c>
      <c r="S1605" s="26"/>
      <c r="T1605" s="26"/>
      <c r="U1605" s="26"/>
      <c r="V1605" s="16">
        <f t="shared" si="69"/>
        <v>6922.5152000000007</v>
      </c>
      <c r="W1605" s="28">
        <f t="shared" si="70"/>
        <v>6922.5152000000007</v>
      </c>
      <c r="X1605" s="28">
        <v>6922.5152000000007</v>
      </c>
      <c r="Y1605" s="11" t="s">
        <v>34</v>
      </c>
      <c r="Z1605" s="219">
        <v>54</v>
      </c>
      <c r="AA1605" s="219">
        <v>12</v>
      </c>
      <c r="AB1605" s="219">
        <v>5</v>
      </c>
      <c r="AC1605" s="219" t="s">
        <v>4790</v>
      </c>
      <c r="AD1605" s="219">
        <v>1144</v>
      </c>
    </row>
    <row r="1606" spans="1:30" ht="36" hidden="1" customHeight="1">
      <c r="A1606" s="32">
        <v>171</v>
      </c>
      <c r="B1606" s="219" t="s">
        <v>4791</v>
      </c>
      <c r="C1606" s="219" t="s">
        <v>4792</v>
      </c>
      <c r="D1606" s="219" t="s">
        <v>32</v>
      </c>
      <c r="E1606" s="219" t="s">
        <v>2264</v>
      </c>
      <c r="F1606" s="220">
        <v>13117000</v>
      </c>
      <c r="G1606" s="221"/>
      <c r="H1606" s="26"/>
      <c r="I1606" s="26"/>
      <c r="J1606" s="26"/>
      <c r="K1606" s="221"/>
      <c r="L1606" s="26"/>
      <c r="M1606" s="221"/>
      <c r="N1606" s="26"/>
      <c r="O1606" s="26"/>
      <c r="P1606" s="26"/>
      <c r="Q1606" s="26"/>
      <c r="R1606" s="222">
        <v>0</v>
      </c>
      <c r="S1606" s="26"/>
      <c r="T1606" s="26"/>
      <c r="U1606" s="26"/>
      <c r="V1606" s="16">
        <f t="shared" si="69"/>
        <v>2023.9531000000002</v>
      </c>
      <c r="W1606" s="28">
        <f t="shared" si="70"/>
        <v>2023.9531000000002</v>
      </c>
      <c r="X1606" s="28">
        <v>2023.9531000000002</v>
      </c>
      <c r="Y1606" s="11" t="s">
        <v>34</v>
      </c>
      <c r="Z1606" s="219">
        <v>54</v>
      </c>
      <c r="AA1606" s="219">
        <v>12</v>
      </c>
      <c r="AB1606" s="219">
        <v>5</v>
      </c>
      <c r="AC1606" s="219" t="s">
        <v>4793</v>
      </c>
      <c r="AD1606" s="219">
        <v>1145</v>
      </c>
    </row>
    <row r="1607" spans="1:30" ht="36" hidden="1" customHeight="1">
      <c r="A1607" s="32">
        <v>172</v>
      </c>
      <c r="B1607" s="219" t="s">
        <v>4794</v>
      </c>
      <c r="C1607" s="219" t="s">
        <v>4795</v>
      </c>
      <c r="D1607" s="219" t="s">
        <v>32</v>
      </c>
      <c r="E1607" s="219" t="s">
        <v>1431</v>
      </c>
      <c r="F1607" s="220">
        <v>33020000</v>
      </c>
      <c r="G1607" s="221"/>
      <c r="H1607" s="26"/>
      <c r="I1607" s="26"/>
      <c r="J1607" s="26"/>
      <c r="K1607" s="223"/>
      <c r="L1607" s="26"/>
      <c r="M1607" s="221"/>
      <c r="N1607" s="26"/>
      <c r="O1607" s="26"/>
      <c r="P1607" s="26"/>
      <c r="Q1607" s="26"/>
      <c r="R1607" s="222">
        <v>0</v>
      </c>
      <c r="S1607" s="26"/>
      <c r="T1607" s="26"/>
      <c r="U1607" s="26"/>
      <c r="V1607" s="16">
        <f t="shared" si="69"/>
        <v>5094.9860000000008</v>
      </c>
      <c r="W1607" s="28">
        <f t="shared" si="70"/>
        <v>5094.9860000000008</v>
      </c>
      <c r="X1607" s="28">
        <v>5094.9860000000008</v>
      </c>
      <c r="Y1607" s="11" t="s">
        <v>34</v>
      </c>
      <c r="Z1607" s="219">
        <v>54</v>
      </c>
      <c r="AA1607" s="219">
        <v>12</v>
      </c>
      <c r="AB1607" s="219">
        <v>5</v>
      </c>
      <c r="AC1607" s="219" t="s">
        <v>4796</v>
      </c>
      <c r="AD1607" s="219">
        <v>1147</v>
      </c>
    </row>
    <row r="1608" spans="1:30" ht="36" hidden="1" customHeight="1">
      <c r="A1608" s="32">
        <v>173</v>
      </c>
      <c r="B1608" s="219" t="s">
        <v>4797</v>
      </c>
      <c r="C1608" s="219" t="s">
        <v>4798</v>
      </c>
      <c r="D1608" s="219" t="s">
        <v>32</v>
      </c>
      <c r="E1608" s="219" t="s">
        <v>198</v>
      </c>
      <c r="F1608" s="220">
        <v>45286000</v>
      </c>
      <c r="G1608" s="221"/>
      <c r="H1608" s="26"/>
      <c r="I1608" s="26"/>
      <c r="J1608" s="26"/>
      <c r="K1608" s="221"/>
      <c r="L1608" s="26"/>
      <c r="M1608" s="221"/>
      <c r="N1608" s="26"/>
      <c r="O1608" s="26"/>
      <c r="P1608" s="26"/>
      <c r="Q1608" s="26"/>
      <c r="R1608" s="222">
        <v>0</v>
      </c>
      <c r="S1608" s="26"/>
      <c r="T1608" s="26"/>
      <c r="U1608" s="26"/>
      <c r="V1608" s="16">
        <f t="shared" si="69"/>
        <v>6987.6298000000006</v>
      </c>
      <c r="W1608" s="28">
        <f t="shared" si="70"/>
        <v>6987.6298000000006</v>
      </c>
      <c r="X1608" s="28">
        <v>6987.6298000000006</v>
      </c>
      <c r="Y1608" s="11" t="s">
        <v>34</v>
      </c>
      <c r="Z1608" s="219">
        <v>54</v>
      </c>
      <c r="AA1608" s="219">
        <v>12</v>
      </c>
      <c r="AB1608" s="219">
        <v>5</v>
      </c>
      <c r="AC1608" s="219" t="s">
        <v>4799</v>
      </c>
      <c r="AD1608" s="219">
        <v>1243</v>
      </c>
    </row>
    <row r="1609" spans="1:30" ht="36" hidden="1" customHeight="1">
      <c r="A1609" s="32">
        <v>174</v>
      </c>
      <c r="B1609" s="219" t="s">
        <v>4800</v>
      </c>
      <c r="C1609" s="219" t="s">
        <v>4801</v>
      </c>
      <c r="D1609" s="219" t="s">
        <v>32</v>
      </c>
      <c r="E1609" s="219" t="s">
        <v>4147</v>
      </c>
      <c r="F1609" s="220">
        <v>9785000</v>
      </c>
      <c r="G1609" s="221"/>
      <c r="H1609" s="26"/>
      <c r="I1609" s="26"/>
      <c r="J1609" s="26"/>
      <c r="K1609" s="221"/>
      <c r="L1609" s="26"/>
      <c r="M1609" s="221"/>
      <c r="N1609" s="26"/>
      <c r="O1609" s="26"/>
      <c r="P1609" s="26"/>
      <c r="Q1609" s="26"/>
      <c r="R1609" s="222">
        <v>0</v>
      </c>
      <c r="S1609" s="26"/>
      <c r="T1609" s="26"/>
      <c r="U1609" s="26"/>
      <c r="V1609" s="16">
        <f t="shared" si="69"/>
        <v>1509.8255000000001</v>
      </c>
      <c r="W1609" s="28">
        <f t="shared" si="70"/>
        <v>1509.8255000000001</v>
      </c>
      <c r="X1609" s="28">
        <v>1509.8255000000001</v>
      </c>
      <c r="Y1609" s="11" t="s">
        <v>34</v>
      </c>
      <c r="Z1609" s="219">
        <v>54</v>
      </c>
      <c r="AA1609" s="219">
        <v>12</v>
      </c>
      <c r="AB1609" s="219">
        <v>5</v>
      </c>
      <c r="AC1609" s="219" t="s">
        <v>4802</v>
      </c>
      <c r="AD1609" s="219">
        <v>1149</v>
      </c>
    </row>
    <row r="1610" spans="1:30" ht="36" hidden="1" customHeight="1">
      <c r="A1610" s="32">
        <v>175</v>
      </c>
      <c r="B1610" s="219" t="s">
        <v>4803</v>
      </c>
      <c r="C1610" s="219" t="s">
        <v>4804</v>
      </c>
      <c r="D1610" s="219" t="s">
        <v>32</v>
      </c>
      <c r="E1610" s="219" t="s">
        <v>2264</v>
      </c>
      <c r="F1610" s="220">
        <v>10502000</v>
      </c>
      <c r="G1610" s="221"/>
      <c r="H1610" s="26"/>
      <c r="I1610" s="26"/>
      <c r="J1610" s="26"/>
      <c r="K1610" s="221"/>
      <c r="L1610" s="26"/>
      <c r="M1610" s="223">
        <v>1153</v>
      </c>
      <c r="N1610" s="26"/>
      <c r="O1610" s="26"/>
      <c r="P1610" s="26"/>
      <c r="Q1610" s="26"/>
      <c r="R1610" s="222">
        <v>0</v>
      </c>
      <c r="S1610" s="26"/>
      <c r="T1610" s="26"/>
      <c r="U1610" s="26"/>
      <c r="V1610" s="16">
        <f t="shared" si="69"/>
        <v>2761.9286000000002</v>
      </c>
      <c r="W1610" s="28">
        <f t="shared" si="70"/>
        <v>1620.4586000000002</v>
      </c>
      <c r="X1610" s="28">
        <v>1620.4586000000002</v>
      </c>
      <c r="Y1610" s="11" t="s">
        <v>34</v>
      </c>
      <c r="Z1610" s="219">
        <v>54</v>
      </c>
      <c r="AA1610" s="219">
        <v>12</v>
      </c>
      <c r="AB1610" s="219">
        <v>5</v>
      </c>
      <c r="AC1610" s="219" t="s">
        <v>4805</v>
      </c>
      <c r="AD1610" s="219">
        <v>1244</v>
      </c>
    </row>
    <row r="1611" spans="1:30" ht="36" hidden="1" customHeight="1">
      <c r="A1611" s="32">
        <v>176</v>
      </c>
      <c r="B1611" s="219" t="s">
        <v>4806</v>
      </c>
      <c r="C1611" s="219" t="s">
        <v>4807</v>
      </c>
      <c r="D1611" s="219" t="s">
        <v>32</v>
      </c>
      <c r="E1611" s="219" t="s">
        <v>33</v>
      </c>
      <c r="F1611" s="220">
        <v>7237000</v>
      </c>
      <c r="G1611" s="221"/>
      <c r="H1611" s="26"/>
      <c r="I1611" s="26"/>
      <c r="J1611" s="26"/>
      <c r="K1611" s="221"/>
      <c r="L1611" s="26"/>
      <c r="M1611" s="221"/>
      <c r="N1611" s="26"/>
      <c r="O1611" s="26"/>
      <c r="P1611" s="26"/>
      <c r="Q1611" s="26"/>
      <c r="R1611" s="222">
        <v>0</v>
      </c>
      <c r="S1611" s="26"/>
      <c r="T1611" s="26"/>
      <c r="U1611" s="26"/>
      <c r="V1611" s="16">
        <f t="shared" si="69"/>
        <v>1116.6691000000001</v>
      </c>
      <c r="W1611" s="28">
        <f t="shared" si="70"/>
        <v>1116.6691000000001</v>
      </c>
      <c r="X1611" s="28">
        <v>1116.6691000000001</v>
      </c>
      <c r="Y1611" s="11" t="s">
        <v>34</v>
      </c>
      <c r="Z1611" s="219">
        <v>54</v>
      </c>
      <c r="AA1611" s="219">
        <v>12</v>
      </c>
      <c r="AB1611" s="219">
        <v>5</v>
      </c>
      <c r="AC1611" s="219" t="s">
        <v>4808</v>
      </c>
      <c r="AD1611" s="219">
        <v>1245</v>
      </c>
    </row>
    <row r="1612" spans="1:30" ht="36" hidden="1" customHeight="1">
      <c r="A1612" s="32">
        <v>177</v>
      </c>
      <c r="B1612" s="219" t="s">
        <v>4809</v>
      </c>
      <c r="C1612" s="219" t="s">
        <v>4810</v>
      </c>
      <c r="D1612" s="219" t="s">
        <v>32</v>
      </c>
      <c r="E1612" s="219" t="s">
        <v>486</v>
      </c>
      <c r="F1612" s="220">
        <v>11361000</v>
      </c>
      <c r="G1612" s="221"/>
      <c r="H1612" s="26"/>
      <c r="I1612" s="26"/>
      <c r="J1612" s="26"/>
      <c r="K1612" s="221"/>
      <c r="L1612" s="26"/>
      <c r="M1612" s="221"/>
      <c r="N1612" s="26"/>
      <c r="O1612" s="26"/>
      <c r="P1612" s="26"/>
      <c r="Q1612" s="26"/>
      <c r="R1612" s="222">
        <v>0</v>
      </c>
      <c r="S1612" s="26"/>
      <c r="T1612" s="26"/>
      <c r="U1612" s="26"/>
      <c r="V1612" s="16">
        <f t="shared" si="69"/>
        <v>1753.0023000000001</v>
      </c>
      <c r="W1612" s="28">
        <f t="shared" si="70"/>
        <v>1753.0023000000001</v>
      </c>
      <c r="X1612" s="28">
        <v>1753.0023000000001</v>
      </c>
      <c r="Y1612" s="11" t="s">
        <v>34</v>
      </c>
      <c r="Z1612" s="219">
        <v>54</v>
      </c>
      <c r="AA1612" s="219">
        <v>12</v>
      </c>
      <c r="AB1612" s="219">
        <v>5</v>
      </c>
      <c r="AC1612" s="219" t="s">
        <v>4811</v>
      </c>
      <c r="AD1612" s="219">
        <v>1246</v>
      </c>
    </row>
    <row r="1613" spans="1:30" ht="36" hidden="1" customHeight="1">
      <c r="A1613" s="32">
        <v>178</v>
      </c>
      <c r="B1613" s="219" t="s">
        <v>4812</v>
      </c>
      <c r="C1613" s="219" t="s">
        <v>4813</v>
      </c>
      <c r="D1613" s="219" t="s">
        <v>32</v>
      </c>
      <c r="E1613" s="219" t="s">
        <v>4814</v>
      </c>
      <c r="F1613" s="220">
        <v>13964000</v>
      </c>
      <c r="G1613" s="221"/>
      <c r="H1613" s="26"/>
      <c r="I1613" s="26"/>
      <c r="J1613" s="26"/>
      <c r="K1613" s="221"/>
      <c r="L1613" s="26"/>
      <c r="M1613" s="221"/>
      <c r="N1613" s="26"/>
      <c r="O1613" s="26"/>
      <c r="P1613" s="26"/>
      <c r="Q1613" s="26"/>
      <c r="R1613" s="222">
        <v>0</v>
      </c>
      <c r="S1613" s="26"/>
      <c r="T1613" s="26"/>
      <c r="U1613" s="26"/>
      <c r="V1613" s="16">
        <f t="shared" ref="V1613:V1676" si="71">0.0001543*F1613+0.7*G1613+ 0.7*H1613+0.6*I1613+0.5*J1613+1.02*K1613+0.00088*L1613+0.99*M1613+0.00094*N1613+1.05*O1613+0.00083*P1613+1.09*Q1613+0.0009*R1613+1.09*S1613+1*T1613+0*U1613</f>
        <v>2154.6451999999999</v>
      </c>
      <c r="W1613" s="28">
        <f t="shared" si="70"/>
        <v>2154.6451999999999</v>
      </c>
      <c r="X1613" s="28">
        <v>2154.6451999999999</v>
      </c>
      <c r="Y1613" s="11" t="s">
        <v>34</v>
      </c>
      <c r="Z1613" s="219">
        <v>54</v>
      </c>
      <c r="AA1613" s="219">
        <v>12</v>
      </c>
      <c r="AB1613" s="219">
        <v>5</v>
      </c>
      <c r="AC1613" s="219" t="s">
        <v>4815</v>
      </c>
      <c r="AD1613" s="219">
        <v>1146</v>
      </c>
    </row>
    <row r="1614" spans="1:30" ht="36" hidden="1" customHeight="1">
      <c r="A1614" s="32">
        <v>179</v>
      </c>
      <c r="B1614" s="219" t="s">
        <v>4816</v>
      </c>
      <c r="C1614" s="219" t="s">
        <v>4817</v>
      </c>
      <c r="D1614" s="219" t="s">
        <v>32</v>
      </c>
      <c r="E1614" s="219" t="s">
        <v>4647</v>
      </c>
      <c r="F1614" s="220">
        <v>13888000</v>
      </c>
      <c r="G1614" s="221"/>
      <c r="H1614" s="26"/>
      <c r="I1614" s="26"/>
      <c r="J1614" s="26"/>
      <c r="K1614" s="221"/>
      <c r="L1614" s="26"/>
      <c r="M1614" s="221"/>
      <c r="N1614" s="26"/>
      <c r="O1614" s="26"/>
      <c r="P1614" s="26"/>
      <c r="Q1614" s="26"/>
      <c r="R1614" s="222">
        <v>0</v>
      </c>
      <c r="S1614" s="26"/>
      <c r="T1614" s="26"/>
      <c r="U1614" s="26"/>
      <c r="V1614" s="16">
        <f t="shared" si="71"/>
        <v>2142.9184</v>
      </c>
      <c r="W1614" s="28">
        <f t="shared" si="70"/>
        <v>2142.9184</v>
      </c>
      <c r="X1614" s="28">
        <v>2142.9184</v>
      </c>
      <c r="Y1614" s="11" t="s">
        <v>34</v>
      </c>
      <c r="Z1614" s="219">
        <v>54</v>
      </c>
      <c r="AA1614" s="219">
        <v>12</v>
      </c>
      <c r="AB1614" s="219">
        <v>5</v>
      </c>
      <c r="AC1614" s="219" t="s">
        <v>4818</v>
      </c>
      <c r="AD1614" s="219">
        <v>1091</v>
      </c>
    </row>
    <row r="1615" spans="1:30" ht="36" customHeight="1">
      <c r="A1615" s="32">
        <v>180</v>
      </c>
      <c r="B1615" s="219" t="s">
        <v>4819</v>
      </c>
      <c r="C1615" s="219" t="s">
        <v>4820</v>
      </c>
      <c r="D1615" s="219" t="s">
        <v>32</v>
      </c>
      <c r="E1615" s="219" t="s">
        <v>4821</v>
      </c>
      <c r="F1615" s="220">
        <v>17308000</v>
      </c>
      <c r="G1615" s="221"/>
      <c r="H1615" s="26"/>
      <c r="I1615" s="26"/>
      <c r="J1615" s="26"/>
      <c r="K1615" s="221"/>
      <c r="L1615" s="26"/>
      <c r="M1615" s="221"/>
      <c r="N1615" s="26"/>
      <c r="O1615" s="26"/>
      <c r="P1615" s="26"/>
      <c r="Q1615" s="26"/>
      <c r="R1615" s="222">
        <v>0</v>
      </c>
      <c r="S1615" s="26"/>
      <c r="T1615" s="26"/>
      <c r="U1615" s="26"/>
      <c r="V1615" s="16">
        <f t="shared" si="71"/>
        <v>2670.6244000000002</v>
      </c>
      <c r="W1615" s="28">
        <f t="shared" si="70"/>
        <v>2670.6244000000002</v>
      </c>
      <c r="X1615" s="28">
        <v>2670.6244000000002</v>
      </c>
      <c r="Y1615" s="11" t="s">
        <v>34</v>
      </c>
      <c r="Z1615" s="219">
        <v>54</v>
      </c>
      <c r="AA1615" s="219">
        <v>12</v>
      </c>
      <c r="AB1615" s="219">
        <v>5</v>
      </c>
      <c r="AC1615" s="219"/>
      <c r="AD1615" s="219"/>
    </row>
    <row r="1616" spans="1:30" ht="36" customHeight="1">
      <c r="A1616" s="32">
        <v>181</v>
      </c>
      <c r="B1616" s="219" t="s">
        <v>4822</v>
      </c>
      <c r="C1616" s="219" t="s">
        <v>4823</v>
      </c>
      <c r="D1616" s="219" t="s">
        <v>32</v>
      </c>
      <c r="E1616" s="219" t="s">
        <v>2464</v>
      </c>
      <c r="F1616" s="220">
        <v>17002000</v>
      </c>
      <c r="G1616" s="221"/>
      <c r="H1616" s="26"/>
      <c r="I1616" s="26"/>
      <c r="J1616" s="26"/>
      <c r="K1616" s="221"/>
      <c r="L1616" s="26"/>
      <c r="M1616" s="221"/>
      <c r="N1616" s="26"/>
      <c r="O1616" s="26"/>
      <c r="P1616" s="26"/>
      <c r="Q1616" s="26"/>
      <c r="R1616" s="222">
        <v>0</v>
      </c>
      <c r="S1616" s="26"/>
      <c r="T1616" s="26"/>
      <c r="U1616" s="26"/>
      <c r="V1616" s="16">
        <f t="shared" si="71"/>
        <v>2623.4086000000002</v>
      </c>
      <c r="W1616" s="28">
        <f t="shared" si="70"/>
        <v>2623.4086000000002</v>
      </c>
      <c r="X1616" s="28">
        <v>2623.4086000000002</v>
      </c>
      <c r="Y1616" s="11" t="s">
        <v>34</v>
      </c>
      <c r="Z1616" s="219">
        <v>54</v>
      </c>
      <c r="AA1616" s="219">
        <v>12</v>
      </c>
      <c r="AB1616" s="219">
        <v>5</v>
      </c>
      <c r="AC1616" s="219"/>
      <c r="AD1616" s="219"/>
    </row>
    <row r="1617" spans="1:30" ht="36" hidden="1" customHeight="1">
      <c r="A1617" s="32">
        <v>182</v>
      </c>
      <c r="B1617" s="219" t="s">
        <v>4824</v>
      </c>
      <c r="C1617" s="219" t="s">
        <v>4825</v>
      </c>
      <c r="D1617" s="219" t="s">
        <v>32</v>
      </c>
      <c r="E1617" s="219" t="s">
        <v>4826</v>
      </c>
      <c r="F1617" s="220">
        <v>15777000</v>
      </c>
      <c r="G1617" s="221"/>
      <c r="H1617" s="26"/>
      <c r="I1617" s="26"/>
      <c r="J1617" s="26"/>
      <c r="K1617" s="221"/>
      <c r="L1617" s="26"/>
      <c r="M1617" s="221"/>
      <c r="N1617" s="26"/>
      <c r="O1617" s="26"/>
      <c r="P1617" s="26"/>
      <c r="Q1617" s="26"/>
      <c r="R1617" s="222">
        <v>0</v>
      </c>
      <c r="S1617" s="26"/>
      <c r="T1617" s="26"/>
      <c r="U1617" s="26"/>
      <c r="V1617" s="16">
        <f t="shared" si="71"/>
        <v>2434.3911000000003</v>
      </c>
      <c r="W1617" s="28">
        <f t="shared" si="70"/>
        <v>2434.3911000000003</v>
      </c>
      <c r="X1617" s="28">
        <v>2434.3911000000003</v>
      </c>
      <c r="Y1617" s="11" t="s">
        <v>34</v>
      </c>
      <c r="Z1617" s="219">
        <v>54</v>
      </c>
      <c r="AA1617" s="219">
        <v>12</v>
      </c>
      <c r="AB1617" s="219">
        <v>5</v>
      </c>
      <c r="AC1617" s="219" t="s">
        <v>4827</v>
      </c>
      <c r="AD1617" s="219">
        <v>1213</v>
      </c>
    </row>
    <row r="1618" spans="1:30" ht="36" customHeight="1">
      <c r="A1618" s="32">
        <v>183</v>
      </c>
      <c r="B1618" s="219" t="s">
        <v>4828</v>
      </c>
      <c r="C1618" s="219" t="s">
        <v>4466</v>
      </c>
      <c r="D1618" s="219" t="s">
        <v>32</v>
      </c>
      <c r="E1618" s="219" t="s">
        <v>1729</v>
      </c>
      <c r="F1618" s="220">
        <v>15932000</v>
      </c>
      <c r="G1618" s="221"/>
      <c r="H1618" s="26"/>
      <c r="I1618" s="26"/>
      <c r="J1618" s="26"/>
      <c r="K1618" s="221"/>
      <c r="L1618" s="26"/>
      <c r="M1618" s="221"/>
      <c r="N1618" s="26"/>
      <c r="O1618" s="26"/>
      <c r="P1618" s="26"/>
      <c r="Q1618" s="26"/>
      <c r="R1618" s="222">
        <v>0</v>
      </c>
      <c r="S1618" s="26"/>
      <c r="T1618" s="26"/>
      <c r="U1618" s="26"/>
      <c r="V1618" s="16">
        <f t="shared" si="71"/>
        <v>2458.3076000000001</v>
      </c>
      <c r="W1618" s="28">
        <f t="shared" si="70"/>
        <v>2458.3076000000001</v>
      </c>
      <c r="X1618" s="28">
        <v>2458.3076000000001</v>
      </c>
      <c r="Y1618" s="11" t="s">
        <v>34</v>
      </c>
      <c r="Z1618" s="219">
        <v>54</v>
      </c>
      <c r="AA1618" s="219">
        <v>12</v>
      </c>
      <c r="AB1618" s="219">
        <v>5</v>
      </c>
      <c r="AC1618" s="219"/>
      <c r="AD1618" s="219"/>
    </row>
    <row r="1619" spans="1:30" ht="36" hidden="1" customHeight="1">
      <c r="A1619" s="32">
        <v>184</v>
      </c>
      <c r="B1619" s="219" t="s">
        <v>4829</v>
      </c>
      <c r="C1619" s="219" t="s">
        <v>4830</v>
      </c>
      <c r="D1619" s="219" t="s">
        <v>32</v>
      </c>
      <c r="E1619" s="219" t="s">
        <v>289</v>
      </c>
      <c r="F1619" s="220">
        <v>13764800</v>
      </c>
      <c r="G1619" s="221"/>
      <c r="H1619" s="26"/>
      <c r="I1619" s="26"/>
      <c r="J1619" s="26"/>
      <c r="K1619" s="221"/>
      <c r="L1619" s="26"/>
      <c r="M1619" s="221"/>
      <c r="N1619" s="26"/>
      <c r="O1619" s="26"/>
      <c r="P1619" s="26"/>
      <c r="Q1619" s="26"/>
      <c r="R1619" s="222">
        <v>0</v>
      </c>
      <c r="S1619" s="26"/>
      <c r="T1619" s="26"/>
      <c r="U1619" s="26"/>
      <c r="V1619" s="16">
        <f t="shared" si="71"/>
        <v>2123.9086400000001</v>
      </c>
      <c r="W1619" s="28">
        <f t="shared" si="70"/>
        <v>2123.9086400000001</v>
      </c>
      <c r="X1619" s="28">
        <v>2123.9086400000001</v>
      </c>
      <c r="Y1619" s="11" t="s">
        <v>51</v>
      </c>
      <c r="Z1619" s="219">
        <v>54</v>
      </c>
      <c r="AA1619" s="219">
        <v>12</v>
      </c>
      <c r="AB1619" s="219">
        <v>5</v>
      </c>
      <c r="AC1619" s="219" t="s">
        <v>4831</v>
      </c>
      <c r="AD1619" s="219">
        <v>1205</v>
      </c>
    </row>
    <row r="1620" spans="1:30" ht="36" customHeight="1">
      <c r="A1620" s="32">
        <v>185</v>
      </c>
      <c r="B1620" s="219" t="s">
        <v>4832</v>
      </c>
      <c r="C1620" s="219" t="s">
        <v>4833</v>
      </c>
      <c r="D1620" s="219" t="s">
        <v>32</v>
      </c>
      <c r="E1620" s="219" t="s">
        <v>4834</v>
      </c>
      <c r="F1620" s="220">
        <v>11609000</v>
      </c>
      <c r="G1620" s="221"/>
      <c r="H1620" s="26"/>
      <c r="I1620" s="26"/>
      <c r="J1620" s="26"/>
      <c r="K1620" s="221"/>
      <c r="L1620" s="26"/>
      <c r="M1620" s="221"/>
      <c r="N1620" s="26"/>
      <c r="O1620" s="26"/>
      <c r="P1620" s="26"/>
      <c r="Q1620" s="26"/>
      <c r="R1620" s="222">
        <v>0</v>
      </c>
      <c r="S1620" s="26"/>
      <c r="T1620" s="26"/>
      <c r="U1620" s="26"/>
      <c r="V1620" s="16">
        <f t="shared" si="71"/>
        <v>1791.2687000000001</v>
      </c>
      <c r="W1620" s="28">
        <f t="shared" si="70"/>
        <v>1791.2687000000001</v>
      </c>
      <c r="X1620" s="28">
        <v>1791.2687000000001</v>
      </c>
      <c r="Y1620" s="11" t="s">
        <v>34</v>
      </c>
      <c r="Z1620" s="219">
        <v>54</v>
      </c>
      <c r="AA1620" s="219">
        <v>12</v>
      </c>
      <c r="AB1620" s="219">
        <v>5</v>
      </c>
      <c r="AC1620" s="219"/>
      <c r="AD1620" s="219"/>
    </row>
    <row r="1621" spans="1:30" ht="36" customHeight="1">
      <c r="A1621" s="32">
        <v>186</v>
      </c>
      <c r="B1621" s="219" t="s">
        <v>4835</v>
      </c>
      <c r="C1621" s="219" t="s">
        <v>4363</v>
      </c>
      <c r="D1621" s="219" t="s">
        <v>32</v>
      </c>
      <c r="E1621" s="219" t="s">
        <v>4147</v>
      </c>
      <c r="F1621" s="220">
        <v>22458000</v>
      </c>
      <c r="G1621" s="221"/>
      <c r="H1621" s="26"/>
      <c r="I1621" s="26"/>
      <c r="J1621" s="26"/>
      <c r="K1621" s="221"/>
      <c r="L1621" s="26"/>
      <c r="M1621" s="221"/>
      <c r="N1621" s="26"/>
      <c r="O1621" s="26"/>
      <c r="P1621" s="26"/>
      <c r="Q1621" s="26"/>
      <c r="R1621" s="222">
        <v>0</v>
      </c>
      <c r="S1621" s="26"/>
      <c r="T1621" s="26"/>
      <c r="U1621" s="26"/>
      <c r="V1621" s="16">
        <f t="shared" si="71"/>
        <v>3465.2694000000001</v>
      </c>
      <c r="W1621" s="28">
        <f t="shared" si="70"/>
        <v>3465.2694000000001</v>
      </c>
      <c r="X1621" s="28">
        <v>3465.2694000000001</v>
      </c>
      <c r="Y1621" s="11" t="s">
        <v>34</v>
      </c>
      <c r="Z1621" s="219">
        <v>54</v>
      </c>
      <c r="AA1621" s="219">
        <v>12</v>
      </c>
      <c r="AB1621" s="219">
        <v>5</v>
      </c>
      <c r="AC1621" s="219"/>
      <c r="AD1621" s="219"/>
    </row>
    <row r="1622" spans="1:30" ht="36" customHeight="1">
      <c r="A1622" s="32">
        <v>187</v>
      </c>
      <c r="B1622" s="219" t="s">
        <v>4836</v>
      </c>
      <c r="C1622" s="219" t="s">
        <v>4837</v>
      </c>
      <c r="D1622" s="219" t="s">
        <v>32</v>
      </c>
      <c r="E1622" s="219" t="s">
        <v>1325</v>
      </c>
      <c r="F1622" s="220">
        <v>10037100</v>
      </c>
      <c r="G1622" s="221"/>
      <c r="H1622" s="26"/>
      <c r="I1622" s="26"/>
      <c r="J1622" s="26"/>
      <c r="K1622" s="221"/>
      <c r="L1622" s="26"/>
      <c r="M1622" s="221"/>
      <c r="N1622" s="26"/>
      <c r="O1622" s="26"/>
      <c r="P1622" s="26"/>
      <c r="Q1622" s="26"/>
      <c r="R1622" s="222">
        <v>0</v>
      </c>
      <c r="S1622" s="26"/>
      <c r="T1622" s="26"/>
      <c r="U1622" s="26"/>
      <c r="V1622" s="16">
        <f t="shared" si="71"/>
        <v>1548.7245300000002</v>
      </c>
      <c r="W1622" s="28">
        <f t="shared" si="70"/>
        <v>1548.7245300000002</v>
      </c>
      <c r="X1622" s="28">
        <v>1548.7245300000002</v>
      </c>
      <c r="Y1622" s="11" t="s">
        <v>51</v>
      </c>
      <c r="Z1622" s="219">
        <v>54</v>
      </c>
      <c r="AA1622" s="219">
        <v>12</v>
      </c>
      <c r="AB1622" s="219">
        <v>5</v>
      </c>
      <c r="AC1622" s="219"/>
      <c r="AD1622" s="219"/>
    </row>
    <row r="1623" spans="1:30" ht="36" customHeight="1">
      <c r="A1623" s="32">
        <v>188</v>
      </c>
      <c r="B1623" s="219" t="s">
        <v>4838</v>
      </c>
      <c r="C1623" s="219" t="s">
        <v>4839</v>
      </c>
      <c r="D1623" s="219" t="s">
        <v>32</v>
      </c>
      <c r="E1623" s="219" t="s">
        <v>4821</v>
      </c>
      <c r="F1623" s="220">
        <v>9811800</v>
      </c>
      <c r="G1623" s="221"/>
      <c r="H1623" s="26"/>
      <c r="I1623" s="26"/>
      <c r="J1623" s="26"/>
      <c r="K1623" s="221"/>
      <c r="L1623" s="26"/>
      <c r="M1623" s="221"/>
      <c r="N1623" s="26"/>
      <c r="O1623" s="26"/>
      <c r="P1623" s="26"/>
      <c r="Q1623" s="26"/>
      <c r="R1623" s="222">
        <v>0</v>
      </c>
      <c r="S1623" s="26"/>
      <c r="T1623" s="26"/>
      <c r="U1623" s="26"/>
      <c r="V1623" s="16">
        <f t="shared" si="71"/>
        <v>1513.96074</v>
      </c>
      <c r="W1623" s="28">
        <f t="shared" si="70"/>
        <v>1513.96074</v>
      </c>
      <c r="X1623" s="28">
        <v>1513.96074</v>
      </c>
      <c r="Y1623" s="11" t="s">
        <v>51</v>
      </c>
      <c r="Z1623" s="219">
        <v>54</v>
      </c>
      <c r="AA1623" s="219">
        <v>12</v>
      </c>
      <c r="AB1623" s="219">
        <v>5</v>
      </c>
      <c r="AC1623" s="219"/>
      <c r="AD1623" s="219"/>
    </row>
    <row r="1624" spans="1:30" ht="36" customHeight="1">
      <c r="A1624" s="32">
        <v>189</v>
      </c>
      <c r="B1624" s="219" t="s">
        <v>4840</v>
      </c>
      <c r="C1624" s="219" t="s">
        <v>4841</v>
      </c>
      <c r="D1624" s="219" t="s">
        <v>32</v>
      </c>
      <c r="E1624" s="219" t="s">
        <v>4842</v>
      </c>
      <c r="F1624" s="220">
        <v>9640100</v>
      </c>
      <c r="G1624" s="221"/>
      <c r="H1624" s="26"/>
      <c r="I1624" s="26"/>
      <c r="J1624" s="26"/>
      <c r="K1624" s="221"/>
      <c r="L1624" s="26"/>
      <c r="M1624" s="221"/>
      <c r="N1624" s="26"/>
      <c r="O1624" s="26"/>
      <c r="P1624" s="26"/>
      <c r="Q1624" s="26"/>
      <c r="R1624" s="222">
        <v>0</v>
      </c>
      <c r="S1624" s="26"/>
      <c r="T1624" s="26"/>
      <c r="U1624" s="26"/>
      <c r="V1624" s="16">
        <f t="shared" si="71"/>
        <v>1487.4674300000001</v>
      </c>
      <c r="W1624" s="28">
        <f t="shared" si="70"/>
        <v>1487.4674300000001</v>
      </c>
      <c r="X1624" s="28">
        <v>1487.4674300000001</v>
      </c>
      <c r="Y1624" s="11" t="s">
        <v>51</v>
      </c>
      <c r="Z1624" s="219">
        <v>54</v>
      </c>
      <c r="AA1624" s="219">
        <v>12</v>
      </c>
      <c r="AB1624" s="219">
        <v>5</v>
      </c>
      <c r="AC1624" s="219"/>
      <c r="AD1624" s="219"/>
    </row>
    <row r="1625" spans="1:30" ht="36" customHeight="1">
      <c r="A1625" s="32">
        <v>190</v>
      </c>
      <c r="B1625" s="219" t="s">
        <v>4843</v>
      </c>
      <c r="C1625" s="219" t="s">
        <v>4844</v>
      </c>
      <c r="D1625" s="219" t="s">
        <v>32</v>
      </c>
      <c r="E1625" s="219" t="s">
        <v>125</v>
      </c>
      <c r="F1625" s="220">
        <v>9443200</v>
      </c>
      <c r="G1625" s="221"/>
      <c r="H1625" s="26"/>
      <c r="I1625" s="26"/>
      <c r="J1625" s="26"/>
      <c r="K1625" s="221"/>
      <c r="L1625" s="26"/>
      <c r="M1625" s="221"/>
      <c r="N1625" s="26"/>
      <c r="O1625" s="26"/>
      <c r="P1625" s="26"/>
      <c r="Q1625" s="26"/>
      <c r="R1625" s="222">
        <v>0</v>
      </c>
      <c r="S1625" s="26"/>
      <c r="T1625" s="26"/>
      <c r="U1625" s="26"/>
      <c r="V1625" s="16">
        <f t="shared" si="71"/>
        <v>1457.0857600000002</v>
      </c>
      <c r="W1625" s="28">
        <f t="shared" si="70"/>
        <v>1457.0857600000002</v>
      </c>
      <c r="X1625" s="28">
        <v>1457.0857600000002</v>
      </c>
      <c r="Y1625" s="11" t="s">
        <v>51</v>
      </c>
      <c r="Z1625" s="219">
        <v>54</v>
      </c>
      <c r="AA1625" s="219">
        <v>12</v>
      </c>
      <c r="AB1625" s="219">
        <v>5</v>
      </c>
      <c r="AC1625" s="219"/>
      <c r="AD1625" s="219"/>
    </row>
    <row r="1626" spans="1:30" ht="36" hidden="1" customHeight="1">
      <c r="A1626" s="32">
        <v>191</v>
      </c>
      <c r="B1626" s="219" t="s">
        <v>4845</v>
      </c>
      <c r="C1626" s="219" t="s">
        <v>4846</v>
      </c>
      <c r="D1626" s="219" t="s">
        <v>32</v>
      </c>
      <c r="E1626" s="219" t="s">
        <v>4847</v>
      </c>
      <c r="F1626" s="220">
        <v>9396000</v>
      </c>
      <c r="G1626" s="221"/>
      <c r="H1626" s="26"/>
      <c r="I1626" s="26"/>
      <c r="J1626" s="26"/>
      <c r="K1626" s="221"/>
      <c r="L1626" s="26"/>
      <c r="M1626" s="221"/>
      <c r="N1626" s="26"/>
      <c r="O1626" s="26"/>
      <c r="P1626" s="26"/>
      <c r="Q1626" s="26"/>
      <c r="R1626" s="222">
        <v>0</v>
      </c>
      <c r="S1626" s="26"/>
      <c r="T1626" s="26"/>
      <c r="U1626" s="26"/>
      <c r="V1626" s="16">
        <f t="shared" si="71"/>
        <v>1449.8028000000002</v>
      </c>
      <c r="W1626" s="28">
        <f t="shared" si="70"/>
        <v>1449.8028000000002</v>
      </c>
      <c r="X1626" s="28">
        <v>1449.8028000000002</v>
      </c>
      <c r="Y1626" s="11" t="s">
        <v>34</v>
      </c>
      <c r="Z1626" s="219">
        <v>54</v>
      </c>
      <c r="AA1626" s="219">
        <v>12</v>
      </c>
      <c r="AB1626" s="219">
        <v>5</v>
      </c>
      <c r="AC1626" s="219" t="s">
        <v>4848</v>
      </c>
      <c r="AD1626" s="219">
        <v>1197</v>
      </c>
    </row>
    <row r="1627" spans="1:30" ht="36" customHeight="1">
      <c r="A1627" s="32">
        <v>192</v>
      </c>
      <c r="B1627" s="219" t="s">
        <v>4849</v>
      </c>
      <c r="C1627" s="219" t="s">
        <v>4850</v>
      </c>
      <c r="D1627" s="219" t="s">
        <v>32</v>
      </c>
      <c r="E1627" s="219" t="s">
        <v>1333</v>
      </c>
      <c r="F1627" s="220">
        <v>8810000</v>
      </c>
      <c r="G1627" s="221"/>
      <c r="H1627" s="26"/>
      <c r="I1627" s="26"/>
      <c r="J1627" s="26"/>
      <c r="K1627" s="221"/>
      <c r="L1627" s="26"/>
      <c r="M1627" s="221"/>
      <c r="N1627" s="26"/>
      <c r="O1627" s="26"/>
      <c r="P1627" s="26"/>
      <c r="Q1627" s="26"/>
      <c r="R1627" s="222">
        <v>0</v>
      </c>
      <c r="S1627" s="26"/>
      <c r="T1627" s="26"/>
      <c r="U1627" s="26"/>
      <c r="V1627" s="16">
        <f t="shared" si="71"/>
        <v>1359.383</v>
      </c>
      <c r="W1627" s="28">
        <f t="shared" si="70"/>
        <v>1359.383</v>
      </c>
      <c r="X1627" s="28">
        <v>1359.383</v>
      </c>
      <c r="Y1627" s="11" t="s">
        <v>34</v>
      </c>
      <c r="Z1627" s="219">
        <v>54</v>
      </c>
      <c r="AA1627" s="219">
        <v>12</v>
      </c>
      <c r="AB1627" s="219">
        <v>5</v>
      </c>
      <c r="AC1627" s="219"/>
      <c r="AD1627" s="219"/>
    </row>
    <row r="1628" spans="1:30" ht="36" customHeight="1">
      <c r="A1628" s="32">
        <v>193</v>
      </c>
      <c r="B1628" s="219" t="s">
        <v>4851</v>
      </c>
      <c r="C1628" s="219" t="s">
        <v>4852</v>
      </c>
      <c r="D1628" s="219" t="s">
        <v>32</v>
      </c>
      <c r="E1628" s="219" t="s">
        <v>4853</v>
      </c>
      <c r="F1628" s="220">
        <v>8451000</v>
      </c>
      <c r="G1628" s="221"/>
      <c r="H1628" s="26"/>
      <c r="I1628" s="26"/>
      <c r="J1628" s="26"/>
      <c r="K1628" s="221"/>
      <c r="L1628" s="26"/>
      <c r="M1628" s="221"/>
      <c r="N1628" s="26"/>
      <c r="O1628" s="26"/>
      <c r="P1628" s="26"/>
      <c r="Q1628" s="26"/>
      <c r="R1628" s="222">
        <v>0</v>
      </c>
      <c r="S1628" s="26"/>
      <c r="T1628" s="26"/>
      <c r="U1628" s="26"/>
      <c r="V1628" s="16">
        <f t="shared" si="71"/>
        <v>1303.9893000000002</v>
      </c>
      <c r="W1628" s="28">
        <f t="shared" si="70"/>
        <v>1303.9893000000002</v>
      </c>
      <c r="X1628" s="28">
        <v>1303.9893000000002</v>
      </c>
      <c r="Y1628" s="11" t="s">
        <v>34</v>
      </c>
      <c r="Z1628" s="219">
        <v>54</v>
      </c>
      <c r="AA1628" s="219">
        <v>12</v>
      </c>
      <c r="AB1628" s="219">
        <v>5</v>
      </c>
      <c r="AC1628" s="219"/>
      <c r="AD1628" s="219"/>
    </row>
    <row r="1629" spans="1:30" ht="36" customHeight="1">
      <c r="A1629" s="32">
        <v>194</v>
      </c>
      <c r="B1629" s="219" t="s">
        <v>4854</v>
      </c>
      <c r="C1629" s="219" t="s">
        <v>4855</v>
      </c>
      <c r="D1629" s="219" t="s">
        <v>32</v>
      </c>
      <c r="E1629" s="219" t="s">
        <v>1700</v>
      </c>
      <c r="F1629" s="220">
        <v>8262900</v>
      </c>
      <c r="G1629" s="221"/>
      <c r="H1629" s="26"/>
      <c r="I1629" s="26"/>
      <c r="J1629" s="26"/>
      <c r="K1629" s="221"/>
      <c r="L1629" s="26"/>
      <c r="M1629" s="221"/>
      <c r="N1629" s="26"/>
      <c r="O1629" s="26"/>
      <c r="P1629" s="26"/>
      <c r="Q1629" s="26"/>
      <c r="R1629" s="222">
        <v>0</v>
      </c>
      <c r="S1629" s="26"/>
      <c r="T1629" s="26"/>
      <c r="U1629" s="26"/>
      <c r="V1629" s="16">
        <f t="shared" si="71"/>
        <v>1274.9654700000001</v>
      </c>
      <c r="W1629" s="28">
        <f t="shared" ref="W1629:W1688" si="72">F1629*0.0001543</f>
        <v>1274.9654700000001</v>
      </c>
      <c r="X1629" s="28">
        <v>1274.9654700000001</v>
      </c>
      <c r="Y1629" s="11" t="s">
        <v>51</v>
      </c>
      <c r="Z1629" s="219">
        <v>54</v>
      </c>
      <c r="AA1629" s="219">
        <v>12</v>
      </c>
      <c r="AB1629" s="219">
        <v>5</v>
      </c>
      <c r="AC1629" s="219"/>
      <c r="AD1629" s="219"/>
    </row>
    <row r="1630" spans="1:30" ht="36" customHeight="1">
      <c r="A1630" s="32">
        <v>195</v>
      </c>
      <c r="B1630" s="219" t="s">
        <v>4856</v>
      </c>
      <c r="C1630" s="219" t="s">
        <v>4857</v>
      </c>
      <c r="D1630" s="219" t="s">
        <v>32</v>
      </c>
      <c r="E1630" s="219" t="s">
        <v>527</v>
      </c>
      <c r="F1630" s="220">
        <v>8162200</v>
      </c>
      <c r="G1630" s="221"/>
      <c r="H1630" s="26"/>
      <c r="I1630" s="26"/>
      <c r="J1630" s="26"/>
      <c r="K1630" s="221"/>
      <c r="L1630" s="26"/>
      <c r="M1630" s="221"/>
      <c r="N1630" s="26"/>
      <c r="O1630" s="26"/>
      <c r="P1630" s="26"/>
      <c r="Q1630" s="26"/>
      <c r="R1630" s="222">
        <v>0</v>
      </c>
      <c r="S1630" s="26"/>
      <c r="T1630" s="26"/>
      <c r="U1630" s="26"/>
      <c r="V1630" s="16">
        <f t="shared" si="71"/>
        <v>1259.4274600000001</v>
      </c>
      <c r="W1630" s="28">
        <f t="shared" si="72"/>
        <v>1259.4274600000001</v>
      </c>
      <c r="X1630" s="28">
        <v>1259.4274600000001</v>
      </c>
      <c r="Y1630" s="11" t="s">
        <v>51</v>
      </c>
      <c r="Z1630" s="219">
        <v>54</v>
      </c>
      <c r="AA1630" s="219">
        <v>12</v>
      </c>
      <c r="AB1630" s="219">
        <v>5</v>
      </c>
      <c r="AC1630" s="219"/>
      <c r="AD1630" s="219"/>
    </row>
    <row r="1631" spans="1:30" ht="36" customHeight="1">
      <c r="A1631" s="32">
        <v>196</v>
      </c>
      <c r="B1631" s="219" t="s">
        <v>4858</v>
      </c>
      <c r="C1631" s="219" t="s">
        <v>4859</v>
      </c>
      <c r="D1631" s="219" t="s">
        <v>32</v>
      </c>
      <c r="E1631" s="219" t="s">
        <v>4860</v>
      </c>
      <c r="F1631" s="220">
        <v>8137500</v>
      </c>
      <c r="G1631" s="221"/>
      <c r="H1631" s="26"/>
      <c r="I1631" s="26"/>
      <c r="J1631" s="26"/>
      <c r="K1631" s="221"/>
      <c r="L1631" s="26"/>
      <c r="M1631" s="221"/>
      <c r="N1631" s="26"/>
      <c r="O1631" s="26"/>
      <c r="P1631" s="26"/>
      <c r="Q1631" s="26"/>
      <c r="R1631" s="222">
        <v>0</v>
      </c>
      <c r="S1631" s="26"/>
      <c r="T1631" s="26"/>
      <c r="U1631" s="26"/>
      <c r="V1631" s="16">
        <f t="shared" si="71"/>
        <v>1255.61625</v>
      </c>
      <c r="W1631" s="28">
        <f t="shared" si="72"/>
        <v>1255.61625</v>
      </c>
      <c r="X1631" s="28">
        <v>1255.61625</v>
      </c>
      <c r="Y1631" s="11" t="s">
        <v>51</v>
      </c>
      <c r="Z1631" s="219">
        <v>54</v>
      </c>
      <c r="AA1631" s="219">
        <v>12</v>
      </c>
      <c r="AB1631" s="219">
        <v>5</v>
      </c>
      <c r="AC1631" s="219"/>
      <c r="AD1631" s="219"/>
    </row>
    <row r="1632" spans="1:30" ht="36" customHeight="1">
      <c r="A1632" s="32">
        <v>197</v>
      </c>
      <c r="B1632" s="219" t="s">
        <v>4861</v>
      </c>
      <c r="C1632" s="219" t="s">
        <v>4862</v>
      </c>
      <c r="D1632" s="219" t="s">
        <v>32</v>
      </c>
      <c r="E1632" s="219" t="s">
        <v>2496</v>
      </c>
      <c r="F1632" s="220">
        <v>8115700</v>
      </c>
      <c r="G1632" s="221"/>
      <c r="H1632" s="26"/>
      <c r="I1632" s="26"/>
      <c r="J1632" s="26"/>
      <c r="K1632" s="221"/>
      <c r="L1632" s="26"/>
      <c r="M1632" s="221"/>
      <c r="N1632" s="26"/>
      <c r="O1632" s="26"/>
      <c r="P1632" s="26"/>
      <c r="Q1632" s="26"/>
      <c r="R1632" s="222">
        <v>0</v>
      </c>
      <c r="S1632" s="26"/>
      <c r="T1632" s="26"/>
      <c r="U1632" s="26"/>
      <c r="V1632" s="16">
        <f t="shared" si="71"/>
        <v>1252.25251</v>
      </c>
      <c r="W1632" s="28">
        <f t="shared" si="72"/>
        <v>1252.25251</v>
      </c>
      <c r="X1632" s="28">
        <v>1252.25251</v>
      </c>
      <c r="Y1632" s="11" t="s">
        <v>51</v>
      </c>
      <c r="Z1632" s="219">
        <v>54</v>
      </c>
      <c r="AA1632" s="219">
        <v>12</v>
      </c>
      <c r="AB1632" s="219">
        <v>5</v>
      </c>
      <c r="AC1632" s="219"/>
      <c r="AD1632" s="219"/>
    </row>
    <row r="1633" spans="1:30" ht="36" customHeight="1">
      <c r="A1633" s="32">
        <v>198</v>
      </c>
      <c r="B1633" s="219" t="s">
        <v>4863</v>
      </c>
      <c r="C1633" s="219" t="s">
        <v>4864</v>
      </c>
      <c r="D1633" s="219" t="s">
        <v>32</v>
      </c>
      <c r="E1633" s="219" t="s">
        <v>4865</v>
      </c>
      <c r="F1633" s="220">
        <v>7796400</v>
      </c>
      <c r="G1633" s="221"/>
      <c r="H1633" s="26"/>
      <c r="I1633" s="26"/>
      <c r="J1633" s="26"/>
      <c r="K1633" s="221"/>
      <c r="L1633" s="26"/>
      <c r="M1633" s="221"/>
      <c r="N1633" s="26"/>
      <c r="O1633" s="26"/>
      <c r="P1633" s="26"/>
      <c r="Q1633" s="26"/>
      <c r="R1633" s="222">
        <v>0</v>
      </c>
      <c r="S1633" s="26"/>
      <c r="T1633" s="26"/>
      <c r="U1633" s="26"/>
      <c r="V1633" s="16">
        <f t="shared" si="71"/>
        <v>1202.98452</v>
      </c>
      <c r="W1633" s="28">
        <f t="shared" si="72"/>
        <v>1202.98452</v>
      </c>
      <c r="X1633" s="28">
        <v>1202.98452</v>
      </c>
      <c r="Y1633" s="11" t="s">
        <v>51</v>
      </c>
      <c r="Z1633" s="219">
        <v>54</v>
      </c>
      <c r="AA1633" s="219">
        <v>12</v>
      </c>
      <c r="AB1633" s="219">
        <v>5</v>
      </c>
      <c r="AC1633" s="219"/>
      <c r="AD1633" s="219"/>
    </row>
    <row r="1634" spans="1:30" ht="36" hidden="1" customHeight="1">
      <c r="A1634" s="32">
        <v>199</v>
      </c>
      <c r="B1634" s="219" t="s">
        <v>4866</v>
      </c>
      <c r="C1634" s="219" t="s">
        <v>4867</v>
      </c>
      <c r="D1634" s="219" t="s">
        <v>32</v>
      </c>
      <c r="E1634" s="219" t="s">
        <v>4408</v>
      </c>
      <c r="F1634" s="220">
        <v>7789600</v>
      </c>
      <c r="G1634" s="221"/>
      <c r="H1634" s="26"/>
      <c r="I1634" s="26"/>
      <c r="J1634" s="26"/>
      <c r="K1634" s="221"/>
      <c r="L1634" s="26"/>
      <c r="M1634" s="221"/>
      <c r="N1634" s="26"/>
      <c r="O1634" s="26"/>
      <c r="P1634" s="26"/>
      <c r="Q1634" s="26"/>
      <c r="R1634" s="222">
        <v>0</v>
      </c>
      <c r="S1634" s="26"/>
      <c r="T1634" s="26"/>
      <c r="U1634" s="26"/>
      <c r="V1634" s="16">
        <f t="shared" si="71"/>
        <v>1201.9352800000001</v>
      </c>
      <c r="W1634" s="28">
        <f t="shared" si="72"/>
        <v>1201.9352800000001</v>
      </c>
      <c r="X1634" s="28">
        <v>1201.9352800000001</v>
      </c>
      <c r="Y1634" s="11" t="s">
        <v>51</v>
      </c>
      <c r="Z1634" s="219">
        <v>54</v>
      </c>
      <c r="AA1634" s="219">
        <v>12</v>
      </c>
      <c r="AB1634" s="219">
        <v>5</v>
      </c>
      <c r="AC1634" s="219" t="s">
        <v>4868</v>
      </c>
      <c r="AD1634" s="219">
        <v>1170</v>
      </c>
    </row>
    <row r="1635" spans="1:30" ht="36" customHeight="1">
      <c r="A1635" s="32">
        <v>200</v>
      </c>
      <c r="B1635" s="219" t="s">
        <v>4869</v>
      </c>
      <c r="C1635" s="219" t="s">
        <v>4870</v>
      </c>
      <c r="D1635" s="219" t="s">
        <v>539</v>
      </c>
      <c r="E1635" s="219" t="s">
        <v>539</v>
      </c>
      <c r="F1635" s="220">
        <v>7764400</v>
      </c>
      <c r="G1635" s="221"/>
      <c r="H1635" s="26"/>
      <c r="I1635" s="26"/>
      <c r="J1635" s="26"/>
      <c r="K1635" s="221"/>
      <c r="L1635" s="26"/>
      <c r="M1635" s="221"/>
      <c r="N1635" s="26"/>
      <c r="O1635" s="26"/>
      <c r="P1635" s="26"/>
      <c r="Q1635" s="26"/>
      <c r="R1635" s="222">
        <v>0</v>
      </c>
      <c r="S1635" s="26"/>
      <c r="T1635" s="26"/>
      <c r="U1635" s="26"/>
      <c r="V1635" s="16">
        <f t="shared" si="71"/>
        <v>1198.04692</v>
      </c>
      <c r="W1635" s="28">
        <f t="shared" si="72"/>
        <v>1198.04692</v>
      </c>
      <c r="X1635" s="28">
        <v>1198.04692</v>
      </c>
      <c r="Y1635" s="224" t="s">
        <v>51</v>
      </c>
      <c r="Z1635" s="219">
        <v>54</v>
      </c>
      <c r="AA1635" s="219">
        <v>12</v>
      </c>
      <c r="AB1635" s="219">
        <v>6</v>
      </c>
      <c r="AC1635" s="219"/>
      <c r="AD1635" s="219"/>
    </row>
    <row r="1636" spans="1:30" ht="36" customHeight="1">
      <c r="A1636" s="32">
        <v>201</v>
      </c>
      <c r="B1636" s="219" t="s">
        <v>4871</v>
      </c>
      <c r="C1636" s="219" t="s">
        <v>4872</v>
      </c>
      <c r="D1636" s="219" t="s">
        <v>32</v>
      </c>
      <c r="E1636" s="219" t="s">
        <v>1645</v>
      </c>
      <c r="F1636" s="220">
        <v>7556200</v>
      </c>
      <c r="G1636" s="221"/>
      <c r="H1636" s="26"/>
      <c r="I1636" s="26"/>
      <c r="J1636" s="26"/>
      <c r="K1636" s="221"/>
      <c r="L1636" s="26"/>
      <c r="M1636" s="221"/>
      <c r="N1636" s="26"/>
      <c r="O1636" s="26"/>
      <c r="P1636" s="26"/>
      <c r="Q1636" s="26"/>
      <c r="R1636" s="222">
        <v>0</v>
      </c>
      <c r="S1636" s="26"/>
      <c r="T1636" s="26"/>
      <c r="U1636" s="26"/>
      <c r="V1636" s="16">
        <f t="shared" si="71"/>
        <v>1165.92166</v>
      </c>
      <c r="W1636" s="28">
        <f t="shared" si="72"/>
        <v>1165.92166</v>
      </c>
      <c r="X1636" s="28">
        <v>1165.92166</v>
      </c>
      <c r="Y1636" s="11" t="s">
        <v>51</v>
      </c>
      <c r="Z1636" s="219">
        <v>54</v>
      </c>
      <c r="AA1636" s="219">
        <v>12</v>
      </c>
      <c r="AB1636" s="219">
        <v>5</v>
      </c>
      <c r="AC1636" s="219"/>
      <c r="AD1636" s="219"/>
    </row>
    <row r="1637" spans="1:30" ht="36" hidden="1" customHeight="1">
      <c r="A1637" s="32">
        <v>202</v>
      </c>
      <c r="B1637" s="219" t="s">
        <v>4873</v>
      </c>
      <c r="C1637" s="219" t="s">
        <v>4874</v>
      </c>
      <c r="D1637" s="219" t="s">
        <v>32</v>
      </c>
      <c r="E1637" s="219" t="s">
        <v>4875</v>
      </c>
      <c r="F1637" s="220">
        <v>7364200</v>
      </c>
      <c r="G1637" s="221"/>
      <c r="H1637" s="26"/>
      <c r="I1637" s="26"/>
      <c r="J1637" s="26"/>
      <c r="K1637" s="221"/>
      <c r="L1637" s="26"/>
      <c r="M1637" s="221"/>
      <c r="N1637" s="26"/>
      <c r="O1637" s="26"/>
      <c r="P1637" s="26"/>
      <c r="Q1637" s="26"/>
      <c r="R1637" s="222">
        <v>0</v>
      </c>
      <c r="S1637" s="26"/>
      <c r="T1637" s="26"/>
      <c r="U1637" s="26"/>
      <c r="V1637" s="16">
        <f t="shared" si="71"/>
        <v>1136.2960600000001</v>
      </c>
      <c r="W1637" s="28">
        <f t="shared" si="72"/>
        <v>1136.2960600000001</v>
      </c>
      <c r="X1637" s="28">
        <v>1136.2960600000001</v>
      </c>
      <c r="Y1637" s="11" t="s">
        <v>51</v>
      </c>
      <c r="Z1637" s="219">
        <v>54</v>
      </c>
      <c r="AA1637" s="219">
        <v>12</v>
      </c>
      <c r="AB1637" s="219">
        <v>5</v>
      </c>
      <c r="AC1637" s="219" t="s">
        <v>4876</v>
      </c>
      <c r="AD1637" s="219">
        <v>3248</v>
      </c>
    </row>
    <row r="1638" spans="1:30" ht="36" customHeight="1">
      <c r="A1638" s="32">
        <v>203</v>
      </c>
      <c r="B1638" s="219" t="s">
        <v>4877</v>
      </c>
      <c r="C1638" s="219" t="s">
        <v>4878</v>
      </c>
      <c r="D1638" s="219" t="s">
        <v>32</v>
      </c>
      <c r="E1638" s="219" t="s">
        <v>4879</v>
      </c>
      <c r="F1638" s="220">
        <v>7333200</v>
      </c>
      <c r="G1638" s="221"/>
      <c r="H1638" s="26"/>
      <c r="I1638" s="26"/>
      <c r="J1638" s="26"/>
      <c r="K1638" s="221"/>
      <c r="L1638" s="26"/>
      <c r="M1638" s="221"/>
      <c r="N1638" s="26"/>
      <c r="O1638" s="26"/>
      <c r="P1638" s="26"/>
      <c r="Q1638" s="26"/>
      <c r="R1638" s="222">
        <v>0</v>
      </c>
      <c r="S1638" s="26"/>
      <c r="T1638" s="26"/>
      <c r="U1638" s="26"/>
      <c r="V1638" s="16">
        <f t="shared" si="71"/>
        <v>1131.5127600000001</v>
      </c>
      <c r="W1638" s="28">
        <f t="shared" si="72"/>
        <v>1131.5127600000001</v>
      </c>
      <c r="X1638" s="28">
        <v>1131.5127600000001</v>
      </c>
      <c r="Y1638" s="11" t="s">
        <v>51</v>
      </c>
      <c r="Z1638" s="219">
        <v>54</v>
      </c>
      <c r="AA1638" s="219">
        <v>12</v>
      </c>
      <c r="AB1638" s="219">
        <v>5</v>
      </c>
      <c r="AC1638" s="219"/>
      <c r="AD1638" s="219"/>
    </row>
    <row r="1639" spans="1:30" ht="36" customHeight="1">
      <c r="A1639" s="32">
        <v>204</v>
      </c>
      <c r="B1639" s="219" t="s">
        <v>4880</v>
      </c>
      <c r="C1639" s="219" t="s">
        <v>4878</v>
      </c>
      <c r="D1639" s="219" t="s">
        <v>32</v>
      </c>
      <c r="E1639" s="219" t="s">
        <v>3497</v>
      </c>
      <c r="F1639" s="220">
        <v>7175600</v>
      </c>
      <c r="G1639" s="221"/>
      <c r="H1639" s="26"/>
      <c r="I1639" s="26"/>
      <c r="J1639" s="26"/>
      <c r="K1639" s="221"/>
      <c r="L1639" s="26"/>
      <c r="M1639" s="221"/>
      <c r="N1639" s="26"/>
      <c r="O1639" s="26"/>
      <c r="P1639" s="26"/>
      <c r="Q1639" s="26"/>
      <c r="R1639" s="222">
        <v>0</v>
      </c>
      <c r="S1639" s="26"/>
      <c r="T1639" s="26"/>
      <c r="U1639" s="26"/>
      <c r="V1639" s="16">
        <f t="shared" si="71"/>
        <v>1107.19508</v>
      </c>
      <c r="W1639" s="28">
        <f t="shared" si="72"/>
        <v>1107.19508</v>
      </c>
      <c r="X1639" s="28">
        <v>1107.19508</v>
      </c>
      <c r="Y1639" s="11" t="s">
        <v>51</v>
      </c>
      <c r="Z1639" s="219">
        <v>54</v>
      </c>
      <c r="AA1639" s="219">
        <v>12</v>
      </c>
      <c r="AB1639" s="219">
        <v>5</v>
      </c>
      <c r="AC1639" s="219"/>
      <c r="AD1639" s="219"/>
    </row>
    <row r="1640" spans="1:30" ht="36" customHeight="1">
      <c r="A1640" s="32">
        <v>205</v>
      </c>
      <c r="B1640" s="219" t="s">
        <v>4881</v>
      </c>
      <c r="C1640" s="219" t="s">
        <v>4882</v>
      </c>
      <c r="D1640" s="219" t="s">
        <v>32</v>
      </c>
      <c r="E1640" s="219" t="s">
        <v>4408</v>
      </c>
      <c r="F1640" s="220">
        <v>7139400</v>
      </c>
      <c r="G1640" s="221"/>
      <c r="H1640" s="26"/>
      <c r="I1640" s="26"/>
      <c r="J1640" s="26"/>
      <c r="K1640" s="221"/>
      <c r="L1640" s="26"/>
      <c r="M1640" s="221"/>
      <c r="N1640" s="26"/>
      <c r="O1640" s="26"/>
      <c r="P1640" s="26"/>
      <c r="Q1640" s="26"/>
      <c r="R1640" s="222">
        <v>0</v>
      </c>
      <c r="S1640" s="26"/>
      <c r="T1640" s="26"/>
      <c r="U1640" s="26"/>
      <c r="V1640" s="16">
        <f t="shared" si="71"/>
        <v>1101.60942</v>
      </c>
      <c r="W1640" s="28">
        <f t="shared" si="72"/>
        <v>1101.60942</v>
      </c>
      <c r="X1640" s="28">
        <v>1101.60942</v>
      </c>
      <c r="Y1640" s="11" t="s">
        <v>51</v>
      </c>
      <c r="Z1640" s="219">
        <v>54</v>
      </c>
      <c r="AA1640" s="219">
        <v>12</v>
      </c>
      <c r="AB1640" s="219">
        <v>5</v>
      </c>
      <c r="AC1640" s="219"/>
      <c r="AD1640" s="219"/>
    </row>
    <row r="1641" spans="1:30" ht="36" hidden="1" customHeight="1">
      <c r="A1641" s="32">
        <v>206</v>
      </c>
      <c r="B1641" s="219" t="s">
        <v>4883</v>
      </c>
      <c r="C1641" s="219" t="s">
        <v>4884</v>
      </c>
      <c r="D1641" s="219" t="s">
        <v>32</v>
      </c>
      <c r="E1641" s="219" t="s">
        <v>4860</v>
      </c>
      <c r="F1641" s="220">
        <v>11915250</v>
      </c>
      <c r="G1641" s="221"/>
      <c r="H1641" s="26"/>
      <c r="I1641" s="26"/>
      <c r="J1641" s="26"/>
      <c r="K1641" s="221"/>
      <c r="L1641" s="26"/>
      <c r="M1641" s="221"/>
      <c r="N1641" s="26"/>
      <c r="O1641" s="26"/>
      <c r="P1641" s="26"/>
      <c r="Q1641" s="26"/>
      <c r="R1641" s="222">
        <v>0</v>
      </c>
      <c r="S1641" s="26"/>
      <c r="T1641" s="26"/>
      <c r="U1641" s="26"/>
      <c r="V1641" s="16">
        <f t="shared" si="71"/>
        <v>1838.5230750000001</v>
      </c>
      <c r="W1641" s="28">
        <f t="shared" si="72"/>
        <v>1838.5230750000001</v>
      </c>
      <c r="X1641" s="28">
        <v>1838.5230750000001</v>
      </c>
      <c r="Y1641" s="11" t="s">
        <v>51</v>
      </c>
      <c r="Z1641" s="219">
        <v>54</v>
      </c>
      <c r="AA1641" s="219">
        <v>12</v>
      </c>
      <c r="AB1641" s="219">
        <v>5</v>
      </c>
      <c r="AC1641" s="219" t="s">
        <v>4885</v>
      </c>
      <c r="AD1641" s="219">
        <v>1204</v>
      </c>
    </row>
    <row r="1642" spans="1:30" ht="36" customHeight="1">
      <c r="A1642" s="32">
        <v>207</v>
      </c>
      <c r="B1642" s="219" t="s">
        <v>4886</v>
      </c>
      <c r="C1642" s="219" t="s">
        <v>4887</v>
      </c>
      <c r="D1642" s="219" t="s">
        <v>32</v>
      </c>
      <c r="E1642" s="219" t="s">
        <v>1325</v>
      </c>
      <c r="F1642" s="220">
        <v>7060100</v>
      </c>
      <c r="G1642" s="221"/>
      <c r="H1642" s="26"/>
      <c r="I1642" s="26"/>
      <c r="J1642" s="26"/>
      <c r="K1642" s="221"/>
      <c r="L1642" s="26"/>
      <c r="M1642" s="221"/>
      <c r="N1642" s="26"/>
      <c r="O1642" s="26"/>
      <c r="P1642" s="26"/>
      <c r="Q1642" s="26"/>
      <c r="R1642" s="222">
        <v>0</v>
      </c>
      <c r="S1642" s="26"/>
      <c r="T1642" s="26"/>
      <c r="U1642" s="26"/>
      <c r="V1642" s="16">
        <f t="shared" si="71"/>
        <v>1089.3734300000001</v>
      </c>
      <c r="W1642" s="28">
        <f t="shared" si="72"/>
        <v>1089.3734300000001</v>
      </c>
      <c r="X1642" s="28">
        <v>1089.3734300000001</v>
      </c>
      <c r="Y1642" s="11" t="s">
        <v>51</v>
      </c>
      <c r="Z1642" s="219">
        <v>54</v>
      </c>
      <c r="AA1642" s="219">
        <v>12</v>
      </c>
      <c r="AB1642" s="219">
        <v>5</v>
      </c>
      <c r="AC1642" s="219"/>
      <c r="AD1642" s="219"/>
    </row>
    <row r="1643" spans="1:30" ht="36" hidden="1" customHeight="1">
      <c r="A1643" s="32">
        <v>208</v>
      </c>
      <c r="B1643" s="219" t="s">
        <v>4888</v>
      </c>
      <c r="C1643" s="219" t="s">
        <v>4889</v>
      </c>
      <c r="D1643" s="219" t="s">
        <v>32</v>
      </c>
      <c r="E1643" s="219" t="s">
        <v>2377</v>
      </c>
      <c r="F1643" s="220">
        <v>7020400</v>
      </c>
      <c r="G1643" s="221"/>
      <c r="H1643" s="26"/>
      <c r="I1643" s="26"/>
      <c r="J1643" s="26"/>
      <c r="K1643" s="221"/>
      <c r="L1643" s="26"/>
      <c r="M1643" s="221"/>
      <c r="N1643" s="26"/>
      <c r="O1643" s="26"/>
      <c r="P1643" s="26"/>
      <c r="Q1643" s="26"/>
      <c r="R1643" s="222">
        <v>0</v>
      </c>
      <c r="S1643" s="26"/>
      <c r="T1643" s="26"/>
      <c r="U1643" s="26"/>
      <c r="V1643" s="16">
        <f t="shared" si="71"/>
        <v>1083.2477200000001</v>
      </c>
      <c r="W1643" s="28">
        <f t="shared" si="72"/>
        <v>1083.2477200000001</v>
      </c>
      <c r="X1643" s="28">
        <v>1083.2477200000001</v>
      </c>
      <c r="Y1643" s="11" t="s">
        <v>51</v>
      </c>
      <c r="Z1643" s="219">
        <v>54</v>
      </c>
      <c r="AA1643" s="219">
        <v>12</v>
      </c>
      <c r="AB1643" s="219">
        <v>5</v>
      </c>
      <c r="AC1643" s="219" t="s">
        <v>4890</v>
      </c>
      <c r="AD1643" s="219">
        <v>1236</v>
      </c>
    </row>
    <row r="1644" spans="1:30" ht="36" customHeight="1">
      <c r="A1644" s="32">
        <v>209</v>
      </c>
      <c r="B1644" s="219" t="s">
        <v>4891</v>
      </c>
      <c r="C1644" s="219" t="s">
        <v>4892</v>
      </c>
      <c r="D1644" s="219" t="s">
        <v>4893</v>
      </c>
      <c r="E1644" s="219"/>
      <c r="F1644" s="220">
        <v>6941400</v>
      </c>
      <c r="G1644" s="221"/>
      <c r="H1644" s="26"/>
      <c r="I1644" s="26"/>
      <c r="J1644" s="26"/>
      <c r="K1644" s="221"/>
      <c r="L1644" s="26"/>
      <c r="M1644" s="221"/>
      <c r="N1644" s="26"/>
      <c r="O1644" s="26"/>
      <c r="P1644" s="26"/>
      <c r="Q1644" s="26"/>
      <c r="R1644" s="222">
        <v>0</v>
      </c>
      <c r="S1644" s="26"/>
      <c r="T1644" s="26"/>
      <c r="U1644" s="26"/>
      <c r="V1644" s="16">
        <f t="shared" si="71"/>
        <v>1071.0580200000002</v>
      </c>
      <c r="W1644" s="28">
        <f t="shared" si="72"/>
        <v>1071.0580200000002</v>
      </c>
      <c r="X1644" s="28">
        <v>1071.0580200000002</v>
      </c>
      <c r="Y1644" s="11" t="s">
        <v>51</v>
      </c>
      <c r="Z1644" s="219">
        <v>54</v>
      </c>
      <c r="AA1644" s="219">
        <v>12</v>
      </c>
      <c r="AB1644" s="219">
        <v>5</v>
      </c>
      <c r="AC1644" s="219"/>
      <c r="AD1644" s="219"/>
    </row>
    <row r="1645" spans="1:30" ht="36" customHeight="1">
      <c r="A1645" s="32">
        <v>210</v>
      </c>
      <c r="B1645" s="219" t="s">
        <v>4894</v>
      </c>
      <c r="C1645" s="219" t="s">
        <v>4895</v>
      </c>
      <c r="D1645" s="219" t="s">
        <v>32</v>
      </c>
      <c r="E1645" s="219" t="s">
        <v>4896</v>
      </c>
      <c r="F1645" s="220">
        <v>6924500</v>
      </c>
      <c r="G1645" s="221"/>
      <c r="H1645" s="26"/>
      <c r="I1645" s="26"/>
      <c r="J1645" s="26"/>
      <c r="K1645" s="221"/>
      <c r="L1645" s="26"/>
      <c r="M1645" s="221"/>
      <c r="N1645" s="26"/>
      <c r="O1645" s="26"/>
      <c r="P1645" s="26"/>
      <c r="Q1645" s="26"/>
      <c r="R1645" s="222">
        <v>0</v>
      </c>
      <c r="S1645" s="26"/>
      <c r="T1645" s="26"/>
      <c r="U1645" s="26"/>
      <c r="V1645" s="16">
        <f t="shared" si="71"/>
        <v>1068.4503500000001</v>
      </c>
      <c r="W1645" s="28">
        <f t="shared" si="72"/>
        <v>1068.4503500000001</v>
      </c>
      <c r="X1645" s="28">
        <v>1068.4503500000001</v>
      </c>
      <c r="Y1645" s="11" t="s">
        <v>51</v>
      </c>
      <c r="Z1645" s="219">
        <v>54</v>
      </c>
      <c r="AA1645" s="219">
        <v>12</v>
      </c>
      <c r="AB1645" s="219">
        <v>5</v>
      </c>
      <c r="AC1645" s="219"/>
      <c r="AD1645" s="219"/>
    </row>
    <row r="1646" spans="1:30" ht="36" customHeight="1">
      <c r="A1646" s="32">
        <v>211</v>
      </c>
      <c r="B1646" s="219" t="s">
        <v>4897</v>
      </c>
      <c r="C1646" s="219" t="s">
        <v>4898</v>
      </c>
      <c r="D1646" s="219" t="s">
        <v>32</v>
      </c>
      <c r="E1646" s="219" t="s">
        <v>4899</v>
      </c>
      <c r="F1646" s="220">
        <v>6884359</v>
      </c>
      <c r="G1646" s="221"/>
      <c r="H1646" s="26"/>
      <c r="I1646" s="26"/>
      <c r="J1646" s="26"/>
      <c r="K1646" s="221"/>
      <c r="L1646" s="26"/>
      <c r="M1646" s="221"/>
      <c r="N1646" s="26"/>
      <c r="O1646" s="26"/>
      <c r="P1646" s="26"/>
      <c r="Q1646" s="26"/>
      <c r="R1646" s="222">
        <v>0</v>
      </c>
      <c r="S1646" s="26"/>
      <c r="T1646" s="26"/>
      <c r="U1646" s="26"/>
      <c r="V1646" s="16">
        <f t="shared" si="71"/>
        <v>1062.2565937000002</v>
      </c>
      <c r="W1646" s="28">
        <f t="shared" si="72"/>
        <v>1062.2565937000002</v>
      </c>
      <c r="X1646" s="28">
        <v>1062.2565937000002</v>
      </c>
      <c r="Y1646" s="11" t="s">
        <v>51</v>
      </c>
      <c r="Z1646" s="219">
        <v>54</v>
      </c>
      <c r="AA1646" s="219">
        <v>12</v>
      </c>
      <c r="AB1646" s="219">
        <v>5</v>
      </c>
      <c r="AC1646" s="219"/>
      <c r="AD1646" s="219"/>
    </row>
    <row r="1647" spans="1:30" ht="36" customHeight="1">
      <c r="A1647" s="32">
        <v>212</v>
      </c>
      <c r="B1647" s="219" t="s">
        <v>4900</v>
      </c>
      <c r="C1647" s="219" t="s">
        <v>4901</v>
      </c>
      <c r="D1647" s="219" t="s">
        <v>32</v>
      </c>
      <c r="E1647" s="219" t="s">
        <v>4647</v>
      </c>
      <c r="F1647" s="220">
        <v>6869900</v>
      </c>
      <c r="G1647" s="221"/>
      <c r="H1647" s="26"/>
      <c r="I1647" s="26"/>
      <c r="J1647" s="26"/>
      <c r="K1647" s="221"/>
      <c r="L1647" s="26"/>
      <c r="M1647" s="221"/>
      <c r="N1647" s="26"/>
      <c r="O1647" s="26"/>
      <c r="P1647" s="26"/>
      <c r="Q1647" s="26"/>
      <c r="R1647" s="222">
        <v>0</v>
      </c>
      <c r="S1647" s="26"/>
      <c r="T1647" s="26"/>
      <c r="U1647" s="26"/>
      <c r="V1647" s="16">
        <f t="shared" si="71"/>
        <v>1060.02557</v>
      </c>
      <c r="W1647" s="28">
        <f t="shared" si="72"/>
        <v>1060.02557</v>
      </c>
      <c r="X1647" s="28">
        <v>1060.02557</v>
      </c>
      <c r="Y1647" s="11" t="s">
        <v>51</v>
      </c>
      <c r="Z1647" s="219">
        <v>54</v>
      </c>
      <c r="AA1647" s="219">
        <v>12</v>
      </c>
      <c r="AB1647" s="219">
        <v>5</v>
      </c>
      <c r="AC1647" s="219"/>
      <c r="AD1647" s="219"/>
    </row>
    <row r="1648" spans="1:30" ht="36" customHeight="1">
      <c r="A1648" s="32">
        <v>213</v>
      </c>
      <c r="B1648" s="219" t="s">
        <v>4902</v>
      </c>
      <c r="C1648" s="219" t="s">
        <v>4903</v>
      </c>
      <c r="D1648" s="219" t="s">
        <v>32</v>
      </c>
      <c r="E1648" s="219" t="s">
        <v>4865</v>
      </c>
      <c r="F1648" s="220">
        <v>21897000</v>
      </c>
      <c r="G1648" s="221"/>
      <c r="H1648" s="26"/>
      <c r="I1648" s="26"/>
      <c r="J1648" s="26"/>
      <c r="K1648" s="221"/>
      <c r="L1648" s="26"/>
      <c r="M1648" s="221"/>
      <c r="N1648" s="26"/>
      <c r="O1648" s="26"/>
      <c r="P1648" s="26"/>
      <c r="Q1648" s="26"/>
      <c r="R1648" s="222">
        <v>0</v>
      </c>
      <c r="S1648" s="26"/>
      <c r="T1648" s="26"/>
      <c r="U1648" s="26"/>
      <c r="V1648" s="16">
        <f t="shared" si="71"/>
        <v>3378.7071000000001</v>
      </c>
      <c r="W1648" s="28">
        <f t="shared" si="72"/>
        <v>3378.7071000000001</v>
      </c>
      <c r="X1648" s="28">
        <v>3378.7071000000001</v>
      </c>
      <c r="Y1648" s="11" t="s">
        <v>51</v>
      </c>
      <c r="Z1648" s="219">
        <v>54</v>
      </c>
      <c r="AA1648" s="219">
        <v>12</v>
      </c>
      <c r="AB1648" s="219">
        <v>5</v>
      </c>
      <c r="AC1648" s="219"/>
      <c r="AD1648" s="219"/>
    </row>
    <row r="1649" spans="1:30" ht="36" customHeight="1">
      <c r="A1649" s="32">
        <v>214</v>
      </c>
      <c r="B1649" s="219" t="s">
        <v>4904</v>
      </c>
      <c r="C1649" s="219" t="s">
        <v>4905</v>
      </c>
      <c r="D1649" s="219" t="s">
        <v>32</v>
      </c>
      <c r="E1649" s="219" t="s">
        <v>4906</v>
      </c>
      <c r="F1649" s="220">
        <v>6844500</v>
      </c>
      <c r="G1649" s="221"/>
      <c r="H1649" s="26"/>
      <c r="I1649" s="26"/>
      <c r="J1649" s="26"/>
      <c r="K1649" s="221"/>
      <c r="L1649" s="26"/>
      <c r="M1649" s="221"/>
      <c r="N1649" s="26"/>
      <c r="O1649" s="26"/>
      <c r="P1649" s="26"/>
      <c r="Q1649" s="26"/>
      <c r="R1649" s="222">
        <v>0</v>
      </c>
      <c r="S1649" s="26"/>
      <c r="T1649" s="26"/>
      <c r="U1649" s="26"/>
      <c r="V1649" s="16">
        <f t="shared" si="71"/>
        <v>1056.10635</v>
      </c>
      <c r="W1649" s="28">
        <f t="shared" si="72"/>
        <v>1056.10635</v>
      </c>
      <c r="X1649" s="28">
        <v>1056.10635</v>
      </c>
      <c r="Y1649" s="11" t="s">
        <v>51</v>
      </c>
      <c r="Z1649" s="219">
        <v>54</v>
      </c>
      <c r="AA1649" s="219">
        <v>12</v>
      </c>
      <c r="AB1649" s="219">
        <v>5</v>
      </c>
      <c r="AC1649" s="219"/>
      <c r="AD1649" s="219"/>
    </row>
    <row r="1650" spans="1:30" ht="36" customHeight="1">
      <c r="A1650" s="32">
        <v>215</v>
      </c>
      <c r="B1650" s="219" t="s">
        <v>4907</v>
      </c>
      <c r="C1650" s="219" t="s">
        <v>4908</v>
      </c>
      <c r="D1650" s="219" t="s">
        <v>32</v>
      </c>
      <c r="E1650" s="219" t="s">
        <v>33</v>
      </c>
      <c r="F1650" s="220">
        <v>6759400</v>
      </c>
      <c r="G1650" s="221"/>
      <c r="H1650" s="26"/>
      <c r="I1650" s="26"/>
      <c r="J1650" s="26"/>
      <c r="K1650" s="221"/>
      <c r="L1650" s="26"/>
      <c r="M1650" s="221"/>
      <c r="N1650" s="26"/>
      <c r="O1650" s="26"/>
      <c r="P1650" s="26"/>
      <c r="Q1650" s="26"/>
      <c r="R1650" s="222">
        <v>0</v>
      </c>
      <c r="S1650" s="26"/>
      <c r="T1650" s="26"/>
      <c r="U1650" s="26"/>
      <c r="V1650" s="16">
        <f t="shared" si="71"/>
        <v>1042.97542</v>
      </c>
      <c r="W1650" s="28">
        <f t="shared" si="72"/>
        <v>1042.97542</v>
      </c>
      <c r="X1650" s="28">
        <v>1042.97542</v>
      </c>
      <c r="Y1650" s="11" t="s">
        <v>51</v>
      </c>
      <c r="Z1650" s="219">
        <v>54</v>
      </c>
      <c r="AA1650" s="219">
        <v>12</v>
      </c>
      <c r="AB1650" s="219">
        <v>5</v>
      </c>
      <c r="AC1650" s="219"/>
      <c r="AD1650" s="219"/>
    </row>
    <row r="1651" spans="1:30" ht="36" customHeight="1">
      <c r="A1651" s="32">
        <v>216</v>
      </c>
      <c r="B1651" s="219" t="s">
        <v>4909</v>
      </c>
      <c r="C1651" s="219" t="s">
        <v>4910</v>
      </c>
      <c r="D1651" s="219" t="s">
        <v>539</v>
      </c>
      <c r="E1651" s="219" t="s">
        <v>4911</v>
      </c>
      <c r="F1651" s="220">
        <v>6721700</v>
      </c>
      <c r="G1651" s="221"/>
      <c r="H1651" s="26"/>
      <c r="I1651" s="26"/>
      <c r="J1651" s="26"/>
      <c r="K1651" s="221"/>
      <c r="L1651" s="26"/>
      <c r="M1651" s="221"/>
      <c r="N1651" s="26"/>
      <c r="O1651" s="26"/>
      <c r="P1651" s="26"/>
      <c r="Q1651" s="26"/>
      <c r="R1651" s="222">
        <v>0</v>
      </c>
      <c r="S1651" s="26"/>
      <c r="T1651" s="26"/>
      <c r="U1651" s="26"/>
      <c r="V1651" s="16">
        <f t="shared" si="71"/>
        <v>1037.15831</v>
      </c>
      <c r="W1651" s="28">
        <f t="shared" si="72"/>
        <v>1037.15831</v>
      </c>
      <c r="X1651" s="28">
        <v>1037.15831</v>
      </c>
      <c r="Y1651" s="224" t="s">
        <v>51</v>
      </c>
      <c r="Z1651" s="219">
        <v>54</v>
      </c>
      <c r="AA1651" s="219">
        <v>12</v>
      </c>
      <c r="AB1651" s="219">
        <v>6</v>
      </c>
      <c r="AC1651" s="219"/>
      <c r="AD1651" s="219"/>
    </row>
    <row r="1652" spans="1:30" ht="36" hidden="1" customHeight="1">
      <c r="A1652" s="32">
        <v>217</v>
      </c>
      <c r="B1652" s="219" t="s">
        <v>4912</v>
      </c>
      <c r="C1652" s="219" t="s">
        <v>4913</v>
      </c>
      <c r="D1652" s="219" t="s">
        <v>32</v>
      </c>
      <c r="E1652" s="219" t="s">
        <v>4914</v>
      </c>
      <c r="F1652" s="220">
        <v>6616000</v>
      </c>
      <c r="G1652" s="221"/>
      <c r="H1652" s="26"/>
      <c r="I1652" s="26"/>
      <c r="J1652" s="26"/>
      <c r="K1652" s="221"/>
      <c r="L1652" s="26"/>
      <c r="M1652" s="221"/>
      <c r="N1652" s="26"/>
      <c r="O1652" s="26"/>
      <c r="P1652" s="26"/>
      <c r="Q1652" s="26"/>
      <c r="R1652" s="222">
        <v>0</v>
      </c>
      <c r="S1652" s="26"/>
      <c r="T1652" s="26"/>
      <c r="U1652" s="26"/>
      <c r="V1652" s="16">
        <f t="shared" si="71"/>
        <v>1020.8488000000001</v>
      </c>
      <c r="W1652" s="28">
        <f t="shared" si="72"/>
        <v>1020.8488000000001</v>
      </c>
      <c r="X1652" s="28">
        <v>1020.8488000000001</v>
      </c>
      <c r="Y1652" s="11" t="s">
        <v>34</v>
      </c>
      <c r="Z1652" s="219">
        <v>54</v>
      </c>
      <c r="AA1652" s="219">
        <v>12</v>
      </c>
      <c r="AB1652" s="219">
        <v>5</v>
      </c>
      <c r="AC1652" s="219" t="s">
        <v>4915</v>
      </c>
      <c r="AD1652" s="219">
        <v>1203</v>
      </c>
    </row>
    <row r="1653" spans="1:30" ht="36" hidden="1" customHeight="1">
      <c r="A1653" s="32">
        <v>218</v>
      </c>
      <c r="B1653" s="219" t="s">
        <v>4916</v>
      </c>
      <c r="C1653" s="219" t="s">
        <v>4535</v>
      </c>
      <c r="D1653" s="219" t="s">
        <v>32</v>
      </c>
      <c r="E1653" s="219" t="s">
        <v>289</v>
      </c>
      <c r="F1653" s="220">
        <v>10607200</v>
      </c>
      <c r="G1653" s="221"/>
      <c r="H1653" s="26"/>
      <c r="I1653" s="26"/>
      <c r="J1653" s="26"/>
      <c r="K1653" s="221"/>
      <c r="L1653" s="26"/>
      <c r="M1653" s="221"/>
      <c r="N1653" s="26"/>
      <c r="O1653" s="26"/>
      <c r="P1653" s="26"/>
      <c r="Q1653" s="26"/>
      <c r="R1653" s="222">
        <v>0</v>
      </c>
      <c r="S1653" s="26"/>
      <c r="T1653" s="26"/>
      <c r="U1653" s="26"/>
      <c r="V1653" s="16">
        <f t="shared" si="71"/>
        <v>1636.6909600000001</v>
      </c>
      <c r="W1653" s="28">
        <f t="shared" si="72"/>
        <v>1636.6909600000001</v>
      </c>
      <c r="X1653" s="28">
        <v>1636.6909600000001</v>
      </c>
      <c r="Y1653" s="11" t="s">
        <v>51</v>
      </c>
      <c r="Z1653" s="219">
        <v>54</v>
      </c>
      <c r="AA1653" s="219">
        <v>12</v>
      </c>
      <c r="AB1653" s="219">
        <v>5</v>
      </c>
      <c r="AC1653" s="219" t="s">
        <v>4917</v>
      </c>
      <c r="AD1653" s="219">
        <v>1081</v>
      </c>
    </row>
    <row r="1654" spans="1:30" ht="36" customHeight="1">
      <c r="A1654" s="32">
        <v>219</v>
      </c>
      <c r="B1654" s="219" t="s">
        <v>4918</v>
      </c>
      <c r="C1654" s="219" t="s">
        <v>4919</v>
      </c>
      <c r="D1654" s="219" t="s">
        <v>32</v>
      </c>
      <c r="E1654" s="219" t="s">
        <v>4920</v>
      </c>
      <c r="F1654" s="220">
        <v>6597000</v>
      </c>
      <c r="G1654" s="221"/>
      <c r="H1654" s="26"/>
      <c r="I1654" s="26"/>
      <c r="J1654" s="26"/>
      <c r="K1654" s="221"/>
      <c r="L1654" s="26"/>
      <c r="M1654" s="221"/>
      <c r="N1654" s="26"/>
      <c r="O1654" s="26"/>
      <c r="P1654" s="26"/>
      <c r="Q1654" s="26"/>
      <c r="R1654" s="222">
        <v>0</v>
      </c>
      <c r="S1654" s="26"/>
      <c r="T1654" s="26"/>
      <c r="U1654" s="26"/>
      <c r="V1654" s="16">
        <f t="shared" si="71"/>
        <v>1017.9171000000001</v>
      </c>
      <c r="W1654" s="28">
        <f t="shared" si="72"/>
        <v>1017.9171000000001</v>
      </c>
      <c r="X1654" s="28">
        <v>1017.9171000000001</v>
      </c>
      <c r="Y1654" s="11" t="s">
        <v>34</v>
      </c>
      <c r="Z1654" s="219">
        <v>54</v>
      </c>
      <c r="AA1654" s="219">
        <v>12</v>
      </c>
      <c r="AB1654" s="219">
        <v>5</v>
      </c>
      <c r="AC1654" s="219"/>
      <c r="AD1654" s="219"/>
    </row>
    <row r="1655" spans="1:30" ht="36" customHeight="1">
      <c r="A1655" s="32">
        <v>220</v>
      </c>
      <c r="B1655" s="219" t="s">
        <v>4921</v>
      </c>
      <c r="C1655" s="219" t="s">
        <v>4922</v>
      </c>
      <c r="D1655" s="219" t="s">
        <v>32</v>
      </c>
      <c r="E1655" s="219" t="s">
        <v>125</v>
      </c>
      <c r="F1655" s="220">
        <v>6567900</v>
      </c>
      <c r="G1655" s="221"/>
      <c r="H1655" s="26"/>
      <c r="I1655" s="26"/>
      <c r="J1655" s="26"/>
      <c r="K1655" s="221"/>
      <c r="L1655" s="26"/>
      <c r="M1655" s="221"/>
      <c r="N1655" s="26"/>
      <c r="O1655" s="26"/>
      <c r="P1655" s="26"/>
      <c r="Q1655" s="26"/>
      <c r="R1655" s="222">
        <v>0</v>
      </c>
      <c r="S1655" s="26"/>
      <c r="T1655" s="26"/>
      <c r="U1655" s="26"/>
      <c r="V1655" s="16">
        <f t="shared" si="71"/>
        <v>1013.4269700000001</v>
      </c>
      <c r="W1655" s="28">
        <f t="shared" si="72"/>
        <v>1013.4269700000001</v>
      </c>
      <c r="X1655" s="28">
        <v>1013.4269700000001</v>
      </c>
      <c r="Y1655" s="11" t="s">
        <v>51</v>
      </c>
      <c r="Z1655" s="219">
        <v>54</v>
      </c>
      <c r="AA1655" s="219">
        <v>12</v>
      </c>
      <c r="AB1655" s="219">
        <v>5</v>
      </c>
      <c r="AC1655" s="219"/>
      <c r="AD1655" s="219"/>
    </row>
    <row r="1656" spans="1:30" ht="36" customHeight="1">
      <c r="A1656" s="32">
        <v>221</v>
      </c>
      <c r="B1656" s="219" t="s">
        <v>4923</v>
      </c>
      <c r="C1656" s="219" t="s">
        <v>4924</v>
      </c>
      <c r="D1656" s="219" t="s">
        <v>539</v>
      </c>
      <c r="E1656" s="219" t="s">
        <v>205</v>
      </c>
      <c r="F1656" s="220">
        <v>6561900</v>
      </c>
      <c r="G1656" s="221"/>
      <c r="H1656" s="26"/>
      <c r="I1656" s="26"/>
      <c r="J1656" s="26"/>
      <c r="K1656" s="221"/>
      <c r="L1656" s="26"/>
      <c r="M1656" s="221"/>
      <c r="N1656" s="26"/>
      <c r="O1656" s="26"/>
      <c r="P1656" s="26"/>
      <c r="Q1656" s="26"/>
      <c r="R1656" s="222">
        <v>0</v>
      </c>
      <c r="S1656" s="26"/>
      <c r="T1656" s="26"/>
      <c r="U1656" s="26"/>
      <c r="V1656" s="16">
        <f t="shared" si="71"/>
        <v>1012.5011700000001</v>
      </c>
      <c r="W1656" s="28">
        <f t="shared" si="72"/>
        <v>1012.5011700000001</v>
      </c>
      <c r="X1656" s="28">
        <v>1012.5011700000001</v>
      </c>
      <c r="Y1656" s="224" t="s">
        <v>51</v>
      </c>
      <c r="Z1656" s="219">
        <v>54</v>
      </c>
      <c r="AA1656" s="219">
        <v>12</v>
      </c>
      <c r="AB1656" s="219">
        <v>6</v>
      </c>
      <c r="AC1656" s="219"/>
      <c r="AD1656" s="219"/>
    </row>
    <row r="1657" spans="1:30" ht="36" hidden="1" customHeight="1">
      <c r="A1657" s="32">
        <v>222</v>
      </c>
      <c r="B1657" s="219" t="s">
        <v>4925</v>
      </c>
      <c r="C1657" s="219" t="s">
        <v>4926</v>
      </c>
      <c r="D1657" s="219" t="s">
        <v>32</v>
      </c>
      <c r="E1657" s="219" t="s">
        <v>4927</v>
      </c>
      <c r="F1657" s="220">
        <v>6539100</v>
      </c>
      <c r="G1657" s="221"/>
      <c r="H1657" s="26"/>
      <c r="I1657" s="26"/>
      <c r="J1657" s="26"/>
      <c r="K1657" s="221"/>
      <c r="L1657" s="26"/>
      <c r="M1657" s="221"/>
      <c r="N1657" s="26"/>
      <c r="O1657" s="26"/>
      <c r="P1657" s="26"/>
      <c r="Q1657" s="26"/>
      <c r="R1657" s="222">
        <v>0</v>
      </c>
      <c r="S1657" s="26"/>
      <c r="T1657" s="26"/>
      <c r="U1657" s="26"/>
      <c r="V1657" s="16">
        <f t="shared" si="71"/>
        <v>1008.9831300000001</v>
      </c>
      <c r="W1657" s="28">
        <f t="shared" si="72"/>
        <v>1008.9831300000001</v>
      </c>
      <c r="X1657" s="28">
        <v>1008.9831300000001</v>
      </c>
      <c r="Y1657" s="11" t="s">
        <v>51</v>
      </c>
      <c r="Z1657" s="219">
        <v>54</v>
      </c>
      <c r="AA1657" s="219">
        <v>12</v>
      </c>
      <c r="AB1657" s="219">
        <v>5</v>
      </c>
      <c r="AC1657" s="219" t="s">
        <v>4928</v>
      </c>
      <c r="AD1657" s="219">
        <v>1156</v>
      </c>
    </row>
    <row r="1658" spans="1:30" ht="36" customHeight="1">
      <c r="A1658" s="32">
        <v>223</v>
      </c>
      <c r="B1658" s="219" t="s">
        <v>4929</v>
      </c>
      <c r="C1658" s="219" t="s">
        <v>4930</v>
      </c>
      <c r="D1658" s="219" t="s">
        <v>32</v>
      </c>
      <c r="E1658" s="219" t="s">
        <v>4931</v>
      </c>
      <c r="F1658" s="220">
        <v>6504000</v>
      </c>
      <c r="G1658" s="221"/>
      <c r="H1658" s="26"/>
      <c r="I1658" s="26"/>
      <c r="J1658" s="26"/>
      <c r="K1658" s="221"/>
      <c r="L1658" s="26"/>
      <c r="M1658" s="221"/>
      <c r="N1658" s="26"/>
      <c r="O1658" s="26"/>
      <c r="P1658" s="26"/>
      <c r="Q1658" s="26"/>
      <c r="R1658" s="222">
        <v>0</v>
      </c>
      <c r="S1658" s="26"/>
      <c r="T1658" s="26"/>
      <c r="U1658" s="26"/>
      <c r="V1658" s="16">
        <f t="shared" si="71"/>
        <v>1003.5672000000001</v>
      </c>
      <c r="W1658" s="28">
        <f t="shared" si="72"/>
        <v>1003.5672000000001</v>
      </c>
      <c r="X1658" s="28">
        <v>1003.5672000000001</v>
      </c>
      <c r="Y1658" s="11" t="s">
        <v>34</v>
      </c>
      <c r="Z1658" s="219">
        <v>54</v>
      </c>
      <c r="AA1658" s="219">
        <v>12</v>
      </c>
      <c r="AB1658" s="219">
        <v>5</v>
      </c>
      <c r="AC1658" s="219"/>
      <c r="AD1658" s="219"/>
    </row>
    <row r="1659" spans="1:30" ht="36" hidden="1" customHeight="1">
      <c r="A1659" s="32">
        <v>224</v>
      </c>
      <c r="B1659" s="219" t="s">
        <v>4932</v>
      </c>
      <c r="C1659" s="219" t="s">
        <v>4933</v>
      </c>
      <c r="D1659" s="219" t="s">
        <v>32</v>
      </c>
      <c r="E1659" s="219" t="s">
        <v>4934</v>
      </c>
      <c r="F1659" s="220">
        <v>11823000</v>
      </c>
      <c r="G1659" s="221"/>
      <c r="H1659" s="26"/>
      <c r="I1659" s="26"/>
      <c r="J1659" s="26"/>
      <c r="K1659" s="221"/>
      <c r="L1659" s="26"/>
      <c r="M1659" s="221"/>
      <c r="N1659" s="26"/>
      <c r="O1659" s="26"/>
      <c r="P1659" s="26"/>
      <c r="Q1659" s="26"/>
      <c r="R1659" s="222">
        <v>0</v>
      </c>
      <c r="S1659" s="26"/>
      <c r="T1659" s="26"/>
      <c r="U1659" s="26"/>
      <c r="V1659" s="16">
        <f t="shared" si="71"/>
        <v>1824.2889</v>
      </c>
      <c r="W1659" s="28">
        <f t="shared" si="72"/>
        <v>1824.2889</v>
      </c>
      <c r="X1659" s="28">
        <v>1824.2889</v>
      </c>
      <c r="Y1659" s="11" t="s">
        <v>34</v>
      </c>
      <c r="Z1659" s="219">
        <v>54</v>
      </c>
      <c r="AA1659" s="219">
        <v>12</v>
      </c>
      <c r="AB1659" s="219">
        <v>5</v>
      </c>
      <c r="AC1659" s="219" t="s">
        <v>4935</v>
      </c>
      <c r="AD1659" s="219">
        <v>1142</v>
      </c>
    </row>
    <row r="1660" spans="1:30" ht="36" customHeight="1">
      <c r="A1660" s="32">
        <v>225</v>
      </c>
      <c r="B1660" s="219" t="s">
        <v>4936</v>
      </c>
      <c r="C1660" s="219" t="s">
        <v>4937</v>
      </c>
      <c r="D1660" s="219" t="s">
        <v>32</v>
      </c>
      <c r="E1660" s="219" t="s">
        <v>33</v>
      </c>
      <c r="F1660" s="220">
        <v>7514000</v>
      </c>
      <c r="G1660" s="221"/>
      <c r="H1660" s="26"/>
      <c r="I1660" s="26"/>
      <c r="J1660" s="26"/>
      <c r="K1660" s="221"/>
      <c r="L1660" s="26"/>
      <c r="M1660" s="221"/>
      <c r="N1660" s="26"/>
      <c r="O1660" s="26"/>
      <c r="P1660" s="26"/>
      <c r="Q1660" s="26"/>
      <c r="R1660" s="222">
        <v>0</v>
      </c>
      <c r="S1660" s="26"/>
      <c r="T1660" s="26"/>
      <c r="U1660" s="26"/>
      <c r="V1660" s="16">
        <f t="shared" si="71"/>
        <v>1159.4102</v>
      </c>
      <c r="W1660" s="28">
        <f t="shared" si="72"/>
        <v>1159.4102</v>
      </c>
      <c r="X1660" s="28">
        <v>1159.4102</v>
      </c>
      <c r="Y1660" s="11" t="s">
        <v>34</v>
      </c>
      <c r="Z1660" s="219">
        <v>54</v>
      </c>
      <c r="AA1660" s="219">
        <v>12</v>
      </c>
      <c r="AB1660" s="219">
        <v>5</v>
      </c>
      <c r="AC1660" s="219"/>
      <c r="AD1660" s="219"/>
    </row>
    <row r="1661" spans="1:30" ht="36" customHeight="1">
      <c r="A1661" s="32">
        <v>226</v>
      </c>
      <c r="B1661" s="219" t="s">
        <v>4938</v>
      </c>
      <c r="C1661" s="219" t="s">
        <v>4939</v>
      </c>
      <c r="D1661" s="219" t="s">
        <v>32</v>
      </c>
      <c r="E1661" s="219" t="s">
        <v>4940</v>
      </c>
      <c r="F1661" s="220">
        <v>7818000</v>
      </c>
      <c r="G1661" s="221"/>
      <c r="H1661" s="26"/>
      <c r="I1661" s="26"/>
      <c r="J1661" s="26"/>
      <c r="K1661" s="221"/>
      <c r="L1661" s="26"/>
      <c r="M1661" s="221"/>
      <c r="N1661" s="26"/>
      <c r="O1661" s="26"/>
      <c r="P1661" s="26"/>
      <c r="Q1661" s="26"/>
      <c r="R1661" s="222">
        <v>0</v>
      </c>
      <c r="S1661" s="26"/>
      <c r="T1661" s="26"/>
      <c r="U1661" s="26"/>
      <c r="V1661" s="16">
        <f t="shared" si="71"/>
        <v>1206.3174000000001</v>
      </c>
      <c r="W1661" s="28">
        <f t="shared" si="72"/>
        <v>1206.3174000000001</v>
      </c>
      <c r="X1661" s="28">
        <v>1206.3174000000001</v>
      </c>
      <c r="Y1661" s="11" t="s">
        <v>34</v>
      </c>
      <c r="Z1661" s="219">
        <v>54</v>
      </c>
      <c r="AA1661" s="219">
        <v>12</v>
      </c>
      <c r="AB1661" s="219">
        <v>5</v>
      </c>
      <c r="AC1661" s="219"/>
      <c r="AD1661" s="219"/>
    </row>
    <row r="1662" spans="1:30" ht="36" hidden="1" customHeight="1">
      <c r="A1662" s="32">
        <v>227</v>
      </c>
      <c r="B1662" s="219" t="s">
        <v>4941</v>
      </c>
      <c r="C1662" s="219" t="s">
        <v>4942</v>
      </c>
      <c r="D1662" s="219" t="s">
        <v>32</v>
      </c>
      <c r="E1662" s="219" t="s">
        <v>486</v>
      </c>
      <c r="F1662" s="220">
        <v>8490000</v>
      </c>
      <c r="G1662" s="221"/>
      <c r="H1662" s="26"/>
      <c r="I1662" s="26"/>
      <c r="J1662" s="26"/>
      <c r="K1662" s="221"/>
      <c r="L1662" s="26"/>
      <c r="M1662" s="221"/>
      <c r="N1662" s="26"/>
      <c r="O1662" s="26"/>
      <c r="P1662" s="26"/>
      <c r="Q1662" s="26"/>
      <c r="R1662" s="222">
        <v>0</v>
      </c>
      <c r="S1662" s="26"/>
      <c r="T1662" s="26"/>
      <c r="U1662" s="26"/>
      <c r="V1662" s="16">
        <f t="shared" si="71"/>
        <v>1310.0070000000001</v>
      </c>
      <c r="W1662" s="28">
        <f t="shared" si="72"/>
        <v>1310.0070000000001</v>
      </c>
      <c r="X1662" s="28">
        <v>1310.0070000000001</v>
      </c>
      <c r="Y1662" s="11" t="s">
        <v>34</v>
      </c>
      <c r="Z1662" s="219">
        <v>54</v>
      </c>
      <c r="AA1662" s="219">
        <v>12</v>
      </c>
      <c r="AB1662" s="219">
        <v>5</v>
      </c>
      <c r="AC1662" s="219" t="s">
        <v>4943</v>
      </c>
      <c r="AD1662" s="219">
        <v>1066</v>
      </c>
    </row>
    <row r="1663" spans="1:30" ht="36" customHeight="1">
      <c r="A1663" s="32">
        <v>228</v>
      </c>
      <c r="B1663" s="219" t="s">
        <v>4944</v>
      </c>
      <c r="C1663" s="219" t="s">
        <v>4945</v>
      </c>
      <c r="D1663" s="219" t="s">
        <v>32</v>
      </c>
      <c r="E1663" s="219" t="s">
        <v>2394</v>
      </c>
      <c r="F1663" s="220">
        <v>26712000</v>
      </c>
      <c r="G1663" s="221"/>
      <c r="H1663" s="26"/>
      <c r="I1663" s="26"/>
      <c r="J1663" s="26"/>
      <c r="K1663" s="221"/>
      <c r="L1663" s="26"/>
      <c r="M1663" s="221"/>
      <c r="N1663" s="26"/>
      <c r="O1663" s="26"/>
      <c r="P1663" s="26"/>
      <c r="Q1663" s="26"/>
      <c r="R1663" s="222">
        <v>0</v>
      </c>
      <c r="S1663" s="26"/>
      <c r="T1663" s="26"/>
      <c r="U1663" s="26"/>
      <c r="V1663" s="16">
        <f t="shared" si="71"/>
        <v>4121.6616000000004</v>
      </c>
      <c r="W1663" s="28">
        <f t="shared" si="72"/>
        <v>4121.6616000000004</v>
      </c>
      <c r="X1663" s="28">
        <v>4121.6616000000004</v>
      </c>
      <c r="Y1663" s="11" t="s">
        <v>34</v>
      </c>
      <c r="Z1663" s="219">
        <v>54</v>
      </c>
      <c r="AA1663" s="219">
        <v>12</v>
      </c>
      <c r="AB1663" s="219">
        <v>5</v>
      </c>
      <c r="AC1663" s="219"/>
      <c r="AD1663" s="219"/>
    </row>
    <row r="1664" spans="1:30" ht="36" hidden="1" customHeight="1">
      <c r="A1664" s="32">
        <v>229</v>
      </c>
      <c r="B1664" s="219" t="s">
        <v>4946</v>
      </c>
      <c r="C1664" s="219" t="s">
        <v>4947</v>
      </c>
      <c r="D1664" s="219" t="s">
        <v>32</v>
      </c>
      <c r="E1664" s="219" t="s">
        <v>1177</v>
      </c>
      <c r="F1664" s="220">
        <v>5589000</v>
      </c>
      <c r="G1664" s="221">
        <v>2320</v>
      </c>
      <c r="H1664" s="26"/>
      <c r="I1664" s="26"/>
      <c r="J1664" s="26"/>
      <c r="K1664" s="221"/>
      <c r="L1664" s="26"/>
      <c r="M1664" s="221"/>
      <c r="N1664" s="26"/>
      <c r="O1664" s="26"/>
      <c r="P1664" s="26"/>
      <c r="Q1664" s="26"/>
      <c r="R1664" s="222">
        <v>0</v>
      </c>
      <c r="S1664" s="26"/>
      <c r="T1664" s="26"/>
      <c r="U1664" s="26"/>
      <c r="V1664" s="16">
        <f t="shared" si="71"/>
        <v>2486.3827000000001</v>
      </c>
      <c r="W1664" s="28">
        <f t="shared" si="72"/>
        <v>862.3827</v>
      </c>
      <c r="X1664" s="28">
        <v>862.3827</v>
      </c>
      <c r="Y1664" s="11" t="s">
        <v>34</v>
      </c>
      <c r="Z1664" s="219">
        <v>54</v>
      </c>
      <c r="AA1664" s="219">
        <v>12</v>
      </c>
      <c r="AB1664" s="219">
        <v>5</v>
      </c>
      <c r="AC1664" s="219" t="s">
        <v>4948</v>
      </c>
      <c r="AD1664" s="219">
        <v>1171</v>
      </c>
    </row>
    <row r="1665" spans="1:30" ht="36" customHeight="1">
      <c r="A1665" s="32">
        <v>230</v>
      </c>
      <c r="B1665" s="219" t="s">
        <v>4949</v>
      </c>
      <c r="C1665" s="219" t="s">
        <v>4950</v>
      </c>
      <c r="D1665" s="219" t="s">
        <v>32</v>
      </c>
      <c r="E1665" s="219" t="s">
        <v>1938</v>
      </c>
      <c r="F1665" s="220">
        <v>9105455</v>
      </c>
      <c r="G1665" s="221"/>
      <c r="H1665" s="26"/>
      <c r="I1665" s="26"/>
      <c r="J1665" s="26"/>
      <c r="K1665" s="221"/>
      <c r="L1665" s="26"/>
      <c r="M1665" s="221"/>
      <c r="N1665" s="26"/>
      <c r="O1665" s="26"/>
      <c r="P1665" s="26"/>
      <c r="Q1665" s="26"/>
      <c r="R1665" s="222">
        <v>0</v>
      </c>
      <c r="S1665" s="26"/>
      <c r="T1665" s="26"/>
      <c r="U1665" s="26"/>
      <c r="V1665" s="16">
        <f t="shared" si="71"/>
        <v>1404.9717065</v>
      </c>
      <c r="W1665" s="28">
        <f t="shared" si="72"/>
        <v>1404.9717065</v>
      </c>
      <c r="X1665" s="28">
        <v>1404.9717065</v>
      </c>
      <c r="Y1665" s="11" t="s">
        <v>51</v>
      </c>
      <c r="Z1665" s="219">
        <v>54</v>
      </c>
      <c r="AA1665" s="219">
        <v>12</v>
      </c>
      <c r="AB1665" s="219">
        <v>5</v>
      </c>
      <c r="AC1665" s="219"/>
      <c r="AD1665" s="219"/>
    </row>
    <row r="1666" spans="1:30" ht="36" customHeight="1">
      <c r="A1666" s="32">
        <v>231</v>
      </c>
      <c r="B1666" s="219" t="s">
        <v>4951</v>
      </c>
      <c r="C1666" s="219" t="s">
        <v>4952</v>
      </c>
      <c r="D1666" s="219" t="s">
        <v>32</v>
      </c>
      <c r="E1666" s="219" t="s">
        <v>4485</v>
      </c>
      <c r="F1666" s="220">
        <v>9039700</v>
      </c>
      <c r="G1666" s="221"/>
      <c r="H1666" s="26"/>
      <c r="I1666" s="26"/>
      <c r="J1666" s="26"/>
      <c r="K1666" s="221"/>
      <c r="L1666" s="26"/>
      <c r="M1666" s="221"/>
      <c r="N1666" s="26"/>
      <c r="O1666" s="26"/>
      <c r="P1666" s="26"/>
      <c r="Q1666" s="26"/>
      <c r="R1666" s="222">
        <v>0</v>
      </c>
      <c r="S1666" s="26"/>
      <c r="T1666" s="26"/>
      <c r="U1666" s="26"/>
      <c r="V1666" s="16">
        <f t="shared" si="71"/>
        <v>1394.8257100000001</v>
      </c>
      <c r="W1666" s="28">
        <f t="shared" si="72"/>
        <v>1394.8257100000001</v>
      </c>
      <c r="X1666" s="28">
        <v>1394.8257100000001</v>
      </c>
      <c r="Y1666" s="11" t="s">
        <v>51</v>
      </c>
      <c r="Z1666" s="219">
        <v>54</v>
      </c>
      <c r="AA1666" s="219">
        <v>12</v>
      </c>
      <c r="AB1666" s="219">
        <v>5</v>
      </c>
      <c r="AC1666" s="219"/>
      <c r="AD1666" s="219"/>
    </row>
    <row r="1667" spans="1:30" ht="36" customHeight="1">
      <c r="A1667" s="32">
        <v>232</v>
      </c>
      <c r="B1667" s="219" t="s">
        <v>4953</v>
      </c>
      <c r="C1667" s="219" t="s">
        <v>4954</v>
      </c>
      <c r="D1667" s="219" t="s">
        <v>539</v>
      </c>
      <c r="E1667" s="219" t="s">
        <v>4955</v>
      </c>
      <c r="F1667" s="220">
        <v>3576400</v>
      </c>
      <c r="G1667" s="221"/>
      <c r="H1667" s="26"/>
      <c r="I1667" s="26"/>
      <c r="J1667" s="26"/>
      <c r="K1667" s="221"/>
      <c r="L1667" s="26"/>
      <c r="M1667" s="221"/>
      <c r="N1667" s="26"/>
      <c r="O1667" s="26"/>
      <c r="P1667" s="26"/>
      <c r="Q1667" s="26"/>
      <c r="R1667" s="222">
        <v>0</v>
      </c>
      <c r="S1667" s="26"/>
      <c r="T1667" s="26"/>
      <c r="U1667" s="26"/>
      <c r="V1667" s="16">
        <f t="shared" si="71"/>
        <v>551.83852000000002</v>
      </c>
      <c r="W1667" s="28">
        <f t="shared" si="72"/>
        <v>551.83852000000002</v>
      </c>
      <c r="X1667" s="28">
        <v>551.83852000000002</v>
      </c>
      <c r="Y1667" s="224" t="s">
        <v>51</v>
      </c>
      <c r="Z1667" s="219">
        <v>54</v>
      </c>
      <c r="AA1667" s="219">
        <v>12</v>
      </c>
      <c r="AB1667" s="219">
        <v>6</v>
      </c>
      <c r="AC1667" s="219"/>
      <c r="AD1667" s="219"/>
    </row>
    <row r="1668" spans="1:30" ht="36" hidden="1" customHeight="1">
      <c r="A1668" s="32">
        <v>233</v>
      </c>
      <c r="B1668" s="219" t="s">
        <v>4956</v>
      </c>
      <c r="C1668" s="219" t="s">
        <v>4957</v>
      </c>
      <c r="D1668" s="219" t="s">
        <v>539</v>
      </c>
      <c r="E1668" s="219" t="s">
        <v>4958</v>
      </c>
      <c r="F1668" s="220">
        <v>5210000</v>
      </c>
      <c r="G1668" s="221"/>
      <c r="H1668" s="26"/>
      <c r="I1668" s="26"/>
      <c r="J1668" s="26"/>
      <c r="K1668" s="221"/>
      <c r="L1668" s="26"/>
      <c r="M1668" s="221"/>
      <c r="N1668" s="26"/>
      <c r="O1668" s="26"/>
      <c r="P1668" s="26"/>
      <c r="Q1668" s="26"/>
      <c r="R1668" s="222">
        <v>0</v>
      </c>
      <c r="S1668" s="26"/>
      <c r="T1668" s="26"/>
      <c r="U1668" s="26"/>
      <c r="V1668" s="16">
        <f t="shared" si="71"/>
        <v>803.90300000000002</v>
      </c>
      <c r="W1668" s="28">
        <f t="shared" si="72"/>
        <v>803.90300000000002</v>
      </c>
      <c r="X1668" s="28">
        <v>803.90300000000002</v>
      </c>
      <c r="Y1668" s="224" t="s">
        <v>34</v>
      </c>
      <c r="Z1668" s="219">
        <v>54</v>
      </c>
      <c r="AA1668" s="219">
        <v>12</v>
      </c>
      <c r="AB1668" s="219">
        <v>6</v>
      </c>
      <c r="AC1668" s="219" t="s">
        <v>4959</v>
      </c>
      <c r="AD1668" s="219">
        <v>1150</v>
      </c>
    </row>
    <row r="1669" spans="1:30" ht="36" hidden="1" customHeight="1">
      <c r="A1669" s="32">
        <v>234</v>
      </c>
      <c r="B1669" s="219" t="s">
        <v>4960</v>
      </c>
      <c r="C1669" s="219" t="s">
        <v>4961</v>
      </c>
      <c r="D1669" s="219" t="s">
        <v>539</v>
      </c>
      <c r="E1669" s="219" t="s">
        <v>4958</v>
      </c>
      <c r="F1669" s="220">
        <v>6030000</v>
      </c>
      <c r="G1669" s="221"/>
      <c r="H1669" s="26"/>
      <c r="I1669" s="26"/>
      <c r="J1669" s="26"/>
      <c r="K1669" s="221"/>
      <c r="L1669" s="26"/>
      <c r="M1669" s="221"/>
      <c r="N1669" s="26"/>
      <c r="O1669" s="26"/>
      <c r="P1669" s="26"/>
      <c r="Q1669" s="26"/>
      <c r="R1669" s="222">
        <v>0</v>
      </c>
      <c r="S1669" s="26"/>
      <c r="T1669" s="26"/>
      <c r="U1669" s="26"/>
      <c r="V1669" s="16">
        <f t="shared" si="71"/>
        <v>930.42900000000009</v>
      </c>
      <c r="W1669" s="28">
        <f t="shared" si="72"/>
        <v>930.42900000000009</v>
      </c>
      <c r="X1669" s="28">
        <v>930.42900000000009</v>
      </c>
      <c r="Y1669" s="224" t="s">
        <v>34</v>
      </c>
      <c r="Z1669" s="219">
        <v>54</v>
      </c>
      <c r="AA1669" s="219">
        <v>12</v>
      </c>
      <c r="AB1669" s="219">
        <v>6</v>
      </c>
      <c r="AC1669" s="219" t="s">
        <v>4962</v>
      </c>
      <c r="AD1669" s="219">
        <v>1151</v>
      </c>
    </row>
    <row r="1670" spans="1:30" ht="36" hidden="1" customHeight="1">
      <c r="A1670" s="32">
        <v>235</v>
      </c>
      <c r="B1670" s="219" t="s">
        <v>4963</v>
      </c>
      <c r="C1670" s="219" t="s">
        <v>4964</v>
      </c>
      <c r="D1670" s="219" t="s">
        <v>539</v>
      </c>
      <c r="E1670" s="219" t="s">
        <v>4958</v>
      </c>
      <c r="F1670" s="220">
        <v>5058100</v>
      </c>
      <c r="G1670" s="221"/>
      <c r="H1670" s="26"/>
      <c r="I1670" s="26"/>
      <c r="J1670" s="26"/>
      <c r="K1670" s="221"/>
      <c r="L1670" s="26"/>
      <c r="M1670" s="221"/>
      <c r="N1670" s="26"/>
      <c r="O1670" s="26"/>
      <c r="P1670" s="26"/>
      <c r="Q1670" s="26"/>
      <c r="R1670" s="222">
        <v>0</v>
      </c>
      <c r="S1670" s="26"/>
      <c r="T1670" s="26"/>
      <c r="U1670" s="26"/>
      <c r="V1670" s="16">
        <f t="shared" si="71"/>
        <v>780.46483000000001</v>
      </c>
      <c r="W1670" s="28">
        <f t="shared" si="72"/>
        <v>780.46483000000001</v>
      </c>
      <c r="X1670" s="28">
        <v>780.46483000000001</v>
      </c>
      <c r="Y1670" s="224" t="s">
        <v>51</v>
      </c>
      <c r="Z1670" s="219">
        <v>54</v>
      </c>
      <c r="AA1670" s="219">
        <v>12</v>
      </c>
      <c r="AB1670" s="219">
        <v>6</v>
      </c>
      <c r="AC1670" s="219" t="s">
        <v>4965</v>
      </c>
      <c r="AD1670" s="219">
        <v>1183</v>
      </c>
    </row>
    <row r="1671" spans="1:30" ht="36" customHeight="1">
      <c r="A1671" s="32">
        <v>236</v>
      </c>
      <c r="B1671" s="219" t="s">
        <v>4966</v>
      </c>
      <c r="C1671" s="219" t="s">
        <v>4967</v>
      </c>
      <c r="D1671" s="219" t="s">
        <v>539</v>
      </c>
      <c r="E1671" s="219" t="s">
        <v>4955</v>
      </c>
      <c r="F1671" s="220">
        <v>5023800</v>
      </c>
      <c r="G1671" s="221"/>
      <c r="H1671" s="26"/>
      <c r="I1671" s="26"/>
      <c r="J1671" s="26"/>
      <c r="K1671" s="221"/>
      <c r="L1671" s="26"/>
      <c r="M1671" s="221"/>
      <c r="N1671" s="26"/>
      <c r="O1671" s="26"/>
      <c r="P1671" s="26"/>
      <c r="Q1671" s="26"/>
      <c r="R1671" s="222">
        <v>0</v>
      </c>
      <c r="S1671" s="26"/>
      <c r="T1671" s="26"/>
      <c r="U1671" s="26"/>
      <c r="V1671" s="16">
        <f t="shared" si="71"/>
        <v>775.17234000000008</v>
      </c>
      <c r="W1671" s="28">
        <f t="shared" si="72"/>
        <v>775.17234000000008</v>
      </c>
      <c r="X1671" s="28">
        <v>775.17234000000008</v>
      </c>
      <c r="Y1671" s="224" t="s">
        <v>51</v>
      </c>
      <c r="Z1671" s="219">
        <v>54</v>
      </c>
      <c r="AA1671" s="219">
        <v>12</v>
      </c>
      <c r="AB1671" s="219">
        <v>6</v>
      </c>
      <c r="AC1671" s="219"/>
      <c r="AD1671" s="219"/>
    </row>
    <row r="1672" spans="1:30" ht="36" customHeight="1">
      <c r="A1672" s="32">
        <v>237</v>
      </c>
      <c r="B1672" s="219" t="s">
        <v>4968</v>
      </c>
      <c r="C1672" s="219" t="s">
        <v>4969</v>
      </c>
      <c r="D1672" s="219" t="s">
        <v>32</v>
      </c>
      <c r="E1672" s="219" t="s">
        <v>4970</v>
      </c>
      <c r="F1672" s="220">
        <v>12478000</v>
      </c>
      <c r="G1672" s="221"/>
      <c r="H1672" s="26"/>
      <c r="I1672" s="26"/>
      <c r="J1672" s="26"/>
      <c r="K1672" s="221"/>
      <c r="L1672" s="26"/>
      <c r="M1672" s="221"/>
      <c r="N1672" s="26"/>
      <c r="O1672" s="26"/>
      <c r="P1672" s="26"/>
      <c r="Q1672" s="26"/>
      <c r="R1672" s="222">
        <v>0</v>
      </c>
      <c r="S1672" s="26"/>
      <c r="T1672" s="26"/>
      <c r="U1672" s="26"/>
      <c r="V1672" s="16">
        <f t="shared" si="71"/>
        <v>1925.3554000000001</v>
      </c>
      <c r="W1672" s="28">
        <f t="shared" si="72"/>
        <v>1925.3554000000001</v>
      </c>
      <c r="X1672" s="28">
        <v>1925.3554000000001</v>
      </c>
      <c r="Y1672" s="11" t="s">
        <v>34</v>
      </c>
      <c r="Z1672" s="219">
        <v>54</v>
      </c>
      <c r="AA1672" s="219">
        <v>12</v>
      </c>
      <c r="AB1672" s="219">
        <v>5</v>
      </c>
      <c r="AC1672" s="219"/>
      <c r="AD1672" s="219"/>
    </row>
    <row r="1673" spans="1:30" ht="36" customHeight="1">
      <c r="A1673" s="32">
        <v>238</v>
      </c>
      <c r="B1673" s="219" t="s">
        <v>4971</v>
      </c>
      <c r="C1673" s="219" t="s">
        <v>4972</v>
      </c>
      <c r="D1673" s="219" t="s">
        <v>539</v>
      </c>
      <c r="E1673" s="219" t="s">
        <v>147</v>
      </c>
      <c r="F1673" s="220">
        <v>6159000</v>
      </c>
      <c r="G1673" s="221"/>
      <c r="H1673" s="26"/>
      <c r="I1673" s="26"/>
      <c r="J1673" s="26"/>
      <c r="K1673" s="221"/>
      <c r="L1673" s="26"/>
      <c r="M1673" s="221"/>
      <c r="N1673" s="26"/>
      <c r="O1673" s="26"/>
      <c r="P1673" s="26"/>
      <c r="Q1673" s="26"/>
      <c r="R1673" s="222">
        <v>0</v>
      </c>
      <c r="S1673" s="26"/>
      <c r="T1673" s="26"/>
      <c r="U1673" s="26"/>
      <c r="V1673" s="16">
        <f t="shared" si="71"/>
        <v>950.33370000000002</v>
      </c>
      <c r="W1673" s="28">
        <f t="shared" si="72"/>
        <v>950.33370000000002</v>
      </c>
      <c r="X1673" s="28">
        <v>950.33370000000002</v>
      </c>
      <c r="Y1673" s="224" t="s">
        <v>34</v>
      </c>
      <c r="Z1673" s="219">
        <v>54</v>
      </c>
      <c r="AA1673" s="219">
        <v>12</v>
      </c>
      <c r="AB1673" s="219">
        <v>6</v>
      </c>
      <c r="AC1673" s="219"/>
      <c r="AD1673" s="219"/>
    </row>
    <row r="1674" spans="1:30" ht="36" customHeight="1">
      <c r="A1674" s="32">
        <v>239</v>
      </c>
      <c r="B1674" s="219" t="s">
        <v>4973</v>
      </c>
      <c r="C1674" s="219" t="s">
        <v>4974</v>
      </c>
      <c r="D1674" s="219" t="s">
        <v>32</v>
      </c>
      <c r="E1674" s="219" t="s">
        <v>1700</v>
      </c>
      <c r="F1674" s="220">
        <v>22416000</v>
      </c>
      <c r="G1674" s="221"/>
      <c r="H1674" s="26"/>
      <c r="I1674" s="26"/>
      <c r="J1674" s="26"/>
      <c r="K1674" s="221"/>
      <c r="L1674" s="26"/>
      <c r="M1674" s="221"/>
      <c r="N1674" s="26"/>
      <c r="O1674" s="26"/>
      <c r="P1674" s="26"/>
      <c r="Q1674" s="26"/>
      <c r="R1674" s="222">
        <v>0</v>
      </c>
      <c r="S1674" s="26"/>
      <c r="T1674" s="26"/>
      <c r="U1674" s="26"/>
      <c r="V1674" s="16">
        <f t="shared" si="71"/>
        <v>3458.7888000000003</v>
      </c>
      <c r="W1674" s="28">
        <f t="shared" si="72"/>
        <v>3458.7888000000003</v>
      </c>
      <c r="X1674" s="28">
        <v>3458.7888000000003</v>
      </c>
      <c r="Y1674" s="11" t="s">
        <v>34</v>
      </c>
      <c r="Z1674" s="219">
        <v>54</v>
      </c>
      <c r="AA1674" s="219">
        <v>12</v>
      </c>
      <c r="AB1674" s="219">
        <v>5</v>
      </c>
      <c r="AC1674" s="219"/>
      <c r="AD1674" s="219"/>
    </row>
    <row r="1675" spans="1:30" ht="36" customHeight="1">
      <c r="A1675" s="32">
        <v>240</v>
      </c>
      <c r="B1675" s="219" t="s">
        <v>4975</v>
      </c>
      <c r="C1675" s="219" t="s">
        <v>4976</v>
      </c>
      <c r="D1675" s="219" t="s">
        <v>32</v>
      </c>
      <c r="E1675" s="219" t="s">
        <v>4977</v>
      </c>
      <c r="F1675" s="220">
        <v>12349000</v>
      </c>
      <c r="G1675" s="221"/>
      <c r="H1675" s="26"/>
      <c r="I1675" s="26"/>
      <c r="J1675" s="26"/>
      <c r="K1675" s="221"/>
      <c r="L1675" s="26"/>
      <c r="M1675" s="221"/>
      <c r="N1675" s="26"/>
      <c r="O1675" s="26"/>
      <c r="P1675" s="26"/>
      <c r="Q1675" s="26"/>
      <c r="R1675" s="222">
        <v>0</v>
      </c>
      <c r="S1675" s="26"/>
      <c r="T1675" s="26"/>
      <c r="U1675" s="26"/>
      <c r="V1675" s="16">
        <f t="shared" si="71"/>
        <v>1905.4507000000001</v>
      </c>
      <c r="W1675" s="28">
        <f t="shared" si="72"/>
        <v>1905.4507000000001</v>
      </c>
      <c r="X1675" s="28">
        <v>1905.4507000000001</v>
      </c>
      <c r="Y1675" s="11" t="s">
        <v>34</v>
      </c>
      <c r="Z1675" s="219">
        <v>54</v>
      </c>
      <c r="AA1675" s="219">
        <v>12</v>
      </c>
      <c r="AB1675" s="219">
        <v>5</v>
      </c>
      <c r="AC1675" s="219"/>
      <c r="AD1675" s="219"/>
    </row>
    <row r="1676" spans="1:30" ht="36" customHeight="1">
      <c r="A1676" s="32">
        <v>241</v>
      </c>
      <c r="B1676" s="219" t="s">
        <v>4978</v>
      </c>
      <c r="C1676" s="219" t="s">
        <v>4979</v>
      </c>
      <c r="D1676" s="219" t="s">
        <v>32</v>
      </c>
      <c r="E1676" s="219" t="s">
        <v>4980</v>
      </c>
      <c r="F1676" s="220">
        <v>10894000</v>
      </c>
      <c r="G1676" s="221"/>
      <c r="H1676" s="26"/>
      <c r="I1676" s="26"/>
      <c r="J1676" s="26"/>
      <c r="K1676" s="221"/>
      <c r="L1676" s="26"/>
      <c r="M1676" s="221"/>
      <c r="N1676" s="26"/>
      <c r="O1676" s="26"/>
      <c r="P1676" s="26"/>
      <c r="Q1676" s="26"/>
      <c r="R1676" s="222">
        <v>0</v>
      </c>
      <c r="S1676" s="26"/>
      <c r="T1676" s="26"/>
      <c r="U1676" s="26"/>
      <c r="V1676" s="16">
        <f t="shared" si="71"/>
        <v>1680.9442000000001</v>
      </c>
      <c r="W1676" s="28">
        <f t="shared" si="72"/>
        <v>1680.9442000000001</v>
      </c>
      <c r="X1676" s="28">
        <v>1680.9442000000001</v>
      </c>
      <c r="Y1676" s="11" t="s">
        <v>34</v>
      </c>
      <c r="Z1676" s="219">
        <v>54</v>
      </c>
      <c r="AA1676" s="219">
        <v>12</v>
      </c>
      <c r="AB1676" s="219">
        <v>5</v>
      </c>
      <c r="AC1676" s="219"/>
      <c r="AD1676" s="219"/>
    </row>
    <row r="1677" spans="1:30" ht="36" hidden="1" customHeight="1">
      <c r="A1677" s="32">
        <v>242</v>
      </c>
      <c r="B1677" s="219" t="s">
        <v>4981</v>
      </c>
      <c r="C1677" s="219" t="s">
        <v>4982</v>
      </c>
      <c r="D1677" s="219" t="s">
        <v>32</v>
      </c>
      <c r="E1677" s="219" t="s">
        <v>4983</v>
      </c>
      <c r="F1677" s="220">
        <v>8461200</v>
      </c>
      <c r="G1677" s="221"/>
      <c r="H1677" s="26"/>
      <c r="I1677" s="26"/>
      <c r="J1677" s="26"/>
      <c r="K1677" s="221"/>
      <c r="L1677" s="26"/>
      <c r="M1677" s="221"/>
      <c r="N1677" s="26"/>
      <c r="O1677" s="26"/>
      <c r="P1677" s="26"/>
      <c r="Q1677" s="26"/>
      <c r="R1677" s="222">
        <v>0</v>
      </c>
      <c r="S1677" s="26"/>
      <c r="T1677" s="26"/>
      <c r="U1677" s="26"/>
      <c r="V1677" s="16">
        <f t="shared" ref="V1677:V1739" si="73">0.0001543*F1677+0.7*G1677+ 0.7*H1677+0.6*I1677+0.5*J1677+1.02*K1677+0.00088*L1677+0.99*M1677+0.00094*N1677+1.05*O1677+0.00083*P1677+1.09*Q1677+0.0009*R1677+1.09*S1677+1*T1677+0*U1677</f>
        <v>1305.5631600000002</v>
      </c>
      <c r="W1677" s="28">
        <f t="shared" si="72"/>
        <v>1305.5631600000002</v>
      </c>
      <c r="X1677" s="28">
        <v>1305.5631600000002</v>
      </c>
      <c r="Y1677" s="11" t="s">
        <v>34</v>
      </c>
      <c r="Z1677" s="219">
        <v>54</v>
      </c>
      <c r="AA1677" s="219">
        <v>12</v>
      </c>
      <c r="AB1677" s="219">
        <v>5</v>
      </c>
      <c r="AC1677" s="219" t="s">
        <v>4984</v>
      </c>
      <c r="AD1677" s="219">
        <v>1098</v>
      </c>
    </row>
    <row r="1678" spans="1:30" ht="36" customHeight="1">
      <c r="A1678" s="32">
        <v>243</v>
      </c>
      <c r="B1678" s="219" t="s">
        <v>4985</v>
      </c>
      <c r="C1678" s="219" t="s">
        <v>4986</v>
      </c>
      <c r="D1678" s="219" t="s">
        <v>32</v>
      </c>
      <c r="E1678" s="219" t="s">
        <v>3042</v>
      </c>
      <c r="F1678" s="220">
        <v>9847000</v>
      </c>
      <c r="G1678" s="221"/>
      <c r="H1678" s="26"/>
      <c r="I1678" s="26"/>
      <c r="J1678" s="26"/>
      <c r="K1678" s="221"/>
      <c r="L1678" s="26"/>
      <c r="M1678" s="221"/>
      <c r="N1678" s="26"/>
      <c r="O1678" s="26"/>
      <c r="P1678" s="26"/>
      <c r="Q1678" s="26"/>
      <c r="R1678" s="222">
        <v>0</v>
      </c>
      <c r="S1678" s="26"/>
      <c r="T1678" s="26"/>
      <c r="U1678" s="26"/>
      <c r="V1678" s="16">
        <f t="shared" si="73"/>
        <v>1519.3921</v>
      </c>
      <c r="W1678" s="28">
        <f t="shared" si="72"/>
        <v>1519.3921</v>
      </c>
      <c r="X1678" s="28">
        <v>1519.3921</v>
      </c>
      <c r="Y1678" s="11" t="s">
        <v>34</v>
      </c>
      <c r="Z1678" s="219">
        <v>54</v>
      </c>
      <c r="AA1678" s="219">
        <v>12</v>
      </c>
      <c r="AB1678" s="219">
        <v>5</v>
      </c>
      <c r="AC1678" s="219"/>
      <c r="AD1678" s="219"/>
    </row>
    <row r="1679" spans="1:30" ht="36" customHeight="1">
      <c r="A1679" s="32">
        <v>244</v>
      </c>
      <c r="B1679" s="219" t="s">
        <v>4987</v>
      </c>
      <c r="C1679" s="219" t="s">
        <v>4988</v>
      </c>
      <c r="D1679" s="219" t="s">
        <v>32</v>
      </c>
      <c r="E1679" s="219" t="s">
        <v>125</v>
      </c>
      <c r="F1679" s="220">
        <v>9341600</v>
      </c>
      <c r="G1679" s="221"/>
      <c r="H1679" s="26"/>
      <c r="I1679" s="26"/>
      <c r="J1679" s="26"/>
      <c r="K1679" s="221"/>
      <c r="L1679" s="26"/>
      <c r="M1679" s="221"/>
      <c r="N1679" s="26"/>
      <c r="O1679" s="26"/>
      <c r="P1679" s="26"/>
      <c r="Q1679" s="26"/>
      <c r="R1679" s="222">
        <v>0</v>
      </c>
      <c r="S1679" s="26"/>
      <c r="T1679" s="26"/>
      <c r="U1679" s="26"/>
      <c r="V1679" s="16">
        <f t="shared" si="73"/>
        <v>1441.4088800000002</v>
      </c>
      <c r="W1679" s="28">
        <f t="shared" si="72"/>
        <v>1441.4088800000002</v>
      </c>
      <c r="X1679" s="28">
        <v>1441.4088800000002</v>
      </c>
      <c r="Y1679" s="11" t="s">
        <v>34</v>
      </c>
      <c r="Z1679" s="219">
        <v>54</v>
      </c>
      <c r="AA1679" s="219">
        <v>12</v>
      </c>
      <c r="AB1679" s="219">
        <v>5</v>
      </c>
      <c r="AC1679" s="219"/>
      <c r="AD1679" s="219"/>
    </row>
    <row r="1680" spans="1:30" ht="36" customHeight="1">
      <c r="A1680" s="32">
        <v>245</v>
      </c>
      <c r="B1680" s="219" t="s">
        <v>4989</v>
      </c>
      <c r="C1680" s="219" t="s">
        <v>4990</v>
      </c>
      <c r="D1680" s="219" t="s">
        <v>32</v>
      </c>
      <c r="E1680" s="219" t="s">
        <v>1700</v>
      </c>
      <c r="F1680" s="220">
        <v>9175000</v>
      </c>
      <c r="G1680" s="221"/>
      <c r="H1680" s="26"/>
      <c r="I1680" s="26"/>
      <c r="J1680" s="26"/>
      <c r="K1680" s="221"/>
      <c r="L1680" s="26"/>
      <c r="M1680" s="221"/>
      <c r="N1680" s="26"/>
      <c r="O1680" s="26"/>
      <c r="P1680" s="26"/>
      <c r="Q1680" s="26"/>
      <c r="R1680" s="222">
        <v>0</v>
      </c>
      <c r="S1680" s="26"/>
      <c r="T1680" s="26"/>
      <c r="U1680" s="26"/>
      <c r="V1680" s="16">
        <f t="shared" si="73"/>
        <v>1415.7025000000001</v>
      </c>
      <c r="W1680" s="28">
        <f t="shared" si="72"/>
        <v>1415.7025000000001</v>
      </c>
      <c r="X1680" s="28">
        <v>1415.7025000000001</v>
      </c>
      <c r="Y1680" s="11" t="s">
        <v>34</v>
      </c>
      <c r="Z1680" s="219">
        <v>54</v>
      </c>
      <c r="AA1680" s="219">
        <v>12</v>
      </c>
      <c r="AB1680" s="219">
        <v>5</v>
      </c>
      <c r="AC1680" s="219"/>
      <c r="AD1680" s="219"/>
    </row>
    <row r="1681" spans="1:30" ht="36" customHeight="1">
      <c r="A1681" s="32">
        <v>246</v>
      </c>
      <c r="B1681" s="219" t="s">
        <v>4991</v>
      </c>
      <c r="C1681" s="219" t="s">
        <v>4992</v>
      </c>
      <c r="D1681" s="219" t="s">
        <v>32</v>
      </c>
      <c r="E1681" s="219" t="s">
        <v>4147</v>
      </c>
      <c r="F1681" s="220">
        <v>7482000</v>
      </c>
      <c r="G1681" s="221"/>
      <c r="H1681" s="26"/>
      <c r="I1681" s="26"/>
      <c r="J1681" s="26"/>
      <c r="K1681" s="221"/>
      <c r="L1681" s="26"/>
      <c r="M1681" s="221"/>
      <c r="N1681" s="26"/>
      <c r="O1681" s="26"/>
      <c r="P1681" s="26"/>
      <c r="Q1681" s="26"/>
      <c r="R1681" s="222">
        <v>0</v>
      </c>
      <c r="S1681" s="26"/>
      <c r="T1681" s="26"/>
      <c r="U1681" s="26"/>
      <c r="V1681" s="16">
        <f t="shared" si="73"/>
        <v>1154.4726000000001</v>
      </c>
      <c r="W1681" s="28">
        <f t="shared" si="72"/>
        <v>1154.4726000000001</v>
      </c>
      <c r="X1681" s="28">
        <v>1154.4726000000001</v>
      </c>
      <c r="Y1681" s="11" t="s">
        <v>34</v>
      </c>
      <c r="Z1681" s="219">
        <v>54</v>
      </c>
      <c r="AA1681" s="219">
        <v>12</v>
      </c>
      <c r="AB1681" s="219">
        <v>5</v>
      </c>
      <c r="AC1681" s="219"/>
      <c r="AD1681" s="219"/>
    </row>
    <row r="1682" spans="1:30" ht="36" customHeight="1">
      <c r="A1682" s="32">
        <v>247</v>
      </c>
      <c r="B1682" s="219" t="s">
        <v>4993</v>
      </c>
      <c r="C1682" s="219" t="s">
        <v>4994</v>
      </c>
      <c r="D1682" s="219" t="s">
        <v>32</v>
      </c>
      <c r="E1682" s="219" t="s">
        <v>1269</v>
      </c>
      <c r="F1682" s="220">
        <v>11483000</v>
      </c>
      <c r="G1682" s="221"/>
      <c r="H1682" s="26"/>
      <c r="I1682" s="26"/>
      <c r="J1682" s="26"/>
      <c r="K1682" s="221"/>
      <c r="L1682" s="26"/>
      <c r="M1682" s="221"/>
      <c r="N1682" s="26"/>
      <c r="O1682" s="26"/>
      <c r="P1682" s="26"/>
      <c r="Q1682" s="26"/>
      <c r="R1682" s="222">
        <v>0</v>
      </c>
      <c r="S1682" s="26"/>
      <c r="T1682" s="26"/>
      <c r="U1682" s="26"/>
      <c r="V1682" s="16">
        <f t="shared" si="73"/>
        <v>1771.8269</v>
      </c>
      <c r="W1682" s="28">
        <f t="shared" si="72"/>
        <v>1771.8269</v>
      </c>
      <c r="X1682" s="28">
        <v>1771.8269</v>
      </c>
      <c r="Y1682" s="11" t="s">
        <v>34</v>
      </c>
      <c r="Z1682" s="219">
        <v>54</v>
      </c>
      <c r="AA1682" s="219">
        <v>12</v>
      </c>
      <c r="AB1682" s="219">
        <v>5</v>
      </c>
      <c r="AC1682" s="219"/>
      <c r="AD1682" s="219"/>
    </row>
    <row r="1683" spans="1:30" ht="36" customHeight="1">
      <c r="A1683" s="32">
        <v>248</v>
      </c>
      <c r="B1683" s="219" t="s">
        <v>4995</v>
      </c>
      <c r="C1683" s="219" t="s">
        <v>4996</v>
      </c>
      <c r="D1683" s="219" t="s">
        <v>32</v>
      </c>
      <c r="E1683" s="219" t="s">
        <v>4997</v>
      </c>
      <c r="F1683" s="220">
        <v>9102100</v>
      </c>
      <c r="G1683" s="221"/>
      <c r="H1683" s="26"/>
      <c r="I1683" s="26"/>
      <c r="J1683" s="26"/>
      <c r="K1683" s="221"/>
      <c r="L1683" s="26"/>
      <c r="M1683" s="221"/>
      <c r="N1683" s="26"/>
      <c r="O1683" s="26"/>
      <c r="P1683" s="26"/>
      <c r="Q1683" s="26"/>
      <c r="R1683" s="222">
        <v>0</v>
      </c>
      <c r="S1683" s="26"/>
      <c r="T1683" s="26"/>
      <c r="U1683" s="26"/>
      <c r="V1683" s="16">
        <f t="shared" si="73"/>
        <v>1404.4540300000001</v>
      </c>
      <c r="W1683" s="28">
        <f t="shared" si="72"/>
        <v>1404.4540300000001</v>
      </c>
      <c r="X1683" s="28">
        <v>1404.4540300000001</v>
      </c>
      <c r="Y1683" s="11" t="s">
        <v>51</v>
      </c>
      <c r="Z1683" s="219">
        <v>54</v>
      </c>
      <c r="AA1683" s="219">
        <v>12</v>
      </c>
      <c r="AB1683" s="219">
        <v>5</v>
      </c>
      <c r="AC1683" s="219"/>
      <c r="AD1683" s="219"/>
    </row>
    <row r="1684" spans="1:30" ht="36" customHeight="1">
      <c r="A1684" s="32">
        <v>249</v>
      </c>
      <c r="B1684" s="219" t="s">
        <v>4998</v>
      </c>
      <c r="C1684" s="219" t="s">
        <v>4999</v>
      </c>
      <c r="D1684" s="219" t="s">
        <v>32</v>
      </c>
      <c r="E1684" s="219" t="s">
        <v>5000</v>
      </c>
      <c r="F1684" s="220">
        <v>12618100</v>
      </c>
      <c r="G1684" s="221"/>
      <c r="H1684" s="26"/>
      <c r="I1684" s="26"/>
      <c r="J1684" s="26"/>
      <c r="K1684" s="221"/>
      <c r="L1684" s="26"/>
      <c r="M1684" s="221"/>
      <c r="N1684" s="26"/>
      <c r="O1684" s="26"/>
      <c r="P1684" s="26"/>
      <c r="Q1684" s="26"/>
      <c r="R1684" s="222">
        <v>0</v>
      </c>
      <c r="S1684" s="26"/>
      <c r="T1684" s="26"/>
      <c r="U1684" s="26"/>
      <c r="V1684" s="16">
        <f t="shared" si="73"/>
        <v>1946.9728300000002</v>
      </c>
      <c r="W1684" s="28">
        <f t="shared" si="72"/>
        <v>1946.9728300000002</v>
      </c>
      <c r="X1684" s="28">
        <v>1946.9728300000002</v>
      </c>
      <c r="Y1684" s="11" t="s">
        <v>51</v>
      </c>
      <c r="Z1684" s="219">
        <v>54</v>
      </c>
      <c r="AA1684" s="219">
        <v>12</v>
      </c>
      <c r="AB1684" s="219">
        <v>5</v>
      </c>
      <c r="AC1684" s="219"/>
      <c r="AD1684" s="219"/>
    </row>
    <row r="1685" spans="1:30" ht="36" customHeight="1">
      <c r="A1685" s="32">
        <v>250</v>
      </c>
      <c r="B1685" s="219" t="s">
        <v>5001</v>
      </c>
      <c r="C1685" s="219" t="s">
        <v>5002</v>
      </c>
      <c r="D1685" s="219" t="s">
        <v>32</v>
      </c>
      <c r="E1685" s="219" t="s">
        <v>486</v>
      </c>
      <c r="F1685" s="220">
        <v>10016200</v>
      </c>
      <c r="G1685" s="221"/>
      <c r="H1685" s="26"/>
      <c r="I1685" s="26"/>
      <c r="J1685" s="26"/>
      <c r="K1685" s="221"/>
      <c r="L1685" s="26"/>
      <c r="M1685" s="221"/>
      <c r="N1685" s="26"/>
      <c r="O1685" s="26"/>
      <c r="P1685" s="26"/>
      <c r="Q1685" s="26"/>
      <c r="R1685" s="222">
        <v>0</v>
      </c>
      <c r="S1685" s="26"/>
      <c r="T1685" s="26"/>
      <c r="U1685" s="26"/>
      <c r="V1685" s="16">
        <f t="shared" si="73"/>
        <v>1545.4996600000002</v>
      </c>
      <c r="W1685" s="28">
        <f t="shared" si="72"/>
        <v>1545.4996600000002</v>
      </c>
      <c r="X1685" s="28">
        <v>1545.4996600000002</v>
      </c>
      <c r="Y1685" s="11" t="s">
        <v>51</v>
      </c>
      <c r="Z1685" s="219">
        <v>54</v>
      </c>
      <c r="AA1685" s="219">
        <v>12</v>
      </c>
      <c r="AB1685" s="219">
        <v>5</v>
      </c>
      <c r="AC1685" s="219"/>
      <c r="AD1685" s="219"/>
    </row>
    <row r="1686" spans="1:30" ht="36" customHeight="1">
      <c r="A1686" s="32">
        <v>251</v>
      </c>
      <c r="B1686" s="219" t="s">
        <v>5003</v>
      </c>
      <c r="C1686" s="219" t="s">
        <v>5004</v>
      </c>
      <c r="D1686" s="219" t="s">
        <v>32</v>
      </c>
      <c r="E1686" s="219" t="s">
        <v>486</v>
      </c>
      <c r="F1686" s="220">
        <v>6543000</v>
      </c>
      <c r="G1686" s="221"/>
      <c r="H1686" s="26"/>
      <c r="I1686" s="26"/>
      <c r="J1686" s="26"/>
      <c r="K1686" s="221"/>
      <c r="L1686" s="26"/>
      <c r="M1686" s="221"/>
      <c r="N1686" s="26"/>
      <c r="O1686" s="26"/>
      <c r="P1686" s="26"/>
      <c r="Q1686" s="26"/>
      <c r="R1686" s="222">
        <v>0</v>
      </c>
      <c r="S1686" s="26"/>
      <c r="T1686" s="26"/>
      <c r="U1686" s="26"/>
      <c r="V1686" s="16">
        <f t="shared" si="73"/>
        <v>1009.5849000000001</v>
      </c>
      <c r="W1686" s="28">
        <f t="shared" si="72"/>
        <v>1009.5849000000001</v>
      </c>
      <c r="X1686" s="28">
        <v>1009.5849000000001</v>
      </c>
      <c r="Y1686" s="11" t="s">
        <v>34</v>
      </c>
      <c r="Z1686" s="219">
        <v>54</v>
      </c>
      <c r="AA1686" s="219">
        <v>12</v>
      </c>
      <c r="AB1686" s="219">
        <v>5</v>
      </c>
      <c r="AC1686" s="219"/>
      <c r="AD1686" s="219"/>
    </row>
    <row r="1687" spans="1:30" ht="36" customHeight="1">
      <c r="A1687" s="32">
        <v>252</v>
      </c>
      <c r="B1687" s="219" t="s">
        <v>5005</v>
      </c>
      <c r="C1687" s="219" t="s">
        <v>5006</v>
      </c>
      <c r="D1687" s="219" t="s">
        <v>32</v>
      </c>
      <c r="E1687" s="219" t="s">
        <v>5007</v>
      </c>
      <c r="F1687" s="220">
        <v>8394000</v>
      </c>
      <c r="G1687" s="221"/>
      <c r="H1687" s="26"/>
      <c r="I1687" s="26"/>
      <c r="J1687" s="26"/>
      <c r="K1687" s="221"/>
      <c r="L1687" s="26"/>
      <c r="M1687" s="221"/>
      <c r="N1687" s="26"/>
      <c r="O1687" s="26"/>
      <c r="P1687" s="26"/>
      <c r="Q1687" s="26"/>
      <c r="R1687" s="222">
        <v>0</v>
      </c>
      <c r="S1687" s="26"/>
      <c r="T1687" s="26"/>
      <c r="U1687" s="26"/>
      <c r="V1687" s="16">
        <f t="shared" si="73"/>
        <v>1295.1942000000001</v>
      </c>
      <c r="W1687" s="28">
        <f t="shared" si="72"/>
        <v>1295.1942000000001</v>
      </c>
      <c r="X1687" s="28">
        <v>1295.1942000000001</v>
      </c>
      <c r="Y1687" s="11" t="s">
        <v>34</v>
      </c>
      <c r="Z1687" s="219">
        <v>54</v>
      </c>
      <c r="AA1687" s="219">
        <v>12</v>
      </c>
      <c r="AB1687" s="219">
        <v>5</v>
      </c>
      <c r="AC1687" s="219"/>
      <c r="AD1687" s="219"/>
    </row>
    <row r="1688" spans="1:30" ht="36" hidden="1" customHeight="1">
      <c r="A1688" s="32">
        <v>253</v>
      </c>
      <c r="B1688" s="219" t="s">
        <v>5008</v>
      </c>
      <c r="C1688" s="219" t="s">
        <v>5009</v>
      </c>
      <c r="D1688" s="219" t="s">
        <v>32</v>
      </c>
      <c r="E1688" s="219" t="s">
        <v>33</v>
      </c>
      <c r="F1688" s="220">
        <v>8111000</v>
      </c>
      <c r="G1688" s="221"/>
      <c r="H1688" s="26"/>
      <c r="I1688" s="26"/>
      <c r="J1688" s="26"/>
      <c r="K1688" s="221"/>
      <c r="L1688" s="26"/>
      <c r="M1688" s="221"/>
      <c r="N1688" s="26"/>
      <c r="O1688" s="26"/>
      <c r="P1688" s="26"/>
      <c r="Q1688" s="26"/>
      <c r="R1688" s="222">
        <v>0</v>
      </c>
      <c r="S1688" s="26"/>
      <c r="T1688" s="26"/>
      <c r="U1688" s="26"/>
      <c r="V1688" s="16">
        <f t="shared" si="73"/>
        <v>1251.5273</v>
      </c>
      <c r="W1688" s="28">
        <f t="shared" si="72"/>
        <v>1251.5273</v>
      </c>
      <c r="X1688" s="28">
        <v>1251.5273</v>
      </c>
      <c r="Y1688" s="11" t="s">
        <v>34</v>
      </c>
      <c r="Z1688" s="219">
        <v>54</v>
      </c>
      <c r="AA1688" s="219">
        <v>12</v>
      </c>
      <c r="AB1688" s="219">
        <v>5</v>
      </c>
      <c r="AC1688" s="219" t="s">
        <v>5010</v>
      </c>
      <c r="AD1688" s="219">
        <v>1130</v>
      </c>
    </row>
    <row r="1689" spans="1:30" ht="36" hidden="1" customHeight="1">
      <c r="A1689" s="32">
        <v>1</v>
      </c>
      <c r="B1689" s="51" t="s">
        <v>5011</v>
      </c>
      <c r="C1689" s="51" t="s">
        <v>5012</v>
      </c>
      <c r="D1689" s="51" t="s">
        <v>32</v>
      </c>
      <c r="E1689" s="52" t="s">
        <v>3659</v>
      </c>
      <c r="F1689" s="226">
        <v>7097519.9999999981</v>
      </c>
      <c r="G1689" s="226"/>
      <c r="H1689" s="226"/>
      <c r="I1689" s="226"/>
      <c r="J1689" s="226"/>
      <c r="K1689" s="226"/>
      <c r="L1689" s="226"/>
      <c r="M1689" s="226"/>
      <c r="N1689" s="226"/>
      <c r="O1689" s="226"/>
      <c r="P1689" s="226"/>
      <c r="Q1689" s="226"/>
      <c r="R1689" s="226"/>
      <c r="S1689" s="226"/>
      <c r="T1689" s="226"/>
      <c r="U1689" s="226"/>
      <c r="V1689" s="226">
        <f t="shared" si="73"/>
        <v>1095.1473359999998</v>
      </c>
      <c r="W1689" s="59">
        <v>1095.1473359999998</v>
      </c>
      <c r="X1689" s="59">
        <f>IF(Y1689="EVN",V1689,W1689)</f>
        <v>1095.1473359999998</v>
      </c>
      <c r="Y1689" s="11" t="s">
        <v>34</v>
      </c>
      <c r="Z1689" s="52">
        <v>55</v>
      </c>
      <c r="AA1689" s="52">
        <v>23</v>
      </c>
      <c r="AB1689" s="52">
        <v>5</v>
      </c>
      <c r="AC1689" s="52" t="s">
        <v>5013</v>
      </c>
      <c r="AD1689" s="52">
        <v>1318</v>
      </c>
    </row>
    <row r="1690" spans="1:30" ht="36" hidden="1" customHeight="1">
      <c r="A1690" s="32">
        <v>2</v>
      </c>
      <c r="B1690" s="51" t="s">
        <v>5014</v>
      </c>
      <c r="C1690" s="51" t="s">
        <v>5015</v>
      </c>
      <c r="D1690" s="51" t="s">
        <v>32</v>
      </c>
      <c r="E1690" s="52" t="s">
        <v>1700</v>
      </c>
      <c r="F1690" s="226">
        <v>12178096</v>
      </c>
      <c r="G1690" s="226"/>
      <c r="H1690" s="226"/>
      <c r="I1690" s="226"/>
      <c r="J1690" s="226"/>
      <c r="K1690" s="226"/>
      <c r="L1690" s="226"/>
      <c r="M1690" s="226"/>
      <c r="N1690" s="226"/>
      <c r="O1690" s="226"/>
      <c r="P1690" s="226"/>
      <c r="Q1690" s="226"/>
      <c r="R1690" s="226"/>
      <c r="S1690" s="226"/>
      <c r="T1690" s="226"/>
      <c r="U1690" s="226"/>
      <c r="V1690" s="226">
        <f t="shared" si="73"/>
        <v>1879.0802128</v>
      </c>
      <c r="W1690" s="59">
        <v>1879.0802128</v>
      </c>
      <c r="X1690" s="59">
        <f t="shared" ref="X1690:X1753" si="74">IF(Y1690="EVN",V1690,W1690)</f>
        <v>1879.0802128</v>
      </c>
      <c r="Y1690" s="11" t="s">
        <v>51</v>
      </c>
      <c r="Z1690" s="52">
        <v>55</v>
      </c>
      <c r="AA1690" s="52">
        <v>23</v>
      </c>
      <c r="AB1690" s="52">
        <v>5</v>
      </c>
      <c r="AC1690" s="52" t="s">
        <v>5016</v>
      </c>
      <c r="AD1690" s="52">
        <v>1350</v>
      </c>
    </row>
    <row r="1691" spans="1:30" ht="36" hidden="1" customHeight="1">
      <c r="A1691" s="32">
        <v>3</v>
      </c>
      <c r="B1691" s="51" t="s">
        <v>5017</v>
      </c>
      <c r="C1691" s="52" t="s">
        <v>5018</v>
      </c>
      <c r="D1691" s="51" t="s">
        <v>32</v>
      </c>
      <c r="E1691" s="52" t="s">
        <v>5019</v>
      </c>
      <c r="F1691" s="226">
        <v>48003839.999999985</v>
      </c>
      <c r="G1691" s="226"/>
      <c r="H1691" s="226"/>
      <c r="I1691" s="226"/>
      <c r="J1691" s="226"/>
      <c r="K1691" s="226"/>
      <c r="L1691" s="226"/>
      <c r="M1691" s="226"/>
      <c r="N1691" s="226"/>
      <c r="O1691" s="226"/>
      <c r="P1691" s="226"/>
      <c r="Q1691" s="226"/>
      <c r="R1691" s="226"/>
      <c r="S1691" s="226"/>
      <c r="T1691" s="226"/>
      <c r="U1691" s="226"/>
      <c r="V1691" s="226">
        <f t="shared" si="73"/>
        <v>7406.992511999998</v>
      </c>
      <c r="W1691" s="59">
        <v>7406.992511999998</v>
      </c>
      <c r="X1691" s="59">
        <f t="shared" si="74"/>
        <v>7406.992511999998</v>
      </c>
      <c r="Y1691" s="11" t="s">
        <v>34</v>
      </c>
      <c r="Z1691" s="52">
        <v>55</v>
      </c>
      <c r="AA1691" s="52">
        <v>23</v>
      </c>
      <c r="AB1691" s="52">
        <v>5</v>
      </c>
      <c r="AC1691" s="52" t="s">
        <v>5020</v>
      </c>
      <c r="AD1691" s="52">
        <v>1313</v>
      </c>
    </row>
    <row r="1692" spans="1:30" ht="36" hidden="1" customHeight="1">
      <c r="A1692" s="32">
        <v>4</v>
      </c>
      <c r="B1692" s="51" t="s">
        <v>5021</v>
      </c>
      <c r="C1692" s="51" t="s">
        <v>5022</v>
      </c>
      <c r="D1692" s="51" t="s">
        <v>32</v>
      </c>
      <c r="E1692" s="52" t="s">
        <v>5019</v>
      </c>
      <c r="F1692" s="226">
        <v>7960920.0000000019</v>
      </c>
      <c r="G1692" s="226"/>
      <c r="H1692" s="226"/>
      <c r="I1692" s="226"/>
      <c r="J1692" s="226"/>
      <c r="K1692" s="226"/>
      <c r="L1692" s="226"/>
      <c r="M1692" s="226"/>
      <c r="N1692" s="226"/>
      <c r="O1692" s="226"/>
      <c r="P1692" s="226"/>
      <c r="Q1692" s="226"/>
      <c r="R1692" s="226"/>
      <c r="S1692" s="226"/>
      <c r="T1692" s="226"/>
      <c r="U1692" s="226"/>
      <c r="V1692" s="226">
        <f t="shared" si="73"/>
        <v>1228.3699560000005</v>
      </c>
      <c r="W1692" s="59">
        <v>1228.3699560000005</v>
      </c>
      <c r="X1692" s="59">
        <f t="shared" si="74"/>
        <v>1228.3699560000005</v>
      </c>
      <c r="Y1692" s="11" t="s">
        <v>34</v>
      </c>
      <c r="Z1692" s="52">
        <v>55</v>
      </c>
      <c r="AA1692" s="52">
        <v>23</v>
      </c>
      <c r="AB1692" s="52">
        <v>5</v>
      </c>
      <c r="AC1692" s="52" t="s">
        <v>5023</v>
      </c>
      <c r="AD1692" s="52">
        <v>2834</v>
      </c>
    </row>
    <row r="1693" spans="1:30" ht="36" hidden="1" customHeight="1">
      <c r="A1693" s="32">
        <v>5</v>
      </c>
      <c r="B1693" s="51" t="s">
        <v>5024</v>
      </c>
      <c r="C1693" s="51" t="s">
        <v>5025</v>
      </c>
      <c r="D1693" s="51" t="s">
        <v>32</v>
      </c>
      <c r="E1693" s="52" t="s">
        <v>1467</v>
      </c>
      <c r="F1693" s="226">
        <v>99341700</v>
      </c>
      <c r="G1693" s="226"/>
      <c r="H1693" s="226"/>
      <c r="I1693" s="226"/>
      <c r="J1693" s="226"/>
      <c r="K1693" s="226">
        <v>3</v>
      </c>
      <c r="L1693" s="226"/>
      <c r="M1693" s="226">
        <v>227</v>
      </c>
      <c r="N1693" s="226"/>
      <c r="O1693" s="226"/>
      <c r="P1693" s="226"/>
      <c r="Q1693" s="226"/>
      <c r="R1693" s="226"/>
      <c r="S1693" s="226"/>
      <c r="T1693" s="226"/>
      <c r="U1693" s="226"/>
      <c r="V1693" s="226">
        <f t="shared" si="73"/>
        <v>15556.214309999999</v>
      </c>
      <c r="W1693" s="59">
        <v>15456</v>
      </c>
      <c r="X1693" s="59">
        <f t="shared" si="74"/>
        <v>15556.214309999999</v>
      </c>
      <c r="Y1693" s="11" t="s">
        <v>51</v>
      </c>
      <c r="Z1693" s="52">
        <v>55</v>
      </c>
      <c r="AA1693" s="52">
        <v>23</v>
      </c>
      <c r="AB1693" s="52">
        <v>5</v>
      </c>
      <c r="AC1693" s="52" t="s">
        <v>5026</v>
      </c>
      <c r="AD1693" s="52">
        <v>1261</v>
      </c>
    </row>
    <row r="1694" spans="1:30" ht="36" hidden="1" customHeight="1">
      <c r="A1694" s="32">
        <v>6</v>
      </c>
      <c r="B1694" s="51" t="s">
        <v>5027</v>
      </c>
      <c r="C1694" s="51" t="s">
        <v>5028</v>
      </c>
      <c r="D1694" s="51" t="s">
        <v>32</v>
      </c>
      <c r="E1694" s="52" t="s">
        <v>5029</v>
      </c>
      <c r="F1694" s="226">
        <v>8700479.9999999944</v>
      </c>
      <c r="G1694" s="226"/>
      <c r="H1694" s="226"/>
      <c r="I1694" s="226"/>
      <c r="J1694" s="226"/>
      <c r="K1694" s="226"/>
      <c r="L1694" s="226"/>
      <c r="M1694" s="226"/>
      <c r="N1694" s="226"/>
      <c r="O1694" s="226"/>
      <c r="P1694" s="226"/>
      <c r="Q1694" s="226"/>
      <c r="R1694" s="226"/>
      <c r="S1694" s="226"/>
      <c r="T1694" s="226"/>
      <c r="U1694" s="226"/>
      <c r="V1694" s="226">
        <f t="shared" si="73"/>
        <v>1342.4840639999993</v>
      </c>
      <c r="W1694" s="59">
        <v>1342.4840639999993</v>
      </c>
      <c r="X1694" s="59">
        <f t="shared" si="74"/>
        <v>1342.4840639999993</v>
      </c>
      <c r="Y1694" s="11" t="s">
        <v>34</v>
      </c>
      <c r="Z1694" s="52">
        <v>55</v>
      </c>
      <c r="AA1694" s="52">
        <v>23</v>
      </c>
      <c r="AB1694" s="52">
        <v>5</v>
      </c>
      <c r="AC1694" s="52" t="s">
        <v>5030</v>
      </c>
      <c r="AD1694" s="52">
        <v>2837</v>
      </c>
    </row>
    <row r="1695" spans="1:30" ht="36" hidden="1" customHeight="1">
      <c r="A1695" s="32">
        <v>7</v>
      </c>
      <c r="B1695" s="51" t="s">
        <v>5031</v>
      </c>
      <c r="C1695" s="51" t="s">
        <v>5032</v>
      </c>
      <c r="D1695" s="52" t="s">
        <v>32</v>
      </c>
      <c r="E1695" s="52" t="s">
        <v>3659</v>
      </c>
      <c r="F1695" s="226">
        <v>16252500</v>
      </c>
      <c r="G1695" s="226"/>
      <c r="H1695" s="226"/>
      <c r="I1695" s="226"/>
      <c r="J1695" s="226"/>
      <c r="K1695" s="226"/>
      <c r="L1695" s="226"/>
      <c r="M1695" s="226"/>
      <c r="N1695" s="226"/>
      <c r="O1695" s="226"/>
      <c r="P1695" s="226"/>
      <c r="Q1695" s="226"/>
      <c r="R1695" s="226"/>
      <c r="S1695" s="226"/>
      <c r="T1695" s="226"/>
      <c r="U1695" s="226"/>
      <c r="V1695" s="226">
        <f t="shared" si="73"/>
        <v>2507.7607500000004</v>
      </c>
      <c r="W1695" s="59">
        <v>2470.7935560000001</v>
      </c>
      <c r="X1695" s="59">
        <f t="shared" si="74"/>
        <v>2507.7607500000004</v>
      </c>
      <c r="Y1695" s="11" t="s">
        <v>51</v>
      </c>
      <c r="Z1695" s="52">
        <v>55</v>
      </c>
      <c r="AA1695" s="52">
        <v>23</v>
      </c>
      <c r="AB1695" s="52">
        <v>5</v>
      </c>
      <c r="AC1695" s="52" t="s">
        <v>5033</v>
      </c>
      <c r="AD1695" s="52">
        <v>1294</v>
      </c>
    </row>
    <row r="1696" spans="1:30" ht="36" hidden="1" customHeight="1">
      <c r="A1696" s="32">
        <v>8</v>
      </c>
      <c r="B1696" s="51" t="s">
        <v>5034</v>
      </c>
      <c r="C1696" s="51" t="s">
        <v>5032</v>
      </c>
      <c r="D1696" s="52" t="s">
        <v>32</v>
      </c>
      <c r="E1696" s="52" t="s">
        <v>5035</v>
      </c>
      <c r="F1696" s="226">
        <v>124445279.99999981</v>
      </c>
      <c r="G1696" s="226"/>
      <c r="H1696" s="226"/>
      <c r="I1696" s="226"/>
      <c r="J1696" s="226"/>
      <c r="K1696" s="226"/>
      <c r="L1696" s="226"/>
      <c r="M1696" s="226"/>
      <c r="N1696" s="226"/>
      <c r="O1696" s="226"/>
      <c r="P1696" s="226"/>
      <c r="Q1696" s="226"/>
      <c r="R1696" s="226"/>
      <c r="S1696" s="226"/>
      <c r="T1696" s="226"/>
      <c r="U1696" s="226"/>
      <c r="V1696" s="226">
        <f t="shared" si="73"/>
        <v>19201.906703999972</v>
      </c>
      <c r="W1696" s="59">
        <v>19201.906703999972</v>
      </c>
      <c r="X1696" s="59">
        <f t="shared" si="74"/>
        <v>19201.906703999972</v>
      </c>
      <c r="Y1696" s="11" t="s">
        <v>34</v>
      </c>
      <c r="Z1696" s="52">
        <v>55</v>
      </c>
      <c r="AA1696" s="52">
        <v>23</v>
      </c>
      <c r="AB1696" s="52">
        <v>5</v>
      </c>
      <c r="AC1696" s="52" t="s">
        <v>5036</v>
      </c>
      <c r="AD1696" s="52">
        <v>1365</v>
      </c>
    </row>
    <row r="1697" spans="1:30" ht="36" hidden="1" customHeight="1">
      <c r="A1697" s="32">
        <v>9</v>
      </c>
      <c r="B1697" s="51" t="s">
        <v>5037</v>
      </c>
      <c r="C1697" s="51" t="s">
        <v>5038</v>
      </c>
      <c r="D1697" s="51" t="s">
        <v>32</v>
      </c>
      <c r="E1697" s="52" t="s">
        <v>5039</v>
      </c>
      <c r="F1697" s="226">
        <v>9846600.0000000037</v>
      </c>
      <c r="G1697" s="226"/>
      <c r="H1697" s="226"/>
      <c r="I1697" s="226"/>
      <c r="J1697" s="226"/>
      <c r="K1697" s="226"/>
      <c r="L1697" s="226"/>
      <c r="M1697" s="226"/>
      <c r="N1697" s="226"/>
      <c r="O1697" s="226"/>
      <c r="P1697" s="226"/>
      <c r="Q1697" s="226"/>
      <c r="R1697" s="226"/>
      <c r="S1697" s="226"/>
      <c r="T1697" s="226"/>
      <c r="U1697" s="226"/>
      <c r="V1697" s="226">
        <f t="shared" si="73"/>
        <v>1519.3303800000008</v>
      </c>
      <c r="W1697" s="59">
        <v>1519.3303800000008</v>
      </c>
      <c r="X1697" s="59">
        <f t="shared" si="74"/>
        <v>1519.3303800000008</v>
      </c>
      <c r="Y1697" s="11" t="s">
        <v>34</v>
      </c>
      <c r="Z1697" s="52">
        <v>55</v>
      </c>
      <c r="AA1697" s="52">
        <v>23</v>
      </c>
      <c r="AB1697" s="52">
        <v>5</v>
      </c>
      <c r="AC1697" s="52" t="s">
        <v>5040</v>
      </c>
      <c r="AD1697" s="52">
        <v>1351</v>
      </c>
    </row>
    <row r="1698" spans="1:30" ht="36" hidden="1" customHeight="1">
      <c r="A1698" s="32">
        <v>10</v>
      </c>
      <c r="B1698" s="51" t="s">
        <v>5041</v>
      </c>
      <c r="C1698" s="51" t="s">
        <v>5042</v>
      </c>
      <c r="D1698" s="52" t="s">
        <v>32</v>
      </c>
      <c r="E1698" s="52" t="s">
        <v>5043</v>
      </c>
      <c r="F1698" s="226">
        <v>18589579</v>
      </c>
      <c r="G1698" s="226"/>
      <c r="H1698" s="226"/>
      <c r="I1698" s="226"/>
      <c r="J1698" s="226"/>
      <c r="K1698" s="226"/>
      <c r="L1698" s="226"/>
      <c r="M1698" s="226"/>
      <c r="N1698" s="226"/>
      <c r="O1698" s="226"/>
      <c r="P1698" s="226"/>
      <c r="Q1698" s="226"/>
      <c r="R1698" s="226"/>
      <c r="S1698" s="226"/>
      <c r="T1698" s="226"/>
      <c r="U1698" s="226"/>
      <c r="V1698" s="226">
        <f t="shared" si="73"/>
        <v>2868.3720397000002</v>
      </c>
      <c r="W1698" s="59">
        <v>2783.2140240000003</v>
      </c>
      <c r="X1698" s="59">
        <f t="shared" si="74"/>
        <v>2868.3720397000002</v>
      </c>
      <c r="Y1698" s="11" t="s">
        <v>51</v>
      </c>
      <c r="Z1698" s="52">
        <v>55</v>
      </c>
      <c r="AA1698" s="52">
        <v>23</v>
      </c>
      <c r="AB1698" s="52">
        <v>5</v>
      </c>
      <c r="AC1698" s="52" t="s">
        <v>5044</v>
      </c>
      <c r="AD1698" s="52">
        <v>1289</v>
      </c>
    </row>
    <row r="1699" spans="1:30" ht="36" hidden="1" customHeight="1">
      <c r="A1699" s="32">
        <v>11</v>
      </c>
      <c r="B1699" s="51" t="s">
        <v>5045</v>
      </c>
      <c r="C1699" s="51" t="s">
        <v>5046</v>
      </c>
      <c r="D1699" s="51" t="s">
        <v>32</v>
      </c>
      <c r="E1699" s="52" t="s">
        <v>2045</v>
      </c>
      <c r="F1699" s="226">
        <v>14238479.999999996</v>
      </c>
      <c r="G1699" s="226"/>
      <c r="H1699" s="226"/>
      <c r="I1699" s="226"/>
      <c r="J1699" s="226"/>
      <c r="K1699" s="226"/>
      <c r="L1699" s="226"/>
      <c r="M1699" s="226"/>
      <c r="N1699" s="226"/>
      <c r="O1699" s="226"/>
      <c r="P1699" s="226"/>
      <c r="Q1699" s="226"/>
      <c r="R1699" s="226"/>
      <c r="S1699" s="226"/>
      <c r="T1699" s="226"/>
      <c r="U1699" s="226"/>
      <c r="V1699" s="226">
        <f t="shared" si="73"/>
        <v>2196.9974639999996</v>
      </c>
      <c r="W1699" s="59">
        <v>2196.9974639999996</v>
      </c>
      <c r="X1699" s="59">
        <f t="shared" si="74"/>
        <v>2196.9974639999996</v>
      </c>
      <c r="Y1699" s="11" t="s">
        <v>34</v>
      </c>
      <c r="Z1699" s="52">
        <v>55</v>
      </c>
      <c r="AA1699" s="52">
        <v>23</v>
      </c>
      <c r="AB1699" s="52">
        <v>5</v>
      </c>
      <c r="AC1699" s="52" t="s">
        <v>5047</v>
      </c>
      <c r="AD1699" s="52">
        <v>1300</v>
      </c>
    </row>
    <row r="1700" spans="1:30" ht="36" customHeight="1">
      <c r="A1700" s="32">
        <v>12</v>
      </c>
      <c r="B1700" s="51" t="s">
        <v>5048</v>
      </c>
      <c r="C1700" s="51" t="s">
        <v>5049</v>
      </c>
      <c r="D1700" s="51" t="s">
        <v>32</v>
      </c>
      <c r="E1700" s="52" t="s">
        <v>5050</v>
      </c>
      <c r="F1700" s="226">
        <v>7029300</v>
      </c>
      <c r="G1700" s="226"/>
      <c r="H1700" s="226"/>
      <c r="I1700" s="226"/>
      <c r="J1700" s="226"/>
      <c r="K1700" s="226"/>
      <c r="L1700" s="226"/>
      <c r="M1700" s="226"/>
      <c r="N1700" s="226"/>
      <c r="O1700" s="226"/>
      <c r="P1700" s="226"/>
      <c r="Q1700" s="226"/>
      <c r="R1700" s="226"/>
      <c r="S1700" s="226"/>
      <c r="T1700" s="226"/>
      <c r="U1700" s="226"/>
      <c r="V1700" s="226">
        <f t="shared" si="73"/>
        <v>1084.6209900000001</v>
      </c>
      <c r="W1700" s="59">
        <v>1075.7795999999998</v>
      </c>
      <c r="X1700" s="59">
        <f t="shared" si="74"/>
        <v>1084.6209900000001</v>
      </c>
      <c r="Y1700" s="11" t="s">
        <v>51</v>
      </c>
      <c r="Z1700" s="52">
        <v>55</v>
      </c>
      <c r="AA1700" s="52">
        <v>23</v>
      </c>
      <c r="AB1700" s="52">
        <v>5</v>
      </c>
      <c r="AC1700" s="52"/>
      <c r="AD1700" s="52"/>
    </row>
    <row r="1701" spans="1:30" ht="36" hidden="1" customHeight="1">
      <c r="A1701" s="32">
        <v>13</v>
      </c>
      <c r="B1701" s="51" t="s">
        <v>5051</v>
      </c>
      <c r="C1701" s="51" t="s">
        <v>5052</v>
      </c>
      <c r="D1701" s="51" t="s">
        <v>32</v>
      </c>
      <c r="E1701" s="52" t="s">
        <v>5053</v>
      </c>
      <c r="F1701" s="226">
        <v>8090300</v>
      </c>
      <c r="G1701" s="226"/>
      <c r="H1701" s="226"/>
      <c r="I1701" s="226"/>
      <c r="J1701" s="226"/>
      <c r="K1701" s="226"/>
      <c r="L1701" s="226"/>
      <c r="M1701" s="226"/>
      <c r="N1701" s="226"/>
      <c r="O1701" s="226"/>
      <c r="P1701" s="226"/>
      <c r="Q1701" s="226"/>
      <c r="R1701" s="226"/>
      <c r="S1701" s="226"/>
      <c r="T1701" s="226"/>
      <c r="U1701" s="226"/>
      <c r="V1701" s="226">
        <f t="shared" si="73"/>
        <v>1248.33329</v>
      </c>
      <c r="W1701" s="59">
        <v>1155.7502040000004</v>
      </c>
      <c r="X1701" s="59">
        <f t="shared" si="74"/>
        <v>1248.33329</v>
      </c>
      <c r="Y1701" s="11" t="s">
        <v>51</v>
      </c>
      <c r="Z1701" s="52">
        <v>55</v>
      </c>
      <c r="AA1701" s="52">
        <v>23</v>
      </c>
      <c r="AB1701" s="52">
        <v>5</v>
      </c>
      <c r="AC1701" s="52" t="s">
        <v>5054</v>
      </c>
      <c r="AD1701" s="52">
        <v>2170</v>
      </c>
    </row>
    <row r="1702" spans="1:30" ht="36" customHeight="1">
      <c r="A1702" s="32">
        <v>14</v>
      </c>
      <c r="B1702" s="51" t="s">
        <v>5055</v>
      </c>
      <c r="C1702" s="51" t="s">
        <v>5056</v>
      </c>
      <c r="D1702" s="51" t="s">
        <v>32</v>
      </c>
      <c r="E1702" s="52" t="s">
        <v>5057</v>
      </c>
      <c r="F1702" s="226">
        <v>28216559.999999989</v>
      </c>
      <c r="G1702" s="226">
        <v>4000</v>
      </c>
      <c r="H1702" s="226"/>
      <c r="I1702" s="226"/>
      <c r="J1702" s="226"/>
      <c r="K1702" s="226">
        <v>349</v>
      </c>
      <c r="L1702" s="226"/>
      <c r="M1702" s="226">
        <v>4</v>
      </c>
      <c r="N1702" s="226"/>
      <c r="O1702" s="226">
        <v>43</v>
      </c>
      <c r="P1702" s="226"/>
      <c r="Q1702" s="226"/>
      <c r="R1702" s="226"/>
      <c r="S1702" s="226"/>
      <c r="T1702" s="226"/>
      <c r="U1702" s="226"/>
      <c r="V1702" s="226">
        <f t="shared" si="73"/>
        <v>7558.9052079999974</v>
      </c>
      <c r="W1702" s="59">
        <v>7558.9052079999974</v>
      </c>
      <c r="X1702" s="59">
        <f t="shared" si="74"/>
        <v>7558.9052079999974</v>
      </c>
      <c r="Y1702" s="11" t="s">
        <v>34</v>
      </c>
      <c r="Z1702" s="52">
        <v>55</v>
      </c>
      <c r="AA1702" s="52">
        <v>23</v>
      </c>
      <c r="AB1702" s="52">
        <v>5</v>
      </c>
      <c r="AC1702" s="52"/>
      <c r="AD1702" s="52"/>
    </row>
    <row r="1703" spans="1:30" ht="36" hidden="1" customHeight="1">
      <c r="A1703" s="32">
        <v>15</v>
      </c>
      <c r="B1703" s="51" t="s">
        <v>5058</v>
      </c>
      <c r="C1703" s="51" t="s">
        <v>5059</v>
      </c>
      <c r="D1703" s="52" t="s">
        <v>32</v>
      </c>
      <c r="E1703" s="52" t="s">
        <v>5060</v>
      </c>
      <c r="F1703" s="226">
        <v>7044360.0000000009</v>
      </c>
      <c r="G1703" s="226"/>
      <c r="H1703" s="226"/>
      <c r="I1703" s="226"/>
      <c r="J1703" s="226"/>
      <c r="K1703" s="226"/>
      <c r="L1703" s="226"/>
      <c r="M1703" s="226"/>
      <c r="N1703" s="226"/>
      <c r="O1703" s="226"/>
      <c r="P1703" s="226"/>
      <c r="Q1703" s="226"/>
      <c r="R1703" s="226"/>
      <c r="S1703" s="226"/>
      <c r="T1703" s="226"/>
      <c r="U1703" s="226"/>
      <c r="V1703" s="226">
        <f t="shared" si="73"/>
        <v>1086.9447480000001</v>
      </c>
      <c r="W1703" s="59">
        <v>1086.9447480000001</v>
      </c>
      <c r="X1703" s="59">
        <f t="shared" si="74"/>
        <v>1086.9447480000001</v>
      </c>
      <c r="Y1703" s="11" t="s">
        <v>34</v>
      </c>
      <c r="Z1703" s="52">
        <v>55</v>
      </c>
      <c r="AA1703" s="52">
        <v>23</v>
      </c>
      <c r="AB1703" s="52">
        <v>5</v>
      </c>
      <c r="AC1703" s="52" t="s">
        <v>5061</v>
      </c>
      <c r="AD1703" s="52">
        <v>2850</v>
      </c>
    </row>
    <row r="1704" spans="1:30" ht="36" hidden="1" customHeight="1">
      <c r="A1704" s="32">
        <v>16</v>
      </c>
      <c r="B1704" s="51" t="s">
        <v>5062</v>
      </c>
      <c r="C1704" s="51" t="s">
        <v>5063</v>
      </c>
      <c r="D1704" s="52" t="s">
        <v>32</v>
      </c>
      <c r="E1704" s="52" t="s">
        <v>5064</v>
      </c>
      <c r="F1704" s="226">
        <v>12307620</v>
      </c>
      <c r="G1704" s="226"/>
      <c r="H1704" s="226"/>
      <c r="I1704" s="226"/>
      <c r="J1704" s="226"/>
      <c r="K1704" s="226"/>
      <c r="L1704" s="226"/>
      <c r="M1704" s="226"/>
      <c r="N1704" s="226"/>
      <c r="O1704" s="226"/>
      <c r="P1704" s="226"/>
      <c r="Q1704" s="226"/>
      <c r="R1704" s="226"/>
      <c r="S1704" s="226"/>
      <c r="T1704" s="226"/>
      <c r="U1704" s="226"/>
      <c r="V1704" s="226">
        <f t="shared" si="73"/>
        <v>1899.0657660000002</v>
      </c>
      <c r="W1704" s="59">
        <v>1715.8920699</v>
      </c>
      <c r="X1704" s="59">
        <f t="shared" si="74"/>
        <v>1899.0657660000002</v>
      </c>
      <c r="Y1704" s="11" t="s">
        <v>51</v>
      </c>
      <c r="Z1704" s="52">
        <v>55</v>
      </c>
      <c r="AA1704" s="52">
        <v>23</v>
      </c>
      <c r="AB1704" s="52">
        <v>5</v>
      </c>
      <c r="AC1704" s="52" t="s">
        <v>5065</v>
      </c>
      <c r="AD1704" s="52">
        <v>1306</v>
      </c>
    </row>
    <row r="1705" spans="1:30" ht="36" hidden="1" customHeight="1">
      <c r="A1705" s="32">
        <v>17</v>
      </c>
      <c r="B1705" s="51" t="s">
        <v>5066</v>
      </c>
      <c r="C1705" s="52" t="s">
        <v>5067</v>
      </c>
      <c r="D1705" s="52" t="s">
        <v>32</v>
      </c>
      <c r="E1705" s="52" t="s">
        <v>588</v>
      </c>
      <c r="F1705" s="226">
        <v>33654000</v>
      </c>
      <c r="G1705" s="226"/>
      <c r="H1705" s="226"/>
      <c r="I1705" s="226"/>
      <c r="J1705" s="226"/>
      <c r="K1705" s="226"/>
      <c r="L1705" s="226"/>
      <c r="M1705" s="226"/>
      <c r="N1705" s="226"/>
      <c r="O1705" s="226"/>
      <c r="P1705" s="226"/>
      <c r="Q1705" s="226"/>
      <c r="R1705" s="226"/>
      <c r="S1705" s="226"/>
      <c r="T1705" s="226"/>
      <c r="U1705" s="226"/>
      <c r="V1705" s="226">
        <f t="shared" si="73"/>
        <v>5192.8122000000003</v>
      </c>
      <c r="W1705" s="59">
        <v>5192</v>
      </c>
      <c r="X1705" s="59">
        <f t="shared" si="74"/>
        <v>5192</v>
      </c>
      <c r="Y1705" s="11" t="s">
        <v>34</v>
      </c>
      <c r="Z1705" s="52">
        <v>55</v>
      </c>
      <c r="AA1705" s="52">
        <v>23</v>
      </c>
      <c r="AB1705" s="52">
        <v>5</v>
      </c>
      <c r="AC1705" s="52" t="s">
        <v>5068</v>
      </c>
      <c r="AD1705" s="52">
        <v>2159</v>
      </c>
    </row>
    <row r="1706" spans="1:30" ht="36" hidden="1" customHeight="1">
      <c r="A1706" s="32">
        <v>18</v>
      </c>
      <c r="B1706" s="51" t="s">
        <v>5069</v>
      </c>
      <c r="C1706" s="51" t="s">
        <v>5070</v>
      </c>
      <c r="D1706" s="52" t="s">
        <v>32</v>
      </c>
      <c r="E1706" s="52" t="s">
        <v>5071</v>
      </c>
      <c r="F1706" s="226">
        <v>16786080</v>
      </c>
      <c r="G1706" s="226"/>
      <c r="H1706" s="226"/>
      <c r="I1706" s="226"/>
      <c r="J1706" s="226"/>
      <c r="K1706" s="226"/>
      <c r="L1706" s="226"/>
      <c r="M1706" s="226"/>
      <c r="N1706" s="226"/>
      <c r="O1706" s="226"/>
      <c r="P1706" s="226"/>
      <c r="Q1706" s="226"/>
      <c r="R1706" s="226"/>
      <c r="S1706" s="226"/>
      <c r="T1706" s="226"/>
      <c r="U1706" s="226"/>
      <c r="V1706" s="226">
        <f t="shared" si="73"/>
        <v>2590.0921440000002</v>
      </c>
      <c r="W1706" s="59">
        <v>2590.0921440000002</v>
      </c>
      <c r="X1706" s="59">
        <f t="shared" si="74"/>
        <v>2590.0921440000002</v>
      </c>
      <c r="Y1706" s="11" t="s">
        <v>34</v>
      </c>
      <c r="Z1706" s="52">
        <v>55</v>
      </c>
      <c r="AA1706" s="52">
        <v>23</v>
      </c>
      <c r="AB1706" s="52">
        <v>5</v>
      </c>
      <c r="AC1706" s="52" t="s">
        <v>5072</v>
      </c>
      <c r="AD1706" s="52">
        <v>1314</v>
      </c>
    </row>
    <row r="1707" spans="1:30" ht="36" hidden="1" customHeight="1">
      <c r="A1707" s="32">
        <v>19</v>
      </c>
      <c r="B1707" s="51" t="s">
        <v>5073</v>
      </c>
      <c r="C1707" s="51" t="s">
        <v>5074</v>
      </c>
      <c r="D1707" s="52" t="s">
        <v>32</v>
      </c>
      <c r="E1707" s="52" t="s">
        <v>5075</v>
      </c>
      <c r="F1707" s="226">
        <v>74640360.000000015</v>
      </c>
      <c r="G1707" s="226"/>
      <c r="H1707" s="226"/>
      <c r="I1707" s="226"/>
      <c r="J1707" s="226"/>
      <c r="K1707" s="226">
        <v>60</v>
      </c>
      <c r="L1707" s="226"/>
      <c r="M1707" s="226"/>
      <c r="N1707" s="226"/>
      <c r="O1707" s="226"/>
      <c r="P1707" s="226"/>
      <c r="Q1707" s="226"/>
      <c r="R1707" s="226"/>
      <c r="S1707" s="226"/>
      <c r="T1707" s="226"/>
      <c r="U1707" s="226"/>
      <c r="V1707" s="226">
        <f t="shared" si="73"/>
        <v>11578.207548000004</v>
      </c>
      <c r="W1707" s="59">
        <v>11578.207548000004</v>
      </c>
      <c r="X1707" s="59">
        <f t="shared" si="74"/>
        <v>11578.207548000004</v>
      </c>
      <c r="Y1707" s="11" t="s">
        <v>34</v>
      </c>
      <c r="Z1707" s="52">
        <v>55</v>
      </c>
      <c r="AA1707" s="52">
        <v>23</v>
      </c>
      <c r="AB1707" s="52">
        <v>5</v>
      </c>
      <c r="AC1707" s="52" t="s">
        <v>5076</v>
      </c>
      <c r="AD1707" s="52">
        <v>2866</v>
      </c>
    </row>
    <row r="1708" spans="1:30" ht="36" hidden="1" customHeight="1">
      <c r="A1708" s="32">
        <v>20</v>
      </c>
      <c r="B1708" s="227" t="s">
        <v>5077</v>
      </c>
      <c r="C1708" s="228" t="s">
        <v>5078</v>
      </c>
      <c r="D1708" s="228" t="s">
        <v>32</v>
      </c>
      <c r="E1708" s="229" t="s">
        <v>5079</v>
      </c>
      <c r="F1708" s="226">
        <v>119874210</v>
      </c>
      <c r="G1708" s="226"/>
      <c r="H1708" s="226"/>
      <c r="I1708" s="226"/>
      <c r="J1708" s="226"/>
      <c r="K1708" s="226"/>
      <c r="L1708" s="226"/>
      <c r="M1708" s="226"/>
      <c r="N1708" s="226"/>
      <c r="O1708" s="226"/>
      <c r="P1708" s="226"/>
      <c r="Q1708" s="226"/>
      <c r="R1708" s="226"/>
      <c r="S1708" s="226"/>
      <c r="T1708" s="226"/>
      <c r="U1708" s="226"/>
      <c r="V1708" s="226">
        <f t="shared" si="73"/>
        <v>18496.590603000001</v>
      </c>
      <c r="W1708" s="59">
        <v>17513.050000000003</v>
      </c>
      <c r="X1708" s="59">
        <f t="shared" si="74"/>
        <v>18496.590603000001</v>
      </c>
      <c r="Y1708" s="11" t="s">
        <v>51</v>
      </c>
      <c r="Z1708" s="229">
        <v>55</v>
      </c>
      <c r="AA1708" s="229">
        <v>23</v>
      </c>
      <c r="AB1708" s="229">
        <v>5</v>
      </c>
      <c r="AC1708" s="229" t="s">
        <v>5080</v>
      </c>
      <c r="AD1708" s="229">
        <v>1287</v>
      </c>
    </row>
    <row r="1709" spans="1:30" ht="36" hidden="1" customHeight="1">
      <c r="A1709" s="32">
        <v>21</v>
      </c>
      <c r="B1709" s="227" t="s">
        <v>5081</v>
      </c>
      <c r="C1709" s="227" t="s">
        <v>5082</v>
      </c>
      <c r="D1709" s="227" t="s">
        <v>32</v>
      </c>
      <c r="E1709" s="229" t="s">
        <v>5083</v>
      </c>
      <c r="F1709" s="226">
        <v>37057270</v>
      </c>
      <c r="G1709" s="226"/>
      <c r="H1709" s="226"/>
      <c r="I1709" s="226"/>
      <c r="J1709" s="226"/>
      <c r="K1709" s="226"/>
      <c r="L1709" s="226"/>
      <c r="M1709" s="226"/>
      <c r="N1709" s="226"/>
      <c r="O1709" s="226"/>
      <c r="P1709" s="226"/>
      <c r="Q1709" s="226"/>
      <c r="R1709" s="226"/>
      <c r="S1709" s="226"/>
      <c r="T1709" s="226"/>
      <c r="U1709" s="226"/>
      <c r="V1709" s="226">
        <f t="shared" si="73"/>
        <v>5717.9367609999999</v>
      </c>
      <c r="W1709" s="59">
        <v>5198.0583999999999</v>
      </c>
      <c r="X1709" s="59">
        <f t="shared" si="74"/>
        <v>5717.9367609999999</v>
      </c>
      <c r="Y1709" s="11" t="s">
        <v>51</v>
      </c>
      <c r="Z1709" s="229">
        <v>55</v>
      </c>
      <c r="AA1709" s="229">
        <v>23</v>
      </c>
      <c r="AB1709" s="229">
        <v>5</v>
      </c>
      <c r="AC1709" s="229" t="s">
        <v>5084</v>
      </c>
      <c r="AD1709" s="229">
        <v>1277</v>
      </c>
    </row>
    <row r="1710" spans="1:30" ht="36" hidden="1" customHeight="1">
      <c r="A1710" s="32">
        <v>22</v>
      </c>
      <c r="B1710" s="227" t="s">
        <v>5085</v>
      </c>
      <c r="C1710" s="228" t="s">
        <v>5086</v>
      </c>
      <c r="D1710" s="228" t="s">
        <v>32</v>
      </c>
      <c r="E1710" s="229" t="s">
        <v>5087</v>
      </c>
      <c r="F1710" s="226">
        <v>10538000</v>
      </c>
      <c r="G1710" s="226"/>
      <c r="H1710" s="226"/>
      <c r="I1710" s="226"/>
      <c r="J1710" s="226"/>
      <c r="K1710" s="226"/>
      <c r="L1710" s="226"/>
      <c r="M1710" s="226"/>
      <c r="N1710" s="226"/>
      <c r="O1710" s="226"/>
      <c r="P1710" s="226"/>
      <c r="Q1710" s="226"/>
      <c r="R1710" s="226"/>
      <c r="S1710" s="226"/>
      <c r="T1710" s="226"/>
      <c r="U1710" s="226"/>
      <c r="V1710" s="226">
        <f t="shared" si="73"/>
        <v>1626.0134</v>
      </c>
      <c r="W1710" s="59">
        <v>1626.0134</v>
      </c>
      <c r="X1710" s="59">
        <f t="shared" si="74"/>
        <v>1626.0134</v>
      </c>
      <c r="Y1710" s="11" t="s">
        <v>34</v>
      </c>
      <c r="Z1710" s="229">
        <v>55</v>
      </c>
      <c r="AA1710" s="229">
        <v>23</v>
      </c>
      <c r="AB1710" s="229">
        <v>5</v>
      </c>
      <c r="AC1710" s="229" t="s">
        <v>5088</v>
      </c>
      <c r="AD1710" s="229">
        <v>1360</v>
      </c>
    </row>
    <row r="1711" spans="1:30" ht="36" hidden="1" customHeight="1">
      <c r="A1711" s="32">
        <v>23</v>
      </c>
      <c r="B1711" s="230" t="s">
        <v>5089</v>
      </c>
      <c r="C1711" s="228" t="s">
        <v>5090</v>
      </c>
      <c r="D1711" s="228" t="s">
        <v>32</v>
      </c>
      <c r="E1711" s="229" t="s">
        <v>1512</v>
      </c>
      <c r="F1711" s="231">
        <v>10281000</v>
      </c>
      <c r="G1711" s="231"/>
      <c r="H1711" s="231"/>
      <c r="I1711" s="231"/>
      <c r="J1711" s="231"/>
      <c r="K1711" s="231"/>
      <c r="L1711" s="231"/>
      <c r="M1711" s="231"/>
      <c r="N1711" s="231"/>
      <c r="O1711" s="231"/>
      <c r="P1711" s="231"/>
      <c r="Q1711" s="231"/>
      <c r="R1711" s="231"/>
      <c r="S1711" s="231"/>
      <c r="T1711" s="231"/>
      <c r="U1711" s="231"/>
      <c r="V1711" s="231">
        <f t="shared" si="73"/>
        <v>1586.3583000000001</v>
      </c>
      <c r="W1711" s="232">
        <v>1586.3583000000001</v>
      </c>
      <c r="X1711" s="232">
        <f t="shared" si="74"/>
        <v>1586.3583000000001</v>
      </c>
      <c r="Y1711" s="11" t="s">
        <v>34</v>
      </c>
      <c r="Z1711" s="229">
        <v>55</v>
      </c>
      <c r="AA1711" s="229">
        <v>23</v>
      </c>
      <c r="AB1711" s="229">
        <v>5</v>
      </c>
      <c r="AC1711" s="229" t="s">
        <v>5091</v>
      </c>
      <c r="AD1711" s="229">
        <v>2164</v>
      </c>
    </row>
    <row r="1712" spans="1:30" ht="36" hidden="1" customHeight="1">
      <c r="A1712" s="32">
        <v>24</v>
      </c>
      <c r="B1712" s="230" t="s">
        <v>5092</v>
      </c>
      <c r="C1712" s="227" t="s">
        <v>5093</v>
      </c>
      <c r="D1712" s="227" t="s">
        <v>32</v>
      </c>
      <c r="E1712" s="233" t="s">
        <v>5094</v>
      </c>
      <c r="F1712" s="231">
        <v>8765000</v>
      </c>
      <c r="G1712" s="231"/>
      <c r="H1712" s="231"/>
      <c r="I1712" s="231"/>
      <c r="J1712" s="231"/>
      <c r="K1712" s="231"/>
      <c r="L1712" s="231"/>
      <c r="M1712" s="231"/>
      <c r="N1712" s="231"/>
      <c r="O1712" s="231"/>
      <c r="P1712" s="231"/>
      <c r="Q1712" s="231"/>
      <c r="R1712" s="231"/>
      <c r="S1712" s="231"/>
      <c r="T1712" s="231"/>
      <c r="U1712" s="231"/>
      <c r="V1712" s="231">
        <f t="shared" si="73"/>
        <v>1352.4395000000002</v>
      </c>
      <c r="W1712" s="232">
        <v>1352.4395000000002</v>
      </c>
      <c r="X1712" s="232">
        <f t="shared" si="74"/>
        <v>1352.4395000000002</v>
      </c>
      <c r="Y1712" s="11" t="s">
        <v>34</v>
      </c>
      <c r="Z1712" s="233">
        <v>55</v>
      </c>
      <c r="AA1712" s="233">
        <v>23</v>
      </c>
      <c r="AB1712" s="233">
        <v>5</v>
      </c>
      <c r="AC1712" s="233" t="s">
        <v>5095</v>
      </c>
      <c r="AD1712" s="233">
        <v>1321</v>
      </c>
    </row>
    <row r="1713" spans="1:30" ht="36" customHeight="1">
      <c r="A1713" s="32">
        <v>25</v>
      </c>
      <c r="B1713" s="227" t="s">
        <v>5096</v>
      </c>
      <c r="C1713" s="227" t="s">
        <v>5097</v>
      </c>
      <c r="D1713" s="227" t="s">
        <v>32</v>
      </c>
      <c r="E1713" s="233" t="s">
        <v>3659</v>
      </c>
      <c r="F1713" s="231">
        <v>6790000</v>
      </c>
      <c r="G1713" s="231"/>
      <c r="H1713" s="231"/>
      <c r="I1713" s="231"/>
      <c r="J1713" s="231"/>
      <c r="K1713" s="231"/>
      <c r="L1713" s="231"/>
      <c r="M1713" s="231"/>
      <c r="N1713" s="231"/>
      <c r="O1713" s="231"/>
      <c r="P1713" s="231"/>
      <c r="Q1713" s="231"/>
      <c r="R1713" s="231"/>
      <c r="S1713" s="231"/>
      <c r="T1713" s="231"/>
      <c r="U1713" s="231"/>
      <c r="V1713" s="231">
        <f t="shared" si="73"/>
        <v>1047.6970000000001</v>
      </c>
      <c r="W1713" s="232">
        <v>1047.6970000000001</v>
      </c>
      <c r="X1713" s="232">
        <f t="shared" si="74"/>
        <v>1047.6970000000001</v>
      </c>
      <c r="Y1713" s="11" t="s">
        <v>34</v>
      </c>
      <c r="Z1713" s="233">
        <v>55</v>
      </c>
      <c r="AA1713" s="233">
        <v>23</v>
      </c>
      <c r="AB1713" s="233">
        <v>5</v>
      </c>
      <c r="AC1713" s="233"/>
      <c r="AD1713" s="233"/>
    </row>
    <row r="1714" spans="1:30" ht="36" customHeight="1">
      <c r="A1714" s="32">
        <v>26</v>
      </c>
      <c r="B1714" s="227" t="s">
        <v>5098</v>
      </c>
      <c r="C1714" s="227" t="s">
        <v>5099</v>
      </c>
      <c r="D1714" s="227" t="s">
        <v>32</v>
      </c>
      <c r="E1714" s="229" t="s">
        <v>1512</v>
      </c>
      <c r="F1714" s="231">
        <v>7774410</v>
      </c>
      <c r="G1714" s="231"/>
      <c r="H1714" s="231"/>
      <c r="I1714" s="231"/>
      <c r="J1714" s="231"/>
      <c r="K1714" s="231"/>
      <c r="L1714" s="231"/>
      <c r="M1714" s="231"/>
      <c r="N1714" s="231"/>
      <c r="O1714" s="231"/>
      <c r="P1714" s="231"/>
      <c r="Q1714" s="231"/>
      <c r="R1714" s="231"/>
      <c r="S1714" s="231"/>
      <c r="T1714" s="231"/>
      <c r="U1714" s="231"/>
      <c r="V1714" s="231">
        <f t="shared" si="73"/>
        <v>1199.591463</v>
      </c>
      <c r="W1714" s="232">
        <v>1144.9060000000002</v>
      </c>
      <c r="X1714" s="232">
        <f t="shared" si="74"/>
        <v>1199.591463</v>
      </c>
      <c r="Y1714" s="11" t="s">
        <v>51</v>
      </c>
      <c r="Z1714" s="229">
        <v>55</v>
      </c>
      <c r="AA1714" s="229">
        <v>23</v>
      </c>
      <c r="AB1714" s="229">
        <v>5</v>
      </c>
      <c r="AC1714" s="229"/>
      <c r="AD1714" s="229"/>
    </row>
    <row r="1715" spans="1:30" ht="36" hidden="1" customHeight="1">
      <c r="A1715" s="32">
        <v>27</v>
      </c>
      <c r="B1715" s="51" t="s">
        <v>5100</v>
      </c>
      <c r="C1715" s="51" t="s">
        <v>5101</v>
      </c>
      <c r="D1715" s="227" t="s">
        <v>32</v>
      </c>
      <c r="E1715" s="52" t="s">
        <v>5102</v>
      </c>
      <c r="F1715" s="226">
        <v>77946600</v>
      </c>
      <c r="G1715" s="226"/>
      <c r="H1715" s="226"/>
      <c r="I1715" s="226"/>
      <c r="J1715" s="226"/>
      <c r="K1715" s="226"/>
      <c r="L1715" s="226"/>
      <c r="M1715" s="226"/>
      <c r="N1715" s="226"/>
      <c r="O1715" s="226"/>
      <c r="P1715" s="226"/>
      <c r="Q1715" s="226"/>
      <c r="R1715" s="226"/>
      <c r="S1715" s="226"/>
      <c r="T1715" s="226"/>
      <c r="U1715" s="226"/>
      <c r="V1715" s="226">
        <f t="shared" si="73"/>
        <v>12027.160380000001</v>
      </c>
      <c r="W1715" s="59">
        <v>11901.2497284</v>
      </c>
      <c r="X1715" s="59">
        <f t="shared" si="74"/>
        <v>12027.160380000001</v>
      </c>
      <c r="Y1715" s="11" t="s">
        <v>51</v>
      </c>
      <c r="Z1715" s="52">
        <v>55</v>
      </c>
      <c r="AA1715" s="52">
        <v>23</v>
      </c>
      <c r="AB1715" s="52">
        <v>5</v>
      </c>
      <c r="AC1715" s="52" t="s">
        <v>5103</v>
      </c>
      <c r="AD1715" s="52">
        <v>1322</v>
      </c>
    </row>
    <row r="1716" spans="1:30" ht="36" hidden="1" customHeight="1">
      <c r="A1716" s="32">
        <v>28</v>
      </c>
      <c r="B1716" s="51" t="s">
        <v>5104</v>
      </c>
      <c r="C1716" s="51" t="s">
        <v>5105</v>
      </c>
      <c r="D1716" s="227" t="s">
        <v>32</v>
      </c>
      <c r="E1716" s="52" t="s">
        <v>5106</v>
      </c>
      <c r="F1716" s="226">
        <v>10067700</v>
      </c>
      <c r="G1716" s="226"/>
      <c r="H1716" s="226"/>
      <c r="I1716" s="226"/>
      <c r="J1716" s="226"/>
      <c r="K1716" s="226"/>
      <c r="L1716" s="226"/>
      <c r="M1716" s="226"/>
      <c r="N1716" s="226"/>
      <c r="O1716" s="226"/>
      <c r="P1716" s="226"/>
      <c r="Q1716" s="226"/>
      <c r="R1716" s="226"/>
      <c r="S1716" s="226"/>
      <c r="T1716" s="226"/>
      <c r="U1716" s="226"/>
      <c r="V1716" s="226">
        <f t="shared" si="73"/>
        <v>1553.4461100000001</v>
      </c>
      <c r="W1716" s="59">
        <v>1472.4830484000001</v>
      </c>
      <c r="X1716" s="59">
        <f t="shared" si="74"/>
        <v>1553.4461100000001</v>
      </c>
      <c r="Y1716" s="11" t="s">
        <v>51</v>
      </c>
      <c r="Z1716" s="52">
        <v>55</v>
      </c>
      <c r="AA1716" s="52">
        <v>23</v>
      </c>
      <c r="AB1716" s="52">
        <v>5</v>
      </c>
      <c r="AC1716" s="52" t="s">
        <v>5107</v>
      </c>
      <c r="AD1716" s="52">
        <v>2861</v>
      </c>
    </row>
    <row r="1717" spans="1:30" ht="36" hidden="1" customHeight="1">
      <c r="A1717" s="32">
        <v>29</v>
      </c>
      <c r="B1717" s="234" t="s">
        <v>5108</v>
      </c>
      <c r="C1717" s="234" t="s">
        <v>5109</v>
      </c>
      <c r="D1717" s="227" t="s">
        <v>32</v>
      </c>
      <c r="E1717" s="235" t="s">
        <v>5110</v>
      </c>
      <c r="F1717" s="226">
        <v>11944330</v>
      </c>
      <c r="G1717" s="226"/>
      <c r="H1717" s="226"/>
      <c r="I1717" s="226"/>
      <c r="J1717" s="226"/>
      <c r="K1717" s="226"/>
      <c r="L1717" s="226"/>
      <c r="M1717" s="226"/>
      <c r="N1717" s="226"/>
      <c r="O1717" s="226"/>
      <c r="P1717" s="226"/>
      <c r="Q1717" s="226"/>
      <c r="R1717" s="226"/>
      <c r="S1717" s="226"/>
      <c r="T1717" s="226"/>
      <c r="U1717" s="226"/>
      <c r="V1717" s="226">
        <f t="shared" si="73"/>
        <v>1843.010119</v>
      </c>
      <c r="W1717" s="59">
        <v>1843.010119</v>
      </c>
      <c r="X1717" s="59">
        <f t="shared" si="74"/>
        <v>1843.010119</v>
      </c>
      <c r="Y1717" s="11" t="s">
        <v>34</v>
      </c>
      <c r="Z1717" s="235">
        <v>55</v>
      </c>
      <c r="AA1717" s="235">
        <v>23</v>
      </c>
      <c r="AB1717" s="235">
        <v>5</v>
      </c>
      <c r="AC1717" s="235" t="s">
        <v>5111</v>
      </c>
      <c r="AD1717" s="235">
        <v>1307</v>
      </c>
    </row>
    <row r="1718" spans="1:30" ht="36" hidden="1" customHeight="1">
      <c r="A1718" s="32">
        <v>30</v>
      </c>
      <c r="B1718" s="234" t="s">
        <v>5112</v>
      </c>
      <c r="C1718" s="234" t="s">
        <v>5113</v>
      </c>
      <c r="D1718" s="234" t="s">
        <v>32</v>
      </c>
      <c r="E1718" s="235" t="s">
        <v>3289</v>
      </c>
      <c r="F1718" s="226">
        <v>17478460</v>
      </c>
      <c r="G1718" s="226"/>
      <c r="H1718" s="226"/>
      <c r="I1718" s="226"/>
      <c r="J1718" s="226"/>
      <c r="K1718" s="226"/>
      <c r="L1718" s="226"/>
      <c r="M1718" s="226"/>
      <c r="N1718" s="226"/>
      <c r="O1718" s="226"/>
      <c r="P1718" s="226"/>
      <c r="Q1718" s="226"/>
      <c r="R1718" s="226"/>
      <c r="S1718" s="226"/>
      <c r="T1718" s="226"/>
      <c r="U1718" s="226"/>
      <c r="V1718" s="226">
        <f t="shared" si="73"/>
        <v>2696.9263780000001</v>
      </c>
      <c r="W1718" s="59">
        <v>2607.3614000000002</v>
      </c>
      <c r="X1718" s="59">
        <f t="shared" si="74"/>
        <v>2696.9263780000001</v>
      </c>
      <c r="Y1718" s="11" t="s">
        <v>51</v>
      </c>
      <c r="Z1718" s="235">
        <v>55</v>
      </c>
      <c r="AA1718" s="235">
        <v>23</v>
      </c>
      <c r="AB1718" s="235">
        <v>5</v>
      </c>
      <c r="AC1718" s="235" t="s">
        <v>5114</v>
      </c>
      <c r="AD1718" s="235">
        <v>2824</v>
      </c>
    </row>
    <row r="1719" spans="1:30" ht="36" customHeight="1">
      <c r="A1719" s="32">
        <v>31</v>
      </c>
      <c r="B1719" s="227" t="s">
        <v>5115</v>
      </c>
      <c r="C1719" s="227" t="s">
        <v>5116</v>
      </c>
      <c r="D1719" s="227" t="s">
        <v>32</v>
      </c>
      <c r="E1719" s="52" t="s">
        <v>5117</v>
      </c>
      <c r="F1719" s="226">
        <v>16251943</v>
      </c>
      <c r="G1719" s="226"/>
      <c r="H1719" s="226"/>
      <c r="I1719" s="226"/>
      <c r="J1719" s="226"/>
      <c r="K1719" s="226"/>
      <c r="L1719" s="226"/>
      <c r="M1719" s="226"/>
      <c r="N1719" s="226"/>
      <c r="O1719" s="226"/>
      <c r="P1719" s="226"/>
      <c r="Q1719" s="226"/>
      <c r="R1719" s="226"/>
      <c r="S1719" s="226"/>
      <c r="T1719" s="226"/>
      <c r="U1719" s="226"/>
      <c r="V1719" s="226">
        <f t="shared" si="73"/>
        <v>2507.6748049000003</v>
      </c>
      <c r="W1719" s="59">
        <v>1370.7474418800002</v>
      </c>
      <c r="X1719" s="59">
        <f t="shared" si="74"/>
        <v>2507.6748049000003</v>
      </c>
      <c r="Y1719" s="11" t="s">
        <v>51</v>
      </c>
      <c r="Z1719" s="52">
        <v>55</v>
      </c>
      <c r="AA1719" s="52">
        <v>23</v>
      </c>
      <c r="AB1719" s="52">
        <v>5</v>
      </c>
      <c r="AC1719" s="52"/>
      <c r="AD1719" s="52"/>
    </row>
    <row r="1720" spans="1:30" ht="36" hidden="1" customHeight="1">
      <c r="A1720" s="32">
        <v>32</v>
      </c>
      <c r="B1720" s="227" t="s">
        <v>5118</v>
      </c>
      <c r="C1720" s="227" t="s">
        <v>5119</v>
      </c>
      <c r="D1720" s="227" t="s">
        <v>32</v>
      </c>
      <c r="E1720" s="52" t="s">
        <v>5120</v>
      </c>
      <c r="F1720" s="226">
        <v>31641000</v>
      </c>
      <c r="G1720" s="226"/>
      <c r="H1720" s="226"/>
      <c r="I1720" s="226"/>
      <c r="J1720" s="226"/>
      <c r="K1720" s="226"/>
      <c r="L1720" s="226"/>
      <c r="M1720" s="226"/>
      <c r="N1720" s="226"/>
      <c r="O1720" s="226"/>
      <c r="P1720" s="226"/>
      <c r="Q1720" s="226"/>
      <c r="R1720" s="226"/>
      <c r="S1720" s="226"/>
      <c r="T1720" s="226"/>
      <c r="U1720" s="226"/>
      <c r="V1720" s="226">
        <f t="shared" si="73"/>
        <v>4882.2063000000007</v>
      </c>
      <c r="W1720" s="59">
        <v>3025.8291720000002</v>
      </c>
      <c r="X1720" s="59">
        <f t="shared" si="74"/>
        <v>4882.2063000000007</v>
      </c>
      <c r="Y1720" s="11" t="s">
        <v>51</v>
      </c>
      <c r="Z1720" s="52">
        <v>55</v>
      </c>
      <c r="AA1720" s="52">
        <v>23</v>
      </c>
      <c r="AB1720" s="52">
        <v>5</v>
      </c>
      <c r="AC1720" s="52" t="s">
        <v>5121</v>
      </c>
      <c r="AD1720" s="52">
        <v>1264</v>
      </c>
    </row>
    <row r="1721" spans="1:30" ht="36" hidden="1" customHeight="1">
      <c r="A1721" s="32">
        <v>33</v>
      </c>
      <c r="B1721" s="227" t="s">
        <v>5122</v>
      </c>
      <c r="C1721" s="227" t="s">
        <v>5123</v>
      </c>
      <c r="D1721" s="228" t="s">
        <v>32</v>
      </c>
      <c r="E1721" s="52" t="s">
        <v>5120</v>
      </c>
      <c r="F1721" s="226">
        <v>21963823</v>
      </c>
      <c r="G1721" s="226"/>
      <c r="H1721" s="226"/>
      <c r="I1721" s="226"/>
      <c r="J1721" s="226"/>
      <c r="K1721" s="226"/>
      <c r="L1721" s="226"/>
      <c r="M1721" s="226"/>
      <c r="N1721" s="226"/>
      <c r="O1721" s="226"/>
      <c r="P1721" s="226"/>
      <c r="Q1721" s="226"/>
      <c r="R1721" s="226"/>
      <c r="S1721" s="226"/>
      <c r="T1721" s="226"/>
      <c r="U1721" s="226"/>
      <c r="V1721" s="226">
        <f t="shared" si="73"/>
        <v>3389.0178889000003</v>
      </c>
      <c r="W1721" s="59">
        <v>1657.92264</v>
      </c>
      <c r="X1721" s="59">
        <f t="shared" si="74"/>
        <v>3389.0178889000003</v>
      </c>
      <c r="Y1721" s="11" t="s">
        <v>51</v>
      </c>
      <c r="Z1721" s="52">
        <v>55</v>
      </c>
      <c r="AA1721" s="52">
        <v>23</v>
      </c>
      <c r="AB1721" s="52">
        <v>5</v>
      </c>
      <c r="AC1721" s="52" t="s">
        <v>5124</v>
      </c>
      <c r="AD1721" s="52">
        <v>1301</v>
      </c>
    </row>
    <row r="1722" spans="1:30" ht="36" hidden="1" customHeight="1">
      <c r="A1722" s="32">
        <v>34</v>
      </c>
      <c r="B1722" s="227" t="s">
        <v>5125</v>
      </c>
      <c r="C1722" s="227" t="s">
        <v>5119</v>
      </c>
      <c r="D1722" s="227" t="s">
        <v>32</v>
      </c>
      <c r="E1722" s="52" t="s">
        <v>5120</v>
      </c>
      <c r="F1722" s="226">
        <v>8202934</v>
      </c>
      <c r="G1722" s="226"/>
      <c r="H1722" s="226"/>
      <c r="I1722" s="226"/>
      <c r="J1722" s="226"/>
      <c r="K1722" s="226"/>
      <c r="L1722" s="226"/>
      <c r="M1722" s="226"/>
      <c r="N1722" s="226"/>
      <c r="O1722" s="226"/>
      <c r="P1722" s="226"/>
      <c r="Q1722" s="226"/>
      <c r="R1722" s="226"/>
      <c r="S1722" s="226"/>
      <c r="T1722" s="226"/>
      <c r="U1722" s="226"/>
      <c r="V1722" s="226">
        <f t="shared" si="73"/>
        <v>1265.7127162000002</v>
      </c>
      <c r="W1722" s="59">
        <v>1265.7127162000002</v>
      </c>
      <c r="X1722" s="59">
        <f t="shared" si="74"/>
        <v>1265.7127162000002</v>
      </c>
      <c r="Y1722" s="11" t="s">
        <v>34</v>
      </c>
      <c r="Z1722" s="52">
        <v>55</v>
      </c>
      <c r="AA1722" s="52">
        <v>23</v>
      </c>
      <c r="AB1722" s="52">
        <v>5</v>
      </c>
      <c r="AC1722" s="52" t="s">
        <v>5126</v>
      </c>
      <c r="AD1722" s="52">
        <v>1331</v>
      </c>
    </row>
    <row r="1723" spans="1:30" ht="36" hidden="1" customHeight="1">
      <c r="A1723" s="32">
        <v>35</v>
      </c>
      <c r="B1723" s="227" t="s">
        <v>5127</v>
      </c>
      <c r="C1723" s="227" t="s">
        <v>5123</v>
      </c>
      <c r="D1723" s="227" t="s">
        <v>32</v>
      </c>
      <c r="E1723" s="52" t="s">
        <v>5128</v>
      </c>
      <c r="F1723" s="226">
        <v>7641000</v>
      </c>
      <c r="G1723" s="226"/>
      <c r="H1723" s="226"/>
      <c r="I1723" s="226"/>
      <c r="J1723" s="226"/>
      <c r="K1723" s="226"/>
      <c r="L1723" s="226"/>
      <c r="M1723" s="226"/>
      <c r="N1723" s="226"/>
      <c r="O1723" s="226"/>
      <c r="P1723" s="226"/>
      <c r="Q1723" s="226"/>
      <c r="R1723" s="226"/>
      <c r="S1723" s="226"/>
      <c r="T1723" s="226"/>
      <c r="U1723" s="226"/>
      <c r="V1723" s="226">
        <f t="shared" si="73"/>
        <v>1179.0063</v>
      </c>
      <c r="W1723" s="59">
        <v>1179.0063</v>
      </c>
      <c r="X1723" s="59">
        <f t="shared" si="74"/>
        <v>1179.0063</v>
      </c>
      <c r="Y1723" s="11" t="s">
        <v>34</v>
      </c>
      <c r="Z1723" s="52">
        <v>55</v>
      </c>
      <c r="AA1723" s="52">
        <v>23</v>
      </c>
      <c r="AB1723" s="52">
        <v>5</v>
      </c>
      <c r="AC1723" s="52" t="s">
        <v>5129</v>
      </c>
      <c r="AD1723" s="52">
        <v>2838</v>
      </c>
    </row>
    <row r="1724" spans="1:30" ht="36" hidden="1" customHeight="1">
      <c r="A1724" s="32">
        <v>36</v>
      </c>
      <c r="B1724" s="227" t="s">
        <v>5130</v>
      </c>
      <c r="C1724" s="227" t="s">
        <v>5131</v>
      </c>
      <c r="D1724" s="228" t="s">
        <v>32</v>
      </c>
      <c r="E1724" s="52" t="s">
        <v>5117</v>
      </c>
      <c r="F1724" s="226">
        <v>15279000</v>
      </c>
      <c r="G1724" s="226"/>
      <c r="H1724" s="226"/>
      <c r="I1724" s="226"/>
      <c r="J1724" s="226"/>
      <c r="K1724" s="226"/>
      <c r="L1724" s="226"/>
      <c r="M1724" s="226"/>
      <c r="N1724" s="226"/>
      <c r="O1724" s="226"/>
      <c r="P1724" s="226"/>
      <c r="Q1724" s="226"/>
      <c r="R1724" s="226"/>
      <c r="S1724" s="226"/>
      <c r="T1724" s="226"/>
      <c r="U1724" s="226"/>
      <c r="V1724" s="226">
        <f t="shared" si="73"/>
        <v>2357.5497</v>
      </c>
      <c r="W1724" s="59">
        <v>1344.44676</v>
      </c>
      <c r="X1724" s="59">
        <f t="shared" si="74"/>
        <v>2357.5497</v>
      </c>
      <c r="Y1724" s="11" t="s">
        <v>51</v>
      </c>
      <c r="Z1724" s="52">
        <v>55</v>
      </c>
      <c r="AA1724" s="52">
        <v>23</v>
      </c>
      <c r="AB1724" s="52">
        <v>5</v>
      </c>
      <c r="AC1724" s="52" t="s">
        <v>5132</v>
      </c>
      <c r="AD1724" s="52">
        <v>1352</v>
      </c>
    </row>
    <row r="1725" spans="1:30" ht="36" hidden="1" customHeight="1">
      <c r="A1725" s="32">
        <v>37</v>
      </c>
      <c r="B1725" s="227" t="s">
        <v>5133</v>
      </c>
      <c r="C1725" s="227" t="s">
        <v>5119</v>
      </c>
      <c r="D1725" s="227" t="s">
        <v>32</v>
      </c>
      <c r="E1725" s="52" t="s">
        <v>5120</v>
      </c>
      <c r="F1725" s="226">
        <v>40917200</v>
      </c>
      <c r="G1725" s="226"/>
      <c r="H1725" s="226"/>
      <c r="I1725" s="226"/>
      <c r="J1725" s="226"/>
      <c r="K1725" s="226"/>
      <c r="L1725" s="226"/>
      <c r="M1725" s="226"/>
      <c r="N1725" s="226"/>
      <c r="O1725" s="226"/>
      <c r="P1725" s="226"/>
      <c r="Q1725" s="226"/>
      <c r="R1725" s="226"/>
      <c r="S1725" s="226"/>
      <c r="T1725" s="226"/>
      <c r="U1725" s="226"/>
      <c r="V1725" s="226">
        <f t="shared" si="73"/>
        <v>6313.5239600000004</v>
      </c>
      <c r="W1725" s="59">
        <v>4142.2143599999999</v>
      </c>
      <c r="X1725" s="59">
        <f t="shared" si="74"/>
        <v>6313.5239600000004</v>
      </c>
      <c r="Y1725" s="11" t="s">
        <v>51</v>
      </c>
      <c r="Z1725" s="52">
        <v>55</v>
      </c>
      <c r="AA1725" s="52">
        <v>23</v>
      </c>
      <c r="AB1725" s="52">
        <v>5</v>
      </c>
      <c r="AC1725" s="52" t="s">
        <v>5134</v>
      </c>
      <c r="AD1725" s="52">
        <v>1274</v>
      </c>
    </row>
    <row r="1726" spans="1:30" ht="36" hidden="1" customHeight="1">
      <c r="A1726" s="32">
        <v>38</v>
      </c>
      <c r="B1726" s="227" t="s">
        <v>5135</v>
      </c>
      <c r="C1726" s="227" t="s">
        <v>5136</v>
      </c>
      <c r="D1726" s="228" t="s">
        <v>32</v>
      </c>
      <c r="E1726" s="52" t="s">
        <v>5137</v>
      </c>
      <c r="F1726" s="226">
        <v>34916212</v>
      </c>
      <c r="G1726" s="226"/>
      <c r="H1726" s="226"/>
      <c r="I1726" s="226"/>
      <c r="J1726" s="226"/>
      <c r="K1726" s="226"/>
      <c r="L1726" s="226"/>
      <c r="M1726" s="226"/>
      <c r="N1726" s="226"/>
      <c r="O1726" s="226"/>
      <c r="P1726" s="226"/>
      <c r="Q1726" s="226"/>
      <c r="R1726" s="226"/>
      <c r="S1726" s="226"/>
      <c r="T1726" s="226"/>
      <c r="U1726" s="226"/>
      <c r="V1726" s="226">
        <f t="shared" si="73"/>
        <v>5387.5715116000001</v>
      </c>
      <c r="W1726" s="59">
        <v>3668.3551099199999</v>
      </c>
      <c r="X1726" s="59">
        <f t="shared" si="74"/>
        <v>5387.5715116000001</v>
      </c>
      <c r="Y1726" s="11" t="s">
        <v>51</v>
      </c>
      <c r="Z1726" s="52">
        <v>55</v>
      </c>
      <c r="AA1726" s="52">
        <v>23</v>
      </c>
      <c r="AB1726" s="52">
        <v>5</v>
      </c>
      <c r="AC1726" s="52" t="s">
        <v>5138</v>
      </c>
      <c r="AD1726" s="52">
        <v>1311</v>
      </c>
    </row>
    <row r="1727" spans="1:30" ht="36" hidden="1" customHeight="1">
      <c r="A1727" s="32">
        <v>39</v>
      </c>
      <c r="B1727" s="227" t="s">
        <v>5139</v>
      </c>
      <c r="C1727" s="227" t="s">
        <v>5119</v>
      </c>
      <c r="D1727" s="227" t="s">
        <v>32</v>
      </c>
      <c r="E1727" s="52" t="s">
        <v>5140</v>
      </c>
      <c r="F1727" s="226">
        <v>9970000</v>
      </c>
      <c r="G1727" s="226"/>
      <c r="H1727" s="226"/>
      <c r="I1727" s="226"/>
      <c r="J1727" s="226"/>
      <c r="K1727" s="226">
        <v>63</v>
      </c>
      <c r="L1727" s="226"/>
      <c r="M1727" s="226"/>
      <c r="N1727" s="226"/>
      <c r="O1727" s="226"/>
      <c r="P1727" s="226"/>
      <c r="Q1727" s="226"/>
      <c r="R1727" s="226"/>
      <c r="S1727" s="226"/>
      <c r="T1727" s="226"/>
      <c r="U1727" s="226"/>
      <c r="V1727" s="226">
        <f t="shared" si="73"/>
        <v>1602.6310000000001</v>
      </c>
      <c r="W1727" s="59">
        <v>1269</v>
      </c>
      <c r="X1727" s="59">
        <f t="shared" si="74"/>
        <v>1602.6310000000001</v>
      </c>
      <c r="Y1727" s="11" t="s">
        <v>51</v>
      </c>
      <c r="Z1727" s="52">
        <v>55</v>
      </c>
      <c r="AA1727" s="52">
        <v>23</v>
      </c>
      <c r="AB1727" s="52">
        <v>5</v>
      </c>
      <c r="AC1727" s="52" t="s">
        <v>5141</v>
      </c>
      <c r="AD1727" s="52">
        <v>1355</v>
      </c>
    </row>
    <row r="1728" spans="1:30" ht="36" customHeight="1">
      <c r="A1728" s="32">
        <v>40</v>
      </c>
      <c r="B1728" s="227" t="s">
        <v>5142</v>
      </c>
      <c r="C1728" s="227" t="s">
        <v>5116</v>
      </c>
      <c r="D1728" s="228" t="s">
        <v>32</v>
      </c>
      <c r="E1728" s="52" t="s">
        <v>5137</v>
      </c>
      <c r="F1728" s="226">
        <v>11079600</v>
      </c>
      <c r="G1728" s="226"/>
      <c r="H1728" s="226"/>
      <c r="I1728" s="226"/>
      <c r="J1728" s="226"/>
      <c r="K1728" s="226"/>
      <c r="L1728" s="226"/>
      <c r="M1728" s="226"/>
      <c r="N1728" s="226"/>
      <c r="O1728" s="226"/>
      <c r="P1728" s="226"/>
      <c r="Q1728" s="226"/>
      <c r="R1728" s="226"/>
      <c r="S1728" s="226"/>
      <c r="T1728" s="226"/>
      <c r="U1728" s="226"/>
      <c r="V1728" s="226">
        <f t="shared" si="73"/>
        <v>1709.5822800000001</v>
      </c>
      <c r="W1728" s="59">
        <v>1177.6176</v>
      </c>
      <c r="X1728" s="59">
        <f t="shared" si="74"/>
        <v>1709.5822800000001</v>
      </c>
      <c r="Y1728" s="11" t="s">
        <v>51</v>
      </c>
      <c r="Z1728" s="52">
        <v>55</v>
      </c>
      <c r="AA1728" s="52">
        <v>23</v>
      </c>
      <c r="AB1728" s="52">
        <v>5</v>
      </c>
      <c r="AC1728" s="52"/>
      <c r="AD1728" s="52"/>
    </row>
    <row r="1729" spans="1:30" ht="36" hidden="1" customHeight="1">
      <c r="A1729" s="32">
        <v>41</v>
      </c>
      <c r="B1729" s="227" t="s">
        <v>5143</v>
      </c>
      <c r="C1729" s="227" t="s">
        <v>5116</v>
      </c>
      <c r="D1729" s="227" t="s">
        <v>32</v>
      </c>
      <c r="E1729" s="52" t="s">
        <v>5144</v>
      </c>
      <c r="F1729" s="226">
        <v>81623400</v>
      </c>
      <c r="G1729" s="226"/>
      <c r="H1729" s="226"/>
      <c r="I1729" s="226"/>
      <c r="J1729" s="226"/>
      <c r="K1729" s="226"/>
      <c r="L1729" s="226"/>
      <c r="M1729" s="226"/>
      <c r="N1729" s="226"/>
      <c r="O1729" s="226"/>
      <c r="P1729" s="226"/>
      <c r="Q1729" s="226"/>
      <c r="R1729" s="226"/>
      <c r="S1729" s="226"/>
      <c r="T1729" s="226"/>
      <c r="U1729" s="226"/>
      <c r="V1729" s="226">
        <f t="shared" si="73"/>
        <v>12594.49062</v>
      </c>
      <c r="W1729" s="59">
        <v>8350.3456800000004</v>
      </c>
      <c r="X1729" s="59">
        <f t="shared" si="74"/>
        <v>12594.49062</v>
      </c>
      <c r="Y1729" s="11" t="s">
        <v>51</v>
      </c>
      <c r="Z1729" s="52">
        <v>55</v>
      </c>
      <c r="AA1729" s="52">
        <v>23</v>
      </c>
      <c r="AB1729" s="52">
        <v>5</v>
      </c>
      <c r="AC1729" s="52" t="s">
        <v>5145</v>
      </c>
      <c r="AD1729" s="52">
        <v>1269</v>
      </c>
    </row>
    <row r="1730" spans="1:30" ht="36" hidden="1" customHeight="1">
      <c r="A1730" s="32">
        <v>42</v>
      </c>
      <c r="B1730" s="227" t="s">
        <v>5146</v>
      </c>
      <c r="C1730" s="227" t="s">
        <v>5116</v>
      </c>
      <c r="D1730" s="228" t="s">
        <v>32</v>
      </c>
      <c r="E1730" s="52" t="s">
        <v>5137</v>
      </c>
      <c r="F1730" s="226">
        <v>29867856</v>
      </c>
      <c r="G1730" s="226"/>
      <c r="H1730" s="226"/>
      <c r="I1730" s="226"/>
      <c r="J1730" s="226"/>
      <c r="K1730" s="226"/>
      <c r="L1730" s="226"/>
      <c r="M1730" s="226"/>
      <c r="N1730" s="226"/>
      <c r="O1730" s="226"/>
      <c r="P1730" s="226"/>
      <c r="Q1730" s="226"/>
      <c r="R1730" s="226"/>
      <c r="S1730" s="226"/>
      <c r="T1730" s="226"/>
      <c r="U1730" s="226"/>
      <c r="V1730" s="226">
        <f t="shared" si="73"/>
        <v>4608.6101808000003</v>
      </c>
      <c r="W1730" s="59">
        <v>1475.7252000000001</v>
      </c>
      <c r="X1730" s="59">
        <f t="shared" si="74"/>
        <v>4608.6101808000003</v>
      </c>
      <c r="Y1730" s="11" t="s">
        <v>51</v>
      </c>
      <c r="Z1730" s="52">
        <v>55</v>
      </c>
      <c r="AA1730" s="52">
        <v>23</v>
      </c>
      <c r="AB1730" s="52">
        <v>5</v>
      </c>
      <c r="AC1730" s="52" t="s">
        <v>5147</v>
      </c>
      <c r="AD1730" s="52">
        <v>1328</v>
      </c>
    </row>
    <row r="1731" spans="1:30" ht="36" hidden="1" customHeight="1">
      <c r="A1731" s="32">
        <v>43</v>
      </c>
      <c r="B1731" s="227" t="s">
        <v>5148</v>
      </c>
      <c r="C1731" s="227" t="s">
        <v>5116</v>
      </c>
      <c r="D1731" s="228" t="s">
        <v>32</v>
      </c>
      <c r="E1731" s="52" t="s">
        <v>5149</v>
      </c>
      <c r="F1731" s="226">
        <v>33956326</v>
      </c>
      <c r="G1731" s="226"/>
      <c r="H1731" s="226"/>
      <c r="I1731" s="226"/>
      <c r="J1731" s="226"/>
      <c r="K1731" s="226"/>
      <c r="L1731" s="226"/>
      <c r="M1731" s="226"/>
      <c r="N1731" s="226"/>
      <c r="O1731" s="226"/>
      <c r="P1731" s="226"/>
      <c r="Q1731" s="226"/>
      <c r="R1731" s="226"/>
      <c r="S1731" s="226"/>
      <c r="T1731" s="226"/>
      <c r="U1731" s="226"/>
      <c r="V1731" s="226">
        <f t="shared" si="73"/>
        <v>5239.4611018000005</v>
      </c>
      <c r="W1731" s="59">
        <v>3362.3437701600001</v>
      </c>
      <c r="X1731" s="59">
        <f t="shared" si="74"/>
        <v>5239.4611018000005</v>
      </c>
      <c r="Y1731" s="11" t="s">
        <v>51</v>
      </c>
      <c r="Z1731" s="52">
        <v>55</v>
      </c>
      <c r="AA1731" s="52">
        <v>23</v>
      </c>
      <c r="AB1731" s="52">
        <v>5</v>
      </c>
      <c r="AC1731" s="52" t="s">
        <v>5150</v>
      </c>
      <c r="AD1731" s="52">
        <v>1284</v>
      </c>
    </row>
    <row r="1732" spans="1:30" ht="36" customHeight="1">
      <c r="A1732" s="32">
        <v>44</v>
      </c>
      <c r="B1732" s="227" t="s">
        <v>5151</v>
      </c>
      <c r="C1732" s="227" t="s">
        <v>5123</v>
      </c>
      <c r="D1732" s="227" t="s">
        <v>32</v>
      </c>
      <c r="E1732" s="52" t="s">
        <v>5128</v>
      </c>
      <c r="F1732" s="226">
        <v>11712819</v>
      </c>
      <c r="G1732" s="226"/>
      <c r="H1732" s="226"/>
      <c r="I1732" s="226"/>
      <c r="J1732" s="226"/>
      <c r="K1732" s="226"/>
      <c r="L1732" s="226"/>
      <c r="M1732" s="226"/>
      <c r="N1732" s="226"/>
      <c r="O1732" s="226"/>
      <c r="P1732" s="226"/>
      <c r="Q1732" s="226"/>
      <c r="R1732" s="226"/>
      <c r="S1732" s="226"/>
      <c r="T1732" s="226"/>
      <c r="U1732" s="226"/>
      <c r="V1732" s="226">
        <f t="shared" si="73"/>
        <v>1807.2879717000001</v>
      </c>
      <c r="W1732" s="59">
        <v>1205.8209860400002</v>
      </c>
      <c r="X1732" s="59">
        <f t="shared" si="74"/>
        <v>1807.2879717000001</v>
      </c>
      <c r="Y1732" s="11" t="s">
        <v>51</v>
      </c>
      <c r="Z1732" s="52">
        <v>55</v>
      </c>
      <c r="AA1732" s="52">
        <v>23</v>
      </c>
      <c r="AB1732" s="52">
        <v>5</v>
      </c>
      <c r="AC1732" s="52"/>
      <c r="AD1732" s="52"/>
    </row>
    <row r="1733" spans="1:30" ht="36" hidden="1" customHeight="1">
      <c r="A1733" s="32">
        <v>45</v>
      </c>
      <c r="B1733" s="227" t="s">
        <v>5152</v>
      </c>
      <c r="C1733" s="227" t="s">
        <v>5123</v>
      </c>
      <c r="D1733" s="227" t="s">
        <v>32</v>
      </c>
      <c r="E1733" s="52" t="s">
        <v>5128</v>
      </c>
      <c r="F1733" s="226">
        <v>15222893</v>
      </c>
      <c r="G1733" s="226"/>
      <c r="H1733" s="226"/>
      <c r="I1733" s="226"/>
      <c r="J1733" s="226"/>
      <c r="K1733" s="226"/>
      <c r="L1733" s="226"/>
      <c r="M1733" s="226"/>
      <c r="N1733" s="226"/>
      <c r="O1733" s="226"/>
      <c r="P1733" s="226"/>
      <c r="Q1733" s="226"/>
      <c r="R1733" s="226"/>
      <c r="S1733" s="226"/>
      <c r="T1733" s="226"/>
      <c r="U1733" s="226"/>
      <c r="V1733" s="226">
        <f t="shared" si="73"/>
        <v>2348.8923899000001</v>
      </c>
      <c r="W1733" s="59">
        <v>1128.1798800000001</v>
      </c>
      <c r="X1733" s="59">
        <f t="shared" si="74"/>
        <v>2348.8923899000001</v>
      </c>
      <c r="Y1733" s="11" t="s">
        <v>51</v>
      </c>
      <c r="Z1733" s="52">
        <v>55</v>
      </c>
      <c r="AA1733" s="52">
        <v>23</v>
      </c>
      <c r="AB1733" s="52">
        <v>5</v>
      </c>
      <c r="AC1733" s="52" t="s">
        <v>5153</v>
      </c>
      <c r="AD1733" s="52">
        <v>1324</v>
      </c>
    </row>
    <row r="1734" spans="1:30" ht="36" hidden="1" customHeight="1">
      <c r="A1734" s="32">
        <v>46</v>
      </c>
      <c r="B1734" s="227" t="s">
        <v>5154</v>
      </c>
      <c r="C1734" s="227" t="s">
        <v>5116</v>
      </c>
      <c r="D1734" s="227" t="s">
        <v>32</v>
      </c>
      <c r="E1734" s="52" t="s">
        <v>5144</v>
      </c>
      <c r="F1734" s="226">
        <v>8620200</v>
      </c>
      <c r="G1734" s="226"/>
      <c r="H1734" s="226"/>
      <c r="I1734" s="226"/>
      <c r="J1734" s="226"/>
      <c r="K1734" s="226"/>
      <c r="L1734" s="226"/>
      <c r="M1734" s="226"/>
      <c r="N1734" s="226"/>
      <c r="O1734" s="226"/>
      <c r="P1734" s="226"/>
      <c r="Q1734" s="226"/>
      <c r="R1734" s="226"/>
      <c r="S1734" s="226"/>
      <c r="T1734" s="226"/>
      <c r="U1734" s="226"/>
      <c r="V1734" s="226">
        <f t="shared" si="73"/>
        <v>1330.0968600000001</v>
      </c>
      <c r="W1734" s="59">
        <v>1056.9550000000002</v>
      </c>
      <c r="X1734" s="59">
        <f t="shared" si="74"/>
        <v>1330.0968600000001</v>
      </c>
      <c r="Y1734" s="11" t="s">
        <v>51</v>
      </c>
      <c r="Z1734" s="52">
        <v>55</v>
      </c>
      <c r="AA1734" s="52">
        <v>23</v>
      </c>
      <c r="AB1734" s="52">
        <v>5</v>
      </c>
      <c r="AC1734" s="52" t="s">
        <v>5155</v>
      </c>
      <c r="AD1734" s="52">
        <v>1364</v>
      </c>
    </row>
    <row r="1735" spans="1:30" ht="36" customHeight="1">
      <c r="A1735" s="32">
        <v>47</v>
      </c>
      <c r="B1735" s="227" t="s">
        <v>5156</v>
      </c>
      <c r="C1735" s="227" t="s">
        <v>5116</v>
      </c>
      <c r="D1735" s="227" t="s">
        <v>32</v>
      </c>
      <c r="E1735" s="52" t="s">
        <v>5117</v>
      </c>
      <c r="F1735" s="226">
        <v>7396458.4000000004</v>
      </c>
      <c r="G1735" s="226"/>
      <c r="H1735" s="226"/>
      <c r="I1735" s="226"/>
      <c r="J1735" s="226"/>
      <c r="K1735" s="226"/>
      <c r="L1735" s="226"/>
      <c r="M1735" s="226"/>
      <c r="N1735" s="226"/>
      <c r="O1735" s="226"/>
      <c r="P1735" s="226"/>
      <c r="Q1735" s="226"/>
      <c r="R1735" s="226"/>
      <c r="S1735" s="226"/>
      <c r="T1735" s="226"/>
      <c r="U1735" s="226"/>
      <c r="V1735" s="226">
        <f t="shared" si="73"/>
        <v>1141.2735311200001</v>
      </c>
      <c r="W1735" s="59">
        <v>1141.2735311200001</v>
      </c>
      <c r="X1735" s="59">
        <f t="shared" si="74"/>
        <v>1141.2735311200001</v>
      </c>
      <c r="Y1735" s="11" t="s">
        <v>34</v>
      </c>
      <c r="Z1735" s="52">
        <v>55</v>
      </c>
      <c r="AA1735" s="52">
        <v>23</v>
      </c>
      <c r="AB1735" s="52">
        <v>5</v>
      </c>
      <c r="AC1735" s="52"/>
      <c r="AD1735" s="52"/>
    </row>
    <row r="1736" spans="1:30" ht="36" hidden="1" customHeight="1">
      <c r="A1736" s="32">
        <v>48</v>
      </c>
      <c r="B1736" s="227" t="s">
        <v>5157</v>
      </c>
      <c r="C1736" s="227" t="s">
        <v>5158</v>
      </c>
      <c r="D1736" s="228" t="s">
        <v>32</v>
      </c>
      <c r="E1736" s="52" t="s">
        <v>5120</v>
      </c>
      <c r="F1736" s="226">
        <v>27453700</v>
      </c>
      <c r="G1736" s="226"/>
      <c r="H1736" s="226"/>
      <c r="I1736" s="226"/>
      <c r="J1736" s="226"/>
      <c r="K1736" s="226"/>
      <c r="L1736" s="226"/>
      <c r="M1736" s="226"/>
      <c r="N1736" s="226"/>
      <c r="O1736" s="226"/>
      <c r="P1736" s="226"/>
      <c r="Q1736" s="226"/>
      <c r="R1736" s="226"/>
      <c r="S1736" s="226"/>
      <c r="T1736" s="226"/>
      <c r="U1736" s="226"/>
      <c r="V1736" s="226">
        <f t="shared" si="73"/>
        <v>4236.1059100000002</v>
      </c>
      <c r="W1736" s="59">
        <v>2595.4247520000004</v>
      </c>
      <c r="X1736" s="59">
        <f t="shared" si="74"/>
        <v>4236.1059100000002</v>
      </c>
      <c r="Y1736" s="11" t="s">
        <v>51</v>
      </c>
      <c r="Z1736" s="52">
        <v>55</v>
      </c>
      <c r="AA1736" s="52">
        <v>23</v>
      </c>
      <c r="AB1736" s="52">
        <v>5</v>
      </c>
      <c r="AC1736" s="52" t="s">
        <v>5159</v>
      </c>
      <c r="AD1736" s="52">
        <v>1296</v>
      </c>
    </row>
    <row r="1737" spans="1:30" ht="36" hidden="1" customHeight="1">
      <c r="A1737" s="32">
        <v>49</v>
      </c>
      <c r="B1737" s="227" t="s">
        <v>5160</v>
      </c>
      <c r="C1737" s="227" t="s">
        <v>5116</v>
      </c>
      <c r="D1737" s="228" t="s">
        <v>32</v>
      </c>
      <c r="E1737" s="52" t="s">
        <v>5161</v>
      </c>
      <c r="F1737" s="226">
        <v>28241532</v>
      </c>
      <c r="G1737" s="226"/>
      <c r="H1737" s="226"/>
      <c r="I1737" s="226"/>
      <c r="J1737" s="226"/>
      <c r="K1737" s="226"/>
      <c r="L1737" s="226"/>
      <c r="M1737" s="226"/>
      <c r="N1737" s="226"/>
      <c r="O1737" s="226"/>
      <c r="P1737" s="226"/>
      <c r="Q1737" s="226"/>
      <c r="R1737" s="226"/>
      <c r="S1737" s="226"/>
      <c r="T1737" s="226"/>
      <c r="U1737" s="226"/>
      <c r="V1737" s="226">
        <f t="shared" si="73"/>
        <v>4357.6683876000006</v>
      </c>
      <c r="W1737" s="59">
        <v>2824.9550131199999</v>
      </c>
      <c r="X1737" s="59">
        <f t="shared" si="74"/>
        <v>4357.6683876000006</v>
      </c>
      <c r="Y1737" s="11" t="s">
        <v>51</v>
      </c>
      <c r="Z1737" s="52">
        <v>55</v>
      </c>
      <c r="AA1737" s="52">
        <v>23</v>
      </c>
      <c r="AB1737" s="52">
        <v>5</v>
      </c>
      <c r="AC1737" s="52" t="s">
        <v>5162</v>
      </c>
      <c r="AD1737" s="52">
        <v>1290</v>
      </c>
    </row>
    <row r="1738" spans="1:30" ht="36" hidden="1" customHeight="1">
      <c r="A1738" s="32">
        <v>50</v>
      </c>
      <c r="B1738" s="236" t="s">
        <v>5163</v>
      </c>
      <c r="C1738" s="236" t="s">
        <v>5116</v>
      </c>
      <c r="D1738" s="236" t="s">
        <v>32</v>
      </c>
      <c r="E1738" s="237" t="s">
        <v>5164</v>
      </c>
      <c r="F1738" s="238">
        <v>24862100</v>
      </c>
      <c r="G1738" s="238"/>
      <c r="H1738" s="238"/>
      <c r="I1738" s="238"/>
      <c r="J1738" s="238"/>
      <c r="K1738" s="238"/>
      <c r="L1738" s="238"/>
      <c r="M1738" s="238"/>
      <c r="N1738" s="238"/>
      <c r="O1738" s="238"/>
      <c r="P1738" s="238"/>
      <c r="Q1738" s="238"/>
      <c r="R1738" s="238"/>
      <c r="S1738" s="238"/>
      <c r="T1738" s="238"/>
      <c r="U1738" s="238"/>
      <c r="V1738" s="238">
        <f t="shared" si="73"/>
        <v>3836.2220300000004</v>
      </c>
      <c r="W1738" s="239">
        <v>2622.9765600000001</v>
      </c>
      <c r="X1738" s="239">
        <f t="shared" si="74"/>
        <v>3836.2220300000004</v>
      </c>
      <c r="Y1738" s="11" t="s">
        <v>51</v>
      </c>
      <c r="Z1738" s="237">
        <v>55</v>
      </c>
      <c r="AA1738" s="237">
        <v>23</v>
      </c>
      <c r="AB1738" s="237">
        <v>5</v>
      </c>
      <c r="AC1738" s="237" t="s">
        <v>5165</v>
      </c>
      <c r="AD1738" s="237">
        <v>1305</v>
      </c>
    </row>
    <row r="1739" spans="1:30" ht="36" hidden="1" customHeight="1">
      <c r="A1739" s="32">
        <v>51</v>
      </c>
      <c r="B1739" s="236" t="s">
        <v>5166</v>
      </c>
      <c r="C1739" s="236" t="s">
        <v>5123</v>
      </c>
      <c r="D1739" s="240" t="s">
        <v>32</v>
      </c>
      <c r="E1739" s="237" t="s">
        <v>5128</v>
      </c>
      <c r="F1739" s="238">
        <v>17158100</v>
      </c>
      <c r="G1739" s="238"/>
      <c r="H1739" s="238"/>
      <c r="I1739" s="238"/>
      <c r="J1739" s="238"/>
      <c r="K1739" s="238"/>
      <c r="L1739" s="238"/>
      <c r="M1739" s="238"/>
      <c r="N1739" s="238"/>
      <c r="O1739" s="238"/>
      <c r="P1739" s="238"/>
      <c r="Q1739" s="238"/>
      <c r="R1739" s="238"/>
      <c r="S1739" s="238"/>
      <c r="T1739" s="238"/>
      <c r="U1739" s="238"/>
      <c r="V1739" s="238">
        <f t="shared" si="73"/>
        <v>2647.4948300000001</v>
      </c>
      <c r="W1739" s="239">
        <v>1794.0152400000002</v>
      </c>
      <c r="X1739" s="239">
        <f t="shared" si="74"/>
        <v>2647.4948300000001</v>
      </c>
      <c r="Y1739" s="11" t="s">
        <v>51</v>
      </c>
      <c r="Z1739" s="237">
        <v>55</v>
      </c>
      <c r="AA1739" s="237">
        <v>23</v>
      </c>
      <c r="AB1739" s="237">
        <v>5</v>
      </c>
      <c r="AC1739" s="237" t="s">
        <v>5167</v>
      </c>
      <c r="AD1739" s="237">
        <v>1295</v>
      </c>
    </row>
    <row r="1740" spans="1:30" ht="36" hidden="1" customHeight="1">
      <c r="A1740" s="32">
        <v>52</v>
      </c>
      <c r="B1740" s="227" t="s">
        <v>5168</v>
      </c>
      <c r="C1740" s="227" t="s">
        <v>5119</v>
      </c>
      <c r="D1740" s="228" t="s">
        <v>32</v>
      </c>
      <c r="E1740" s="52" t="s">
        <v>5120</v>
      </c>
      <c r="F1740" s="226">
        <v>60688200</v>
      </c>
      <c r="G1740" s="226"/>
      <c r="H1740" s="226"/>
      <c r="I1740" s="226"/>
      <c r="J1740" s="226"/>
      <c r="K1740" s="226"/>
      <c r="L1740" s="226"/>
      <c r="M1740" s="226"/>
      <c r="N1740" s="226"/>
      <c r="O1740" s="226"/>
      <c r="P1740" s="226"/>
      <c r="Q1740" s="226"/>
      <c r="R1740" s="226"/>
      <c r="S1740" s="226"/>
      <c r="T1740" s="226"/>
      <c r="U1740" s="226"/>
      <c r="V1740" s="226">
        <f t="shared" ref="V1740:V1803" si="75">0.0001543*F1740+0.7*G1740+ 0.7*H1740+0.6*I1740+0.5*J1740+1.02*K1740+0.00088*L1740+0.99*M1740+0.00094*N1740+1.05*O1740+0.00083*P1740+1.09*Q1740+0.0009*R1740+1.09*S1740+1*T1740+0*U1740</f>
        <v>9364.189260000001</v>
      </c>
      <c r="W1740" s="59">
        <v>6258.5931600000004</v>
      </c>
      <c r="X1740" s="59">
        <f t="shared" si="74"/>
        <v>9364.189260000001</v>
      </c>
      <c r="Y1740" s="11" t="s">
        <v>51</v>
      </c>
      <c r="Z1740" s="52">
        <v>55</v>
      </c>
      <c r="AA1740" s="52">
        <v>23</v>
      </c>
      <c r="AB1740" s="52">
        <v>5</v>
      </c>
      <c r="AC1740" s="52" t="s">
        <v>5169</v>
      </c>
      <c r="AD1740" s="52">
        <v>1265</v>
      </c>
    </row>
    <row r="1741" spans="1:30" ht="36" hidden="1" customHeight="1">
      <c r="A1741" s="32">
        <v>53</v>
      </c>
      <c r="B1741" s="227" t="s">
        <v>5170</v>
      </c>
      <c r="C1741" s="227" t="s">
        <v>5123</v>
      </c>
      <c r="D1741" s="228" t="s">
        <v>32</v>
      </c>
      <c r="E1741" s="52" t="s">
        <v>5144</v>
      </c>
      <c r="F1741" s="226">
        <v>39968942</v>
      </c>
      <c r="G1741" s="226"/>
      <c r="H1741" s="226"/>
      <c r="I1741" s="226"/>
      <c r="J1741" s="226"/>
      <c r="K1741" s="226"/>
      <c r="L1741" s="226"/>
      <c r="M1741" s="226"/>
      <c r="N1741" s="226"/>
      <c r="O1741" s="226"/>
      <c r="P1741" s="226"/>
      <c r="Q1741" s="226"/>
      <c r="R1741" s="226"/>
      <c r="S1741" s="226"/>
      <c r="T1741" s="226"/>
      <c r="U1741" s="226"/>
      <c r="V1741" s="226">
        <f t="shared" si="75"/>
        <v>6167.2077506000005</v>
      </c>
      <c r="W1741" s="59">
        <v>4290.1572000000006</v>
      </c>
      <c r="X1741" s="59">
        <f t="shared" si="74"/>
        <v>6167.2077506000005</v>
      </c>
      <c r="Y1741" s="11" t="s">
        <v>51</v>
      </c>
      <c r="Z1741" s="52">
        <v>55</v>
      </c>
      <c r="AA1741" s="52">
        <v>23</v>
      </c>
      <c r="AB1741" s="52">
        <v>5</v>
      </c>
      <c r="AC1741" s="52" t="s">
        <v>5171</v>
      </c>
      <c r="AD1741" s="52">
        <v>2167</v>
      </c>
    </row>
    <row r="1742" spans="1:30" ht="36" hidden="1" customHeight="1">
      <c r="A1742" s="32">
        <v>54</v>
      </c>
      <c r="B1742" s="227" t="s">
        <v>5172</v>
      </c>
      <c r="C1742" s="227" t="s">
        <v>5119</v>
      </c>
      <c r="D1742" s="227" t="s">
        <v>32</v>
      </c>
      <c r="E1742" s="52" t="s">
        <v>5137</v>
      </c>
      <c r="F1742" s="226">
        <v>40475700</v>
      </c>
      <c r="G1742" s="226"/>
      <c r="H1742" s="226"/>
      <c r="I1742" s="226"/>
      <c r="J1742" s="226"/>
      <c r="K1742" s="226"/>
      <c r="L1742" s="226"/>
      <c r="M1742" s="226"/>
      <c r="N1742" s="226"/>
      <c r="O1742" s="226"/>
      <c r="P1742" s="226"/>
      <c r="Q1742" s="226"/>
      <c r="R1742" s="226"/>
      <c r="S1742" s="226"/>
      <c r="T1742" s="226"/>
      <c r="U1742" s="226"/>
      <c r="V1742" s="226">
        <f t="shared" si="75"/>
        <v>6245.4005100000004</v>
      </c>
      <c r="W1742" s="59">
        <v>4315.33896</v>
      </c>
      <c r="X1742" s="59">
        <f t="shared" si="74"/>
        <v>6245.4005100000004</v>
      </c>
      <c r="Y1742" s="11" t="s">
        <v>51</v>
      </c>
      <c r="Z1742" s="52">
        <v>55</v>
      </c>
      <c r="AA1742" s="52">
        <v>23</v>
      </c>
      <c r="AB1742" s="52">
        <v>5</v>
      </c>
      <c r="AC1742" s="52" t="s">
        <v>5173</v>
      </c>
      <c r="AD1742" s="52">
        <v>2160</v>
      </c>
    </row>
    <row r="1743" spans="1:30" ht="36" hidden="1" customHeight="1">
      <c r="A1743" s="32">
        <v>55</v>
      </c>
      <c r="B1743" s="227" t="s">
        <v>5174</v>
      </c>
      <c r="C1743" s="227" t="s">
        <v>5116</v>
      </c>
      <c r="D1743" s="227" t="s">
        <v>32</v>
      </c>
      <c r="E1743" s="52" t="s">
        <v>5175</v>
      </c>
      <c r="F1743" s="226">
        <v>20334800</v>
      </c>
      <c r="G1743" s="226"/>
      <c r="H1743" s="226"/>
      <c r="I1743" s="226"/>
      <c r="J1743" s="226"/>
      <c r="K1743" s="226"/>
      <c r="L1743" s="226"/>
      <c r="M1743" s="226"/>
      <c r="N1743" s="226"/>
      <c r="O1743" s="226"/>
      <c r="P1743" s="226"/>
      <c r="Q1743" s="226"/>
      <c r="R1743" s="226"/>
      <c r="S1743" s="226"/>
      <c r="T1743" s="226"/>
      <c r="U1743" s="226"/>
      <c r="V1743" s="226">
        <f t="shared" si="75"/>
        <v>3137.6596400000003</v>
      </c>
      <c r="W1743" s="59">
        <v>2088.0493200000001</v>
      </c>
      <c r="X1743" s="59">
        <f t="shared" si="74"/>
        <v>3137.6596400000003</v>
      </c>
      <c r="Y1743" s="11" t="s">
        <v>51</v>
      </c>
      <c r="Z1743" s="52">
        <v>55</v>
      </c>
      <c r="AA1743" s="52">
        <v>23</v>
      </c>
      <c r="AB1743" s="52">
        <v>5</v>
      </c>
      <c r="AC1743" s="52" t="s">
        <v>5176</v>
      </c>
      <c r="AD1743" s="52">
        <v>2864</v>
      </c>
    </row>
    <row r="1744" spans="1:30" ht="36" hidden="1" customHeight="1">
      <c r="A1744" s="32">
        <v>56</v>
      </c>
      <c r="B1744" s="227" t="s">
        <v>5177</v>
      </c>
      <c r="C1744" s="227" t="s">
        <v>5116</v>
      </c>
      <c r="D1744" s="228" t="s">
        <v>32</v>
      </c>
      <c r="E1744" s="52" t="s">
        <v>5137</v>
      </c>
      <c r="F1744" s="226">
        <v>15916161</v>
      </c>
      <c r="G1744" s="226"/>
      <c r="H1744" s="226"/>
      <c r="I1744" s="226"/>
      <c r="J1744" s="226"/>
      <c r="K1744" s="226"/>
      <c r="L1744" s="226"/>
      <c r="M1744" s="226"/>
      <c r="N1744" s="226"/>
      <c r="O1744" s="226"/>
      <c r="P1744" s="226"/>
      <c r="Q1744" s="226"/>
      <c r="R1744" s="226"/>
      <c r="S1744" s="226"/>
      <c r="T1744" s="226"/>
      <c r="U1744" s="226"/>
      <c r="V1744" s="226">
        <f t="shared" si="75"/>
        <v>2455.8636423000003</v>
      </c>
      <c r="W1744" s="59">
        <v>1719.8514387600001</v>
      </c>
      <c r="X1744" s="59">
        <f t="shared" si="74"/>
        <v>2455.8636423000003</v>
      </c>
      <c r="Y1744" s="11" t="s">
        <v>51</v>
      </c>
      <c r="Z1744" s="52">
        <v>55</v>
      </c>
      <c r="AA1744" s="52">
        <v>23</v>
      </c>
      <c r="AB1744" s="52">
        <v>5</v>
      </c>
      <c r="AC1744" s="52" t="s">
        <v>5178</v>
      </c>
      <c r="AD1744" s="52">
        <v>1349</v>
      </c>
    </row>
    <row r="1745" spans="1:30" ht="36" hidden="1" customHeight="1">
      <c r="A1745" s="32">
        <v>57</v>
      </c>
      <c r="B1745" s="227" t="s">
        <v>5179</v>
      </c>
      <c r="C1745" s="227" t="s">
        <v>5119</v>
      </c>
      <c r="D1745" s="227" t="s">
        <v>32</v>
      </c>
      <c r="E1745" s="52" t="s">
        <v>5140</v>
      </c>
      <c r="F1745" s="226">
        <v>10800153</v>
      </c>
      <c r="G1745" s="226"/>
      <c r="H1745" s="226"/>
      <c r="I1745" s="226"/>
      <c r="J1745" s="226"/>
      <c r="K1745" s="226"/>
      <c r="L1745" s="226"/>
      <c r="M1745" s="226"/>
      <c r="N1745" s="226"/>
      <c r="O1745" s="226"/>
      <c r="P1745" s="226"/>
      <c r="Q1745" s="226"/>
      <c r="R1745" s="226"/>
      <c r="S1745" s="226"/>
      <c r="T1745" s="226"/>
      <c r="U1745" s="226"/>
      <c r="V1745" s="226">
        <f t="shared" si="75"/>
        <v>1666.4636079000002</v>
      </c>
      <c r="W1745" s="59">
        <v>1122.2090254800003</v>
      </c>
      <c r="X1745" s="59">
        <f t="shared" si="74"/>
        <v>1666.4636079000002</v>
      </c>
      <c r="Y1745" s="11" t="s">
        <v>51</v>
      </c>
      <c r="Z1745" s="52">
        <v>55</v>
      </c>
      <c r="AA1745" s="52">
        <v>23</v>
      </c>
      <c r="AB1745" s="52">
        <v>5</v>
      </c>
      <c r="AC1745" s="52" t="s">
        <v>5180</v>
      </c>
      <c r="AD1745" s="52">
        <v>1354</v>
      </c>
    </row>
    <row r="1746" spans="1:30" ht="36" hidden="1" customHeight="1">
      <c r="A1746" s="32">
        <v>58</v>
      </c>
      <c r="B1746" s="227" t="s">
        <v>5181</v>
      </c>
      <c r="C1746" s="227" t="s">
        <v>5131</v>
      </c>
      <c r="D1746" s="227" t="s">
        <v>32</v>
      </c>
      <c r="E1746" s="52" t="s">
        <v>5137</v>
      </c>
      <c r="F1746" s="226">
        <v>8578347</v>
      </c>
      <c r="G1746" s="226"/>
      <c r="H1746" s="226"/>
      <c r="I1746" s="226"/>
      <c r="J1746" s="226"/>
      <c r="K1746" s="226"/>
      <c r="L1746" s="226"/>
      <c r="M1746" s="226"/>
      <c r="N1746" s="226"/>
      <c r="O1746" s="226"/>
      <c r="P1746" s="226"/>
      <c r="Q1746" s="226"/>
      <c r="R1746" s="226"/>
      <c r="S1746" s="226"/>
      <c r="T1746" s="226"/>
      <c r="U1746" s="226"/>
      <c r="V1746" s="226">
        <f t="shared" si="75"/>
        <v>1323.6389421000001</v>
      </c>
      <c r="W1746" s="59">
        <v>1034.2137105200002</v>
      </c>
      <c r="X1746" s="59">
        <f t="shared" si="74"/>
        <v>1323.6389421000001</v>
      </c>
      <c r="Y1746" s="11" t="s">
        <v>51</v>
      </c>
      <c r="Z1746" s="52">
        <v>55</v>
      </c>
      <c r="AA1746" s="52">
        <v>23</v>
      </c>
      <c r="AB1746" s="52">
        <v>5</v>
      </c>
      <c r="AC1746" s="52" t="s">
        <v>5182</v>
      </c>
      <c r="AD1746" s="52">
        <v>2868</v>
      </c>
    </row>
    <row r="1747" spans="1:30" ht="36" hidden="1" customHeight="1">
      <c r="A1747" s="32">
        <v>59</v>
      </c>
      <c r="B1747" s="51" t="s">
        <v>5183</v>
      </c>
      <c r="C1747" s="52" t="s">
        <v>5184</v>
      </c>
      <c r="D1747" s="52" t="s">
        <v>32</v>
      </c>
      <c r="E1747" s="52" t="s">
        <v>3659</v>
      </c>
      <c r="F1747" s="226">
        <v>22335520</v>
      </c>
      <c r="G1747" s="226"/>
      <c r="H1747" s="226"/>
      <c r="I1747" s="226"/>
      <c r="J1747" s="226"/>
      <c r="K1747" s="226"/>
      <c r="L1747" s="226"/>
      <c r="M1747" s="226"/>
      <c r="N1747" s="226"/>
      <c r="O1747" s="226"/>
      <c r="P1747" s="226"/>
      <c r="Q1747" s="226"/>
      <c r="R1747" s="226"/>
      <c r="S1747" s="226"/>
      <c r="T1747" s="226"/>
      <c r="U1747" s="226"/>
      <c r="V1747" s="226">
        <f t="shared" si="75"/>
        <v>3446.3707360000003</v>
      </c>
      <c r="W1747" s="59">
        <v>2398.3065020000004</v>
      </c>
      <c r="X1747" s="59">
        <f t="shared" si="74"/>
        <v>3446.3707360000003</v>
      </c>
      <c r="Y1747" s="11" t="s">
        <v>51</v>
      </c>
      <c r="Z1747" s="52">
        <v>55</v>
      </c>
      <c r="AA1747" s="52">
        <v>23</v>
      </c>
      <c r="AB1747" s="52">
        <v>5</v>
      </c>
      <c r="AC1747" s="52" t="s">
        <v>5185</v>
      </c>
      <c r="AD1747" s="52">
        <v>1291</v>
      </c>
    </row>
    <row r="1748" spans="1:30" ht="36" hidden="1" customHeight="1">
      <c r="A1748" s="32">
        <v>60</v>
      </c>
      <c r="B1748" s="51" t="s">
        <v>5186</v>
      </c>
      <c r="C1748" s="51" t="s">
        <v>5184</v>
      </c>
      <c r="D1748" s="51" t="s">
        <v>32</v>
      </c>
      <c r="E1748" s="52" t="s">
        <v>3659</v>
      </c>
      <c r="F1748" s="226">
        <v>20512490</v>
      </c>
      <c r="G1748" s="226"/>
      <c r="H1748" s="226"/>
      <c r="I1748" s="226"/>
      <c r="J1748" s="226"/>
      <c r="K1748" s="226"/>
      <c r="L1748" s="226"/>
      <c r="M1748" s="226"/>
      <c r="N1748" s="226"/>
      <c r="O1748" s="226"/>
      <c r="P1748" s="226"/>
      <c r="Q1748" s="226"/>
      <c r="R1748" s="226"/>
      <c r="S1748" s="226"/>
      <c r="T1748" s="226"/>
      <c r="U1748" s="226"/>
      <c r="V1748" s="226">
        <f t="shared" si="75"/>
        <v>3165.0772070000003</v>
      </c>
      <c r="W1748" s="59">
        <v>2148.3867920000002</v>
      </c>
      <c r="X1748" s="59">
        <f t="shared" si="74"/>
        <v>3165.0772070000003</v>
      </c>
      <c r="Y1748" s="11" t="s">
        <v>51</v>
      </c>
      <c r="Z1748" s="52">
        <v>55</v>
      </c>
      <c r="AA1748" s="52">
        <v>23</v>
      </c>
      <c r="AB1748" s="52">
        <v>5</v>
      </c>
      <c r="AC1748" s="52" t="s">
        <v>5187</v>
      </c>
      <c r="AD1748" s="52">
        <v>1334</v>
      </c>
    </row>
    <row r="1749" spans="1:30" ht="36" hidden="1" customHeight="1">
      <c r="A1749" s="32">
        <v>61</v>
      </c>
      <c r="B1749" s="51" t="s">
        <v>5188</v>
      </c>
      <c r="C1749" s="51" t="s">
        <v>5184</v>
      </c>
      <c r="D1749" s="51" t="s">
        <v>32</v>
      </c>
      <c r="E1749" s="52" t="s">
        <v>5189</v>
      </c>
      <c r="F1749" s="226">
        <v>29913890</v>
      </c>
      <c r="G1749" s="226"/>
      <c r="H1749" s="226"/>
      <c r="I1749" s="226"/>
      <c r="J1749" s="226"/>
      <c r="K1749" s="226"/>
      <c r="L1749" s="226"/>
      <c r="M1749" s="226"/>
      <c r="N1749" s="226"/>
      <c r="O1749" s="226"/>
      <c r="P1749" s="226"/>
      <c r="Q1749" s="226"/>
      <c r="R1749" s="226"/>
      <c r="S1749" s="226"/>
      <c r="T1749" s="226"/>
      <c r="U1749" s="226"/>
      <c r="V1749" s="226">
        <f t="shared" si="75"/>
        <v>4615.7132270000002</v>
      </c>
      <c r="W1749" s="59">
        <v>2287.316969</v>
      </c>
      <c r="X1749" s="59">
        <f t="shared" si="74"/>
        <v>4615.7132270000002</v>
      </c>
      <c r="Y1749" s="11" t="s">
        <v>51</v>
      </c>
      <c r="Z1749" s="52">
        <v>55</v>
      </c>
      <c r="AA1749" s="52">
        <v>23</v>
      </c>
      <c r="AB1749" s="52">
        <v>5</v>
      </c>
      <c r="AC1749" s="52" t="s">
        <v>5190</v>
      </c>
      <c r="AD1749" s="52">
        <v>1362</v>
      </c>
    </row>
    <row r="1750" spans="1:30" ht="36" customHeight="1">
      <c r="A1750" s="32">
        <v>62</v>
      </c>
      <c r="B1750" s="51" t="s">
        <v>5191</v>
      </c>
      <c r="C1750" s="51" t="s">
        <v>5184</v>
      </c>
      <c r="D1750" s="51" t="s">
        <v>32</v>
      </c>
      <c r="E1750" s="52" t="s">
        <v>522</v>
      </c>
      <c r="F1750" s="226">
        <v>22544260</v>
      </c>
      <c r="G1750" s="226"/>
      <c r="H1750" s="226"/>
      <c r="I1750" s="226"/>
      <c r="J1750" s="226"/>
      <c r="K1750" s="226"/>
      <c r="L1750" s="226"/>
      <c r="M1750" s="226"/>
      <c r="N1750" s="226"/>
      <c r="O1750" s="226"/>
      <c r="P1750" s="226"/>
      <c r="Q1750" s="226"/>
      <c r="R1750" s="226"/>
      <c r="S1750" s="226"/>
      <c r="T1750" s="226"/>
      <c r="U1750" s="226"/>
      <c r="V1750" s="226">
        <f t="shared" si="75"/>
        <v>3478.5793180000001</v>
      </c>
      <c r="W1750" s="59">
        <v>2174.8291830000003</v>
      </c>
      <c r="X1750" s="59">
        <f t="shared" si="74"/>
        <v>3478.5793180000001</v>
      </c>
      <c r="Y1750" s="11" t="s">
        <v>51</v>
      </c>
      <c r="Z1750" s="52">
        <v>55</v>
      </c>
      <c r="AA1750" s="52">
        <v>23</v>
      </c>
      <c r="AB1750" s="52">
        <v>5</v>
      </c>
      <c r="AC1750" s="52"/>
      <c r="AD1750" s="52"/>
    </row>
    <row r="1751" spans="1:30" ht="36" hidden="1" customHeight="1">
      <c r="A1751" s="32">
        <v>63</v>
      </c>
      <c r="B1751" s="51" t="s">
        <v>5192</v>
      </c>
      <c r="C1751" s="51" t="s">
        <v>5184</v>
      </c>
      <c r="D1751" s="51" t="s">
        <v>32</v>
      </c>
      <c r="E1751" s="52" t="s">
        <v>5193</v>
      </c>
      <c r="F1751" s="226">
        <v>16191710</v>
      </c>
      <c r="G1751" s="226"/>
      <c r="H1751" s="226"/>
      <c r="I1751" s="226"/>
      <c r="J1751" s="226"/>
      <c r="K1751" s="226"/>
      <c r="L1751" s="226"/>
      <c r="M1751" s="226"/>
      <c r="N1751" s="226"/>
      <c r="O1751" s="226"/>
      <c r="P1751" s="226"/>
      <c r="Q1751" s="226"/>
      <c r="R1751" s="226"/>
      <c r="S1751" s="226"/>
      <c r="T1751" s="226"/>
      <c r="U1751" s="226"/>
      <c r="V1751" s="226">
        <f t="shared" si="75"/>
        <v>2498.3808530000001</v>
      </c>
      <c r="W1751" s="59">
        <v>1596.657825</v>
      </c>
      <c r="X1751" s="59">
        <f t="shared" si="74"/>
        <v>2498.3808530000001</v>
      </c>
      <c r="Y1751" s="11" t="s">
        <v>51</v>
      </c>
      <c r="Z1751" s="52">
        <v>55</v>
      </c>
      <c r="AA1751" s="52">
        <v>23</v>
      </c>
      <c r="AB1751" s="52">
        <v>5</v>
      </c>
      <c r="AC1751" s="52" t="s">
        <v>5194</v>
      </c>
      <c r="AD1751" s="52">
        <v>1336</v>
      </c>
    </row>
    <row r="1752" spans="1:30" ht="36" hidden="1" customHeight="1">
      <c r="A1752" s="32">
        <v>64</v>
      </c>
      <c r="B1752" s="51" t="s">
        <v>5195</v>
      </c>
      <c r="C1752" s="52" t="s">
        <v>5184</v>
      </c>
      <c r="D1752" s="52" t="s">
        <v>32</v>
      </c>
      <c r="E1752" s="52" t="s">
        <v>522</v>
      </c>
      <c r="F1752" s="226">
        <v>17994491</v>
      </c>
      <c r="G1752" s="226"/>
      <c r="H1752" s="226"/>
      <c r="I1752" s="226"/>
      <c r="J1752" s="226"/>
      <c r="K1752" s="226"/>
      <c r="L1752" s="226"/>
      <c r="M1752" s="226"/>
      <c r="N1752" s="226"/>
      <c r="O1752" s="226"/>
      <c r="P1752" s="226"/>
      <c r="Q1752" s="226"/>
      <c r="R1752" s="226"/>
      <c r="S1752" s="226"/>
      <c r="T1752" s="226"/>
      <c r="U1752" s="226"/>
      <c r="V1752" s="226">
        <f t="shared" si="75"/>
        <v>2776.5499613000002</v>
      </c>
      <c r="W1752" s="59">
        <v>2777</v>
      </c>
      <c r="X1752" s="59">
        <f t="shared" si="74"/>
        <v>2777</v>
      </c>
      <c r="Y1752" s="11" t="s">
        <v>34</v>
      </c>
      <c r="Z1752" s="52">
        <v>55</v>
      </c>
      <c r="AA1752" s="52">
        <v>23</v>
      </c>
      <c r="AB1752" s="52">
        <v>5</v>
      </c>
      <c r="AC1752" s="52" t="s">
        <v>5196</v>
      </c>
      <c r="AD1752" s="52">
        <v>1299</v>
      </c>
    </row>
    <row r="1753" spans="1:30" ht="36" hidden="1" customHeight="1">
      <c r="A1753" s="32">
        <v>65</v>
      </c>
      <c r="B1753" s="51" t="s">
        <v>5197</v>
      </c>
      <c r="C1753" s="52" t="s">
        <v>5184</v>
      </c>
      <c r="D1753" s="52" t="s">
        <v>32</v>
      </c>
      <c r="E1753" s="52" t="s">
        <v>3483</v>
      </c>
      <c r="F1753" s="226">
        <v>13586827</v>
      </c>
      <c r="G1753" s="226"/>
      <c r="H1753" s="226"/>
      <c r="I1753" s="226"/>
      <c r="J1753" s="226"/>
      <c r="K1753" s="226"/>
      <c r="L1753" s="226"/>
      <c r="M1753" s="226"/>
      <c r="N1753" s="226"/>
      <c r="O1753" s="226"/>
      <c r="P1753" s="226"/>
      <c r="Q1753" s="226"/>
      <c r="R1753" s="226"/>
      <c r="S1753" s="226"/>
      <c r="T1753" s="226"/>
      <c r="U1753" s="226"/>
      <c r="V1753" s="226">
        <f t="shared" si="75"/>
        <v>2096.4474061000001</v>
      </c>
      <c r="W1753" s="59">
        <v>1228</v>
      </c>
      <c r="X1753" s="59">
        <f t="shared" si="74"/>
        <v>2096.4474061000001</v>
      </c>
      <c r="Y1753" s="11" t="s">
        <v>51</v>
      </c>
      <c r="Z1753" s="52">
        <v>55</v>
      </c>
      <c r="AA1753" s="52">
        <v>23</v>
      </c>
      <c r="AB1753" s="52">
        <v>5</v>
      </c>
      <c r="AC1753" s="52" t="s">
        <v>5198</v>
      </c>
      <c r="AD1753" s="52">
        <v>1276</v>
      </c>
    </row>
    <row r="1754" spans="1:30" ht="36" hidden="1" customHeight="1">
      <c r="A1754" s="32">
        <v>66</v>
      </c>
      <c r="B1754" s="51" t="s">
        <v>5199</v>
      </c>
      <c r="C1754" s="52" t="s">
        <v>5184</v>
      </c>
      <c r="D1754" s="52" t="s">
        <v>32</v>
      </c>
      <c r="E1754" s="52" t="s">
        <v>3659</v>
      </c>
      <c r="F1754" s="226">
        <v>16134314</v>
      </c>
      <c r="G1754" s="226"/>
      <c r="H1754" s="226"/>
      <c r="I1754" s="226"/>
      <c r="J1754" s="226"/>
      <c r="K1754" s="226"/>
      <c r="L1754" s="226"/>
      <c r="M1754" s="226"/>
      <c r="N1754" s="226"/>
      <c r="O1754" s="226"/>
      <c r="P1754" s="226"/>
      <c r="Q1754" s="226"/>
      <c r="R1754" s="226"/>
      <c r="S1754" s="226"/>
      <c r="T1754" s="226"/>
      <c r="U1754" s="226"/>
      <c r="V1754" s="226">
        <f t="shared" si="75"/>
        <v>2489.5246502</v>
      </c>
      <c r="W1754" s="59">
        <v>1359</v>
      </c>
      <c r="X1754" s="59">
        <f t="shared" ref="X1754:X1814" si="76">IF(Y1754="EVN",V1754,W1754)</f>
        <v>2489.5246502</v>
      </c>
      <c r="Y1754" s="11" t="s">
        <v>51</v>
      </c>
      <c r="Z1754" s="52">
        <v>55</v>
      </c>
      <c r="AA1754" s="52">
        <v>23</v>
      </c>
      <c r="AB1754" s="52">
        <v>5</v>
      </c>
      <c r="AC1754" s="52" t="s">
        <v>5200</v>
      </c>
      <c r="AD1754" s="52">
        <v>1298</v>
      </c>
    </row>
    <row r="1755" spans="1:30" ht="36" hidden="1" customHeight="1">
      <c r="A1755" s="32">
        <v>67</v>
      </c>
      <c r="B1755" s="51" t="s">
        <v>5201</v>
      </c>
      <c r="C1755" s="52" t="s">
        <v>5184</v>
      </c>
      <c r="D1755" s="52" t="s">
        <v>32</v>
      </c>
      <c r="E1755" s="52" t="s">
        <v>5202</v>
      </c>
      <c r="F1755" s="226">
        <v>8710250</v>
      </c>
      <c r="G1755" s="226"/>
      <c r="H1755" s="226"/>
      <c r="I1755" s="226"/>
      <c r="J1755" s="226"/>
      <c r="K1755" s="226"/>
      <c r="L1755" s="226"/>
      <c r="M1755" s="226"/>
      <c r="N1755" s="226"/>
      <c r="O1755" s="226"/>
      <c r="P1755" s="226"/>
      <c r="Q1755" s="226"/>
      <c r="R1755" s="226"/>
      <c r="S1755" s="226"/>
      <c r="T1755" s="226"/>
      <c r="U1755" s="226"/>
      <c r="V1755" s="226">
        <f t="shared" si="75"/>
        <v>1343.991575</v>
      </c>
      <c r="W1755" s="59">
        <v>1120</v>
      </c>
      <c r="X1755" s="59">
        <f t="shared" si="76"/>
        <v>1343.991575</v>
      </c>
      <c r="Y1755" s="11" t="s">
        <v>51</v>
      </c>
      <c r="Z1755" s="52">
        <v>55</v>
      </c>
      <c r="AA1755" s="52">
        <v>23</v>
      </c>
      <c r="AB1755" s="52">
        <v>5</v>
      </c>
      <c r="AC1755" s="52" t="s">
        <v>5203</v>
      </c>
      <c r="AD1755" s="52">
        <v>2874</v>
      </c>
    </row>
    <row r="1756" spans="1:30" ht="36" customHeight="1">
      <c r="A1756" s="32">
        <v>68</v>
      </c>
      <c r="B1756" s="51" t="s">
        <v>5204</v>
      </c>
      <c r="C1756" s="52" t="s">
        <v>5184</v>
      </c>
      <c r="D1756" s="52" t="s">
        <v>32</v>
      </c>
      <c r="E1756" s="52" t="s">
        <v>5205</v>
      </c>
      <c r="F1756" s="226">
        <v>6503395</v>
      </c>
      <c r="G1756" s="226"/>
      <c r="H1756" s="226"/>
      <c r="I1756" s="226"/>
      <c r="J1756" s="226"/>
      <c r="K1756" s="226"/>
      <c r="L1756" s="226"/>
      <c r="M1756" s="226"/>
      <c r="N1756" s="226"/>
      <c r="O1756" s="226"/>
      <c r="P1756" s="226"/>
      <c r="Q1756" s="226"/>
      <c r="R1756" s="226"/>
      <c r="S1756" s="226"/>
      <c r="T1756" s="226"/>
      <c r="U1756" s="226"/>
      <c r="V1756" s="226">
        <f t="shared" si="75"/>
        <v>1003.4738485</v>
      </c>
      <c r="W1756" s="59">
        <v>1003</v>
      </c>
      <c r="X1756" s="59">
        <f t="shared" si="76"/>
        <v>1003</v>
      </c>
      <c r="Y1756" s="11" t="s">
        <v>34</v>
      </c>
      <c r="Z1756" s="52">
        <v>55</v>
      </c>
      <c r="AA1756" s="52">
        <v>23</v>
      </c>
      <c r="AB1756" s="52">
        <v>5</v>
      </c>
      <c r="AC1756" s="52"/>
      <c r="AD1756" s="52"/>
    </row>
    <row r="1757" spans="1:30" ht="36" customHeight="1">
      <c r="A1757" s="32">
        <v>69</v>
      </c>
      <c r="B1757" s="90" t="s">
        <v>5206</v>
      </c>
      <c r="C1757" s="51" t="s">
        <v>5207</v>
      </c>
      <c r="D1757" s="51" t="s">
        <v>32</v>
      </c>
      <c r="E1757" s="229" t="s">
        <v>5208</v>
      </c>
      <c r="F1757" s="226">
        <v>138925368</v>
      </c>
      <c r="G1757" s="226"/>
      <c r="H1757" s="226"/>
      <c r="I1757" s="226"/>
      <c r="J1757" s="226"/>
      <c r="K1757" s="226">
        <v>82.486999999999995</v>
      </c>
      <c r="L1757" s="226"/>
      <c r="M1757" s="226"/>
      <c r="N1757" s="226"/>
      <c r="O1757" s="226"/>
      <c r="P1757" s="226"/>
      <c r="Q1757" s="226"/>
      <c r="R1757" s="226">
        <v>15</v>
      </c>
      <c r="S1757" s="226"/>
      <c r="T1757" s="226"/>
      <c r="U1757" s="226"/>
      <c r="V1757" s="226">
        <f t="shared" si="75"/>
        <v>21520.334522400004</v>
      </c>
      <c r="W1757" s="59">
        <v>21520.334522400004</v>
      </c>
      <c r="X1757" s="59">
        <f t="shared" si="76"/>
        <v>21520.334522400004</v>
      </c>
      <c r="Y1757" s="11" t="s">
        <v>34</v>
      </c>
      <c r="Z1757" s="229">
        <v>55</v>
      </c>
      <c r="AA1757" s="229">
        <v>23</v>
      </c>
      <c r="AB1757" s="229">
        <v>5</v>
      </c>
      <c r="AC1757" s="229"/>
      <c r="AD1757" s="229"/>
    </row>
    <row r="1758" spans="1:30" ht="36" hidden="1" customHeight="1">
      <c r="A1758" s="32">
        <v>70</v>
      </c>
      <c r="B1758" s="90" t="s">
        <v>5209</v>
      </c>
      <c r="C1758" s="51" t="s">
        <v>5207</v>
      </c>
      <c r="D1758" s="51" t="s">
        <v>32</v>
      </c>
      <c r="E1758" s="229" t="s">
        <v>5210</v>
      </c>
      <c r="F1758" s="226">
        <v>92126558</v>
      </c>
      <c r="G1758" s="226"/>
      <c r="H1758" s="226"/>
      <c r="I1758" s="226"/>
      <c r="J1758" s="226"/>
      <c r="K1758" s="226"/>
      <c r="L1758" s="226"/>
      <c r="M1758" s="226"/>
      <c r="N1758" s="226"/>
      <c r="O1758" s="226"/>
      <c r="P1758" s="226"/>
      <c r="Q1758" s="226"/>
      <c r="R1758" s="226"/>
      <c r="S1758" s="226"/>
      <c r="T1758" s="226"/>
      <c r="U1758" s="226"/>
      <c r="V1758" s="226">
        <f t="shared" si="75"/>
        <v>14215.1278994</v>
      </c>
      <c r="W1758" s="59">
        <v>14215.130969868289</v>
      </c>
      <c r="X1758" s="59">
        <f t="shared" si="76"/>
        <v>14215.130969868289</v>
      </c>
      <c r="Y1758" s="11" t="s">
        <v>34</v>
      </c>
      <c r="Z1758" s="229">
        <v>55</v>
      </c>
      <c r="AA1758" s="229">
        <v>23</v>
      </c>
      <c r="AB1758" s="229">
        <v>5</v>
      </c>
      <c r="AC1758" s="229" t="s">
        <v>5211</v>
      </c>
      <c r="AD1758" s="229">
        <v>1266</v>
      </c>
    </row>
    <row r="1759" spans="1:30" ht="36" hidden="1" customHeight="1">
      <c r="A1759" s="32">
        <v>71</v>
      </c>
      <c r="B1759" s="90" t="s">
        <v>5212</v>
      </c>
      <c r="C1759" s="51" t="s">
        <v>5213</v>
      </c>
      <c r="D1759" s="51" t="s">
        <v>32</v>
      </c>
      <c r="E1759" s="229" t="s">
        <v>5214</v>
      </c>
      <c r="F1759" s="226">
        <v>56125332</v>
      </c>
      <c r="G1759" s="226"/>
      <c r="H1759" s="226"/>
      <c r="I1759" s="226"/>
      <c r="J1759" s="226"/>
      <c r="K1759" s="226"/>
      <c r="L1759" s="226"/>
      <c r="M1759" s="226"/>
      <c r="N1759" s="226"/>
      <c r="O1759" s="226"/>
      <c r="P1759" s="226"/>
      <c r="Q1759" s="226"/>
      <c r="R1759" s="226"/>
      <c r="S1759" s="226"/>
      <c r="T1759" s="226"/>
      <c r="U1759" s="226"/>
      <c r="V1759" s="226">
        <f t="shared" si="75"/>
        <v>8660.1387276000005</v>
      </c>
      <c r="W1759" s="59">
        <v>8660.1405981903699</v>
      </c>
      <c r="X1759" s="59">
        <f t="shared" si="76"/>
        <v>8660.1405981903699</v>
      </c>
      <c r="Y1759" s="11" t="s">
        <v>34</v>
      </c>
      <c r="Z1759" s="229">
        <v>55</v>
      </c>
      <c r="AA1759" s="229">
        <v>23</v>
      </c>
      <c r="AB1759" s="229">
        <v>5</v>
      </c>
      <c r="AC1759" s="229" t="s">
        <v>5215</v>
      </c>
      <c r="AD1759" s="229">
        <v>1275</v>
      </c>
    </row>
    <row r="1760" spans="1:30" ht="36" hidden="1" customHeight="1">
      <c r="A1760" s="32">
        <v>72</v>
      </c>
      <c r="B1760" s="90" t="s">
        <v>5216</v>
      </c>
      <c r="C1760" s="51" t="s">
        <v>5217</v>
      </c>
      <c r="D1760" s="51" t="s">
        <v>32</v>
      </c>
      <c r="E1760" s="229" t="s">
        <v>5208</v>
      </c>
      <c r="F1760" s="226">
        <v>53329310</v>
      </c>
      <c r="G1760" s="226"/>
      <c r="H1760" s="226"/>
      <c r="I1760" s="226"/>
      <c r="J1760" s="226"/>
      <c r="K1760" s="226"/>
      <c r="L1760" s="226"/>
      <c r="M1760" s="226"/>
      <c r="N1760" s="226"/>
      <c r="O1760" s="226"/>
      <c r="P1760" s="226"/>
      <c r="Q1760" s="226"/>
      <c r="R1760" s="226"/>
      <c r="S1760" s="226"/>
      <c r="T1760" s="226"/>
      <c r="U1760" s="226"/>
      <c r="V1760" s="226">
        <f t="shared" si="75"/>
        <v>8228.7125329999999</v>
      </c>
      <c r="W1760" s="59">
        <v>7447.4798175556407</v>
      </c>
      <c r="X1760" s="59">
        <f t="shared" si="76"/>
        <v>8228.7125329999999</v>
      </c>
      <c r="Y1760" s="11" t="s">
        <v>51</v>
      </c>
      <c r="Z1760" s="229">
        <v>55</v>
      </c>
      <c r="AA1760" s="229">
        <v>23</v>
      </c>
      <c r="AB1760" s="229">
        <v>5</v>
      </c>
      <c r="AC1760" s="229" t="s">
        <v>5218</v>
      </c>
      <c r="AD1760" s="229">
        <v>2845</v>
      </c>
    </row>
    <row r="1761" spans="1:30" ht="36" hidden="1" customHeight="1">
      <c r="A1761" s="32">
        <v>73</v>
      </c>
      <c r="B1761" s="90" t="s">
        <v>5219</v>
      </c>
      <c r="C1761" s="51" t="s">
        <v>5217</v>
      </c>
      <c r="D1761" s="51" t="s">
        <v>32</v>
      </c>
      <c r="E1761" s="229" t="s">
        <v>5208</v>
      </c>
      <c r="F1761" s="226">
        <v>45002668</v>
      </c>
      <c r="G1761" s="226"/>
      <c r="H1761" s="226"/>
      <c r="I1761" s="226"/>
      <c r="J1761" s="226"/>
      <c r="K1761" s="226"/>
      <c r="L1761" s="226"/>
      <c r="M1761" s="226"/>
      <c r="N1761" s="226"/>
      <c r="O1761" s="226"/>
      <c r="P1761" s="226"/>
      <c r="Q1761" s="226"/>
      <c r="R1761" s="226"/>
      <c r="S1761" s="226"/>
      <c r="T1761" s="226"/>
      <c r="U1761" s="226"/>
      <c r="V1761" s="226">
        <f t="shared" si="75"/>
        <v>6943.9116724000005</v>
      </c>
      <c r="W1761" s="59">
        <v>6943.9131722852453</v>
      </c>
      <c r="X1761" s="59">
        <f t="shared" si="76"/>
        <v>6943.9131722852453</v>
      </c>
      <c r="Y1761" s="11" t="s">
        <v>34</v>
      </c>
      <c r="Z1761" s="229">
        <v>55</v>
      </c>
      <c r="AA1761" s="229">
        <v>23</v>
      </c>
      <c r="AB1761" s="229">
        <v>5</v>
      </c>
      <c r="AC1761" s="229" t="s">
        <v>5220</v>
      </c>
      <c r="AD1761" s="229">
        <v>1273</v>
      </c>
    </row>
    <row r="1762" spans="1:30" ht="36" hidden="1" customHeight="1">
      <c r="A1762" s="32">
        <v>74</v>
      </c>
      <c r="B1762" s="90" t="s">
        <v>5221</v>
      </c>
      <c r="C1762" s="51" t="s">
        <v>5217</v>
      </c>
      <c r="D1762" s="51" t="s">
        <v>32</v>
      </c>
      <c r="E1762" s="229" t="s">
        <v>5208</v>
      </c>
      <c r="F1762" s="226">
        <v>36558123</v>
      </c>
      <c r="G1762" s="226"/>
      <c r="H1762" s="226"/>
      <c r="I1762" s="226"/>
      <c r="J1762" s="226"/>
      <c r="K1762" s="226"/>
      <c r="L1762" s="226"/>
      <c r="M1762" s="226"/>
      <c r="N1762" s="226"/>
      <c r="O1762" s="226"/>
      <c r="P1762" s="226"/>
      <c r="Q1762" s="226"/>
      <c r="R1762" s="226"/>
      <c r="S1762" s="226"/>
      <c r="T1762" s="226"/>
      <c r="U1762" s="226"/>
      <c r="V1762" s="226">
        <f t="shared" si="75"/>
        <v>5640.9183789000008</v>
      </c>
      <c r="W1762" s="59">
        <v>5640.9195973386331</v>
      </c>
      <c r="X1762" s="59">
        <f t="shared" si="76"/>
        <v>5640.9195973386331</v>
      </c>
      <c r="Y1762" s="11" t="s">
        <v>34</v>
      </c>
      <c r="Z1762" s="229">
        <v>55</v>
      </c>
      <c r="AA1762" s="229">
        <v>23</v>
      </c>
      <c r="AB1762" s="229">
        <v>5</v>
      </c>
      <c r="AC1762" s="229" t="s">
        <v>5222</v>
      </c>
      <c r="AD1762" s="229">
        <v>1280</v>
      </c>
    </row>
    <row r="1763" spans="1:30" ht="36" hidden="1" customHeight="1">
      <c r="A1763" s="32">
        <v>75</v>
      </c>
      <c r="B1763" s="90" t="s">
        <v>5223</v>
      </c>
      <c r="C1763" s="51" t="s">
        <v>5207</v>
      </c>
      <c r="D1763" s="51" t="s">
        <v>32</v>
      </c>
      <c r="E1763" s="229" t="s">
        <v>5210</v>
      </c>
      <c r="F1763" s="226">
        <v>35266126</v>
      </c>
      <c r="G1763" s="226"/>
      <c r="H1763" s="226"/>
      <c r="I1763" s="226"/>
      <c r="J1763" s="226"/>
      <c r="K1763" s="226"/>
      <c r="L1763" s="226"/>
      <c r="M1763" s="226"/>
      <c r="N1763" s="226"/>
      <c r="O1763" s="226"/>
      <c r="P1763" s="226"/>
      <c r="Q1763" s="226"/>
      <c r="R1763" s="226"/>
      <c r="S1763" s="226"/>
      <c r="T1763" s="226"/>
      <c r="U1763" s="226"/>
      <c r="V1763" s="226">
        <f t="shared" si="75"/>
        <v>5441.5632418000005</v>
      </c>
      <c r="W1763" s="59">
        <v>5441.564417177914</v>
      </c>
      <c r="X1763" s="59">
        <f t="shared" si="76"/>
        <v>5441.564417177914</v>
      </c>
      <c r="Y1763" s="11" t="s">
        <v>34</v>
      </c>
      <c r="Z1763" s="229">
        <v>55</v>
      </c>
      <c r="AA1763" s="229">
        <v>23</v>
      </c>
      <c r="AB1763" s="229">
        <v>5</v>
      </c>
      <c r="AC1763" s="229" t="s">
        <v>5224</v>
      </c>
      <c r="AD1763" s="229">
        <v>1288</v>
      </c>
    </row>
    <row r="1764" spans="1:30" ht="36" hidden="1" customHeight="1">
      <c r="A1764" s="32">
        <v>76</v>
      </c>
      <c r="B1764" s="90" t="s">
        <v>5225</v>
      </c>
      <c r="C1764" s="51" t="s">
        <v>5226</v>
      </c>
      <c r="D1764" s="51" t="s">
        <v>32</v>
      </c>
      <c r="E1764" s="229" t="s">
        <v>5227</v>
      </c>
      <c r="F1764" s="226">
        <v>36228125</v>
      </c>
      <c r="G1764" s="226"/>
      <c r="H1764" s="226"/>
      <c r="I1764" s="226"/>
      <c r="J1764" s="226"/>
      <c r="K1764" s="226"/>
      <c r="L1764" s="226"/>
      <c r="M1764" s="226"/>
      <c r="N1764" s="226"/>
      <c r="O1764" s="226"/>
      <c r="P1764" s="226"/>
      <c r="Q1764" s="226"/>
      <c r="R1764" s="226"/>
      <c r="S1764" s="226"/>
      <c r="T1764" s="226"/>
      <c r="U1764" s="226"/>
      <c r="V1764" s="226">
        <f t="shared" si="75"/>
        <v>5589.9996875000006</v>
      </c>
      <c r="W1764" s="59">
        <v>5590.0008949401936</v>
      </c>
      <c r="X1764" s="59">
        <f t="shared" si="76"/>
        <v>5590.0008949401936</v>
      </c>
      <c r="Y1764" s="11" t="s">
        <v>34</v>
      </c>
      <c r="Z1764" s="229">
        <v>55</v>
      </c>
      <c r="AA1764" s="229">
        <v>23</v>
      </c>
      <c r="AB1764" s="229">
        <v>5</v>
      </c>
      <c r="AC1764" s="229" t="s">
        <v>5228</v>
      </c>
      <c r="AD1764" s="229">
        <v>1304</v>
      </c>
    </row>
    <row r="1765" spans="1:30" ht="36" customHeight="1">
      <c r="A1765" s="32">
        <v>77</v>
      </c>
      <c r="B1765" s="90" t="s">
        <v>5229</v>
      </c>
      <c r="C1765" s="51" t="s">
        <v>5230</v>
      </c>
      <c r="D1765" s="51" t="s">
        <v>32</v>
      </c>
      <c r="E1765" s="229" t="s">
        <v>5231</v>
      </c>
      <c r="F1765" s="226">
        <v>32126113</v>
      </c>
      <c r="G1765" s="226"/>
      <c r="H1765" s="226"/>
      <c r="I1765" s="226"/>
      <c r="J1765" s="226"/>
      <c r="K1765" s="226"/>
      <c r="L1765" s="226"/>
      <c r="M1765" s="226"/>
      <c r="N1765" s="226"/>
      <c r="O1765" s="226"/>
      <c r="P1765" s="226"/>
      <c r="Q1765" s="226"/>
      <c r="R1765" s="226"/>
      <c r="S1765" s="226"/>
      <c r="T1765" s="226"/>
      <c r="U1765" s="226"/>
      <c r="V1765" s="226">
        <f t="shared" si="75"/>
        <v>4957.0592359000002</v>
      </c>
      <c r="W1765" s="59">
        <v>4957.060306625026</v>
      </c>
      <c r="X1765" s="59">
        <f t="shared" si="76"/>
        <v>4957.060306625026</v>
      </c>
      <c r="Y1765" s="11" t="s">
        <v>34</v>
      </c>
      <c r="Z1765" s="229">
        <v>55</v>
      </c>
      <c r="AA1765" s="229">
        <v>23</v>
      </c>
      <c r="AB1765" s="229">
        <v>5</v>
      </c>
      <c r="AC1765" s="229"/>
      <c r="AD1765" s="229"/>
    </row>
    <row r="1766" spans="1:30" ht="36" hidden="1" customHeight="1">
      <c r="A1766" s="32">
        <v>78</v>
      </c>
      <c r="B1766" s="90" t="s">
        <v>5232</v>
      </c>
      <c r="C1766" s="51" t="s">
        <v>5207</v>
      </c>
      <c r="D1766" s="51" t="s">
        <v>32</v>
      </c>
      <c r="E1766" s="229" t="s">
        <v>4691</v>
      </c>
      <c r="F1766" s="226">
        <v>31266478</v>
      </c>
      <c r="G1766" s="226"/>
      <c r="H1766" s="226"/>
      <c r="I1766" s="226"/>
      <c r="J1766" s="226"/>
      <c r="K1766" s="226"/>
      <c r="L1766" s="226"/>
      <c r="M1766" s="226"/>
      <c r="N1766" s="226"/>
      <c r="O1766" s="226"/>
      <c r="P1766" s="226"/>
      <c r="Q1766" s="226"/>
      <c r="R1766" s="226"/>
      <c r="S1766" s="226"/>
      <c r="T1766" s="226"/>
      <c r="U1766" s="226"/>
      <c r="V1766" s="226">
        <f t="shared" si="75"/>
        <v>4824.4175554000003</v>
      </c>
      <c r="W1766" s="59">
        <v>4824.4185974744169</v>
      </c>
      <c r="X1766" s="59">
        <f t="shared" si="76"/>
        <v>4824.4185974744169</v>
      </c>
      <c r="Y1766" s="11" t="s">
        <v>34</v>
      </c>
      <c r="Z1766" s="229">
        <v>55</v>
      </c>
      <c r="AA1766" s="229">
        <v>23</v>
      </c>
      <c r="AB1766" s="229">
        <v>5</v>
      </c>
      <c r="AC1766" s="229" t="s">
        <v>5233</v>
      </c>
      <c r="AD1766" s="229">
        <v>2832</v>
      </c>
    </row>
    <row r="1767" spans="1:30" ht="36" hidden="1" customHeight="1">
      <c r="A1767" s="32">
        <v>79</v>
      </c>
      <c r="B1767" s="90" t="s">
        <v>5234</v>
      </c>
      <c r="C1767" s="51" t="s">
        <v>5217</v>
      </c>
      <c r="D1767" s="51" t="s">
        <v>32</v>
      </c>
      <c r="E1767" s="229" t="s">
        <v>4691</v>
      </c>
      <c r="F1767" s="226">
        <v>25326126</v>
      </c>
      <c r="G1767" s="226"/>
      <c r="H1767" s="226"/>
      <c r="I1767" s="226"/>
      <c r="J1767" s="226"/>
      <c r="K1767" s="226"/>
      <c r="L1767" s="226"/>
      <c r="M1767" s="226"/>
      <c r="N1767" s="226"/>
      <c r="O1767" s="226"/>
      <c r="P1767" s="226"/>
      <c r="Q1767" s="226"/>
      <c r="R1767" s="226"/>
      <c r="S1767" s="226"/>
      <c r="T1767" s="226"/>
      <c r="U1767" s="226"/>
      <c r="V1767" s="226">
        <f t="shared" si="75"/>
        <v>3907.8212418000003</v>
      </c>
      <c r="W1767" s="59">
        <v>3907.8220858895706</v>
      </c>
      <c r="X1767" s="59">
        <f t="shared" si="76"/>
        <v>3907.8220858895706</v>
      </c>
      <c r="Y1767" s="11" t="s">
        <v>34</v>
      </c>
      <c r="Z1767" s="229">
        <v>55</v>
      </c>
      <c r="AA1767" s="229">
        <v>23</v>
      </c>
      <c r="AB1767" s="229">
        <v>5</v>
      </c>
      <c r="AC1767" s="229" t="s">
        <v>5235</v>
      </c>
      <c r="AD1767" s="229">
        <v>1297</v>
      </c>
    </row>
    <row r="1768" spans="1:30" ht="36" hidden="1" customHeight="1">
      <c r="A1768" s="32">
        <v>80</v>
      </c>
      <c r="B1768" s="90" t="s">
        <v>5236</v>
      </c>
      <c r="C1768" s="51" t="s">
        <v>5237</v>
      </c>
      <c r="D1768" s="51" t="s">
        <v>32</v>
      </c>
      <c r="E1768" s="229" t="s">
        <v>5208</v>
      </c>
      <c r="F1768" s="226">
        <v>17942120</v>
      </c>
      <c r="G1768" s="226"/>
      <c r="H1768" s="226"/>
      <c r="I1768" s="226"/>
      <c r="J1768" s="226"/>
      <c r="K1768" s="226"/>
      <c r="L1768" s="226"/>
      <c r="M1768" s="226"/>
      <c r="N1768" s="226"/>
      <c r="O1768" s="226"/>
      <c r="P1768" s="226"/>
      <c r="Q1768" s="226"/>
      <c r="R1768" s="226"/>
      <c r="S1768" s="226"/>
      <c r="T1768" s="226"/>
      <c r="U1768" s="226"/>
      <c r="V1768" s="226">
        <f t="shared" si="75"/>
        <v>2768.4691160000002</v>
      </c>
      <c r="W1768" s="59">
        <v>2756.7433743565689</v>
      </c>
      <c r="X1768" s="59">
        <f t="shared" si="76"/>
        <v>2768.4691160000002</v>
      </c>
      <c r="Y1768" s="11" t="s">
        <v>51</v>
      </c>
      <c r="Z1768" s="229">
        <v>55</v>
      </c>
      <c r="AA1768" s="229">
        <v>23</v>
      </c>
      <c r="AB1768" s="229">
        <v>5</v>
      </c>
      <c r="AC1768" s="229" t="s">
        <v>5238</v>
      </c>
      <c r="AD1768" s="229">
        <v>1337</v>
      </c>
    </row>
    <row r="1769" spans="1:30" ht="36" hidden="1" customHeight="1">
      <c r="A1769" s="32">
        <v>81</v>
      </c>
      <c r="B1769" s="90" t="s">
        <v>5239</v>
      </c>
      <c r="C1769" s="51" t="s">
        <v>5240</v>
      </c>
      <c r="D1769" s="51" t="s">
        <v>32</v>
      </c>
      <c r="E1769" s="229" t="s">
        <v>5210</v>
      </c>
      <c r="F1769" s="226">
        <v>20128521</v>
      </c>
      <c r="G1769" s="226"/>
      <c r="H1769" s="226"/>
      <c r="I1769" s="226"/>
      <c r="J1769" s="226"/>
      <c r="K1769" s="226"/>
      <c r="L1769" s="226"/>
      <c r="M1769" s="226"/>
      <c r="N1769" s="226"/>
      <c r="O1769" s="226"/>
      <c r="P1769" s="226"/>
      <c r="Q1769" s="226"/>
      <c r="R1769" s="226"/>
      <c r="S1769" s="226"/>
      <c r="T1769" s="226"/>
      <c r="U1769" s="226"/>
      <c r="V1769" s="226">
        <f t="shared" si="75"/>
        <v>3105.8307903</v>
      </c>
      <c r="W1769" s="59">
        <v>3105.8314611595956</v>
      </c>
      <c r="X1769" s="59">
        <f t="shared" si="76"/>
        <v>3105.8314611595956</v>
      </c>
      <c r="Y1769" s="11" t="s">
        <v>34</v>
      </c>
      <c r="Z1769" s="229">
        <v>55</v>
      </c>
      <c r="AA1769" s="229">
        <v>23</v>
      </c>
      <c r="AB1769" s="229">
        <v>5</v>
      </c>
      <c r="AC1769" s="229" t="s">
        <v>5241</v>
      </c>
      <c r="AD1769" s="229">
        <v>1363</v>
      </c>
    </row>
    <row r="1770" spans="1:30" ht="36" hidden="1" customHeight="1">
      <c r="A1770" s="32">
        <v>82</v>
      </c>
      <c r="B1770" s="90" t="s">
        <v>5242</v>
      </c>
      <c r="C1770" s="51" t="s">
        <v>5243</v>
      </c>
      <c r="D1770" s="51" t="s">
        <v>32</v>
      </c>
      <c r="E1770" s="229" t="s">
        <v>5244</v>
      </c>
      <c r="F1770" s="226">
        <v>15221472</v>
      </c>
      <c r="G1770" s="226"/>
      <c r="H1770" s="226"/>
      <c r="I1770" s="226"/>
      <c r="J1770" s="226"/>
      <c r="K1770" s="226"/>
      <c r="L1770" s="226"/>
      <c r="M1770" s="226"/>
      <c r="N1770" s="226"/>
      <c r="O1770" s="226"/>
      <c r="P1770" s="226"/>
      <c r="Q1770" s="226"/>
      <c r="R1770" s="226"/>
      <c r="S1770" s="226"/>
      <c r="T1770" s="226"/>
      <c r="U1770" s="226"/>
      <c r="V1770" s="226">
        <f t="shared" si="75"/>
        <v>2348.6731296000003</v>
      </c>
      <c r="W1770" s="59">
        <v>2348.6736369135056</v>
      </c>
      <c r="X1770" s="59">
        <f t="shared" si="76"/>
        <v>2348.6736369135056</v>
      </c>
      <c r="Y1770" s="11" t="s">
        <v>34</v>
      </c>
      <c r="Z1770" s="229">
        <v>55</v>
      </c>
      <c r="AA1770" s="229">
        <v>23</v>
      </c>
      <c r="AB1770" s="229">
        <v>5</v>
      </c>
      <c r="AC1770" s="229" t="s">
        <v>5245</v>
      </c>
      <c r="AD1770" s="229">
        <v>1361</v>
      </c>
    </row>
    <row r="1771" spans="1:30" ht="36" customHeight="1">
      <c r="A1771" s="32">
        <v>83</v>
      </c>
      <c r="B1771" s="90" t="s">
        <v>5246</v>
      </c>
      <c r="C1771" s="51" t="s">
        <v>5247</v>
      </c>
      <c r="D1771" s="51" t="s">
        <v>32</v>
      </c>
      <c r="E1771" s="229" t="s">
        <v>5231</v>
      </c>
      <c r="F1771" s="226">
        <v>14250540</v>
      </c>
      <c r="G1771" s="226"/>
      <c r="H1771" s="226"/>
      <c r="I1771" s="226"/>
      <c r="J1771" s="226"/>
      <c r="K1771" s="226"/>
      <c r="L1771" s="226"/>
      <c r="M1771" s="226"/>
      <c r="N1771" s="226"/>
      <c r="O1771" s="226"/>
      <c r="P1771" s="226"/>
      <c r="Q1771" s="226"/>
      <c r="R1771" s="226"/>
      <c r="S1771" s="226"/>
      <c r="T1771" s="226"/>
      <c r="U1771" s="226"/>
      <c r="V1771" s="226">
        <f t="shared" si="75"/>
        <v>2198.858322</v>
      </c>
      <c r="W1771" s="59">
        <v>2025.2385478515264</v>
      </c>
      <c r="X1771" s="59">
        <f t="shared" si="76"/>
        <v>2198.858322</v>
      </c>
      <c r="Y1771" s="11" t="s">
        <v>51</v>
      </c>
      <c r="Z1771" s="229">
        <v>55</v>
      </c>
      <c r="AA1771" s="229">
        <v>23</v>
      </c>
      <c r="AB1771" s="229">
        <v>5</v>
      </c>
      <c r="AC1771" s="229"/>
      <c r="AD1771" s="229"/>
    </row>
    <row r="1772" spans="1:30" ht="36" hidden="1" customHeight="1">
      <c r="A1772" s="32">
        <v>84</v>
      </c>
      <c r="B1772" s="90" t="s">
        <v>5248</v>
      </c>
      <c r="C1772" s="51" t="s">
        <v>5217</v>
      </c>
      <c r="D1772" s="51" t="s">
        <v>32</v>
      </c>
      <c r="E1772" s="229" t="s">
        <v>2423</v>
      </c>
      <c r="F1772" s="226">
        <v>7526835</v>
      </c>
      <c r="G1772" s="226"/>
      <c r="H1772" s="226"/>
      <c r="I1772" s="226"/>
      <c r="J1772" s="226"/>
      <c r="K1772" s="226"/>
      <c r="L1772" s="226"/>
      <c r="M1772" s="226"/>
      <c r="N1772" s="226"/>
      <c r="O1772" s="226"/>
      <c r="P1772" s="226"/>
      <c r="Q1772" s="226"/>
      <c r="R1772" s="226"/>
      <c r="S1772" s="226"/>
      <c r="T1772" s="226"/>
      <c r="U1772" s="226"/>
      <c r="V1772" s="226">
        <f t="shared" si="75"/>
        <v>1161.3906405</v>
      </c>
      <c r="W1772" s="59">
        <v>1161.3908913604325</v>
      </c>
      <c r="X1772" s="59">
        <f t="shared" si="76"/>
        <v>1161.3908913604325</v>
      </c>
      <c r="Y1772" s="11" t="s">
        <v>34</v>
      </c>
      <c r="Z1772" s="229">
        <v>55</v>
      </c>
      <c r="AA1772" s="229">
        <v>23</v>
      </c>
      <c r="AB1772" s="229">
        <v>5</v>
      </c>
      <c r="AC1772" s="229" t="s">
        <v>5249</v>
      </c>
      <c r="AD1772" s="229">
        <v>1357</v>
      </c>
    </row>
    <row r="1773" spans="1:30" ht="36" hidden="1" customHeight="1">
      <c r="A1773" s="32">
        <v>85</v>
      </c>
      <c r="B1773" s="51" t="s">
        <v>5250</v>
      </c>
      <c r="C1773" s="52" t="s">
        <v>5251</v>
      </c>
      <c r="D1773" s="52" t="s">
        <v>32</v>
      </c>
      <c r="E1773" s="52" t="s">
        <v>5252</v>
      </c>
      <c r="F1773" s="226">
        <v>19938599</v>
      </c>
      <c r="G1773" s="226"/>
      <c r="H1773" s="226"/>
      <c r="I1773" s="226"/>
      <c r="J1773" s="226"/>
      <c r="K1773" s="226"/>
      <c r="L1773" s="226"/>
      <c r="M1773" s="226"/>
      <c r="N1773" s="226"/>
      <c r="O1773" s="226"/>
      <c r="P1773" s="226"/>
      <c r="Q1773" s="226"/>
      <c r="R1773" s="226"/>
      <c r="S1773" s="226"/>
      <c r="T1773" s="226"/>
      <c r="U1773" s="226"/>
      <c r="V1773" s="226">
        <f t="shared" si="75"/>
        <v>3076.5258257</v>
      </c>
      <c r="W1773" s="59">
        <v>3076.5258257</v>
      </c>
      <c r="X1773" s="59">
        <f t="shared" si="76"/>
        <v>3076.5258257</v>
      </c>
      <c r="Y1773" s="11" t="s">
        <v>34</v>
      </c>
      <c r="Z1773" s="52">
        <v>55</v>
      </c>
      <c r="AA1773" s="52">
        <v>23</v>
      </c>
      <c r="AB1773" s="52">
        <v>5</v>
      </c>
      <c r="AC1773" s="52" t="s">
        <v>5253</v>
      </c>
      <c r="AD1773" s="52">
        <v>1302</v>
      </c>
    </row>
    <row r="1774" spans="1:30" ht="36" hidden="1" customHeight="1">
      <c r="A1774" s="32">
        <v>86</v>
      </c>
      <c r="B1774" s="51" t="s">
        <v>5254</v>
      </c>
      <c r="C1774" s="52" t="s">
        <v>5255</v>
      </c>
      <c r="D1774" s="52" t="s">
        <v>32</v>
      </c>
      <c r="E1774" s="52" t="s">
        <v>1284</v>
      </c>
      <c r="F1774" s="226">
        <v>8800300</v>
      </c>
      <c r="G1774" s="226"/>
      <c r="H1774" s="226"/>
      <c r="I1774" s="226"/>
      <c r="J1774" s="226"/>
      <c r="K1774" s="226"/>
      <c r="L1774" s="226"/>
      <c r="M1774" s="226"/>
      <c r="N1774" s="226"/>
      <c r="O1774" s="226"/>
      <c r="P1774" s="226"/>
      <c r="Q1774" s="226"/>
      <c r="R1774" s="226"/>
      <c r="S1774" s="226"/>
      <c r="T1774" s="226"/>
      <c r="U1774" s="226"/>
      <c r="V1774" s="226">
        <f t="shared" si="75"/>
        <v>1357.8862900000001</v>
      </c>
      <c r="W1774" s="59">
        <v>1357.8862900000001</v>
      </c>
      <c r="X1774" s="59">
        <f t="shared" si="76"/>
        <v>1357.8862900000001</v>
      </c>
      <c r="Y1774" s="11" t="s">
        <v>34</v>
      </c>
      <c r="Z1774" s="52">
        <v>55</v>
      </c>
      <c r="AA1774" s="52">
        <v>23</v>
      </c>
      <c r="AB1774" s="52">
        <v>5</v>
      </c>
      <c r="AC1774" s="52" t="s">
        <v>5256</v>
      </c>
      <c r="AD1774" s="52">
        <v>1358</v>
      </c>
    </row>
    <row r="1775" spans="1:30" ht="36" hidden="1" customHeight="1">
      <c r="A1775" s="32">
        <v>87</v>
      </c>
      <c r="B1775" s="51" t="s">
        <v>5257</v>
      </c>
      <c r="C1775" s="51" t="s">
        <v>5258</v>
      </c>
      <c r="D1775" s="51" t="s">
        <v>32</v>
      </c>
      <c r="E1775" s="52" t="s">
        <v>1284</v>
      </c>
      <c r="F1775" s="226">
        <v>8732260</v>
      </c>
      <c r="G1775" s="226"/>
      <c r="H1775" s="226"/>
      <c r="I1775" s="226"/>
      <c r="J1775" s="226"/>
      <c r="K1775" s="226"/>
      <c r="L1775" s="226"/>
      <c r="M1775" s="226"/>
      <c r="N1775" s="226"/>
      <c r="O1775" s="226"/>
      <c r="P1775" s="226"/>
      <c r="Q1775" s="226"/>
      <c r="R1775" s="226"/>
      <c r="S1775" s="226"/>
      <c r="T1775" s="226"/>
      <c r="U1775" s="226"/>
      <c r="V1775" s="226">
        <f t="shared" si="75"/>
        <v>1347.3877180000002</v>
      </c>
      <c r="W1775" s="59">
        <v>1159.1417180000001</v>
      </c>
      <c r="X1775" s="59">
        <f t="shared" si="76"/>
        <v>1347.3877180000002</v>
      </c>
      <c r="Y1775" s="11" t="s">
        <v>51</v>
      </c>
      <c r="Z1775" s="52">
        <v>55</v>
      </c>
      <c r="AA1775" s="52">
        <v>23</v>
      </c>
      <c r="AB1775" s="52">
        <v>5</v>
      </c>
      <c r="AC1775" s="52" t="s">
        <v>5259</v>
      </c>
      <c r="AD1775" s="52">
        <v>1348</v>
      </c>
    </row>
    <row r="1776" spans="1:30" ht="36" hidden="1" customHeight="1">
      <c r="A1776" s="32">
        <v>88</v>
      </c>
      <c r="B1776" s="51" t="s">
        <v>5260</v>
      </c>
      <c r="C1776" s="52" t="s">
        <v>5261</v>
      </c>
      <c r="D1776" s="52" t="s">
        <v>32</v>
      </c>
      <c r="E1776" s="52" t="s">
        <v>2423</v>
      </c>
      <c r="F1776" s="226">
        <v>16464062</v>
      </c>
      <c r="G1776" s="226"/>
      <c r="H1776" s="226"/>
      <c r="I1776" s="226"/>
      <c r="J1776" s="226"/>
      <c r="K1776" s="226"/>
      <c r="L1776" s="226"/>
      <c r="M1776" s="226"/>
      <c r="N1776" s="226"/>
      <c r="O1776" s="226"/>
      <c r="P1776" s="226"/>
      <c r="Q1776" s="226"/>
      <c r="R1776" s="226"/>
      <c r="S1776" s="226"/>
      <c r="T1776" s="226"/>
      <c r="U1776" s="226"/>
      <c r="V1776" s="226">
        <f t="shared" si="75"/>
        <v>2540.4047666000001</v>
      </c>
      <c r="W1776" s="59">
        <v>2173.6336666000002</v>
      </c>
      <c r="X1776" s="59">
        <f t="shared" si="76"/>
        <v>2540.4047666000001</v>
      </c>
      <c r="Y1776" s="11" t="s">
        <v>51</v>
      </c>
      <c r="Z1776" s="52">
        <v>55</v>
      </c>
      <c r="AA1776" s="52">
        <v>23</v>
      </c>
      <c r="AB1776" s="52">
        <v>5</v>
      </c>
      <c r="AC1776" s="52" t="s">
        <v>5262</v>
      </c>
      <c r="AD1776" s="52">
        <v>1292</v>
      </c>
    </row>
    <row r="1777" spans="1:30" ht="36" hidden="1" customHeight="1">
      <c r="A1777" s="32">
        <v>89</v>
      </c>
      <c r="B1777" s="51" t="s">
        <v>5263</v>
      </c>
      <c r="C1777" s="52" t="s">
        <v>5264</v>
      </c>
      <c r="D1777" s="52" t="s">
        <v>32</v>
      </c>
      <c r="E1777" s="52" t="s">
        <v>5265</v>
      </c>
      <c r="F1777" s="226">
        <v>65516000</v>
      </c>
      <c r="G1777" s="226"/>
      <c r="H1777" s="226"/>
      <c r="I1777" s="226"/>
      <c r="J1777" s="226"/>
      <c r="K1777" s="226">
        <v>747</v>
      </c>
      <c r="L1777" s="226"/>
      <c r="M1777" s="226"/>
      <c r="N1777" s="226"/>
      <c r="O1777" s="226"/>
      <c r="P1777" s="226"/>
      <c r="Q1777" s="226"/>
      <c r="R1777" s="226"/>
      <c r="S1777" s="226"/>
      <c r="T1777" s="226"/>
      <c r="U1777" s="226"/>
      <c r="V1777" s="226">
        <f t="shared" si="75"/>
        <v>10871.058800000001</v>
      </c>
      <c r="W1777" s="59">
        <v>9624</v>
      </c>
      <c r="X1777" s="59">
        <f t="shared" si="76"/>
        <v>10871.058800000001</v>
      </c>
      <c r="Y1777" s="11" t="s">
        <v>51</v>
      </c>
      <c r="Z1777" s="52">
        <v>55</v>
      </c>
      <c r="AA1777" s="52">
        <v>23</v>
      </c>
      <c r="AB1777" s="52">
        <v>5</v>
      </c>
      <c r="AC1777" s="52" t="s">
        <v>5266</v>
      </c>
      <c r="AD1777" s="52">
        <v>1270</v>
      </c>
    </row>
    <row r="1778" spans="1:30" ht="36" hidden="1" customHeight="1">
      <c r="A1778" s="32">
        <v>90</v>
      </c>
      <c r="B1778" s="51" t="s">
        <v>5267</v>
      </c>
      <c r="C1778" s="51" t="s">
        <v>5268</v>
      </c>
      <c r="D1778" s="51" t="s">
        <v>32</v>
      </c>
      <c r="E1778" s="52" t="s">
        <v>5265</v>
      </c>
      <c r="F1778" s="226">
        <v>44468000</v>
      </c>
      <c r="G1778" s="226"/>
      <c r="H1778" s="226"/>
      <c r="I1778" s="226"/>
      <c r="J1778" s="226"/>
      <c r="K1778" s="226"/>
      <c r="L1778" s="226"/>
      <c r="M1778" s="226"/>
      <c r="N1778" s="226"/>
      <c r="O1778" s="226"/>
      <c r="P1778" s="226"/>
      <c r="Q1778" s="226"/>
      <c r="R1778" s="226"/>
      <c r="S1778" s="226"/>
      <c r="T1778" s="226"/>
      <c r="U1778" s="226"/>
      <c r="V1778" s="226">
        <f t="shared" si="75"/>
        <v>6861.4124000000002</v>
      </c>
      <c r="W1778" s="59">
        <v>5937.9269000000004</v>
      </c>
      <c r="X1778" s="59">
        <f t="shared" si="76"/>
        <v>6861.4124000000002</v>
      </c>
      <c r="Y1778" s="11" t="s">
        <v>51</v>
      </c>
      <c r="Z1778" s="52">
        <v>55</v>
      </c>
      <c r="AA1778" s="52">
        <v>23</v>
      </c>
      <c r="AB1778" s="52">
        <v>5</v>
      </c>
      <c r="AC1778" s="52" t="s">
        <v>5269</v>
      </c>
      <c r="AD1778" s="52">
        <v>1257</v>
      </c>
    </row>
    <row r="1779" spans="1:30" ht="36" hidden="1" customHeight="1">
      <c r="A1779" s="32">
        <v>91</v>
      </c>
      <c r="B1779" s="51" t="s">
        <v>5270</v>
      </c>
      <c r="C1779" s="52" t="s">
        <v>5271</v>
      </c>
      <c r="D1779" s="52" t="s">
        <v>32</v>
      </c>
      <c r="E1779" s="52" t="s">
        <v>2423</v>
      </c>
      <c r="F1779" s="226">
        <v>14842951</v>
      </c>
      <c r="G1779" s="226"/>
      <c r="H1779" s="226"/>
      <c r="I1779" s="226"/>
      <c r="J1779" s="226"/>
      <c r="K1779" s="226"/>
      <c r="L1779" s="226"/>
      <c r="M1779" s="226"/>
      <c r="N1779" s="226"/>
      <c r="O1779" s="226"/>
      <c r="P1779" s="226"/>
      <c r="Q1779" s="226"/>
      <c r="R1779" s="226"/>
      <c r="S1779" s="226"/>
      <c r="T1779" s="226"/>
      <c r="U1779" s="226"/>
      <c r="V1779" s="226">
        <f t="shared" si="75"/>
        <v>2290.2673393</v>
      </c>
      <c r="W1779" s="59">
        <v>2290.2673393</v>
      </c>
      <c r="X1779" s="59">
        <f t="shared" si="76"/>
        <v>2290.2673393</v>
      </c>
      <c r="Y1779" s="11" t="s">
        <v>34</v>
      </c>
      <c r="Z1779" s="52">
        <v>55</v>
      </c>
      <c r="AA1779" s="52">
        <v>23</v>
      </c>
      <c r="AB1779" s="52">
        <v>5</v>
      </c>
      <c r="AC1779" s="52" t="s">
        <v>5272</v>
      </c>
      <c r="AD1779" s="52">
        <v>1345</v>
      </c>
    </row>
    <row r="1780" spans="1:30" ht="36" hidden="1" customHeight="1">
      <c r="A1780" s="32">
        <v>92</v>
      </c>
      <c r="B1780" s="51" t="s">
        <v>5273</v>
      </c>
      <c r="C1780" s="51" t="s">
        <v>5274</v>
      </c>
      <c r="D1780" s="51" t="s">
        <v>32</v>
      </c>
      <c r="E1780" s="52" t="s">
        <v>4821</v>
      </c>
      <c r="F1780" s="226">
        <v>7881000</v>
      </c>
      <c r="G1780" s="226"/>
      <c r="H1780" s="226"/>
      <c r="I1780" s="226"/>
      <c r="J1780" s="226"/>
      <c r="K1780" s="226"/>
      <c r="L1780" s="226"/>
      <c r="M1780" s="226"/>
      <c r="N1780" s="226"/>
      <c r="O1780" s="226"/>
      <c r="P1780" s="226"/>
      <c r="Q1780" s="226"/>
      <c r="R1780" s="226"/>
      <c r="S1780" s="226"/>
      <c r="T1780" s="226"/>
      <c r="U1780" s="226"/>
      <c r="V1780" s="226">
        <f t="shared" si="75"/>
        <v>1216.0383000000002</v>
      </c>
      <c r="W1780" s="59">
        <v>1053.4061000000002</v>
      </c>
      <c r="X1780" s="59">
        <f t="shared" si="76"/>
        <v>1216.0383000000002</v>
      </c>
      <c r="Y1780" s="11" t="s">
        <v>51</v>
      </c>
      <c r="Z1780" s="52">
        <v>55</v>
      </c>
      <c r="AA1780" s="52">
        <v>23</v>
      </c>
      <c r="AB1780" s="52">
        <v>5</v>
      </c>
      <c r="AC1780" s="52" t="s">
        <v>5275</v>
      </c>
      <c r="AD1780" s="52">
        <v>2867</v>
      </c>
    </row>
    <row r="1781" spans="1:30" ht="36" hidden="1" customHeight="1">
      <c r="A1781" s="32">
        <v>93</v>
      </c>
      <c r="B1781" s="51" t="s">
        <v>5276</v>
      </c>
      <c r="C1781" s="52" t="s">
        <v>5277</v>
      </c>
      <c r="D1781" s="52" t="s">
        <v>32</v>
      </c>
      <c r="E1781" s="52" t="s">
        <v>2423</v>
      </c>
      <c r="F1781" s="226">
        <v>8415391</v>
      </c>
      <c r="G1781" s="226"/>
      <c r="H1781" s="226"/>
      <c r="I1781" s="226"/>
      <c r="J1781" s="226"/>
      <c r="K1781" s="226"/>
      <c r="L1781" s="226"/>
      <c r="M1781" s="226"/>
      <c r="N1781" s="226"/>
      <c r="O1781" s="226"/>
      <c r="P1781" s="226"/>
      <c r="Q1781" s="226"/>
      <c r="R1781" s="226"/>
      <c r="S1781" s="226"/>
      <c r="T1781" s="226"/>
      <c r="U1781" s="226"/>
      <c r="V1781" s="226">
        <f t="shared" si="75"/>
        <v>1298.4948313</v>
      </c>
      <c r="W1781" s="59">
        <v>1298.4948313</v>
      </c>
      <c r="X1781" s="59">
        <f t="shared" si="76"/>
        <v>1298.4948313</v>
      </c>
      <c r="Y1781" s="11" t="s">
        <v>34</v>
      </c>
      <c r="Z1781" s="52">
        <v>55</v>
      </c>
      <c r="AA1781" s="52">
        <v>23</v>
      </c>
      <c r="AB1781" s="52">
        <v>5</v>
      </c>
      <c r="AC1781" s="52" t="s">
        <v>5278</v>
      </c>
      <c r="AD1781" s="52">
        <v>2844</v>
      </c>
    </row>
    <row r="1782" spans="1:30" ht="36" hidden="1" customHeight="1">
      <c r="A1782" s="32">
        <v>94</v>
      </c>
      <c r="B1782" s="51" t="s">
        <v>5279</v>
      </c>
      <c r="C1782" s="52" t="s">
        <v>5280</v>
      </c>
      <c r="D1782" s="52" t="s">
        <v>32</v>
      </c>
      <c r="E1782" s="52" t="s">
        <v>5281</v>
      </c>
      <c r="F1782" s="226">
        <v>279014800</v>
      </c>
      <c r="G1782" s="226"/>
      <c r="H1782" s="226"/>
      <c r="I1782" s="226"/>
      <c r="J1782" s="226"/>
      <c r="K1782" s="226"/>
      <c r="L1782" s="226"/>
      <c r="M1782" s="226"/>
      <c r="N1782" s="226"/>
      <c r="O1782" s="226"/>
      <c r="P1782" s="226"/>
      <c r="Q1782" s="226"/>
      <c r="R1782" s="226"/>
      <c r="S1782" s="226"/>
      <c r="T1782" s="226"/>
      <c r="U1782" s="226"/>
      <c r="V1782" s="226">
        <f t="shared" si="75"/>
        <v>43051.983640000006</v>
      </c>
      <c r="W1782" s="59">
        <v>36837.85974</v>
      </c>
      <c r="X1782" s="59">
        <f t="shared" si="76"/>
        <v>43051.983640000006</v>
      </c>
      <c r="Y1782" s="11" t="s">
        <v>51</v>
      </c>
      <c r="Z1782" s="52">
        <v>55</v>
      </c>
      <c r="AA1782" s="52">
        <v>23</v>
      </c>
      <c r="AB1782" s="52">
        <v>5</v>
      </c>
      <c r="AC1782" s="52" t="s">
        <v>5282</v>
      </c>
      <c r="AD1782" s="52">
        <v>1256</v>
      </c>
    </row>
    <row r="1783" spans="1:30" ht="36" hidden="1" customHeight="1">
      <c r="A1783" s="32">
        <v>95</v>
      </c>
      <c r="B1783" s="51" t="s">
        <v>5283</v>
      </c>
      <c r="C1783" s="51" t="s">
        <v>5284</v>
      </c>
      <c r="D1783" s="51" t="s">
        <v>32</v>
      </c>
      <c r="E1783" s="52" t="s">
        <v>4821</v>
      </c>
      <c r="F1783" s="226">
        <v>8605300</v>
      </c>
      <c r="G1783" s="226"/>
      <c r="H1783" s="226"/>
      <c r="I1783" s="226"/>
      <c r="J1783" s="226"/>
      <c r="K1783" s="226"/>
      <c r="L1783" s="226"/>
      <c r="M1783" s="226"/>
      <c r="N1783" s="226"/>
      <c r="O1783" s="226"/>
      <c r="P1783" s="226"/>
      <c r="Q1783" s="226"/>
      <c r="R1783" s="226"/>
      <c r="S1783" s="226"/>
      <c r="T1783" s="226"/>
      <c r="U1783" s="226"/>
      <c r="V1783" s="226">
        <f t="shared" si="75"/>
        <v>1327.7977900000001</v>
      </c>
      <c r="W1783" s="59">
        <v>1145.8780900000002</v>
      </c>
      <c r="X1783" s="59">
        <f t="shared" si="76"/>
        <v>1327.7977900000001</v>
      </c>
      <c r="Y1783" s="11" t="s">
        <v>51</v>
      </c>
      <c r="Z1783" s="52">
        <v>55</v>
      </c>
      <c r="AA1783" s="52">
        <v>23</v>
      </c>
      <c r="AB1783" s="52">
        <v>5</v>
      </c>
      <c r="AC1783" s="52" t="s">
        <v>5285</v>
      </c>
      <c r="AD1783" s="52">
        <v>2863</v>
      </c>
    </row>
    <row r="1784" spans="1:30" ht="36" hidden="1" customHeight="1">
      <c r="A1784" s="32">
        <v>96</v>
      </c>
      <c r="B1784" s="51" t="s">
        <v>5286</v>
      </c>
      <c r="C1784" s="51" t="s">
        <v>5287</v>
      </c>
      <c r="D1784" s="51" t="s">
        <v>32</v>
      </c>
      <c r="E1784" s="52" t="s">
        <v>4821</v>
      </c>
      <c r="F1784" s="226">
        <v>11792200</v>
      </c>
      <c r="G1784" s="226"/>
      <c r="H1784" s="226"/>
      <c r="I1784" s="226"/>
      <c r="J1784" s="226"/>
      <c r="K1784" s="226"/>
      <c r="L1784" s="226"/>
      <c r="M1784" s="226"/>
      <c r="N1784" s="226"/>
      <c r="O1784" s="226"/>
      <c r="P1784" s="226"/>
      <c r="Q1784" s="226"/>
      <c r="R1784" s="226"/>
      <c r="S1784" s="226"/>
      <c r="T1784" s="226"/>
      <c r="U1784" s="226"/>
      <c r="V1784" s="226">
        <f t="shared" si="75"/>
        <v>1819.53646</v>
      </c>
      <c r="W1784" s="59">
        <v>1560.7753600000001</v>
      </c>
      <c r="X1784" s="59">
        <f t="shared" si="76"/>
        <v>1819.53646</v>
      </c>
      <c r="Y1784" s="11" t="s">
        <v>51</v>
      </c>
      <c r="Z1784" s="52">
        <v>55</v>
      </c>
      <c r="AA1784" s="52">
        <v>23</v>
      </c>
      <c r="AB1784" s="52">
        <v>5</v>
      </c>
      <c r="AC1784" s="52" t="s">
        <v>5288</v>
      </c>
      <c r="AD1784" s="52">
        <v>1340</v>
      </c>
    </row>
    <row r="1785" spans="1:30" ht="36" hidden="1" customHeight="1">
      <c r="A1785" s="32">
        <v>97</v>
      </c>
      <c r="B1785" s="51" t="s">
        <v>5289</v>
      </c>
      <c r="C1785" s="52" t="s">
        <v>5290</v>
      </c>
      <c r="D1785" s="52" t="s">
        <v>32</v>
      </c>
      <c r="E1785" s="52" t="s">
        <v>5291</v>
      </c>
      <c r="F1785" s="226">
        <v>8686780</v>
      </c>
      <c r="G1785" s="226"/>
      <c r="H1785" s="226"/>
      <c r="I1785" s="226"/>
      <c r="J1785" s="226"/>
      <c r="K1785" s="226"/>
      <c r="L1785" s="226"/>
      <c r="M1785" s="226"/>
      <c r="N1785" s="226"/>
      <c r="O1785" s="226"/>
      <c r="P1785" s="226"/>
      <c r="Q1785" s="226"/>
      <c r="R1785" s="226"/>
      <c r="S1785" s="226"/>
      <c r="T1785" s="226"/>
      <c r="U1785" s="226"/>
      <c r="V1785" s="226">
        <f t="shared" si="75"/>
        <v>1340.3701540000002</v>
      </c>
      <c r="W1785" s="59">
        <v>1340.3701540000002</v>
      </c>
      <c r="X1785" s="59">
        <f t="shared" si="76"/>
        <v>1340.3701540000002</v>
      </c>
      <c r="Y1785" s="11" t="s">
        <v>34</v>
      </c>
      <c r="Z1785" s="52">
        <v>55</v>
      </c>
      <c r="AA1785" s="52">
        <v>23</v>
      </c>
      <c r="AB1785" s="52">
        <v>5</v>
      </c>
      <c r="AC1785" s="52" t="s">
        <v>5292</v>
      </c>
      <c r="AD1785" s="52">
        <v>2871</v>
      </c>
    </row>
    <row r="1786" spans="1:30" ht="36" hidden="1" customHeight="1">
      <c r="A1786" s="32">
        <v>98</v>
      </c>
      <c r="B1786" s="51" t="s">
        <v>5293</v>
      </c>
      <c r="C1786" s="52" t="s">
        <v>5294</v>
      </c>
      <c r="D1786" s="52" t="s">
        <v>32</v>
      </c>
      <c r="E1786" s="52" t="s">
        <v>5295</v>
      </c>
      <c r="F1786" s="226">
        <v>17620665</v>
      </c>
      <c r="G1786" s="226"/>
      <c r="H1786" s="226"/>
      <c r="I1786" s="226"/>
      <c r="J1786" s="226"/>
      <c r="K1786" s="226"/>
      <c r="L1786" s="226"/>
      <c r="M1786" s="226"/>
      <c r="N1786" s="226"/>
      <c r="O1786" s="226"/>
      <c r="P1786" s="226"/>
      <c r="Q1786" s="226"/>
      <c r="R1786" s="226"/>
      <c r="S1786" s="226"/>
      <c r="T1786" s="226"/>
      <c r="U1786" s="226"/>
      <c r="V1786" s="226">
        <f t="shared" si="75"/>
        <v>2718.8686095000003</v>
      </c>
      <c r="W1786" s="59">
        <v>2581.0787095000001</v>
      </c>
      <c r="X1786" s="59">
        <f t="shared" si="76"/>
        <v>2718.8686095000003</v>
      </c>
      <c r="Y1786" s="11" t="s">
        <v>51</v>
      </c>
      <c r="Z1786" s="52">
        <v>55</v>
      </c>
      <c r="AA1786" s="52">
        <v>23</v>
      </c>
      <c r="AB1786" s="52">
        <v>5</v>
      </c>
      <c r="AC1786" s="52" t="s">
        <v>5296</v>
      </c>
      <c r="AD1786" s="52">
        <v>1281</v>
      </c>
    </row>
    <row r="1787" spans="1:30" ht="36" hidden="1" customHeight="1">
      <c r="A1787" s="32">
        <v>99</v>
      </c>
      <c r="B1787" s="51" t="s">
        <v>5297</v>
      </c>
      <c r="C1787" s="52" t="s">
        <v>5298</v>
      </c>
      <c r="D1787" s="52" t="s">
        <v>32</v>
      </c>
      <c r="E1787" s="52" t="s">
        <v>5299</v>
      </c>
      <c r="F1787" s="226">
        <v>8138000</v>
      </c>
      <c r="G1787" s="226"/>
      <c r="H1787" s="226"/>
      <c r="I1787" s="226"/>
      <c r="J1787" s="226"/>
      <c r="K1787" s="226"/>
      <c r="L1787" s="226"/>
      <c r="M1787" s="226"/>
      <c r="N1787" s="226"/>
      <c r="O1787" s="226"/>
      <c r="P1787" s="226"/>
      <c r="Q1787" s="226"/>
      <c r="R1787" s="226"/>
      <c r="S1787" s="226"/>
      <c r="T1787" s="226"/>
      <c r="U1787" s="226"/>
      <c r="V1787" s="226">
        <f t="shared" si="75"/>
        <v>1255.6934000000001</v>
      </c>
      <c r="W1787" s="59">
        <v>1255.6934000000001</v>
      </c>
      <c r="X1787" s="59">
        <f t="shared" si="76"/>
        <v>1255.6934000000001</v>
      </c>
      <c r="Y1787" s="11" t="s">
        <v>34</v>
      </c>
      <c r="Z1787" s="52">
        <v>55</v>
      </c>
      <c r="AA1787" s="52">
        <v>23</v>
      </c>
      <c r="AB1787" s="52">
        <v>5</v>
      </c>
      <c r="AC1787" s="52" t="s">
        <v>5300</v>
      </c>
      <c r="AD1787" s="52">
        <v>2165</v>
      </c>
    </row>
    <row r="1788" spans="1:30" ht="36" hidden="1" customHeight="1">
      <c r="A1788" s="32">
        <v>100</v>
      </c>
      <c r="B1788" s="51" t="s">
        <v>5301</v>
      </c>
      <c r="C1788" s="52" t="s">
        <v>5302</v>
      </c>
      <c r="D1788" s="52" t="s">
        <v>32</v>
      </c>
      <c r="E1788" s="52" t="s">
        <v>5303</v>
      </c>
      <c r="F1788" s="226">
        <v>12111000</v>
      </c>
      <c r="G1788" s="226"/>
      <c r="H1788" s="226"/>
      <c r="I1788" s="226"/>
      <c r="J1788" s="226"/>
      <c r="K1788" s="226"/>
      <c r="L1788" s="226"/>
      <c r="M1788" s="226"/>
      <c r="N1788" s="226"/>
      <c r="O1788" s="226"/>
      <c r="P1788" s="226"/>
      <c r="Q1788" s="226"/>
      <c r="R1788" s="226"/>
      <c r="S1788" s="226"/>
      <c r="T1788" s="226"/>
      <c r="U1788" s="226"/>
      <c r="V1788" s="226">
        <f t="shared" si="75"/>
        <v>1868.7273</v>
      </c>
      <c r="W1788" s="59">
        <v>1654.1114300000002</v>
      </c>
      <c r="X1788" s="59">
        <f t="shared" si="76"/>
        <v>1868.7273</v>
      </c>
      <c r="Y1788" s="11" t="s">
        <v>51</v>
      </c>
      <c r="Z1788" s="52">
        <v>55</v>
      </c>
      <c r="AA1788" s="52">
        <v>23</v>
      </c>
      <c r="AB1788" s="52">
        <v>5</v>
      </c>
      <c r="AC1788" s="52" t="s">
        <v>5304</v>
      </c>
      <c r="AD1788" s="52">
        <v>1339</v>
      </c>
    </row>
    <row r="1789" spans="1:30" ht="36" hidden="1" customHeight="1">
      <c r="A1789" s="32">
        <v>101</v>
      </c>
      <c r="B1789" s="51" t="s">
        <v>5305</v>
      </c>
      <c r="C1789" s="52" t="s">
        <v>5306</v>
      </c>
      <c r="D1789" s="52" t="s">
        <v>32</v>
      </c>
      <c r="E1789" s="52" t="s">
        <v>5307</v>
      </c>
      <c r="F1789" s="226">
        <v>26865000</v>
      </c>
      <c r="G1789" s="226"/>
      <c r="H1789" s="226"/>
      <c r="I1789" s="226"/>
      <c r="J1789" s="226"/>
      <c r="K1789" s="226"/>
      <c r="L1789" s="226"/>
      <c r="M1789" s="226"/>
      <c r="N1789" s="226"/>
      <c r="O1789" s="226"/>
      <c r="P1789" s="226"/>
      <c r="Q1789" s="226"/>
      <c r="R1789" s="226"/>
      <c r="S1789" s="226"/>
      <c r="T1789" s="226"/>
      <c r="U1789" s="226"/>
      <c r="V1789" s="226">
        <f t="shared" si="75"/>
        <v>4145.2695000000003</v>
      </c>
      <c r="W1789" s="59">
        <v>3683.9125000000004</v>
      </c>
      <c r="X1789" s="59">
        <f t="shared" si="76"/>
        <v>4145.2695000000003</v>
      </c>
      <c r="Y1789" s="11" t="s">
        <v>51</v>
      </c>
      <c r="Z1789" s="52">
        <v>55</v>
      </c>
      <c r="AA1789" s="52">
        <v>23</v>
      </c>
      <c r="AB1789" s="52">
        <v>5</v>
      </c>
      <c r="AC1789" s="52" t="s">
        <v>5308</v>
      </c>
      <c r="AD1789" s="52">
        <v>1293</v>
      </c>
    </row>
    <row r="1790" spans="1:30" ht="36" hidden="1" customHeight="1">
      <c r="A1790" s="32">
        <v>102</v>
      </c>
      <c r="B1790" s="51" t="s">
        <v>5309</v>
      </c>
      <c r="C1790" s="52" t="s">
        <v>5310</v>
      </c>
      <c r="D1790" s="52" t="s">
        <v>32</v>
      </c>
      <c r="E1790" s="52" t="s">
        <v>5311</v>
      </c>
      <c r="F1790" s="226">
        <v>99733526</v>
      </c>
      <c r="G1790" s="226"/>
      <c r="H1790" s="226"/>
      <c r="I1790" s="226"/>
      <c r="J1790" s="226"/>
      <c r="K1790" s="226">
        <v>61</v>
      </c>
      <c r="L1790" s="226"/>
      <c r="M1790" s="226"/>
      <c r="N1790" s="226"/>
      <c r="O1790" s="226"/>
      <c r="P1790" s="226"/>
      <c r="Q1790" s="226"/>
      <c r="R1790" s="226"/>
      <c r="S1790" s="226"/>
      <c r="T1790" s="226"/>
      <c r="U1790" s="226"/>
      <c r="V1790" s="226">
        <f t="shared" si="75"/>
        <v>15451.1030618</v>
      </c>
      <c r="W1790" s="59">
        <v>15451.1030618</v>
      </c>
      <c r="X1790" s="59">
        <f t="shared" si="76"/>
        <v>15451.1030618</v>
      </c>
      <c r="Y1790" s="11" t="s">
        <v>34</v>
      </c>
      <c r="Z1790" s="52">
        <v>55</v>
      </c>
      <c r="AA1790" s="52">
        <v>23</v>
      </c>
      <c r="AB1790" s="52">
        <v>5</v>
      </c>
      <c r="AC1790" s="52" t="s">
        <v>5312</v>
      </c>
      <c r="AD1790" s="52">
        <v>2875</v>
      </c>
    </row>
    <row r="1791" spans="1:30" ht="36" hidden="1" customHeight="1">
      <c r="A1791" s="32">
        <v>103</v>
      </c>
      <c r="B1791" s="51" t="s">
        <v>5313</v>
      </c>
      <c r="C1791" s="52" t="s">
        <v>5314</v>
      </c>
      <c r="D1791" s="52" t="s">
        <v>32</v>
      </c>
      <c r="E1791" s="52" t="s">
        <v>2854</v>
      </c>
      <c r="F1791" s="226">
        <v>6844993</v>
      </c>
      <c r="G1791" s="226"/>
      <c r="H1791" s="226"/>
      <c r="I1791" s="226"/>
      <c r="J1791" s="226"/>
      <c r="K1791" s="226"/>
      <c r="L1791" s="226"/>
      <c r="M1791" s="226"/>
      <c r="N1791" s="226"/>
      <c r="O1791" s="226"/>
      <c r="P1791" s="226"/>
      <c r="Q1791" s="226"/>
      <c r="R1791" s="226"/>
      <c r="S1791" s="226"/>
      <c r="T1791" s="226"/>
      <c r="U1791" s="226"/>
      <c r="V1791" s="226">
        <f t="shared" si="75"/>
        <v>1056.1824199</v>
      </c>
      <c r="W1791" s="59">
        <v>1056.1824199</v>
      </c>
      <c r="X1791" s="59">
        <f t="shared" si="76"/>
        <v>1056.1824199</v>
      </c>
      <c r="Y1791" s="11" t="s">
        <v>34</v>
      </c>
      <c r="Z1791" s="52">
        <v>55</v>
      </c>
      <c r="AA1791" s="52">
        <v>23</v>
      </c>
      <c r="AB1791" s="52">
        <v>5</v>
      </c>
      <c r="AC1791" s="52" t="s">
        <v>5315</v>
      </c>
      <c r="AD1791" s="52">
        <v>2859</v>
      </c>
    </row>
    <row r="1792" spans="1:30" ht="36" hidden="1" customHeight="1">
      <c r="A1792" s="32">
        <v>104</v>
      </c>
      <c r="B1792" s="51" t="s">
        <v>5316</v>
      </c>
      <c r="C1792" s="52" t="s">
        <v>5317</v>
      </c>
      <c r="D1792" s="52" t="s">
        <v>32</v>
      </c>
      <c r="E1792" s="52" t="s">
        <v>1333</v>
      </c>
      <c r="F1792" s="226">
        <v>16182500</v>
      </c>
      <c r="G1792" s="226"/>
      <c r="H1792" s="226"/>
      <c r="I1792" s="226"/>
      <c r="J1792" s="226"/>
      <c r="K1792" s="226"/>
      <c r="L1792" s="226"/>
      <c r="M1792" s="226"/>
      <c r="N1792" s="226"/>
      <c r="O1792" s="226"/>
      <c r="P1792" s="226"/>
      <c r="Q1792" s="226"/>
      <c r="R1792" s="226"/>
      <c r="S1792" s="226"/>
      <c r="T1792" s="226"/>
      <c r="U1792" s="226"/>
      <c r="V1792" s="226">
        <f t="shared" si="75"/>
        <v>2496.95975</v>
      </c>
      <c r="W1792" s="59">
        <v>2158.4255499999999</v>
      </c>
      <c r="X1792" s="59">
        <f t="shared" si="76"/>
        <v>2496.95975</v>
      </c>
      <c r="Y1792" s="11" t="s">
        <v>51</v>
      </c>
      <c r="Z1792" s="52">
        <v>55</v>
      </c>
      <c r="AA1792" s="52">
        <v>23</v>
      </c>
      <c r="AB1792" s="52">
        <v>5</v>
      </c>
      <c r="AC1792" s="52" t="s">
        <v>5318</v>
      </c>
      <c r="AD1792" s="52">
        <v>1303</v>
      </c>
    </row>
    <row r="1793" spans="1:30" ht="36" hidden="1" customHeight="1">
      <c r="A1793" s="32">
        <v>105</v>
      </c>
      <c r="B1793" s="51" t="s">
        <v>5319</v>
      </c>
      <c r="C1793" s="51" t="s">
        <v>5320</v>
      </c>
      <c r="D1793" s="51" t="s">
        <v>32</v>
      </c>
      <c r="E1793" s="52" t="s">
        <v>1284</v>
      </c>
      <c r="F1793" s="226">
        <v>25701000</v>
      </c>
      <c r="G1793" s="226"/>
      <c r="H1793" s="226"/>
      <c r="I1793" s="226"/>
      <c r="J1793" s="226"/>
      <c r="K1793" s="226"/>
      <c r="L1793" s="226"/>
      <c r="M1793" s="226"/>
      <c r="N1793" s="226"/>
      <c r="O1793" s="226"/>
      <c r="P1793" s="226"/>
      <c r="Q1793" s="226"/>
      <c r="R1793" s="226"/>
      <c r="S1793" s="226"/>
      <c r="T1793" s="226"/>
      <c r="U1793" s="226"/>
      <c r="V1793" s="226">
        <f t="shared" si="75"/>
        <v>3965.6643000000004</v>
      </c>
      <c r="W1793" s="59">
        <v>3538.0990000000002</v>
      </c>
      <c r="X1793" s="59">
        <f t="shared" si="76"/>
        <v>3965.6643000000004</v>
      </c>
      <c r="Y1793" s="11" t="s">
        <v>51</v>
      </c>
      <c r="Z1793" s="52">
        <v>55</v>
      </c>
      <c r="AA1793" s="52">
        <v>23</v>
      </c>
      <c r="AB1793" s="52">
        <v>5</v>
      </c>
      <c r="AC1793" s="52" t="s">
        <v>5321</v>
      </c>
      <c r="AD1793" s="52">
        <v>1279</v>
      </c>
    </row>
    <row r="1794" spans="1:30" ht="36" customHeight="1">
      <c r="A1794" s="32">
        <v>106</v>
      </c>
      <c r="B1794" s="51" t="s">
        <v>5322</v>
      </c>
      <c r="C1794" s="51" t="s">
        <v>5323</v>
      </c>
      <c r="D1794" s="51" t="s">
        <v>32</v>
      </c>
      <c r="E1794" s="52" t="s">
        <v>5295</v>
      </c>
      <c r="F1794" s="226">
        <v>9740000</v>
      </c>
      <c r="G1794" s="226"/>
      <c r="H1794" s="226"/>
      <c r="I1794" s="226"/>
      <c r="J1794" s="226"/>
      <c r="K1794" s="226"/>
      <c r="L1794" s="226"/>
      <c r="M1794" s="226"/>
      <c r="N1794" s="226"/>
      <c r="O1794" s="226"/>
      <c r="P1794" s="226"/>
      <c r="Q1794" s="226"/>
      <c r="R1794" s="226"/>
      <c r="S1794" s="226"/>
      <c r="T1794" s="226"/>
      <c r="U1794" s="226"/>
      <c r="V1794" s="226">
        <f t="shared" si="75"/>
        <v>1502.8820000000001</v>
      </c>
      <c r="W1794" s="59">
        <v>1303.5264000000002</v>
      </c>
      <c r="X1794" s="59">
        <f t="shared" si="76"/>
        <v>1502.8820000000001</v>
      </c>
      <c r="Y1794" s="11" t="s">
        <v>51</v>
      </c>
      <c r="Z1794" s="52">
        <v>55</v>
      </c>
      <c r="AA1794" s="52">
        <v>23</v>
      </c>
      <c r="AB1794" s="52">
        <v>5</v>
      </c>
      <c r="AC1794" s="52"/>
      <c r="AD1794" s="52"/>
    </row>
    <row r="1795" spans="1:30" ht="36" customHeight="1">
      <c r="A1795" s="32">
        <v>107</v>
      </c>
      <c r="B1795" s="51" t="s">
        <v>5324</v>
      </c>
      <c r="C1795" s="52" t="s">
        <v>5325</v>
      </c>
      <c r="D1795" s="52" t="s">
        <v>32</v>
      </c>
      <c r="E1795" s="52" t="s">
        <v>5326</v>
      </c>
      <c r="F1795" s="226">
        <v>10742656</v>
      </c>
      <c r="G1795" s="226"/>
      <c r="H1795" s="226"/>
      <c r="I1795" s="226"/>
      <c r="J1795" s="226"/>
      <c r="K1795" s="226"/>
      <c r="L1795" s="226"/>
      <c r="M1795" s="226"/>
      <c r="N1795" s="226"/>
      <c r="O1795" s="226"/>
      <c r="P1795" s="226"/>
      <c r="Q1795" s="226"/>
      <c r="R1795" s="226"/>
      <c r="S1795" s="226"/>
      <c r="T1795" s="226"/>
      <c r="U1795" s="226"/>
      <c r="V1795" s="226">
        <f t="shared" si="75"/>
        <v>1657.5918208000001</v>
      </c>
      <c r="W1795" s="59">
        <v>1657.5918208000001</v>
      </c>
      <c r="X1795" s="59">
        <f t="shared" si="76"/>
        <v>1657.5918208000001</v>
      </c>
      <c r="Y1795" s="11" t="s">
        <v>34</v>
      </c>
      <c r="Z1795" s="52">
        <v>55</v>
      </c>
      <c r="AA1795" s="52">
        <v>23</v>
      </c>
      <c r="AB1795" s="52">
        <v>5</v>
      </c>
      <c r="AC1795" s="52"/>
      <c r="AD1795" s="52"/>
    </row>
    <row r="1796" spans="1:30" ht="36" hidden="1" customHeight="1">
      <c r="A1796" s="32">
        <v>108</v>
      </c>
      <c r="B1796" s="51" t="s">
        <v>5327</v>
      </c>
      <c r="C1796" s="51" t="s">
        <v>5328</v>
      </c>
      <c r="D1796" s="51" t="s">
        <v>32</v>
      </c>
      <c r="E1796" s="52" t="s">
        <v>2423</v>
      </c>
      <c r="F1796" s="226">
        <v>31802000</v>
      </c>
      <c r="G1796" s="226"/>
      <c r="H1796" s="226"/>
      <c r="I1796" s="226"/>
      <c r="J1796" s="226"/>
      <c r="K1796" s="226"/>
      <c r="L1796" s="226"/>
      <c r="M1796" s="226"/>
      <c r="N1796" s="226"/>
      <c r="O1796" s="226"/>
      <c r="P1796" s="226"/>
      <c r="Q1796" s="226"/>
      <c r="R1796" s="226"/>
      <c r="S1796" s="226"/>
      <c r="T1796" s="226"/>
      <c r="U1796" s="226"/>
      <c r="V1796" s="226">
        <f t="shared" si="75"/>
        <v>4907.0486000000001</v>
      </c>
      <c r="W1796" s="59">
        <v>4189.3993</v>
      </c>
      <c r="X1796" s="59">
        <f t="shared" si="76"/>
        <v>4907.0486000000001</v>
      </c>
      <c r="Y1796" s="11" t="s">
        <v>51</v>
      </c>
      <c r="Z1796" s="52">
        <v>55</v>
      </c>
      <c r="AA1796" s="52">
        <v>23</v>
      </c>
      <c r="AB1796" s="52">
        <v>5</v>
      </c>
      <c r="AC1796" s="52" t="s">
        <v>5329</v>
      </c>
      <c r="AD1796" s="52">
        <v>1254</v>
      </c>
    </row>
    <row r="1797" spans="1:30" ht="36" customHeight="1">
      <c r="A1797" s="32">
        <v>109</v>
      </c>
      <c r="B1797" s="51" t="s">
        <v>5330</v>
      </c>
      <c r="C1797" s="52" t="s">
        <v>5331</v>
      </c>
      <c r="D1797" s="52" t="s">
        <v>32</v>
      </c>
      <c r="E1797" s="52" t="s">
        <v>5332</v>
      </c>
      <c r="F1797" s="226">
        <v>8110264</v>
      </c>
      <c r="G1797" s="226"/>
      <c r="H1797" s="226"/>
      <c r="I1797" s="226"/>
      <c r="J1797" s="226"/>
      <c r="K1797" s="226"/>
      <c r="L1797" s="226"/>
      <c r="M1797" s="226"/>
      <c r="N1797" s="226"/>
      <c r="O1797" s="226"/>
      <c r="P1797" s="226"/>
      <c r="Q1797" s="226"/>
      <c r="R1797" s="226"/>
      <c r="S1797" s="226"/>
      <c r="T1797" s="226"/>
      <c r="U1797" s="226"/>
      <c r="V1797" s="226">
        <f t="shared" si="75"/>
        <v>1251.4137352</v>
      </c>
      <c r="W1797" s="59">
        <v>1251.4137352</v>
      </c>
      <c r="X1797" s="59">
        <f t="shared" si="76"/>
        <v>1251.4137352</v>
      </c>
      <c r="Y1797" s="11" t="s">
        <v>34</v>
      </c>
      <c r="Z1797" s="52">
        <v>55</v>
      </c>
      <c r="AA1797" s="52">
        <v>23</v>
      </c>
      <c r="AB1797" s="52">
        <v>5</v>
      </c>
      <c r="AC1797" s="52"/>
      <c r="AD1797" s="52"/>
    </row>
    <row r="1798" spans="1:30" ht="36" hidden="1" customHeight="1">
      <c r="A1798" s="32">
        <v>110</v>
      </c>
      <c r="B1798" s="241" t="s">
        <v>5333</v>
      </c>
      <c r="C1798" s="227" t="s">
        <v>5334</v>
      </c>
      <c r="D1798" s="228" t="s">
        <v>32</v>
      </c>
      <c r="E1798" s="229" t="s">
        <v>5335</v>
      </c>
      <c r="F1798" s="226">
        <v>88002276</v>
      </c>
      <c r="G1798" s="226"/>
      <c r="H1798" s="226"/>
      <c r="I1798" s="226"/>
      <c r="J1798" s="226"/>
      <c r="K1798" s="226"/>
      <c r="L1798" s="226"/>
      <c r="M1798" s="226"/>
      <c r="N1798" s="226"/>
      <c r="O1798" s="226"/>
      <c r="P1798" s="226"/>
      <c r="Q1798" s="226"/>
      <c r="R1798" s="226"/>
      <c r="S1798" s="226"/>
      <c r="T1798" s="226"/>
      <c r="U1798" s="226"/>
      <c r="V1798" s="226">
        <f t="shared" si="75"/>
        <v>13578.7511868</v>
      </c>
      <c r="W1798" s="59">
        <v>13578.7511868</v>
      </c>
      <c r="X1798" s="59">
        <f t="shared" si="76"/>
        <v>13578.7511868</v>
      </c>
      <c r="Y1798" s="11" t="s">
        <v>34</v>
      </c>
      <c r="Z1798" s="229">
        <v>55</v>
      </c>
      <c r="AA1798" s="229">
        <v>23</v>
      </c>
      <c r="AB1798" s="229">
        <v>5</v>
      </c>
      <c r="AC1798" s="229" t="s">
        <v>5336</v>
      </c>
      <c r="AD1798" s="229">
        <v>1283</v>
      </c>
    </row>
    <row r="1799" spans="1:30" ht="36" hidden="1" customHeight="1">
      <c r="A1799" s="32">
        <v>111</v>
      </c>
      <c r="B1799" s="77" t="s">
        <v>5337</v>
      </c>
      <c r="C1799" s="51" t="s">
        <v>5338</v>
      </c>
      <c r="D1799" s="51" t="s">
        <v>32</v>
      </c>
      <c r="E1799" s="52" t="s">
        <v>5335</v>
      </c>
      <c r="F1799" s="226">
        <v>49396572</v>
      </c>
      <c r="G1799" s="226"/>
      <c r="H1799" s="226"/>
      <c r="I1799" s="226"/>
      <c r="J1799" s="226"/>
      <c r="K1799" s="226"/>
      <c r="L1799" s="226"/>
      <c r="M1799" s="226"/>
      <c r="N1799" s="226"/>
      <c r="O1799" s="226"/>
      <c r="P1799" s="226"/>
      <c r="Q1799" s="226"/>
      <c r="R1799" s="226"/>
      <c r="S1799" s="226"/>
      <c r="T1799" s="226"/>
      <c r="U1799" s="226"/>
      <c r="V1799" s="226">
        <f t="shared" si="75"/>
        <v>7621.8910596000005</v>
      </c>
      <c r="W1799" s="59">
        <v>7621.8910596000005</v>
      </c>
      <c r="X1799" s="59">
        <f t="shared" si="76"/>
        <v>7621.8910596000005</v>
      </c>
      <c r="Y1799" s="11" t="s">
        <v>34</v>
      </c>
      <c r="Z1799" s="52">
        <v>55</v>
      </c>
      <c r="AA1799" s="52">
        <v>23</v>
      </c>
      <c r="AB1799" s="52">
        <v>5</v>
      </c>
      <c r="AC1799" s="52" t="s">
        <v>5339</v>
      </c>
      <c r="AD1799" s="52">
        <v>1342</v>
      </c>
    </row>
    <row r="1800" spans="1:30" ht="36" hidden="1" customHeight="1">
      <c r="A1800" s="32">
        <v>112</v>
      </c>
      <c r="B1800" s="77" t="s">
        <v>5340</v>
      </c>
      <c r="C1800" s="227" t="s">
        <v>5341</v>
      </c>
      <c r="D1800" s="228" t="s">
        <v>32</v>
      </c>
      <c r="E1800" s="229" t="s">
        <v>5342</v>
      </c>
      <c r="F1800" s="226">
        <v>1017790608</v>
      </c>
      <c r="G1800" s="226"/>
      <c r="H1800" s="226"/>
      <c r="I1800" s="226"/>
      <c r="J1800" s="226"/>
      <c r="K1800" s="226"/>
      <c r="L1800" s="226"/>
      <c r="M1800" s="226"/>
      <c r="N1800" s="226"/>
      <c r="O1800" s="226"/>
      <c r="P1800" s="226"/>
      <c r="Q1800" s="226"/>
      <c r="R1800" s="226"/>
      <c r="S1800" s="226"/>
      <c r="T1800" s="226"/>
      <c r="U1800" s="226"/>
      <c r="V1800" s="226">
        <f t="shared" si="75"/>
        <v>157045.0908144</v>
      </c>
      <c r="W1800" s="59">
        <v>157045.0908144</v>
      </c>
      <c r="X1800" s="59">
        <f t="shared" si="76"/>
        <v>157045.0908144</v>
      </c>
      <c r="Y1800" s="11" t="s">
        <v>34</v>
      </c>
      <c r="Z1800" s="229">
        <v>55</v>
      </c>
      <c r="AA1800" s="229">
        <v>23</v>
      </c>
      <c r="AB1800" s="229">
        <v>5</v>
      </c>
      <c r="AC1800" s="229" t="s">
        <v>5343</v>
      </c>
      <c r="AD1800" s="229">
        <v>1251</v>
      </c>
    </row>
    <row r="1801" spans="1:30" ht="36" hidden="1" customHeight="1">
      <c r="A1801" s="32">
        <v>113</v>
      </c>
      <c r="B1801" s="77" t="s">
        <v>5344</v>
      </c>
      <c r="C1801" s="51" t="s">
        <v>5345</v>
      </c>
      <c r="D1801" s="52" t="s">
        <v>32</v>
      </c>
      <c r="E1801" s="52" t="s">
        <v>5342</v>
      </c>
      <c r="F1801" s="226">
        <v>226736107.20000002</v>
      </c>
      <c r="G1801" s="226"/>
      <c r="H1801" s="226"/>
      <c r="I1801" s="226"/>
      <c r="J1801" s="226"/>
      <c r="K1801" s="226"/>
      <c r="L1801" s="226"/>
      <c r="M1801" s="226"/>
      <c r="N1801" s="226"/>
      <c r="O1801" s="226"/>
      <c r="P1801" s="226"/>
      <c r="Q1801" s="226"/>
      <c r="R1801" s="226"/>
      <c r="S1801" s="226"/>
      <c r="T1801" s="226"/>
      <c r="U1801" s="226"/>
      <c r="V1801" s="226">
        <f t="shared" si="75"/>
        <v>34985.381340960004</v>
      </c>
      <c r="W1801" s="59">
        <v>34985.381340960004</v>
      </c>
      <c r="X1801" s="59">
        <f t="shared" si="76"/>
        <v>34985.381340960004</v>
      </c>
      <c r="Y1801" s="11" t="s">
        <v>34</v>
      </c>
      <c r="Z1801" s="52">
        <v>55</v>
      </c>
      <c r="AA1801" s="52">
        <v>23</v>
      </c>
      <c r="AB1801" s="52">
        <v>5</v>
      </c>
      <c r="AC1801" s="52" t="s">
        <v>5346</v>
      </c>
      <c r="AD1801" s="52">
        <v>2846</v>
      </c>
    </row>
    <row r="1802" spans="1:30" ht="36" hidden="1" customHeight="1">
      <c r="A1802" s="32">
        <v>114</v>
      </c>
      <c r="B1802" s="242" t="s">
        <v>5347</v>
      </c>
      <c r="C1802" s="227" t="s">
        <v>5348</v>
      </c>
      <c r="D1802" s="228" t="s">
        <v>32</v>
      </c>
      <c r="E1802" s="229" t="s">
        <v>5335</v>
      </c>
      <c r="F1802" s="226">
        <v>515332752</v>
      </c>
      <c r="G1802" s="226"/>
      <c r="H1802" s="226"/>
      <c r="I1802" s="226"/>
      <c r="J1802" s="226"/>
      <c r="K1802" s="226"/>
      <c r="L1802" s="226"/>
      <c r="M1802" s="226"/>
      <c r="N1802" s="226"/>
      <c r="O1802" s="226"/>
      <c r="P1802" s="226"/>
      <c r="Q1802" s="226"/>
      <c r="R1802" s="226"/>
      <c r="S1802" s="226"/>
      <c r="T1802" s="226"/>
      <c r="U1802" s="226"/>
      <c r="V1802" s="226">
        <f t="shared" si="75"/>
        <v>79515.843633600001</v>
      </c>
      <c r="W1802" s="59">
        <v>79515.843633600001</v>
      </c>
      <c r="X1802" s="59">
        <f t="shared" si="76"/>
        <v>79515.843633600001</v>
      </c>
      <c r="Y1802" s="11" t="s">
        <v>34</v>
      </c>
      <c r="Z1802" s="229">
        <v>55</v>
      </c>
      <c r="AA1802" s="229">
        <v>23</v>
      </c>
      <c r="AB1802" s="229">
        <v>5</v>
      </c>
      <c r="AC1802" s="229" t="s">
        <v>5349</v>
      </c>
      <c r="AD1802" s="229">
        <v>1253</v>
      </c>
    </row>
    <row r="1803" spans="1:30" ht="36" hidden="1" customHeight="1">
      <c r="A1803" s="32">
        <v>115</v>
      </c>
      <c r="B1803" s="77" t="s">
        <v>5350</v>
      </c>
      <c r="C1803" s="227" t="s">
        <v>5351</v>
      </c>
      <c r="D1803" s="228" t="s">
        <v>32</v>
      </c>
      <c r="E1803" s="229" t="s">
        <v>5335</v>
      </c>
      <c r="F1803" s="226">
        <v>1483331200</v>
      </c>
      <c r="G1803" s="226"/>
      <c r="H1803" s="226"/>
      <c r="I1803" s="226"/>
      <c r="J1803" s="226"/>
      <c r="K1803" s="226"/>
      <c r="L1803" s="226"/>
      <c r="M1803" s="226"/>
      <c r="N1803" s="226"/>
      <c r="O1803" s="226"/>
      <c r="P1803" s="226"/>
      <c r="Q1803" s="226"/>
      <c r="R1803" s="226"/>
      <c r="S1803" s="226"/>
      <c r="T1803" s="226"/>
      <c r="U1803" s="226"/>
      <c r="V1803" s="226">
        <f t="shared" si="75"/>
        <v>228878.00416000001</v>
      </c>
      <c r="W1803" s="59">
        <v>195452.29265040002</v>
      </c>
      <c r="X1803" s="59">
        <f t="shared" si="76"/>
        <v>228878.00416000001</v>
      </c>
      <c r="Y1803" s="11" t="s">
        <v>51</v>
      </c>
      <c r="Z1803" s="229">
        <v>55</v>
      </c>
      <c r="AA1803" s="229">
        <v>23</v>
      </c>
      <c r="AB1803" s="229">
        <v>5</v>
      </c>
      <c r="AC1803" s="229" t="s">
        <v>5352</v>
      </c>
      <c r="AD1803" s="229">
        <v>1252</v>
      </c>
    </row>
    <row r="1804" spans="1:30" ht="36" hidden="1" customHeight="1">
      <c r="A1804" s="32">
        <v>116</v>
      </c>
      <c r="B1804" s="77" t="s">
        <v>5353</v>
      </c>
      <c r="C1804" s="227" t="s">
        <v>5354</v>
      </c>
      <c r="D1804" s="227" t="s">
        <v>32</v>
      </c>
      <c r="E1804" s="229" t="s">
        <v>5355</v>
      </c>
      <c r="F1804" s="226">
        <v>142360430</v>
      </c>
      <c r="G1804" s="226"/>
      <c r="H1804" s="226"/>
      <c r="I1804" s="226"/>
      <c r="J1804" s="226"/>
      <c r="K1804" s="226"/>
      <c r="L1804" s="226"/>
      <c r="M1804" s="226"/>
      <c r="N1804" s="226"/>
      <c r="O1804" s="226"/>
      <c r="P1804" s="226"/>
      <c r="Q1804" s="226"/>
      <c r="R1804" s="226"/>
      <c r="S1804" s="226"/>
      <c r="T1804" s="226"/>
      <c r="U1804" s="226"/>
      <c r="V1804" s="226">
        <f t="shared" ref="V1804:V1866" si="77">0.0001543*F1804+0.7*G1804+ 0.7*H1804+0.6*I1804+0.5*J1804+1.02*K1804+0.00088*L1804+0.99*M1804+0.00094*N1804+1.05*O1804+0.00083*P1804+1.09*Q1804+0.0009*R1804+1.09*S1804+1*T1804+0*U1804</f>
        <v>21966.214349000002</v>
      </c>
      <c r="W1804" s="59">
        <v>18514.9316268</v>
      </c>
      <c r="X1804" s="59">
        <f t="shared" si="76"/>
        <v>21966.214349000002</v>
      </c>
      <c r="Y1804" s="11" t="s">
        <v>51</v>
      </c>
      <c r="Z1804" s="229">
        <v>55</v>
      </c>
      <c r="AA1804" s="229">
        <v>23</v>
      </c>
      <c r="AB1804" s="229">
        <v>5</v>
      </c>
      <c r="AC1804" s="229" t="s">
        <v>5356</v>
      </c>
      <c r="AD1804" s="229">
        <v>1258</v>
      </c>
    </row>
    <row r="1805" spans="1:30" ht="36" hidden="1" customHeight="1">
      <c r="A1805" s="32">
        <v>117</v>
      </c>
      <c r="B1805" s="77" t="s">
        <v>5357</v>
      </c>
      <c r="C1805" s="227" t="s">
        <v>5358</v>
      </c>
      <c r="D1805" s="227" t="s">
        <v>32</v>
      </c>
      <c r="E1805" s="229" t="s">
        <v>5359</v>
      </c>
      <c r="F1805" s="226">
        <v>88472028</v>
      </c>
      <c r="G1805" s="226"/>
      <c r="H1805" s="226"/>
      <c r="I1805" s="226"/>
      <c r="J1805" s="226"/>
      <c r="K1805" s="226"/>
      <c r="L1805" s="226"/>
      <c r="M1805" s="226"/>
      <c r="N1805" s="226"/>
      <c r="O1805" s="226"/>
      <c r="P1805" s="226"/>
      <c r="Q1805" s="226"/>
      <c r="R1805" s="226"/>
      <c r="S1805" s="226"/>
      <c r="T1805" s="226"/>
      <c r="U1805" s="226"/>
      <c r="V1805" s="226">
        <f t="shared" si="77"/>
        <v>13651.2339204</v>
      </c>
      <c r="W1805" s="59">
        <v>13651.2339204</v>
      </c>
      <c r="X1805" s="59">
        <f t="shared" si="76"/>
        <v>13651.2339204</v>
      </c>
      <c r="Y1805" s="11" t="s">
        <v>34</v>
      </c>
      <c r="Z1805" s="229">
        <v>55</v>
      </c>
      <c r="AA1805" s="229">
        <v>23</v>
      </c>
      <c r="AB1805" s="229">
        <v>5</v>
      </c>
      <c r="AC1805" s="229" t="s">
        <v>5360</v>
      </c>
      <c r="AD1805" s="229">
        <v>1255</v>
      </c>
    </row>
    <row r="1806" spans="1:30" ht="36" hidden="1" customHeight="1">
      <c r="A1806" s="32">
        <v>118</v>
      </c>
      <c r="B1806" s="51" t="s">
        <v>5361</v>
      </c>
      <c r="C1806" s="227" t="s">
        <v>5362</v>
      </c>
      <c r="D1806" s="228" t="s">
        <v>32</v>
      </c>
      <c r="E1806" s="229" t="s">
        <v>5335</v>
      </c>
      <c r="F1806" s="226">
        <v>141496600</v>
      </c>
      <c r="G1806" s="226"/>
      <c r="H1806" s="226"/>
      <c r="I1806" s="226"/>
      <c r="J1806" s="226"/>
      <c r="K1806" s="226"/>
      <c r="L1806" s="226"/>
      <c r="M1806" s="226"/>
      <c r="N1806" s="226"/>
      <c r="O1806" s="226"/>
      <c r="P1806" s="226"/>
      <c r="Q1806" s="226"/>
      <c r="R1806" s="226"/>
      <c r="S1806" s="226"/>
      <c r="T1806" s="226"/>
      <c r="U1806" s="226"/>
      <c r="V1806" s="226">
        <f t="shared" si="77"/>
        <v>21832.925380000001</v>
      </c>
      <c r="W1806" s="59">
        <v>15675.182700000001</v>
      </c>
      <c r="X1806" s="59">
        <f t="shared" si="76"/>
        <v>21832.925380000001</v>
      </c>
      <c r="Y1806" s="11" t="s">
        <v>51</v>
      </c>
      <c r="Z1806" s="229">
        <v>55</v>
      </c>
      <c r="AA1806" s="229">
        <v>23</v>
      </c>
      <c r="AB1806" s="229">
        <v>5</v>
      </c>
      <c r="AC1806" s="229" t="s">
        <v>5363</v>
      </c>
      <c r="AD1806" s="229">
        <v>1268</v>
      </c>
    </row>
    <row r="1807" spans="1:30" ht="36" hidden="1" customHeight="1">
      <c r="A1807" s="32">
        <v>119</v>
      </c>
      <c r="B1807" s="77" t="s">
        <v>5364</v>
      </c>
      <c r="C1807" s="51" t="s">
        <v>5365</v>
      </c>
      <c r="D1807" s="51" t="s">
        <v>539</v>
      </c>
      <c r="E1807" s="51" t="s">
        <v>5366</v>
      </c>
      <c r="F1807" s="243">
        <v>18325200</v>
      </c>
      <c r="G1807" s="243"/>
      <c r="H1807" s="243"/>
      <c r="I1807" s="243"/>
      <c r="J1807" s="243"/>
      <c r="K1807" s="243"/>
      <c r="L1807" s="243"/>
      <c r="M1807" s="243"/>
      <c r="N1807" s="243"/>
      <c r="O1807" s="243"/>
      <c r="P1807" s="243"/>
      <c r="Q1807" s="243"/>
      <c r="R1807" s="243"/>
      <c r="S1807" s="243"/>
      <c r="T1807" s="243"/>
      <c r="U1807" s="243"/>
      <c r="V1807" s="243">
        <f t="shared" si="77"/>
        <v>2827.57836</v>
      </c>
      <c r="W1807" s="135">
        <v>2828</v>
      </c>
      <c r="X1807" s="135">
        <f t="shared" si="76"/>
        <v>2828</v>
      </c>
      <c r="Y1807" s="243" t="s">
        <v>34</v>
      </c>
      <c r="Z1807" s="51">
        <v>55</v>
      </c>
      <c r="AA1807" s="51">
        <v>23</v>
      </c>
      <c r="AB1807" s="51">
        <v>6</v>
      </c>
      <c r="AC1807" s="51" t="s">
        <v>5367</v>
      </c>
      <c r="AD1807" s="51">
        <v>1367</v>
      </c>
    </row>
    <row r="1808" spans="1:30" ht="36" hidden="1" customHeight="1">
      <c r="A1808" s="32">
        <v>120</v>
      </c>
      <c r="B1808" s="51" t="s">
        <v>5368</v>
      </c>
      <c r="C1808" s="51" t="s">
        <v>5369</v>
      </c>
      <c r="D1808" s="51" t="s">
        <v>539</v>
      </c>
      <c r="E1808" s="51" t="s">
        <v>5370</v>
      </c>
      <c r="F1808" s="243">
        <v>6966840</v>
      </c>
      <c r="G1808" s="243"/>
      <c r="H1808" s="243"/>
      <c r="I1808" s="243"/>
      <c r="J1808" s="243"/>
      <c r="K1808" s="243"/>
      <c r="L1808" s="243"/>
      <c r="M1808" s="243"/>
      <c r="N1808" s="243"/>
      <c r="O1808" s="243"/>
      <c r="P1808" s="243"/>
      <c r="Q1808" s="243"/>
      <c r="R1808" s="243"/>
      <c r="S1808" s="243"/>
      <c r="T1808" s="243"/>
      <c r="U1808" s="243"/>
      <c r="V1808" s="243">
        <f t="shared" si="77"/>
        <v>1074.983412</v>
      </c>
      <c r="W1808" s="135">
        <v>1075</v>
      </c>
      <c r="X1808" s="135">
        <f t="shared" si="76"/>
        <v>1075</v>
      </c>
      <c r="Y1808" s="243" t="s">
        <v>34</v>
      </c>
      <c r="Z1808" s="51">
        <v>55</v>
      </c>
      <c r="AA1808" s="51">
        <v>23</v>
      </c>
      <c r="AB1808" s="51">
        <v>6</v>
      </c>
      <c r="AC1808" s="51" t="s">
        <v>5371</v>
      </c>
      <c r="AD1808" s="51">
        <v>2848</v>
      </c>
    </row>
    <row r="1809" spans="1:30" ht="36" hidden="1" customHeight="1">
      <c r="A1809" s="32">
        <v>121</v>
      </c>
      <c r="B1809" s="77" t="s">
        <v>5372</v>
      </c>
      <c r="C1809" s="51" t="s">
        <v>5373</v>
      </c>
      <c r="D1809" s="51" t="s">
        <v>539</v>
      </c>
      <c r="E1809" s="51" t="s">
        <v>5374</v>
      </c>
      <c r="F1809" s="243">
        <v>4263871.2</v>
      </c>
      <c r="G1809" s="243"/>
      <c r="H1809" s="243"/>
      <c r="I1809" s="243"/>
      <c r="J1809" s="243"/>
      <c r="K1809" s="243"/>
      <c r="L1809" s="243"/>
      <c r="M1809" s="243"/>
      <c r="N1809" s="243"/>
      <c r="O1809" s="243"/>
      <c r="P1809" s="243"/>
      <c r="Q1809" s="243"/>
      <c r="R1809" s="243"/>
      <c r="S1809" s="243"/>
      <c r="T1809" s="243"/>
      <c r="U1809" s="243"/>
      <c r="V1809" s="243">
        <f t="shared" si="77"/>
        <v>657.91532616000006</v>
      </c>
      <c r="W1809" s="135">
        <v>658</v>
      </c>
      <c r="X1809" s="135">
        <f t="shared" si="76"/>
        <v>658</v>
      </c>
      <c r="Y1809" s="243" t="s">
        <v>34</v>
      </c>
      <c r="Z1809" s="51">
        <v>55</v>
      </c>
      <c r="AA1809" s="51">
        <v>23</v>
      </c>
      <c r="AB1809" s="51">
        <v>6</v>
      </c>
      <c r="AC1809" s="51" t="s">
        <v>5375</v>
      </c>
      <c r="AD1809" s="51">
        <v>2841</v>
      </c>
    </row>
    <row r="1810" spans="1:30" ht="36" hidden="1" customHeight="1">
      <c r="A1810" s="32">
        <v>122</v>
      </c>
      <c r="B1810" s="77" t="s">
        <v>5376</v>
      </c>
      <c r="C1810" s="51" t="s">
        <v>5377</v>
      </c>
      <c r="D1810" s="51" t="s">
        <v>539</v>
      </c>
      <c r="E1810" s="51" t="s">
        <v>1625</v>
      </c>
      <c r="F1810" s="226">
        <v>6298000</v>
      </c>
      <c r="G1810" s="243"/>
      <c r="H1810" s="243"/>
      <c r="I1810" s="243"/>
      <c r="J1810" s="243"/>
      <c r="K1810" s="243"/>
      <c r="L1810" s="243"/>
      <c r="M1810" s="243"/>
      <c r="N1810" s="243"/>
      <c r="O1810" s="243"/>
      <c r="P1810" s="243"/>
      <c r="Q1810" s="243"/>
      <c r="R1810" s="243"/>
      <c r="S1810" s="243"/>
      <c r="T1810" s="243"/>
      <c r="U1810" s="243"/>
      <c r="V1810" s="243">
        <f t="shared" si="77"/>
        <v>971.78140000000008</v>
      </c>
      <c r="W1810" s="135">
        <v>847</v>
      </c>
      <c r="X1810" s="135">
        <f t="shared" si="76"/>
        <v>971.78140000000008</v>
      </c>
      <c r="Y1810" s="243" t="s">
        <v>51</v>
      </c>
      <c r="Z1810" s="51">
        <v>55</v>
      </c>
      <c r="AA1810" s="51">
        <v>23</v>
      </c>
      <c r="AB1810" s="51">
        <v>6</v>
      </c>
      <c r="AC1810" s="51" t="s">
        <v>5378</v>
      </c>
      <c r="AD1810" s="51">
        <v>2825</v>
      </c>
    </row>
    <row r="1811" spans="1:30" ht="36" hidden="1" customHeight="1">
      <c r="A1811" s="32">
        <v>123</v>
      </c>
      <c r="B1811" s="77" t="s">
        <v>5379</v>
      </c>
      <c r="C1811" s="51" t="s">
        <v>5380</v>
      </c>
      <c r="D1811" s="51" t="s">
        <v>539</v>
      </c>
      <c r="E1811" s="51" t="s">
        <v>1625</v>
      </c>
      <c r="F1811" s="243">
        <v>5258600</v>
      </c>
      <c r="G1811" s="243"/>
      <c r="H1811" s="243"/>
      <c r="I1811" s="243"/>
      <c r="J1811" s="243"/>
      <c r="K1811" s="243"/>
      <c r="L1811" s="243"/>
      <c r="M1811" s="243"/>
      <c r="N1811" s="243"/>
      <c r="O1811" s="243"/>
      <c r="P1811" s="243"/>
      <c r="Q1811" s="243"/>
      <c r="R1811" s="243"/>
      <c r="S1811" s="243"/>
      <c r="T1811" s="243"/>
      <c r="U1811" s="243"/>
      <c r="V1811" s="243">
        <f t="shared" si="77"/>
        <v>811.40198000000009</v>
      </c>
      <c r="W1811" s="135">
        <v>703</v>
      </c>
      <c r="X1811" s="135">
        <f t="shared" si="76"/>
        <v>811.40198000000009</v>
      </c>
      <c r="Y1811" s="243" t="s">
        <v>51</v>
      </c>
      <c r="Z1811" s="51">
        <v>55</v>
      </c>
      <c r="AA1811" s="51">
        <v>23</v>
      </c>
      <c r="AB1811" s="51">
        <v>6</v>
      </c>
      <c r="AC1811" s="51" t="s">
        <v>5381</v>
      </c>
      <c r="AD1811" s="51">
        <v>1366</v>
      </c>
    </row>
    <row r="1812" spans="1:30" ht="36" hidden="1" customHeight="1">
      <c r="A1812" s="32">
        <v>124</v>
      </c>
      <c r="B1812" s="77" t="s">
        <v>5382</v>
      </c>
      <c r="C1812" s="51" t="s">
        <v>5383</v>
      </c>
      <c r="D1812" s="51" t="s">
        <v>539</v>
      </c>
      <c r="E1812" s="51" t="s">
        <v>1625</v>
      </c>
      <c r="F1812" s="243">
        <v>10622747</v>
      </c>
      <c r="G1812" s="243"/>
      <c r="H1812" s="243"/>
      <c r="I1812" s="243"/>
      <c r="J1812" s="243"/>
      <c r="K1812" s="243"/>
      <c r="L1812" s="243"/>
      <c r="M1812" s="243"/>
      <c r="N1812" s="243"/>
      <c r="O1812" s="243"/>
      <c r="P1812" s="243"/>
      <c r="Q1812" s="243"/>
      <c r="R1812" s="243"/>
      <c r="S1812" s="243"/>
      <c r="T1812" s="243"/>
      <c r="U1812" s="243"/>
      <c r="V1812" s="243">
        <f t="shared" si="77"/>
        <v>1639.0898621000001</v>
      </c>
      <c r="W1812" s="135">
        <v>1404</v>
      </c>
      <c r="X1812" s="135">
        <f t="shared" si="76"/>
        <v>1639.0898621000001</v>
      </c>
      <c r="Y1812" s="243" t="s">
        <v>51</v>
      </c>
      <c r="Z1812" s="51">
        <v>55</v>
      </c>
      <c r="AA1812" s="51">
        <v>23</v>
      </c>
      <c r="AB1812" s="51">
        <v>6</v>
      </c>
      <c r="AC1812" s="51" t="s">
        <v>5384</v>
      </c>
      <c r="AD1812" s="51">
        <v>1343</v>
      </c>
    </row>
    <row r="1813" spans="1:30" ht="36" hidden="1" customHeight="1">
      <c r="A1813" s="32">
        <v>125</v>
      </c>
      <c r="B1813" s="77" t="s">
        <v>5385</v>
      </c>
      <c r="C1813" s="51" t="s">
        <v>5386</v>
      </c>
      <c r="D1813" s="51" t="s">
        <v>539</v>
      </c>
      <c r="E1813" s="51" t="s">
        <v>4955</v>
      </c>
      <c r="F1813" s="243">
        <v>3716308</v>
      </c>
      <c r="G1813" s="243"/>
      <c r="H1813" s="243"/>
      <c r="I1813" s="243"/>
      <c r="J1813" s="243"/>
      <c r="K1813" s="243"/>
      <c r="L1813" s="243"/>
      <c r="M1813" s="243"/>
      <c r="N1813" s="243"/>
      <c r="O1813" s="243"/>
      <c r="P1813" s="243"/>
      <c r="Q1813" s="243"/>
      <c r="R1813" s="243"/>
      <c r="S1813" s="243"/>
      <c r="T1813" s="243"/>
      <c r="U1813" s="243"/>
      <c r="V1813" s="243">
        <f t="shared" si="77"/>
        <v>573.4263244</v>
      </c>
      <c r="W1813" s="135">
        <v>500</v>
      </c>
      <c r="X1813" s="135">
        <f t="shared" si="76"/>
        <v>573.4263244</v>
      </c>
      <c r="Y1813" s="243" t="s">
        <v>51</v>
      </c>
      <c r="Z1813" s="51">
        <v>55</v>
      </c>
      <c r="AA1813" s="51">
        <v>23</v>
      </c>
      <c r="AB1813" s="51">
        <v>6</v>
      </c>
      <c r="AC1813" s="51" t="s">
        <v>5387</v>
      </c>
      <c r="AD1813" s="51">
        <v>2174</v>
      </c>
    </row>
    <row r="1814" spans="1:30" ht="36" customHeight="1">
      <c r="A1814" s="32">
        <v>126</v>
      </c>
      <c r="B1814" s="77" t="s">
        <v>5388</v>
      </c>
      <c r="C1814" s="51" t="s">
        <v>5389</v>
      </c>
      <c r="D1814" s="13" t="s">
        <v>55</v>
      </c>
      <c r="E1814" s="51" t="s">
        <v>1938</v>
      </c>
      <c r="F1814" s="243">
        <v>3808000</v>
      </c>
      <c r="G1814" s="243"/>
      <c r="H1814" s="243"/>
      <c r="I1814" s="243"/>
      <c r="J1814" s="243"/>
      <c r="K1814" s="243"/>
      <c r="L1814" s="243"/>
      <c r="M1814" s="243"/>
      <c r="N1814" s="243"/>
      <c r="O1814" s="243"/>
      <c r="P1814" s="243"/>
      <c r="Q1814" s="243"/>
      <c r="R1814" s="243"/>
      <c r="S1814" s="243"/>
      <c r="T1814" s="243"/>
      <c r="U1814" s="243"/>
      <c r="V1814" s="243">
        <f t="shared" si="77"/>
        <v>587.57440000000008</v>
      </c>
      <c r="W1814" s="135">
        <v>588</v>
      </c>
      <c r="X1814" s="135">
        <f t="shared" si="76"/>
        <v>588</v>
      </c>
      <c r="Y1814" s="243" t="s">
        <v>34</v>
      </c>
      <c r="Z1814" s="51">
        <v>55</v>
      </c>
      <c r="AA1814" s="51">
        <v>23</v>
      </c>
      <c r="AB1814" s="51">
        <v>1</v>
      </c>
      <c r="AC1814" s="51"/>
      <c r="AD1814" s="51"/>
    </row>
    <row r="1815" spans="1:30" ht="36" hidden="1" customHeight="1">
      <c r="A1815" s="32">
        <v>1</v>
      </c>
      <c r="B1815" s="77" t="s">
        <v>5390</v>
      </c>
      <c r="C1815" s="77" t="s">
        <v>5391</v>
      </c>
      <c r="D1815" s="52" t="s">
        <v>32</v>
      </c>
      <c r="E1815" s="52"/>
      <c r="F1815" s="29">
        <v>11268800</v>
      </c>
      <c r="G1815" s="29"/>
      <c r="H1815" s="29"/>
      <c r="I1815" s="29"/>
      <c r="J1815" s="29"/>
      <c r="K1815" s="29"/>
      <c r="L1815" s="244">
        <v>0</v>
      </c>
      <c r="M1815" s="29"/>
      <c r="N1815" s="244">
        <v>0</v>
      </c>
      <c r="O1815" s="29"/>
      <c r="P1815" s="244">
        <v>0</v>
      </c>
      <c r="Q1815" s="13"/>
      <c r="R1815" s="119">
        <v>0</v>
      </c>
      <c r="S1815" s="29"/>
      <c r="T1815" s="13"/>
      <c r="U1815" s="13"/>
      <c r="V1815" s="243">
        <f t="shared" si="77"/>
        <v>1738.77584</v>
      </c>
      <c r="W1815" s="30">
        <v>1738.77584</v>
      </c>
      <c r="X1815" s="30">
        <f t="shared" ref="X1815:X1878" si="78">IF(Y1815="EVN",V1815,W1815)</f>
        <v>1738.77584</v>
      </c>
      <c r="Y1815" s="11" t="s">
        <v>34</v>
      </c>
      <c r="Z1815" s="77">
        <v>56</v>
      </c>
      <c r="AA1815" s="77">
        <v>6</v>
      </c>
      <c r="AB1815" s="77">
        <v>5</v>
      </c>
      <c r="AC1815" s="77" t="s">
        <v>5392</v>
      </c>
      <c r="AD1815" s="77">
        <v>1369</v>
      </c>
    </row>
    <row r="1816" spans="1:30" ht="36" hidden="1" customHeight="1">
      <c r="A1816" s="32">
        <v>2</v>
      </c>
      <c r="B1816" s="77" t="s">
        <v>5393</v>
      </c>
      <c r="C1816" s="77" t="s">
        <v>5394</v>
      </c>
      <c r="D1816" s="52" t="s">
        <v>32</v>
      </c>
      <c r="E1816" s="52"/>
      <c r="F1816" s="29">
        <v>25103200</v>
      </c>
      <c r="G1816" s="29"/>
      <c r="H1816" s="29"/>
      <c r="I1816" s="29"/>
      <c r="J1816" s="29"/>
      <c r="K1816" s="29">
        <v>28.410196078431373</v>
      </c>
      <c r="L1816" s="244">
        <v>0</v>
      </c>
      <c r="M1816" s="29"/>
      <c r="N1816" s="244">
        <v>0</v>
      </c>
      <c r="O1816" s="29">
        <v>115.45249999999999</v>
      </c>
      <c r="P1816" s="244">
        <v>0</v>
      </c>
      <c r="Q1816" s="13"/>
      <c r="R1816" s="119">
        <v>0</v>
      </c>
      <c r="S1816" s="29"/>
      <c r="T1816" s="13"/>
      <c r="U1816" s="13"/>
      <c r="V1816" s="243">
        <f t="shared" si="77"/>
        <v>4023.627285</v>
      </c>
      <c r="W1816" s="30">
        <v>4023.627285</v>
      </c>
      <c r="X1816" s="30">
        <f t="shared" si="78"/>
        <v>4023.627285</v>
      </c>
      <c r="Y1816" s="11" t="s">
        <v>34</v>
      </c>
      <c r="Z1816" s="77">
        <v>56</v>
      </c>
      <c r="AA1816" s="77">
        <v>6</v>
      </c>
      <c r="AB1816" s="77">
        <v>5</v>
      </c>
      <c r="AC1816" s="77" t="s">
        <v>5395</v>
      </c>
      <c r="AD1816" s="77">
        <v>1370</v>
      </c>
    </row>
    <row r="1817" spans="1:30" ht="36" hidden="1" customHeight="1">
      <c r="A1817" s="32">
        <v>3</v>
      </c>
      <c r="B1817" s="77" t="s">
        <v>5396</v>
      </c>
      <c r="C1817" s="77" t="s">
        <v>5397</v>
      </c>
      <c r="D1817" s="52" t="s">
        <v>32</v>
      </c>
      <c r="E1817" s="52"/>
      <c r="F1817" s="29">
        <v>17240300</v>
      </c>
      <c r="G1817" s="29"/>
      <c r="H1817" s="29"/>
      <c r="I1817" s="29"/>
      <c r="J1817" s="29"/>
      <c r="K1817" s="29"/>
      <c r="L1817" s="244">
        <v>0</v>
      </c>
      <c r="M1817" s="29"/>
      <c r="N1817" s="244">
        <v>0</v>
      </c>
      <c r="O1817" s="29"/>
      <c r="P1817" s="244">
        <v>0</v>
      </c>
      <c r="Q1817" s="13"/>
      <c r="R1817" s="119">
        <v>0</v>
      </c>
      <c r="S1817" s="29"/>
      <c r="T1817" s="13"/>
      <c r="U1817" s="13"/>
      <c r="V1817" s="243">
        <f t="shared" si="77"/>
        <v>2660.1782900000003</v>
      </c>
      <c r="W1817" s="30">
        <v>2660.1782900000003</v>
      </c>
      <c r="X1817" s="30">
        <f t="shared" si="78"/>
        <v>2660.1782900000003</v>
      </c>
      <c r="Y1817" s="11" t="s">
        <v>34</v>
      </c>
      <c r="Z1817" s="77">
        <v>56</v>
      </c>
      <c r="AA1817" s="77">
        <v>6</v>
      </c>
      <c r="AB1817" s="77">
        <v>5</v>
      </c>
      <c r="AC1817" s="77" t="s">
        <v>5398</v>
      </c>
      <c r="AD1817" s="77">
        <v>1371</v>
      </c>
    </row>
    <row r="1818" spans="1:30" ht="36" hidden="1" customHeight="1">
      <c r="A1818" s="32">
        <v>4</v>
      </c>
      <c r="B1818" s="77" t="s">
        <v>5399</v>
      </c>
      <c r="C1818" s="77" t="s">
        <v>5400</v>
      </c>
      <c r="D1818" s="52" t="s">
        <v>32</v>
      </c>
      <c r="E1818" s="52"/>
      <c r="F1818" s="29">
        <v>32060600</v>
      </c>
      <c r="G1818" s="29"/>
      <c r="H1818" s="29"/>
      <c r="I1818" s="29"/>
      <c r="J1818" s="29"/>
      <c r="K1818" s="29">
        <v>176.2553725490196</v>
      </c>
      <c r="L1818" s="244">
        <v>0</v>
      </c>
      <c r="M1818" s="29"/>
      <c r="N1818" s="244">
        <v>0</v>
      </c>
      <c r="O1818" s="29"/>
      <c r="P1818" s="244">
        <v>0</v>
      </c>
      <c r="Q1818" s="13"/>
      <c r="R1818" s="119">
        <v>0</v>
      </c>
      <c r="S1818" s="29">
        <v>43.337000000000003</v>
      </c>
      <c r="T1818" s="13"/>
      <c r="U1818" s="13"/>
      <c r="V1818" s="243">
        <f t="shared" si="77"/>
        <v>5173.9683900000009</v>
      </c>
      <c r="W1818" s="30">
        <v>5173.9683900000009</v>
      </c>
      <c r="X1818" s="30">
        <f t="shared" si="78"/>
        <v>5173.9683900000009</v>
      </c>
      <c r="Y1818" s="11" t="s">
        <v>34</v>
      </c>
      <c r="Z1818" s="77">
        <v>56</v>
      </c>
      <c r="AA1818" s="77">
        <v>6</v>
      </c>
      <c r="AB1818" s="77">
        <v>5</v>
      </c>
      <c r="AC1818" s="77" t="s">
        <v>5401</v>
      </c>
      <c r="AD1818" s="77">
        <v>1372</v>
      </c>
    </row>
    <row r="1819" spans="1:30" ht="36" hidden="1" customHeight="1">
      <c r="A1819" s="32">
        <v>5</v>
      </c>
      <c r="B1819" s="77" t="s">
        <v>5402</v>
      </c>
      <c r="C1819" s="77" t="s">
        <v>5403</v>
      </c>
      <c r="D1819" s="52" t="s">
        <v>32</v>
      </c>
      <c r="E1819" s="52"/>
      <c r="F1819" s="29">
        <v>8574700</v>
      </c>
      <c r="G1819" s="29"/>
      <c r="H1819" s="29"/>
      <c r="I1819" s="29"/>
      <c r="J1819" s="29"/>
      <c r="K1819" s="29"/>
      <c r="L1819" s="244">
        <v>0</v>
      </c>
      <c r="M1819" s="29"/>
      <c r="N1819" s="244">
        <v>0</v>
      </c>
      <c r="O1819" s="29"/>
      <c r="P1819" s="244">
        <v>0</v>
      </c>
      <c r="Q1819" s="13"/>
      <c r="R1819" s="119">
        <v>0</v>
      </c>
      <c r="S1819" s="29"/>
      <c r="T1819" s="13"/>
      <c r="U1819" s="13"/>
      <c r="V1819" s="243">
        <f t="shared" si="77"/>
        <v>1323.0762100000002</v>
      </c>
      <c r="W1819" s="30">
        <v>1323.0762100000002</v>
      </c>
      <c r="X1819" s="30">
        <f t="shared" si="78"/>
        <v>1323.0762100000002</v>
      </c>
      <c r="Y1819" s="11" t="s">
        <v>34</v>
      </c>
      <c r="Z1819" s="77">
        <v>56</v>
      </c>
      <c r="AA1819" s="77">
        <v>6</v>
      </c>
      <c r="AB1819" s="77">
        <v>5</v>
      </c>
      <c r="AC1819" s="77" t="s">
        <v>5404</v>
      </c>
      <c r="AD1819" s="77">
        <v>1373</v>
      </c>
    </row>
    <row r="1820" spans="1:30" ht="36" hidden="1" customHeight="1">
      <c r="A1820" s="32">
        <v>6</v>
      </c>
      <c r="B1820" s="77" t="s">
        <v>5405</v>
      </c>
      <c r="C1820" s="77" t="s">
        <v>5397</v>
      </c>
      <c r="D1820" s="52" t="s">
        <v>32</v>
      </c>
      <c r="E1820" s="52"/>
      <c r="F1820" s="29">
        <v>13750000</v>
      </c>
      <c r="G1820" s="29"/>
      <c r="H1820" s="29"/>
      <c r="I1820" s="29"/>
      <c r="J1820" s="29"/>
      <c r="K1820" s="29">
        <v>163.92156862745097</v>
      </c>
      <c r="L1820" s="244">
        <v>0</v>
      </c>
      <c r="M1820" s="29"/>
      <c r="N1820" s="244">
        <v>0</v>
      </c>
      <c r="O1820" s="29"/>
      <c r="P1820" s="244">
        <v>0</v>
      </c>
      <c r="Q1820" s="13"/>
      <c r="R1820" s="119">
        <v>0</v>
      </c>
      <c r="S1820" s="29">
        <v>11.679</v>
      </c>
      <c r="T1820" s="13"/>
      <c r="U1820" s="13"/>
      <c r="V1820" s="243">
        <f t="shared" si="77"/>
        <v>2301.5551099999998</v>
      </c>
      <c r="W1820" s="30">
        <v>2301.5551099999998</v>
      </c>
      <c r="X1820" s="30">
        <f t="shared" si="78"/>
        <v>2301.5551099999998</v>
      </c>
      <c r="Y1820" s="11" t="s">
        <v>34</v>
      </c>
      <c r="Z1820" s="77">
        <v>56</v>
      </c>
      <c r="AA1820" s="77">
        <v>6</v>
      </c>
      <c r="AB1820" s="77">
        <v>5</v>
      </c>
      <c r="AC1820" s="77" t="s">
        <v>5406</v>
      </c>
      <c r="AD1820" s="77">
        <v>1374</v>
      </c>
    </row>
    <row r="1821" spans="1:30" ht="36" hidden="1" customHeight="1">
      <c r="A1821" s="32">
        <v>7</v>
      </c>
      <c r="B1821" s="77" t="s">
        <v>5407</v>
      </c>
      <c r="C1821" s="77" t="s">
        <v>5408</v>
      </c>
      <c r="D1821" s="52" t="s">
        <v>32</v>
      </c>
      <c r="E1821" s="52"/>
      <c r="F1821" s="29">
        <v>143000000</v>
      </c>
      <c r="G1821" s="29"/>
      <c r="H1821" s="29"/>
      <c r="I1821" s="29"/>
      <c r="J1821" s="29"/>
      <c r="K1821" s="29"/>
      <c r="L1821" s="244">
        <v>0</v>
      </c>
      <c r="M1821" s="29"/>
      <c r="N1821" s="244">
        <v>0</v>
      </c>
      <c r="O1821" s="29"/>
      <c r="P1821" s="244">
        <v>0</v>
      </c>
      <c r="Q1821" s="13"/>
      <c r="R1821" s="119">
        <v>11000000</v>
      </c>
      <c r="S1821" s="29"/>
      <c r="T1821" s="13"/>
      <c r="U1821" s="13"/>
      <c r="V1821" s="243">
        <f t="shared" si="77"/>
        <v>31964.9</v>
      </c>
      <c r="W1821" s="30">
        <v>31964.9</v>
      </c>
      <c r="X1821" s="30">
        <f t="shared" si="78"/>
        <v>31964.9</v>
      </c>
      <c r="Y1821" s="11" t="s">
        <v>34</v>
      </c>
      <c r="Z1821" s="77">
        <v>56</v>
      </c>
      <c r="AA1821" s="77">
        <v>6</v>
      </c>
      <c r="AB1821" s="77">
        <v>5</v>
      </c>
      <c r="AC1821" s="77" t="s">
        <v>5409</v>
      </c>
      <c r="AD1821" s="77">
        <v>1375</v>
      </c>
    </row>
    <row r="1822" spans="1:30" ht="36" hidden="1" customHeight="1">
      <c r="A1822" s="32">
        <v>8</v>
      </c>
      <c r="B1822" s="77" t="s">
        <v>5410</v>
      </c>
      <c r="C1822" s="77" t="s">
        <v>5411</v>
      </c>
      <c r="D1822" s="52" t="s">
        <v>32</v>
      </c>
      <c r="E1822" s="52"/>
      <c r="F1822" s="29">
        <v>51680000</v>
      </c>
      <c r="G1822" s="29"/>
      <c r="H1822" s="29"/>
      <c r="I1822" s="29"/>
      <c r="J1822" s="29"/>
      <c r="K1822" s="29">
        <v>300</v>
      </c>
      <c r="L1822" s="244">
        <v>0</v>
      </c>
      <c r="M1822" s="29"/>
      <c r="N1822" s="244">
        <v>0</v>
      </c>
      <c r="O1822" s="29"/>
      <c r="P1822" s="244">
        <v>0</v>
      </c>
      <c r="Q1822" s="13"/>
      <c r="R1822" s="119">
        <v>0</v>
      </c>
      <c r="S1822" s="29"/>
      <c r="T1822" s="13"/>
      <c r="U1822" s="13"/>
      <c r="V1822" s="243">
        <f t="shared" si="77"/>
        <v>8280.2240000000002</v>
      </c>
      <c r="W1822" s="30">
        <v>8280.2240000000002</v>
      </c>
      <c r="X1822" s="30">
        <f t="shared" si="78"/>
        <v>8280.2240000000002</v>
      </c>
      <c r="Y1822" s="11" t="s">
        <v>34</v>
      </c>
      <c r="Z1822" s="77">
        <v>56</v>
      </c>
      <c r="AA1822" s="77">
        <v>6</v>
      </c>
      <c r="AB1822" s="77">
        <v>5</v>
      </c>
      <c r="AC1822" s="77" t="s">
        <v>5412</v>
      </c>
      <c r="AD1822" s="77">
        <v>1376</v>
      </c>
    </row>
    <row r="1823" spans="1:30" ht="36" hidden="1" customHeight="1">
      <c r="A1823" s="32">
        <v>9</v>
      </c>
      <c r="B1823" s="77" t="s">
        <v>5413</v>
      </c>
      <c r="C1823" s="77" t="s">
        <v>5414</v>
      </c>
      <c r="D1823" s="52" t="s">
        <v>32</v>
      </c>
      <c r="E1823" s="52"/>
      <c r="F1823" s="29">
        <v>257766400</v>
      </c>
      <c r="G1823" s="29">
        <v>16301.511999999999</v>
      </c>
      <c r="H1823" s="29"/>
      <c r="I1823" s="29"/>
      <c r="J1823" s="29"/>
      <c r="K1823" s="29">
        <v>804.202</v>
      </c>
      <c r="L1823" s="244">
        <v>0</v>
      </c>
      <c r="M1823" s="29"/>
      <c r="N1823" s="244">
        <v>0</v>
      </c>
      <c r="O1823" s="29"/>
      <c r="P1823" s="244">
        <v>0</v>
      </c>
      <c r="Q1823" s="13"/>
      <c r="R1823" s="119">
        <v>12745017</v>
      </c>
      <c r="S1823" s="29"/>
      <c r="T1823" s="13"/>
      <c r="U1823" s="13"/>
      <c r="V1823" s="243">
        <f t="shared" si="77"/>
        <v>63475.215260000004</v>
      </c>
      <c r="W1823" s="30">
        <v>63475.215260000004</v>
      </c>
      <c r="X1823" s="30">
        <f t="shared" si="78"/>
        <v>63475.215260000004</v>
      </c>
      <c r="Y1823" s="11" t="s">
        <v>34</v>
      </c>
      <c r="Z1823" s="77">
        <v>56</v>
      </c>
      <c r="AA1823" s="77">
        <v>6</v>
      </c>
      <c r="AB1823" s="77">
        <v>5</v>
      </c>
      <c r="AC1823" s="77" t="s">
        <v>5415</v>
      </c>
      <c r="AD1823" s="77">
        <v>1377</v>
      </c>
    </row>
    <row r="1824" spans="1:30" ht="36" hidden="1" customHeight="1">
      <c r="A1824" s="32">
        <v>10</v>
      </c>
      <c r="B1824" s="77" t="s">
        <v>5416</v>
      </c>
      <c r="C1824" s="77" t="s">
        <v>5414</v>
      </c>
      <c r="D1824" s="52" t="s">
        <v>32</v>
      </c>
      <c r="E1824" s="52"/>
      <c r="F1824" s="29">
        <v>376673400</v>
      </c>
      <c r="G1824" s="29"/>
      <c r="H1824" s="29"/>
      <c r="I1824" s="29"/>
      <c r="J1824" s="29"/>
      <c r="K1824" s="29"/>
      <c r="L1824" s="244">
        <v>0</v>
      </c>
      <c r="M1824" s="29"/>
      <c r="N1824" s="244">
        <v>0</v>
      </c>
      <c r="O1824" s="29"/>
      <c r="P1824" s="244">
        <v>0</v>
      </c>
      <c r="Q1824" s="13"/>
      <c r="R1824" s="119">
        <v>5638000</v>
      </c>
      <c r="S1824" s="29"/>
      <c r="T1824" s="13"/>
      <c r="U1824" s="13"/>
      <c r="V1824" s="243">
        <f t="shared" si="77"/>
        <v>63194.905619999998</v>
      </c>
      <c r="W1824" s="30">
        <v>63194.905619999998</v>
      </c>
      <c r="X1824" s="30">
        <f t="shared" si="78"/>
        <v>63194.905619999998</v>
      </c>
      <c r="Y1824" s="11" t="s">
        <v>34</v>
      </c>
      <c r="Z1824" s="77">
        <v>56</v>
      </c>
      <c r="AA1824" s="77">
        <v>6</v>
      </c>
      <c r="AB1824" s="77">
        <v>5</v>
      </c>
      <c r="AC1824" s="77" t="s">
        <v>5417</v>
      </c>
      <c r="AD1824" s="77">
        <v>1378</v>
      </c>
    </row>
    <row r="1825" spans="1:30" ht="36" hidden="1" customHeight="1">
      <c r="A1825" s="32">
        <v>11</v>
      </c>
      <c r="B1825" s="77" t="s">
        <v>5418</v>
      </c>
      <c r="C1825" s="77" t="s">
        <v>5419</v>
      </c>
      <c r="D1825" s="52" t="s">
        <v>32</v>
      </c>
      <c r="E1825" s="52"/>
      <c r="F1825" s="29">
        <v>378762000</v>
      </c>
      <c r="G1825" s="29">
        <v>765</v>
      </c>
      <c r="H1825" s="29"/>
      <c r="I1825" s="29"/>
      <c r="J1825" s="29"/>
      <c r="K1825" s="29">
        <v>903.29411764705878</v>
      </c>
      <c r="L1825" s="244">
        <v>0</v>
      </c>
      <c r="M1825" s="29"/>
      <c r="N1825" s="244">
        <v>0</v>
      </c>
      <c r="O1825" s="29">
        <v>49.009523809523806</v>
      </c>
      <c r="P1825" s="244">
        <v>0</v>
      </c>
      <c r="Q1825" s="13"/>
      <c r="R1825" s="119">
        <v>12675000</v>
      </c>
      <c r="S1825" s="29"/>
      <c r="T1825" s="13"/>
      <c r="U1825" s="13"/>
      <c r="V1825" s="243">
        <f t="shared" si="77"/>
        <v>71358.796600000001</v>
      </c>
      <c r="W1825" s="30">
        <v>71358.796600000001</v>
      </c>
      <c r="X1825" s="30">
        <f t="shared" si="78"/>
        <v>71358.796600000001</v>
      </c>
      <c r="Y1825" s="11" t="s">
        <v>34</v>
      </c>
      <c r="Z1825" s="77">
        <v>56</v>
      </c>
      <c r="AA1825" s="77">
        <v>6</v>
      </c>
      <c r="AB1825" s="77">
        <v>5</v>
      </c>
      <c r="AC1825" s="77" t="s">
        <v>5420</v>
      </c>
      <c r="AD1825" s="77">
        <v>1379</v>
      </c>
    </row>
    <row r="1826" spans="1:30" ht="36" hidden="1" customHeight="1">
      <c r="A1826" s="32">
        <v>12</v>
      </c>
      <c r="B1826" s="77" t="s">
        <v>5421</v>
      </c>
      <c r="C1826" s="77" t="s">
        <v>5419</v>
      </c>
      <c r="D1826" s="52" t="s">
        <v>32</v>
      </c>
      <c r="E1826" s="52"/>
      <c r="F1826" s="29">
        <v>35762000</v>
      </c>
      <c r="G1826" s="29"/>
      <c r="H1826" s="29"/>
      <c r="I1826" s="29"/>
      <c r="J1826" s="29"/>
      <c r="K1826" s="29">
        <v>36</v>
      </c>
      <c r="L1826" s="244">
        <v>0</v>
      </c>
      <c r="M1826" s="29"/>
      <c r="N1826" s="244">
        <v>0</v>
      </c>
      <c r="O1826" s="29"/>
      <c r="P1826" s="244">
        <v>0</v>
      </c>
      <c r="Q1826" s="13"/>
      <c r="R1826" s="119">
        <v>3007500</v>
      </c>
      <c r="S1826" s="29"/>
      <c r="T1826" s="13"/>
      <c r="U1826" s="13"/>
      <c r="V1826" s="243">
        <f t="shared" si="77"/>
        <v>8261.5466000000015</v>
      </c>
      <c r="W1826" s="30">
        <v>8261.5466000000015</v>
      </c>
      <c r="X1826" s="30">
        <f t="shared" si="78"/>
        <v>8261.5466000000015</v>
      </c>
      <c r="Y1826" s="11" t="s">
        <v>34</v>
      </c>
      <c r="Z1826" s="77">
        <v>56</v>
      </c>
      <c r="AA1826" s="77">
        <v>6</v>
      </c>
      <c r="AB1826" s="77">
        <v>5</v>
      </c>
      <c r="AC1826" s="77" t="s">
        <v>5422</v>
      </c>
      <c r="AD1826" s="77">
        <v>1380</v>
      </c>
    </row>
    <row r="1827" spans="1:30" ht="36" hidden="1" customHeight="1">
      <c r="A1827" s="32">
        <v>13</v>
      </c>
      <c r="B1827" s="77" t="s">
        <v>5423</v>
      </c>
      <c r="C1827" s="77" t="s">
        <v>5424</v>
      </c>
      <c r="D1827" s="52" t="s">
        <v>32</v>
      </c>
      <c r="E1827" s="52"/>
      <c r="F1827" s="29">
        <v>25519100</v>
      </c>
      <c r="G1827" s="29"/>
      <c r="H1827" s="29"/>
      <c r="I1827" s="29"/>
      <c r="J1827" s="29"/>
      <c r="K1827" s="29"/>
      <c r="L1827" s="244">
        <v>0</v>
      </c>
      <c r="M1827" s="29"/>
      <c r="N1827" s="244">
        <v>0</v>
      </c>
      <c r="O1827" s="29"/>
      <c r="P1827" s="244">
        <v>0</v>
      </c>
      <c r="Q1827" s="13"/>
      <c r="R1827" s="119">
        <v>37400000</v>
      </c>
      <c r="S1827" s="29"/>
      <c r="T1827" s="13"/>
      <c r="U1827" s="13"/>
      <c r="V1827" s="243">
        <f t="shared" si="77"/>
        <v>37597.597130000002</v>
      </c>
      <c r="W1827" s="30">
        <v>37597.597130000002</v>
      </c>
      <c r="X1827" s="30">
        <f t="shared" si="78"/>
        <v>37597.597130000002</v>
      </c>
      <c r="Y1827" s="11" t="s">
        <v>34</v>
      </c>
      <c r="Z1827" s="77">
        <v>56</v>
      </c>
      <c r="AA1827" s="77">
        <v>6</v>
      </c>
      <c r="AB1827" s="77">
        <v>5</v>
      </c>
      <c r="AC1827" s="77" t="s">
        <v>5425</v>
      </c>
      <c r="AD1827" s="77">
        <v>1381</v>
      </c>
    </row>
    <row r="1828" spans="1:30" ht="36" hidden="1" customHeight="1">
      <c r="A1828" s="32">
        <v>14</v>
      </c>
      <c r="B1828" s="77" t="s">
        <v>5426</v>
      </c>
      <c r="C1828" s="77" t="s">
        <v>5419</v>
      </c>
      <c r="D1828" s="52" t="s">
        <v>32</v>
      </c>
      <c r="E1828" s="52"/>
      <c r="F1828" s="29">
        <v>286474600</v>
      </c>
      <c r="G1828" s="29">
        <v>8800</v>
      </c>
      <c r="H1828" s="29"/>
      <c r="I1828" s="29"/>
      <c r="J1828" s="29"/>
      <c r="K1828" s="29">
        <v>64.710588235294125</v>
      </c>
      <c r="L1828" s="244">
        <v>0</v>
      </c>
      <c r="M1828" s="29"/>
      <c r="N1828" s="244">
        <v>0</v>
      </c>
      <c r="O1828" s="29"/>
      <c r="P1828" s="244">
        <v>0</v>
      </c>
      <c r="Q1828" s="13"/>
      <c r="R1828" s="119">
        <v>22264000</v>
      </c>
      <c r="S1828" s="29"/>
      <c r="T1828" s="13"/>
      <c r="U1828" s="13"/>
      <c r="V1828" s="243">
        <f t="shared" si="77"/>
        <v>70466.635580000002</v>
      </c>
      <c r="W1828" s="30">
        <v>70466.635580000002</v>
      </c>
      <c r="X1828" s="30">
        <f t="shared" si="78"/>
        <v>70466.635580000002</v>
      </c>
      <c r="Y1828" s="11" t="s">
        <v>34</v>
      </c>
      <c r="Z1828" s="77">
        <v>56</v>
      </c>
      <c r="AA1828" s="77">
        <v>6</v>
      </c>
      <c r="AB1828" s="77">
        <v>5</v>
      </c>
      <c r="AC1828" s="77" t="s">
        <v>5427</v>
      </c>
      <c r="AD1828" s="77">
        <v>1382</v>
      </c>
    </row>
    <row r="1829" spans="1:30" ht="36" hidden="1" customHeight="1">
      <c r="A1829" s="32">
        <v>15</v>
      </c>
      <c r="B1829" s="77" t="s">
        <v>5428</v>
      </c>
      <c r="C1829" s="77" t="s">
        <v>5411</v>
      </c>
      <c r="D1829" s="52" t="s">
        <v>32</v>
      </c>
      <c r="E1829" s="52"/>
      <c r="F1829" s="29">
        <v>134400000</v>
      </c>
      <c r="G1829" s="29"/>
      <c r="H1829" s="29"/>
      <c r="I1829" s="29"/>
      <c r="J1829" s="29"/>
      <c r="K1829" s="29">
        <v>12.941176470588234</v>
      </c>
      <c r="L1829" s="244">
        <v>0</v>
      </c>
      <c r="M1829" s="29"/>
      <c r="N1829" s="244">
        <v>0</v>
      </c>
      <c r="O1829" s="29"/>
      <c r="P1829" s="244">
        <v>0</v>
      </c>
      <c r="Q1829" s="13"/>
      <c r="R1829" s="119">
        <v>2115650</v>
      </c>
      <c r="S1829" s="29"/>
      <c r="T1829" s="13"/>
      <c r="U1829" s="13"/>
      <c r="V1829" s="243">
        <f t="shared" si="77"/>
        <v>22655.205000000002</v>
      </c>
      <c r="W1829" s="30">
        <v>22655.205000000002</v>
      </c>
      <c r="X1829" s="30">
        <f t="shared" si="78"/>
        <v>22655.205000000002</v>
      </c>
      <c r="Y1829" s="11" t="s">
        <v>34</v>
      </c>
      <c r="Z1829" s="77">
        <v>56</v>
      </c>
      <c r="AA1829" s="77">
        <v>6</v>
      </c>
      <c r="AB1829" s="77">
        <v>5</v>
      </c>
      <c r="AC1829" s="77" t="s">
        <v>5429</v>
      </c>
      <c r="AD1829" s="77">
        <v>1383</v>
      </c>
    </row>
    <row r="1830" spans="1:30" ht="36" hidden="1" customHeight="1">
      <c r="A1830" s="32">
        <v>16</v>
      </c>
      <c r="B1830" s="77" t="s">
        <v>5430</v>
      </c>
      <c r="C1830" s="77" t="s">
        <v>5431</v>
      </c>
      <c r="D1830" s="52" t="s">
        <v>32</v>
      </c>
      <c r="E1830" s="52"/>
      <c r="F1830" s="29">
        <v>13891000</v>
      </c>
      <c r="G1830" s="29">
        <v>8407</v>
      </c>
      <c r="H1830" s="29"/>
      <c r="I1830" s="29"/>
      <c r="J1830" s="29"/>
      <c r="K1830" s="29">
        <v>55.11607843137255</v>
      </c>
      <c r="L1830" s="244">
        <v>0</v>
      </c>
      <c r="M1830" s="29"/>
      <c r="N1830" s="244">
        <v>0</v>
      </c>
      <c r="O1830" s="29">
        <v>43.807905138339926</v>
      </c>
      <c r="P1830" s="244">
        <v>0</v>
      </c>
      <c r="Q1830" s="13"/>
      <c r="R1830" s="119">
        <v>0</v>
      </c>
      <c r="S1830" s="29"/>
      <c r="T1830" s="13"/>
      <c r="U1830" s="13"/>
      <c r="V1830" s="243">
        <f t="shared" si="77"/>
        <v>8130.498000395256</v>
      </c>
      <c r="W1830" s="30">
        <v>8130.498000395256</v>
      </c>
      <c r="X1830" s="30">
        <f t="shared" si="78"/>
        <v>8130.498000395256</v>
      </c>
      <c r="Y1830" s="11" t="s">
        <v>34</v>
      </c>
      <c r="Z1830" s="77">
        <v>56</v>
      </c>
      <c r="AA1830" s="77">
        <v>6</v>
      </c>
      <c r="AB1830" s="77">
        <v>5</v>
      </c>
      <c r="AC1830" s="77" t="s">
        <v>5432</v>
      </c>
      <c r="AD1830" s="77">
        <v>1384</v>
      </c>
    </row>
    <row r="1831" spans="1:30" ht="36" hidden="1" customHeight="1">
      <c r="A1831" s="32">
        <v>17</v>
      </c>
      <c r="B1831" s="77" t="s">
        <v>5433</v>
      </c>
      <c r="C1831" s="77" t="s">
        <v>5397</v>
      </c>
      <c r="D1831" s="52" t="s">
        <v>32</v>
      </c>
      <c r="E1831" s="52"/>
      <c r="F1831" s="29">
        <v>34749972</v>
      </c>
      <c r="G1831" s="29"/>
      <c r="H1831" s="29"/>
      <c r="I1831" s="29"/>
      <c r="J1831" s="29"/>
      <c r="K1831" s="29"/>
      <c r="L1831" s="244">
        <v>0</v>
      </c>
      <c r="M1831" s="29"/>
      <c r="N1831" s="244">
        <v>0</v>
      </c>
      <c r="O1831" s="29"/>
      <c r="P1831" s="244">
        <v>0</v>
      </c>
      <c r="Q1831" s="13"/>
      <c r="R1831" s="119">
        <v>4500000</v>
      </c>
      <c r="S1831" s="29"/>
      <c r="T1831" s="13"/>
      <c r="U1831" s="13"/>
      <c r="V1831" s="243">
        <f t="shared" si="77"/>
        <v>9411.9206795999999</v>
      </c>
      <c r="W1831" s="30">
        <v>9411.9206795999999</v>
      </c>
      <c r="X1831" s="30">
        <f t="shared" si="78"/>
        <v>9411.9206795999999</v>
      </c>
      <c r="Y1831" s="11" t="s">
        <v>34</v>
      </c>
      <c r="Z1831" s="77">
        <v>56</v>
      </c>
      <c r="AA1831" s="77">
        <v>6</v>
      </c>
      <c r="AB1831" s="77">
        <v>5</v>
      </c>
      <c r="AC1831" s="77" t="s">
        <v>5434</v>
      </c>
      <c r="AD1831" s="77">
        <v>1385</v>
      </c>
    </row>
    <row r="1832" spans="1:30" ht="36" hidden="1" customHeight="1">
      <c r="A1832" s="32">
        <v>18</v>
      </c>
      <c r="B1832" s="77" t="s">
        <v>5435</v>
      </c>
      <c r="C1832" s="77" t="s">
        <v>5436</v>
      </c>
      <c r="D1832" s="52" t="s">
        <v>32</v>
      </c>
      <c r="E1832" s="52"/>
      <c r="F1832" s="29">
        <v>255500000</v>
      </c>
      <c r="G1832" s="29"/>
      <c r="H1832" s="29"/>
      <c r="I1832" s="29"/>
      <c r="J1832" s="29"/>
      <c r="K1832" s="29"/>
      <c r="L1832" s="244">
        <v>0</v>
      </c>
      <c r="M1832" s="29"/>
      <c r="N1832" s="244">
        <v>0</v>
      </c>
      <c r="O1832" s="29"/>
      <c r="P1832" s="244">
        <v>0</v>
      </c>
      <c r="Q1832" s="13"/>
      <c r="R1832" s="119">
        <v>502225.00000000006</v>
      </c>
      <c r="S1832" s="29"/>
      <c r="T1832" s="13"/>
      <c r="U1832" s="13"/>
      <c r="V1832" s="243">
        <f t="shared" si="77"/>
        <v>39875.652500000004</v>
      </c>
      <c r="W1832" s="30">
        <v>39875.652500000004</v>
      </c>
      <c r="X1832" s="30">
        <f t="shared" si="78"/>
        <v>39875.652500000004</v>
      </c>
      <c r="Y1832" s="11" t="s">
        <v>34</v>
      </c>
      <c r="Z1832" s="77">
        <v>56</v>
      </c>
      <c r="AA1832" s="77">
        <v>6</v>
      </c>
      <c r="AB1832" s="77">
        <v>5</v>
      </c>
      <c r="AC1832" s="77" t="s">
        <v>5437</v>
      </c>
      <c r="AD1832" s="77">
        <v>1386</v>
      </c>
    </row>
    <row r="1833" spans="1:30" ht="36" hidden="1" customHeight="1">
      <c r="A1833" s="32">
        <v>19</v>
      </c>
      <c r="B1833" s="77" t="s">
        <v>5438</v>
      </c>
      <c r="C1833" s="77" t="s">
        <v>5397</v>
      </c>
      <c r="D1833" s="52" t="s">
        <v>32</v>
      </c>
      <c r="E1833" s="52"/>
      <c r="F1833" s="29">
        <v>20691100</v>
      </c>
      <c r="G1833" s="29"/>
      <c r="H1833" s="29"/>
      <c r="I1833" s="29"/>
      <c r="J1833" s="29"/>
      <c r="K1833" s="29"/>
      <c r="L1833" s="244">
        <v>0</v>
      </c>
      <c r="M1833" s="29"/>
      <c r="N1833" s="244">
        <v>0</v>
      </c>
      <c r="O1833" s="29"/>
      <c r="P1833" s="244">
        <v>0</v>
      </c>
      <c r="Q1833" s="13"/>
      <c r="R1833" s="119">
        <v>0</v>
      </c>
      <c r="S1833" s="29"/>
      <c r="T1833" s="13"/>
      <c r="U1833" s="13"/>
      <c r="V1833" s="243">
        <f t="shared" si="77"/>
        <v>3192.6367300000002</v>
      </c>
      <c r="W1833" s="30">
        <v>3192.6367300000002</v>
      </c>
      <c r="X1833" s="30">
        <f t="shared" si="78"/>
        <v>3192.6367300000002</v>
      </c>
      <c r="Y1833" s="11" t="s">
        <v>34</v>
      </c>
      <c r="Z1833" s="77">
        <v>56</v>
      </c>
      <c r="AA1833" s="77">
        <v>6</v>
      </c>
      <c r="AB1833" s="77">
        <v>5</v>
      </c>
      <c r="AC1833" s="77" t="s">
        <v>5439</v>
      </c>
      <c r="AD1833" s="77">
        <v>1387</v>
      </c>
    </row>
    <row r="1834" spans="1:30" ht="36" hidden="1" customHeight="1">
      <c r="A1834" s="32">
        <v>20</v>
      </c>
      <c r="B1834" s="77" t="s">
        <v>5440</v>
      </c>
      <c r="C1834" s="77" t="s">
        <v>5441</v>
      </c>
      <c r="D1834" s="52" t="s">
        <v>32</v>
      </c>
      <c r="E1834" s="52"/>
      <c r="F1834" s="29">
        <v>12316700</v>
      </c>
      <c r="G1834" s="29"/>
      <c r="H1834" s="29"/>
      <c r="I1834" s="29"/>
      <c r="J1834" s="29"/>
      <c r="K1834" s="29"/>
      <c r="L1834" s="244">
        <v>0</v>
      </c>
      <c r="M1834" s="29"/>
      <c r="N1834" s="244">
        <v>0</v>
      </c>
      <c r="O1834" s="29"/>
      <c r="P1834" s="244">
        <v>0</v>
      </c>
      <c r="Q1834" s="13"/>
      <c r="R1834" s="119">
        <v>0</v>
      </c>
      <c r="S1834" s="29"/>
      <c r="T1834" s="13"/>
      <c r="U1834" s="13"/>
      <c r="V1834" s="243">
        <f t="shared" si="77"/>
        <v>1900.4668100000001</v>
      </c>
      <c r="W1834" s="30">
        <v>1900.4668100000001</v>
      </c>
      <c r="X1834" s="30">
        <f t="shared" si="78"/>
        <v>1900.4668100000001</v>
      </c>
      <c r="Y1834" s="11" t="s">
        <v>34</v>
      </c>
      <c r="Z1834" s="77">
        <v>56</v>
      </c>
      <c r="AA1834" s="77">
        <v>6</v>
      </c>
      <c r="AB1834" s="77">
        <v>5</v>
      </c>
      <c r="AC1834" s="77" t="s">
        <v>5442</v>
      </c>
      <c r="AD1834" s="77">
        <v>1388</v>
      </c>
    </row>
    <row r="1835" spans="1:30" ht="36" hidden="1" customHeight="1">
      <c r="A1835" s="32">
        <v>21</v>
      </c>
      <c r="B1835" s="77" t="s">
        <v>5443</v>
      </c>
      <c r="C1835" s="77" t="s">
        <v>5419</v>
      </c>
      <c r="D1835" s="52" t="s">
        <v>32</v>
      </c>
      <c r="E1835" s="52"/>
      <c r="F1835" s="29">
        <v>29851600</v>
      </c>
      <c r="G1835" s="29"/>
      <c r="H1835" s="29"/>
      <c r="I1835" s="29"/>
      <c r="J1835" s="29"/>
      <c r="K1835" s="29"/>
      <c r="L1835" s="244">
        <v>0</v>
      </c>
      <c r="M1835" s="29"/>
      <c r="N1835" s="244">
        <v>0</v>
      </c>
      <c r="O1835" s="29"/>
      <c r="P1835" s="244">
        <v>0</v>
      </c>
      <c r="Q1835" s="13"/>
      <c r="R1835" s="119">
        <v>0</v>
      </c>
      <c r="S1835" s="29"/>
      <c r="T1835" s="13"/>
      <c r="U1835" s="13"/>
      <c r="V1835" s="243">
        <f t="shared" si="77"/>
        <v>4606.1018800000002</v>
      </c>
      <c r="W1835" s="30">
        <v>4606.1018800000002</v>
      </c>
      <c r="X1835" s="30">
        <f t="shared" si="78"/>
        <v>4606.1018800000002</v>
      </c>
      <c r="Y1835" s="11" t="s">
        <v>34</v>
      </c>
      <c r="Z1835" s="77">
        <v>56</v>
      </c>
      <c r="AA1835" s="77">
        <v>6</v>
      </c>
      <c r="AB1835" s="77">
        <v>5</v>
      </c>
      <c r="AC1835" s="77" t="s">
        <v>5444</v>
      </c>
      <c r="AD1835" s="77">
        <v>1390</v>
      </c>
    </row>
    <row r="1836" spans="1:30" ht="36" hidden="1" customHeight="1">
      <c r="A1836" s="32">
        <v>22</v>
      </c>
      <c r="B1836" s="77" t="s">
        <v>5445</v>
      </c>
      <c r="C1836" s="77" t="s">
        <v>5446</v>
      </c>
      <c r="D1836" s="52" t="s">
        <v>32</v>
      </c>
      <c r="E1836" s="52"/>
      <c r="F1836" s="29">
        <v>158022513</v>
      </c>
      <c r="G1836" s="29"/>
      <c r="H1836" s="29"/>
      <c r="I1836" s="29"/>
      <c r="J1836" s="29"/>
      <c r="K1836" s="29">
        <v>76.239000000000004</v>
      </c>
      <c r="L1836" s="244">
        <v>0</v>
      </c>
      <c r="M1836" s="29"/>
      <c r="N1836" s="244">
        <v>0</v>
      </c>
      <c r="O1836" s="29">
        <v>23.591999999999999</v>
      </c>
      <c r="P1836" s="244">
        <v>38297</v>
      </c>
      <c r="Q1836" s="13"/>
      <c r="R1836" s="119">
        <v>0</v>
      </c>
      <c r="S1836" s="29">
        <v>519.59</v>
      </c>
      <c r="T1836" s="13"/>
      <c r="U1836" s="13"/>
      <c r="V1836" s="243">
        <f t="shared" si="77"/>
        <v>25083.548745900003</v>
      </c>
      <c r="W1836" s="30">
        <v>25051.762235900002</v>
      </c>
      <c r="X1836" s="30">
        <f t="shared" si="78"/>
        <v>25051.762235900002</v>
      </c>
      <c r="Y1836" s="11" t="s">
        <v>34</v>
      </c>
      <c r="Z1836" s="77">
        <v>56</v>
      </c>
      <c r="AA1836" s="77">
        <v>6</v>
      </c>
      <c r="AB1836" s="77">
        <v>5</v>
      </c>
      <c r="AC1836" s="77" t="s">
        <v>5447</v>
      </c>
      <c r="AD1836" s="77">
        <v>1391</v>
      </c>
    </row>
    <row r="1837" spans="1:30" ht="36" hidden="1" customHeight="1">
      <c r="A1837" s="32">
        <v>23</v>
      </c>
      <c r="B1837" s="77" t="s">
        <v>5448</v>
      </c>
      <c r="C1837" s="77" t="s">
        <v>5449</v>
      </c>
      <c r="D1837" s="52" t="s">
        <v>32</v>
      </c>
      <c r="E1837" s="52"/>
      <c r="F1837" s="29">
        <v>2159000</v>
      </c>
      <c r="G1837" s="29">
        <v>3303</v>
      </c>
      <c r="H1837" s="29"/>
      <c r="I1837" s="29"/>
      <c r="J1837" s="29"/>
      <c r="K1837" s="29">
        <v>79</v>
      </c>
      <c r="L1837" s="244">
        <v>0</v>
      </c>
      <c r="M1837" s="29"/>
      <c r="N1837" s="244">
        <v>0</v>
      </c>
      <c r="O1837" s="29">
        <v>5</v>
      </c>
      <c r="P1837" s="244">
        <v>0</v>
      </c>
      <c r="Q1837" s="13"/>
      <c r="R1837" s="119">
        <v>0</v>
      </c>
      <c r="S1837" s="29"/>
      <c r="T1837" s="13"/>
      <c r="U1837" s="13"/>
      <c r="V1837" s="243">
        <f t="shared" si="77"/>
        <v>2731.0636999999997</v>
      </c>
      <c r="W1837" s="30">
        <v>2731.0636999999997</v>
      </c>
      <c r="X1837" s="30">
        <f t="shared" si="78"/>
        <v>2731.0636999999997</v>
      </c>
      <c r="Y1837" s="11" t="s">
        <v>34</v>
      </c>
      <c r="Z1837" s="77">
        <v>56</v>
      </c>
      <c r="AA1837" s="77">
        <v>6</v>
      </c>
      <c r="AB1837" s="77">
        <v>5</v>
      </c>
      <c r="AC1837" s="77" t="s">
        <v>5450</v>
      </c>
      <c r="AD1837" s="77">
        <v>1392</v>
      </c>
    </row>
    <row r="1838" spans="1:30" ht="36" hidden="1" customHeight="1">
      <c r="A1838" s="32">
        <v>24</v>
      </c>
      <c r="B1838" s="77" t="s">
        <v>5451</v>
      </c>
      <c r="C1838" s="77" t="s">
        <v>5424</v>
      </c>
      <c r="D1838" s="52" t="s">
        <v>32</v>
      </c>
      <c r="E1838" s="52"/>
      <c r="F1838" s="29">
        <v>30334200</v>
      </c>
      <c r="G1838" s="29"/>
      <c r="H1838" s="29"/>
      <c r="I1838" s="29"/>
      <c r="J1838" s="29"/>
      <c r="K1838" s="29">
        <v>281.77254901960788</v>
      </c>
      <c r="L1838" s="244"/>
      <c r="M1838" s="29"/>
      <c r="N1838" s="244">
        <v>0</v>
      </c>
      <c r="O1838" s="29"/>
      <c r="P1838" s="244">
        <v>0</v>
      </c>
      <c r="Q1838" s="13"/>
      <c r="R1838" s="119">
        <v>18587000</v>
      </c>
      <c r="S1838" s="29"/>
      <c r="T1838" s="13"/>
      <c r="U1838" s="13"/>
      <c r="V1838" s="243">
        <f t="shared" si="77"/>
        <v>21696.27506</v>
      </c>
      <c r="W1838" s="30">
        <v>21696.27506</v>
      </c>
      <c r="X1838" s="30">
        <f t="shared" si="78"/>
        <v>21696.27506</v>
      </c>
      <c r="Y1838" s="11" t="s">
        <v>34</v>
      </c>
      <c r="Z1838" s="77">
        <v>56</v>
      </c>
      <c r="AA1838" s="77">
        <v>6</v>
      </c>
      <c r="AB1838" s="77">
        <v>5</v>
      </c>
      <c r="AC1838" s="77" t="s">
        <v>5452</v>
      </c>
      <c r="AD1838" s="77">
        <v>1393</v>
      </c>
    </row>
    <row r="1839" spans="1:30" ht="36" hidden="1" customHeight="1">
      <c r="A1839" s="32">
        <v>25</v>
      </c>
      <c r="B1839" s="77" t="s">
        <v>5453</v>
      </c>
      <c r="C1839" s="77" t="s">
        <v>5411</v>
      </c>
      <c r="D1839" s="52" t="s">
        <v>32</v>
      </c>
      <c r="E1839" s="52"/>
      <c r="F1839" s="29">
        <v>8152900</v>
      </c>
      <c r="G1839" s="29"/>
      <c r="H1839" s="29"/>
      <c r="I1839" s="29"/>
      <c r="J1839" s="29"/>
      <c r="K1839" s="29"/>
      <c r="L1839" s="244">
        <v>0</v>
      </c>
      <c r="M1839" s="29"/>
      <c r="N1839" s="244">
        <v>0</v>
      </c>
      <c r="O1839" s="29"/>
      <c r="P1839" s="244">
        <v>0</v>
      </c>
      <c r="Q1839" s="13"/>
      <c r="R1839" s="119">
        <v>2043000.0000000002</v>
      </c>
      <c r="S1839" s="29"/>
      <c r="T1839" s="13"/>
      <c r="U1839" s="13"/>
      <c r="V1839" s="243">
        <f t="shared" si="77"/>
        <v>3096.6924700000004</v>
      </c>
      <c r="W1839" s="30">
        <v>3096.69247</v>
      </c>
      <c r="X1839" s="30">
        <f t="shared" si="78"/>
        <v>3096.69247</v>
      </c>
      <c r="Y1839" s="11" t="s">
        <v>34</v>
      </c>
      <c r="Z1839" s="77">
        <v>56</v>
      </c>
      <c r="AA1839" s="77">
        <v>6</v>
      </c>
      <c r="AB1839" s="77">
        <v>5</v>
      </c>
      <c r="AC1839" s="77" t="s">
        <v>5454</v>
      </c>
      <c r="AD1839" s="77">
        <v>1394</v>
      </c>
    </row>
    <row r="1840" spans="1:30" ht="36" hidden="1" customHeight="1">
      <c r="A1840" s="32">
        <v>26</v>
      </c>
      <c r="B1840" s="77" t="s">
        <v>5455</v>
      </c>
      <c r="C1840" s="77" t="s">
        <v>5456</v>
      </c>
      <c r="D1840" s="52" t="s">
        <v>32</v>
      </c>
      <c r="E1840" s="52"/>
      <c r="F1840" s="29">
        <v>15850000</v>
      </c>
      <c r="G1840" s="29"/>
      <c r="H1840" s="29"/>
      <c r="I1840" s="29"/>
      <c r="J1840" s="29"/>
      <c r="K1840" s="29">
        <v>8</v>
      </c>
      <c r="L1840" s="244">
        <v>0</v>
      </c>
      <c r="M1840" s="29">
        <v>25</v>
      </c>
      <c r="N1840" s="244">
        <v>0</v>
      </c>
      <c r="O1840" s="29"/>
      <c r="P1840" s="244">
        <v>0</v>
      </c>
      <c r="Q1840" s="13"/>
      <c r="R1840" s="119">
        <v>0</v>
      </c>
      <c r="S1840" s="29"/>
      <c r="T1840" s="13"/>
      <c r="U1840" s="13"/>
      <c r="V1840" s="243">
        <f t="shared" si="77"/>
        <v>2478.5650000000001</v>
      </c>
      <c r="W1840" s="30">
        <v>2478.5650000000001</v>
      </c>
      <c r="X1840" s="30">
        <f t="shared" si="78"/>
        <v>2478.5650000000001</v>
      </c>
      <c r="Y1840" s="11" t="s">
        <v>34</v>
      </c>
      <c r="Z1840" s="77">
        <v>56</v>
      </c>
      <c r="AA1840" s="77">
        <v>6</v>
      </c>
      <c r="AB1840" s="77">
        <v>5</v>
      </c>
      <c r="AC1840" s="77" t="s">
        <v>5457</v>
      </c>
      <c r="AD1840" s="77">
        <v>1395</v>
      </c>
    </row>
    <row r="1841" spans="1:30" ht="36" customHeight="1">
      <c r="A1841" s="32">
        <v>27</v>
      </c>
      <c r="B1841" s="77" t="s">
        <v>5458</v>
      </c>
      <c r="C1841" s="77" t="s">
        <v>5419</v>
      </c>
      <c r="D1841" s="52" t="s">
        <v>32</v>
      </c>
      <c r="E1841" s="52"/>
      <c r="F1841" s="29">
        <v>46910000</v>
      </c>
      <c r="G1841" s="29"/>
      <c r="H1841" s="29"/>
      <c r="I1841" s="29"/>
      <c r="J1841" s="29"/>
      <c r="K1841" s="29">
        <v>15</v>
      </c>
      <c r="L1841" s="244">
        <v>0</v>
      </c>
      <c r="M1841" s="29">
        <v>1586</v>
      </c>
      <c r="N1841" s="244">
        <v>0</v>
      </c>
      <c r="O1841" s="29"/>
      <c r="P1841" s="244">
        <v>0</v>
      </c>
      <c r="Q1841" s="13"/>
      <c r="R1841" s="119">
        <v>0</v>
      </c>
      <c r="S1841" s="29"/>
      <c r="T1841" s="13"/>
      <c r="U1841" s="13"/>
      <c r="V1841" s="243">
        <f t="shared" si="77"/>
        <v>8823.6530000000002</v>
      </c>
      <c r="W1841" s="30">
        <v>8823.6530000000002</v>
      </c>
      <c r="X1841" s="30">
        <f t="shared" si="78"/>
        <v>8823.6530000000002</v>
      </c>
      <c r="Y1841" s="11" t="s">
        <v>34</v>
      </c>
      <c r="Z1841" s="77">
        <v>56</v>
      </c>
      <c r="AA1841" s="77">
        <v>6</v>
      </c>
      <c r="AB1841" s="77">
        <v>5</v>
      </c>
      <c r="AC1841" s="77"/>
      <c r="AD1841" s="77"/>
    </row>
    <row r="1842" spans="1:30" ht="36" hidden="1" customHeight="1">
      <c r="A1842" s="32">
        <v>28</v>
      </c>
      <c r="B1842" s="77" t="s">
        <v>5459</v>
      </c>
      <c r="C1842" s="77" t="s">
        <v>5460</v>
      </c>
      <c r="D1842" s="52" t="s">
        <v>32</v>
      </c>
      <c r="E1842" s="52"/>
      <c r="F1842" s="29">
        <v>14322400</v>
      </c>
      <c r="G1842" s="29"/>
      <c r="H1842" s="29"/>
      <c r="I1842" s="29"/>
      <c r="J1842" s="29"/>
      <c r="K1842" s="29"/>
      <c r="L1842" s="244">
        <v>0</v>
      </c>
      <c r="M1842" s="29"/>
      <c r="N1842" s="244">
        <v>0</v>
      </c>
      <c r="O1842" s="29"/>
      <c r="P1842" s="244">
        <v>0</v>
      </c>
      <c r="Q1842" s="13"/>
      <c r="R1842" s="119">
        <v>0</v>
      </c>
      <c r="S1842" s="29"/>
      <c r="T1842" s="13"/>
      <c r="U1842" s="13"/>
      <c r="V1842" s="243">
        <f t="shared" si="77"/>
        <v>2209.94632</v>
      </c>
      <c r="W1842" s="30">
        <v>2209.94632</v>
      </c>
      <c r="X1842" s="30">
        <f t="shared" si="78"/>
        <v>2209.94632</v>
      </c>
      <c r="Y1842" s="11" t="s">
        <v>34</v>
      </c>
      <c r="Z1842" s="77">
        <v>56</v>
      </c>
      <c r="AA1842" s="77">
        <v>6</v>
      </c>
      <c r="AB1842" s="77">
        <v>5</v>
      </c>
      <c r="AC1842" s="77" t="s">
        <v>5461</v>
      </c>
      <c r="AD1842" s="77">
        <v>2880</v>
      </c>
    </row>
    <row r="1843" spans="1:30" ht="36" hidden="1" customHeight="1">
      <c r="A1843" s="32">
        <v>29</v>
      </c>
      <c r="B1843" s="77" t="s">
        <v>5462</v>
      </c>
      <c r="C1843" s="77" t="s">
        <v>5411</v>
      </c>
      <c r="D1843" s="52" t="s">
        <v>32</v>
      </c>
      <c r="E1843" s="52"/>
      <c r="F1843" s="29">
        <v>36218600</v>
      </c>
      <c r="G1843" s="29"/>
      <c r="H1843" s="29"/>
      <c r="I1843" s="29"/>
      <c r="J1843" s="29"/>
      <c r="K1843" s="29"/>
      <c r="L1843" s="244">
        <v>0</v>
      </c>
      <c r="M1843" s="29"/>
      <c r="N1843" s="244">
        <v>0</v>
      </c>
      <c r="O1843" s="29"/>
      <c r="P1843" s="244">
        <v>0</v>
      </c>
      <c r="Q1843" s="13"/>
      <c r="R1843" s="119">
        <v>16000000</v>
      </c>
      <c r="S1843" s="29"/>
      <c r="T1843" s="13"/>
      <c r="U1843" s="13"/>
      <c r="V1843" s="243">
        <f t="shared" si="77"/>
        <v>19988.529979999999</v>
      </c>
      <c r="W1843" s="30">
        <v>19988.529979999999</v>
      </c>
      <c r="X1843" s="30">
        <f t="shared" si="78"/>
        <v>19988.529979999999</v>
      </c>
      <c r="Y1843" s="11" t="s">
        <v>34</v>
      </c>
      <c r="Z1843" s="77">
        <v>56</v>
      </c>
      <c r="AA1843" s="77">
        <v>6</v>
      </c>
      <c r="AB1843" s="77">
        <v>5</v>
      </c>
      <c r="AC1843" s="77" t="s">
        <v>5463</v>
      </c>
      <c r="AD1843" s="77">
        <v>1398</v>
      </c>
    </row>
    <row r="1844" spans="1:30" ht="36" hidden="1" customHeight="1">
      <c r="A1844" s="32">
        <v>30</v>
      </c>
      <c r="B1844" s="77" t="s">
        <v>5464</v>
      </c>
      <c r="C1844" s="77" t="s">
        <v>5419</v>
      </c>
      <c r="D1844" s="52" t="s">
        <v>32</v>
      </c>
      <c r="E1844" s="52"/>
      <c r="F1844" s="29">
        <v>10794056</v>
      </c>
      <c r="G1844" s="29"/>
      <c r="H1844" s="29"/>
      <c r="I1844" s="29"/>
      <c r="J1844" s="29"/>
      <c r="K1844" s="29">
        <v>412.49799999999999</v>
      </c>
      <c r="L1844" s="244">
        <v>0</v>
      </c>
      <c r="M1844" s="29">
        <v>2089.277</v>
      </c>
      <c r="N1844" s="244">
        <v>0</v>
      </c>
      <c r="O1844" s="29"/>
      <c r="P1844" s="244">
        <v>0</v>
      </c>
      <c r="Q1844" s="13"/>
      <c r="R1844" s="119">
        <v>0</v>
      </c>
      <c r="S1844" s="29"/>
      <c r="T1844" s="13"/>
      <c r="U1844" s="13"/>
      <c r="V1844" s="243">
        <f t="shared" si="77"/>
        <v>4154.6550308000005</v>
      </c>
      <c r="W1844" s="30">
        <v>4154.6550308000005</v>
      </c>
      <c r="X1844" s="30">
        <f t="shared" si="78"/>
        <v>4154.6550308000005</v>
      </c>
      <c r="Y1844" s="11" t="s">
        <v>34</v>
      </c>
      <c r="Z1844" s="77">
        <v>56</v>
      </c>
      <c r="AA1844" s="77">
        <v>6</v>
      </c>
      <c r="AB1844" s="77">
        <v>5</v>
      </c>
      <c r="AC1844" s="77" t="s">
        <v>5465</v>
      </c>
      <c r="AD1844" s="77">
        <v>1399</v>
      </c>
    </row>
    <row r="1845" spans="1:30" ht="36" hidden="1" customHeight="1">
      <c r="A1845" s="32">
        <v>31</v>
      </c>
      <c r="B1845" s="77" t="s">
        <v>5466</v>
      </c>
      <c r="C1845" s="77" t="s">
        <v>5467</v>
      </c>
      <c r="D1845" s="52" t="s">
        <v>32</v>
      </c>
      <c r="E1845" s="52"/>
      <c r="F1845" s="29">
        <v>36396200</v>
      </c>
      <c r="G1845" s="29"/>
      <c r="H1845" s="29"/>
      <c r="I1845" s="29"/>
      <c r="J1845" s="29"/>
      <c r="K1845" s="29"/>
      <c r="L1845" s="244">
        <v>0</v>
      </c>
      <c r="M1845" s="29"/>
      <c r="N1845" s="244">
        <v>0</v>
      </c>
      <c r="O1845" s="29"/>
      <c r="P1845" s="244">
        <v>0</v>
      </c>
      <c r="Q1845" s="13"/>
      <c r="R1845" s="119">
        <v>13990440.000000002</v>
      </c>
      <c r="S1845" s="29"/>
      <c r="T1845" s="13"/>
      <c r="U1845" s="13"/>
      <c r="V1845" s="243">
        <f t="shared" si="77"/>
        <v>18207.329660000003</v>
      </c>
      <c r="W1845" s="30">
        <v>18207.329660000003</v>
      </c>
      <c r="X1845" s="30">
        <f t="shared" si="78"/>
        <v>18207.329660000003</v>
      </c>
      <c r="Y1845" s="11" t="s">
        <v>34</v>
      </c>
      <c r="Z1845" s="77">
        <v>56</v>
      </c>
      <c r="AA1845" s="77">
        <v>6</v>
      </c>
      <c r="AB1845" s="77">
        <v>5</v>
      </c>
      <c r="AC1845" s="77" t="s">
        <v>5468</v>
      </c>
      <c r="AD1845" s="77">
        <v>1401</v>
      </c>
    </row>
    <row r="1846" spans="1:30" ht="36" hidden="1" customHeight="1">
      <c r="A1846" s="32">
        <v>32</v>
      </c>
      <c r="B1846" s="77" t="s">
        <v>5469</v>
      </c>
      <c r="C1846" s="77" t="s">
        <v>5411</v>
      </c>
      <c r="D1846" s="52" t="s">
        <v>32</v>
      </c>
      <c r="E1846" s="52"/>
      <c r="F1846" s="29">
        <v>16041700</v>
      </c>
      <c r="G1846" s="29"/>
      <c r="H1846" s="29"/>
      <c r="I1846" s="29"/>
      <c r="J1846" s="29"/>
      <c r="K1846" s="29">
        <v>9.6000000000000014</v>
      </c>
      <c r="L1846" s="244">
        <v>0</v>
      </c>
      <c r="M1846" s="29"/>
      <c r="N1846" s="244">
        <v>0</v>
      </c>
      <c r="O1846" s="29"/>
      <c r="P1846" s="244">
        <v>0</v>
      </c>
      <c r="Q1846" s="13"/>
      <c r="R1846" s="119">
        <v>0</v>
      </c>
      <c r="S1846" s="29"/>
      <c r="T1846" s="13"/>
      <c r="U1846" s="13"/>
      <c r="V1846" s="243">
        <f t="shared" si="77"/>
        <v>2485.0263100000002</v>
      </c>
      <c r="W1846" s="30">
        <v>2485.0263100000002</v>
      </c>
      <c r="X1846" s="30">
        <f t="shared" si="78"/>
        <v>2485.0263100000002</v>
      </c>
      <c r="Y1846" s="11" t="s">
        <v>34</v>
      </c>
      <c r="Z1846" s="77">
        <v>56</v>
      </c>
      <c r="AA1846" s="77">
        <v>6</v>
      </c>
      <c r="AB1846" s="77">
        <v>5</v>
      </c>
      <c r="AC1846" s="77" t="s">
        <v>5470</v>
      </c>
      <c r="AD1846" s="77">
        <v>1402</v>
      </c>
    </row>
    <row r="1847" spans="1:30" ht="36" hidden="1" customHeight="1">
      <c r="A1847" s="32">
        <v>33</v>
      </c>
      <c r="B1847" s="77" t="s">
        <v>5471</v>
      </c>
      <c r="C1847" s="77" t="s">
        <v>5472</v>
      </c>
      <c r="D1847" s="52" t="s">
        <v>32</v>
      </c>
      <c r="E1847" s="52"/>
      <c r="F1847" s="29">
        <v>28455000</v>
      </c>
      <c r="G1847" s="29">
        <v>17957</v>
      </c>
      <c r="H1847" s="29"/>
      <c r="I1847" s="29"/>
      <c r="J1847" s="29"/>
      <c r="K1847" s="29">
        <v>48</v>
      </c>
      <c r="L1847" s="244">
        <v>0</v>
      </c>
      <c r="M1847" s="29"/>
      <c r="N1847" s="244">
        <v>0</v>
      </c>
      <c r="O1847" s="29"/>
      <c r="P1847" s="244">
        <v>0</v>
      </c>
      <c r="Q1847" s="13"/>
      <c r="R1847" s="119">
        <v>0</v>
      </c>
      <c r="S1847" s="29"/>
      <c r="T1847" s="13"/>
      <c r="U1847" s="13"/>
      <c r="V1847" s="243">
        <f t="shared" si="77"/>
        <v>17009.466499999999</v>
      </c>
      <c r="W1847" s="30">
        <v>17009.466499999999</v>
      </c>
      <c r="X1847" s="30">
        <f t="shared" si="78"/>
        <v>17009.466499999999</v>
      </c>
      <c r="Y1847" s="11" t="s">
        <v>34</v>
      </c>
      <c r="Z1847" s="77">
        <v>56</v>
      </c>
      <c r="AA1847" s="77">
        <v>6</v>
      </c>
      <c r="AB1847" s="77">
        <v>5</v>
      </c>
      <c r="AC1847" s="77" t="s">
        <v>5473</v>
      </c>
      <c r="AD1847" s="77">
        <v>2891</v>
      </c>
    </row>
    <row r="1848" spans="1:30" ht="36" hidden="1" customHeight="1">
      <c r="A1848" s="32">
        <v>34</v>
      </c>
      <c r="B1848" s="77" t="s">
        <v>5474</v>
      </c>
      <c r="C1848" s="77" t="s">
        <v>5411</v>
      </c>
      <c r="D1848" s="52" t="s">
        <v>32</v>
      </c>
      <c r="E1848" s="52"/>
      <c r="F1848" s="29">
        <v>2800000</v>
      </c>
      <c r="G1848" s="29"/>
      <c r="H1848" s="29"/>
      <c r="I1848" s="29"/>
      <c r="J1848" s="29"/>
      <c r="K1848" s="29">
        <v>21.37</v>
      </c>
      <c r="L1848" s="244">
        <v>0</v>
      </c>
      <c r="M1848" s="29"/>
      <c r="N1848" s="244">
        <v>0</v>
      </c>
      <c r="O1848" s="29"/>
      <c r="P1848" s="244">
        <v>0</v>
      </c>
      <c r="Q1848" s="13"/>
      <c r="R1848" s="119">
        <v>2059075</v>
      </c>
      <c r="S1848" s="29"/>
      <c r="T1848" s="13"/>
      <c r="U1848" s="13"/>
      <c r="V1848" s="243">
        <f t="shared" si="77"/>
        <v>2307.0048999999999</v>
      </c>
      <c r="W1848" s="30">
        <v>2307.0048999999999</v>
      </c>
      <c r="X1848" s="30">
        <f t="shared" si="78"/>
        <v>2307.0048999999999</v>
      </c>
      <c r="Y1848" s="11" t="s">
        <v>34</v>
      </c>
      <c r="Z1848" s="77">
        <v>56</v>
      </c>
      <c r="AA1848" s="77">
        <v>6</v>
      </c>
      <c r="AB1848" s="77">
        <v>5</v>
      </c>
      <c r="AC1848" s="77" t="s">
        <v>5475</v>
      </c>
      <c r="AD1848" s="77">
        <v>2879</v>
      </c>
    </row>
    <row r="1849" spans="1:30" ht="36" hidden="1" customHeight="1">
      <c r="A1849" s="32">
        <v>35</v>
      </c>
      <c r="B1849" s="77" t="s">
        <v>5476</v>
      </c>
      <c r="C1849" s="77" t="s">
        <v>5477</v>
      </c>
      <c r="D1849" s="52" t="s">
        <v>32</v>
      </c>
      <c r="E1849" s="52"/>
      <c r="F1849" s="29"/>
      <c r="G1849" s="29"/>
      <c r="H1849" s="29"/>
      <c r="I1849" s="29"/>
      <c r="J1849" s="29"/>
      <c r="K1849" s="29"/>
      <c r="L1849" s="244">
        <v>0</v>
      </c>
      <c r="M1849" s="29"/>
      <c r="N1849" s="244">
        <v>0</v>
      </c>
      <c r="O1849" s="29"/>
      <c r="P1849" s="244">
        <v>0</v>
      </c>
      <c r="Q1849" s="13"/>
      <c r="R1849" s="119">
        <v>341371000</v>
      </c>
      <c r="S1849" s="29"/>
      <c r="T1849" s="13"/>
      <c r="U1849" s="13"/>
      <c r="V1849" s="243">
        <f t="shared" si="77"/>
        <v>307233.89999999997</v>
      </c>
      <c r="W1849" s="30">
        <v>307233.89999999997</v>
      </c>
      <c r="X1849" s="30">
        <f t="shared" si="78"/>
        <v>307233.89999999997</v>
      </c>
      <c r="Y1849" s="11" t="s">
        <v>34</v>
      </c>
      <c r="Z1849" s="77">
        <v>56</v>
      </c>
      <c r="AA1849" s="77">
        <v>6</v>
      </c>
      <c r="AB1849" s="77">
        <v>5</v>
      </c>
      <c r="AC1849" s="77" t="s">
        <v>5478</v>
      </c>
      <c r="AD1849" s="77">
        <v>1405</v>
      </c>
    </row>
    <row r="1850" spans="1:30" ht="36" hidden="1" customHeight="1">
      <c r="A1850" s="32">
        <v>36</v>
      </c>
      <c r="B1850" s="77" t="s">
        <v>5479</v>
      </c>
      <c r="C1850" s="77" t="s">
        <v>5419</v>
      </c>
      <c r="D1850" s="52" t="s">
        <v>32</v>
      </c>
      <c r="E1850" s="52"/>
      <c r="F1850" s="29">
        <v>2867900</v>
      </c>
      <c r="G1850" s="29"/>
      <c r="H1850" s="29"/>
      <c r="I1850" s="29"/>
      <c r="J1850" s="29"/>
      <c r="K1850" s="29">
        <v>97.374588235294112</v>
      </c>
      <c r="L1850" s="244">
        <v>0</v>
      </c>
      <c r="M1850" s="29"/>
      <c r="N1850" s="244">
        <v>0</v>
      </c>
      <c r="O1850" s="29">
        <v>2.341390476190476</v>
      </c>
      <c r="P1850" s="244">
        <v>0</v>
      </c>
      <c r="Q1850" s="13"/>
      <c r="R1850" s="119">
        <v>22415012.5</v>
      </c>
      <c r="S1850" s="29"/>
      <c r="T1850" s="13"/>
      <c r="U1850" s="13"/>
      <c r="V1850" s="243">
        <f t="shared" si="77"/>
        <v>20717.80876</v>
      </c>
      <c r="W1850" s="30">
        <v>20717.80876</v>
      </c>
      <c r="X1850" s="30">
        <f t="shared" si="78"/>
        <v>20717.80876</v>
      </c>
      <c r="Y1850" s="11" t="s">
        <v>34</v>
      </c>
      <c r="Z1850" s="77">
        <v>56</v>
      </c>
      <c r="AA1850" s="77">
        <v>6</v>
      </c>
      <c r="AB1850" s="77">
        <v>5</v>
      </c>
      <c r="AC1850" s="77" t="s">
        <v>5480</v>
      </c>
      <c r="AD1850" s="77">
        <v>2882</v>
      </c>
    </row>
    <row r="1851" spans="1:30" ht="36" customHeight="1">
      <c r="A1851" s="32">
        <v>37</v>
      </c>
      <c r="B1851" s="77" t="s">
        <v>5481</v>
      </c>
      <c r="C1851" s="77" t="s">
        <v>5482</v>
      </c>
      <c r="D1851" s="52" t="s">
        <v>32</v>
      </c>
      <c r="E1851" s="52"/>
      <c r="F1851" s="29">
        <v>13742200</v>
      </c>
      <c r="G1851" s="29"/>
      <c r="H1851" s="29"/>
      <c r="I1851" s="29"/>
      <c r="J1851" s="29"/>
      <c r="K1851" s="29"/>
      <c r="L1851" s="244">
        <v>0</v>
      </c>
      <c r="M1851" s="29"/>
      <c r="N1851" s="244">
        <v>0</v>
      </c>
      <c r="O1851" s="29"/>
      <c r="P1851" s="244">
        <v>0</v>
      </c>
      <c r="Q1851" s="13"/>
      <c r="R1851" s="119">
        <v>0</v>
      </c>
      <c r="S1851" s="29"/>
      <c r="T1851" s="13"/>
      <c r="U1851" s="13"/>
      <c r="V1851" s="243">
        <f t="shared" si="77"/>
        <v>2120.42146</v>
      </c>
      <c r="W1851" s="30">
        <v>2120.42146</v>
      </c>
      <c r="X1851" s="30">
        <f t="shared" si="78"/>
        <v>2120.42146</v>
      </c>
      <c r="Y1851" s="11" t="s">
        <v>34</v>
      </c>
      <c r="Z1851" s="77">
        <v>56</v>
      </c>
      <c r="AA1851" s="77">
        <v>6</v>
      </c>
      <c r="AB1851" s="77">
        <v>5</v>
      </c>
      <c r="AC1851" s="77"/>
      <c r="AD1851" s="77"/>
    </row>
    <row r="1852" spans="1:30" ht="36" customHeight="1">
      <c r="A1852" s="32">
        <v>38</v>
      </c>
      <c r="B1852" s="77" t="s">
        <v>5483</v>
      </c>
      <c r="C1852" s="77" t="s">
        <v>5484</v>
      </c>
      <c r="D1852" s="52" t="s">
        <v>32</v>
      </c>
      <c r="E1852" s="52"/>
      <c r="F1852" s="29">
        <v>12470400</v>
      </c>
      <c r="G1852" s="29"/>
      <c r="H1852" s="29"/>
      <c r="I1852" s="29"/>
      <c r="J1852" s="29"/>
      <c r="K1852" s="29"/>
      <c r="L1852" s="244">
        <v>0</v>
      </c>
      <c r="M1852" s="29"/>
      <c r="N1852" s="244">
        <v>0</v>
      </c>
      <c r="O1852" s="29"/>
      <c r="P1852" s="244">
        <v>0</v>
      </c>
      <c r="Q1852" s="13"/>
      <c r="R1852" s="119">
        <v>0</v>
      </c>
      <c r="S1852" s="29"/>
      <c r="T1852" s="13"/>
      <c r="U1852" s="13"/>
      <c r="V1852" s="243">
        <f t="shared" si="77"/>
        <v>1924.18272</v>
      </c>
      <c r="W1852" s="30">
        <v>1924.18272</v>
      </c>
      <c r="X1852" s="30">
        <f t="shared" si="78"/>
        <v>1924.18272</v>
      </c>
      <c r="Y1852" s="11" t="s">
        <v>34</v>
      </c>
      <c r="Z1852" s="77">
        <v>56</v>
      </c>
      <c r="AA1852" s="77">
        <v>6</v>
      </c>
      <c r="AB1852" s="77">
        <v>5</v>
      </c>
      <c r="AC1852" s="77"/>
      <c r="AD1852" s="77"/>
    </row>
    <row r="1853" spans="1:30" ht="36" hidden="1" customHeight="1">
      <c r="A1853" s="32">
        <v>39</v>
      </c>
      <c r="B1853" s="77" t="s">
        <v>5485</v>
      </c>
      <c r="C1853" s="77" t="s">
        <v>5486</v>
      </c>
      <c r="D1853" s="52" t="s">
        <v>32</v>
      </c>
      <c r="E1853" s="52"/>
      <c r="F1853" s="29">
        <v>6976200</v>
      </c>
      <c r="G1853" s="29"/>
      <c r="H1853" s="29"/>
      <c r="I1853" s="29"/>
      <c r="J1853" s="29"/>
      <c r="K1853" s="29">
        <v>38.494</v>
      </c>
      <c r="L1853" s="244">
        <v>0</v>
      </c>
      <c r="M1853" s="29"/>
      <c r="N1853" s="244">
        <v>0</v>
      </c>
      <c r="O1853" s="29"/>
      <c r="P1853" s="244">
        <v>0</v>
      </c>
      <c r="Q1853" s="13"/>
      <c r="R1853" s="119">
        <v>4550000</v>
      </c>
      <c r="S1853" s="29"/>
      <c r="T1853" s="13"/>
      <c r="U1853" s="13"/>
      <c r="V1853" s="243">
        <f t="shared" si="77"/>
        <v>5210.6915399999998</v>
      </c>
      <c r="W1853" s="30">
        <v>5210.6915399999998</v>
      </c>
      <c r="X1853" s="30">
        <f t="shared" si="78"/>
        <v>5210.6915399999998</v>
      </c>
      <c r="Y1853" s="11" t="s">
        <v>34</v>
      </c>
      <c r="Z1853" s="77">
        <v>56</v>
      </c>
      <c r="AA1853" s="77">
        <v>6</v>
      </c>
      <c r="AB1853" s="77">
        <v>5</v>
      </c>
      <c r="AC1853" s="77" t="s">
        <v>5487</v>
      </c>
      <c r="AD1853" s="77">
        <v>1408</v>
      </c>
    </row>
    <row r="1854" spans="1:30" ht="36" hidden="1" customHeight="1">
      <c r="A1854" s="32">
        <v>40</v>
      </c>
      <c r="B1854" s="77" t="s">
        <v>5488</v>
      </c>
      <c r="C1854" s="77" t="s">
        <v>5489</v>
      </c>
      <c r="D1854" s="52" t="s">
        <v>32</v>
      </c>
      <c r="E1854" s="52"/>
      <c r="F1854" s="29"/>
      <c r="G1854" s="29"/>
      <c r="H1854" s="29"/>
      <c r="I1854" s="29"/>
      <c r="J1854" s="29"/>
      <c r="K1854" s="29">
        <v>111</v>
      </c>
      <c r="L1854" s="244">
        <v>0</v>
      </c>
      <c r="M1854" s="29"/>
      <c r="N1854" s="244">
        <v>0</v>
      </c>
      <c r="O1854" s="29"/>
      <c r="P1854" s="244">
        <v>0</v>
      </c>
      <c r="Q1854" s="13"/>
      <c r="R1854" s="119">
        <v>922085000</v>
      </c>
      <c r="S1854" s="29"/>
      <c r="T1854" s="13"/>
      <c r="U1854" s="13"/>
      <c r="V1854" s="243">
        <f t="shared" si="77"/>
        <v>829989.72</v>
      </c>
      <c r="W1854" s="30">
        <v>829989.72</v>
      </c>
      <c r="X1854" s="30">
        <f t="shared" si="78"/>
        <v>829989.72</v>
      </c>
      <c r="Y1854" s="11" t="s">
        <v>34</v>
      </c>
      <c r="Z1854" s="77">
        <v>56</v>
      </c>
      <c r="AA1854" s="77">
        <v>6</v>
      </c>
      <c r="AB1854" s="77">
        <v>5</v>
      </c>
      <c r="AC1854" s="77" t="s">
        <v>5490</v>
      </c>
      <c r="AD1854" s="77">
        <v>1409</v>
      </c>
    </row>
    <row r="1855" spans="1:30" ht="36" hidden="1" customHeight="1">
      <c r="A1855" s="32">
        <v>41</v>
      </c>
      <c r="B1855" s="77" t="s">
        <v>5491</v>
      </c>
      <c r="C1855" s="77" t="s">
        <v>5489</v>
      </c>
      <c r="D1855" s="52" t="s">
        <v>32</v>
      </c>
      <c r="E1855" s="52"/>
      <c r="F1855" s="29"/>
      <c r="G1855" s="29"/>
      <c r="H1855" s="29"/>
      <c r="I1855" s="29"/>
      <c r="J1855" s="29"/>
      <c r="K1855" s="29"/>
      <c r="L1855" s="244">
        <v>0</v>
      </c>
      <c r="M1855" s="29"/>
      <c r="N1855" s="244">
        <v>0</v>
      </c>
      <c r="O1855" s="29"/>
      <c r="P1855" s="244">
        <v>0</v>
      </c>
      <c r="Q1855" s="13"/>
      <c r="R1855" s="119">
        <v>922345000</v>
      </c>
      <c r="S1855" s="29"/>
      <c r="T1855" s="13"/>
      <c r="U1855" s="13"/>
      <c r="V1855" s="243">
        <f t="shared" si="77"/>
        <v>830110.5</v>
      </c>
      <c r="W1855" s="30">
        <v>830110.5</v>
      </c>
      <c r="X1855" s="30">
        <f t="shared" si="78"/>
        <v>830110.5</v>
      </c>
      <c r="Y1855" s="11" t="s">
        <v>34</v>
      </c>
      <c r="Z1855" s="77">
        <v>56</v>
      </c>
      <c r="AA1855" s="77">
        <v>6</v>
      </c>
      <c r="AB1855" s="77">
        <v>5</v>
      </c>
      <c r="AC1855" s="77" t="s">
        <v>5492</v>
      </c>
      <c r="AD1855" s="77">
        <v>1410</v>
      </c>
    </row>
    <row r="1856" spans="1:30" ht="36" hidden="1" customHeight="1">
      <c r="A1856" s="32">
        <v>42</v>
      </c>
      <c r="B1856" s="77" t="s">
        <v>5493</v>
      </c>
      <c r="C1856" s="77" t="s">
        <v>5467</v>
      </c>
      <c r="D1856" s="52" t="s">
        <v>32</v>
      </c>
      <c r="E1856" s="52"/>
      <c r="F1856" s="29">
        <v>155624400</v>
      </c>
      <c r="G1856" s="29"/>
      <c r="H1856" s="29"/>
      <c r="I1856" s="29"/>
      <c r="J1856" s="29"/>
      <c r="K1856" s="29"/>
      <c r="L1856" s="244">
        <v>0</v>
      </c>
      <c r="M1856" s="29"/>
      <c r="N1856" s="244">
        <v>0</v>
      </c>
      <c r="O1856" s="29"/>
      <c r="P1856" s="244">
        <v>0</v>
      </c>
      <c r="Q1856" s="13"/>
      <c r="R1856" s="119">
        <v>26174000</v>
      </c>
      <c r="S1856" s="29"/>
      <c r="T1856" s="13"/>
      <c r="U1856" s="13"/>
      <c r="V1856" s="243">
        <f t="shared" si="77"/>
        <v>47569.444920000002</v>
      </c>
      <c r="W1856" s="30">
        <v>47569.444920000002</v>
      </c>
      <c r="X1856" s="30">
        <f t="shared" si="78"/>
        <v>47569.444920000002</v>
      </c>
      <c r="Y1856" s="11" t="s">
        <v>34</v>
      </c>
      <c r="Z1856" s="77">
        <v>56</v>
      </c>
      <c r="AA1856" s="77">
        <v>6</v>
      </c>
      <c r="AB1856" s="77">
        <v>5</v>
      </c>
      <c r="AC1856" s="77" t="s">
        <v>5494</v>
      </c>
      <c r="AD1856" s="77">
        <v>1411</v>
      </c>
    </row>
    <row r="1857" spans="1:30" ht="36" hidden="1" customHeight="1">
      <c r="A1857" s="32">
        <v>43</v>
      </c>
      <c r="B1857" s="77" t="s">
        <v>5495</v>
      </c>
      <c r="C1857" s="77" t="s">
        <v>5397</v>
      </c>
      <c r="D1857" s="52" t="s">
        <v>32</v>
      </c>
      <c r="E1857" s="52"/>
      <c r="F1857" s="29">
        <v>81500000</v>
      </c>
      <c r="G1857" s="29"/>
      <c r="H1857" s="29"/>
      <c r="I1857" s="29"/>
      <c r="J1857" s="29"/>
      <c r="K1857" s="29"/>
      <c r="L1857" s="244">
        <v>0</v>
      </c>
      <c r="M1857" s="29"/>
      <c r="N1857" s="244">
        <v>0</v>
      </c>
      <c r="O1857" s="29"/>
      <c r="P1857" s="244">
        <v>0</v>
      </c>
      <c r="Q1857" s="13"/>
      <c r="R1857" s="119">
        <v>0</v>
      </c>
      <c r="S1857" s="29"/>
      <c r="T1857" s="13"/>
      <c r="U1857" s="13"/>
      <c r="V1857" s="243">
        <f t="shared" si="77"/>
        <v>12575.45</v>
      </c>
      <c r="W1857" s="30">
        <v>12575.45</v>
      </c>
      <c r="X1857" s="30">
        <f t="shared" si="78"/>
        <v>12575.45</v>
      </c>
      <c r="Y1857" s="11" t="s">
        <v>34</v>
      </c>
      <c r="Z1857" s="77">
        <v>56</v>
      </c>
      <c r="AA1857" s="77">
        <v>6</v>
      </c>
      <c r="AB1857" s="77">
        <v>5</v>
      </c>
      <c r="AC1857" s="77" t="s">
        <v>5496</v>
      </c>
      <c r="AD1857" s="77">
        <v>1413</v>
      </c>
    </row>
    <row r="1858" spans="1:30" ht="36" hidden="1" customHeight="1">
      <c r="A1858" s="32">
        <v>44</v>
      </c>
      <c r="B1858" s="77" t="s">
        <v>5497</v>
      </c>
      <c r="C1858" s="77" t="s">
        <v>5397</v>
      </c>
      <c r="D1858" s="52" t="s">
        <v>32</v>
      </c>
      <c r="E1858" s="52"/>
      <c r="F1858" s="29">
        <v>33562700</v>
      </c>
      <c r="G1858" s="29"/>
      <c r="H1858" s="29"/>
      <c r="I1858" s="29"/>
      <c r="J1858" s="29"/>
      <c r="K1858" s="29"/>
      <c r="L1858" s="244">
        <v>0</v>
      </c>
      <c r="M1858" s="29"/>
      <c r="N1858" s="244">
        <v>0</v>
      </c>
      <c r="O1858" s="29"/>
      <c r="P1858" s="244">
        <v>0</v>
      </c>
      <c r="Q1858" s="13"/>
      <c r="R1858" s="119">
        <v>0</v>
      </c>
      <c r="S1858" s="29"/>
      <c r="T1858" s="13"/>
      <c r="U1858" s="13"/>
      <c r="V1858" s="243">
        <f t="shared" si="77"/>
        <v>5178.7246100000002</v>
      </c>
      <c r="W1858" s="30">
        <v>5178.7246100000002</v>
      </c>
      <c r="X1858" s="30">
        <f t="shared" si="78"/>
        <v>5178.7246100000002</v>
      </c>
      <c r="Y1858" s="11" t="s">
        <v>34</v>
      </c>
      <c r="Z1858" s="77">
        <v>56</v>
      </c>
      <c r="AA1858" s="77">
        <v>6</v>
      </c>
      <c r="AB1858" s="77">
        <v>5</v>
      </c>
      <c r="AC1858" s="77" t="s">
        <v>5498</v>
      </c>
      <c r="AD1858" s="77">
        <v>2893</v>
      </c>
    </row>
    <row r="1859" spans="1:30" ht="36" hidden="1" customHeight="1">
      <c r="A1859" s="32">
        <v>45</v>
      </c>
      <c r="B1859" s="77" t="s">
        <v>5499</v>
      </c>
      <c r="C1859" s="77" t="s">
        <v>5411</v>
      </c>
      <c r="D1859" s="52" t="s">
        <v>32</v>
      </c>
      <c r="E1859" s="52"/>
      <c r="F1859" s="29">
        <v>34088100</v>
      </c>
      <c r="G1859" s="29"/>
      <c r="H1859" s="29"/>
      <c r="I1859" s="29"/>
      <c r="J1859" s="29"/>
      <c r="K1859" s="29"/>
      <c r="L1859" s="244">
        <v>0</v>
      </c>
      <c r="M1859" s="29"/>
      <c r="N1859" s="244">
        <v>0</v>
      </c>
      <c r="O1859" s="29"/>
      <c r="P1859" s="244">
        <v>0</v>
      </c>
      <c r="Q1859" s="13"/>
      <c r="R1859" s="119">
        <v>15788000</v>
      </c>
      <c r="S1859" s="29"/>
      <c r="T1859" s="13"/>
      <c r="U1859" s="13"/>
      <c r="V1859" s="243">
        <f t="shared" si="77"/>
        <v>19468.993829999999</v>
      </c>
      <c r="W1859" s="30">
        <v>19468.993829999999</v>
      </c>
      <c r="X1859" s="30">
        <f t="shared" si="78"/>
        <v>19468.993829999999</v>
      </c>
      <c r="Y1859" s="11" t="s">
        <v>34</v>
      </c>
      <c r="Z1859" s="77">
        <v>56</v>
      </c>
      <c r="AA1859" s="77">
        <v>6</v>
      </c>
      <c r="AB1859" s="77">
        <v>5</v>
      </c>
      <c r="AC1859" s="77" t="s">
        <v>5500</v>
      </c>
      <c r="AD1859" s="77">
        <v>1415</v>
      </c>
    </row>
    <row r="1860" spans="1:30" ht="36" hidden="1" customHeight="1">
      <c r="A1860" s="32">
        <v>46</v>
      </c>
      <c r="B1860" s="77" t="s">
        <v>5501</v>
      </c>
      <c r="C1860" s="77" t="s">
        <v>5411</v>
      </c>
      <c r="D1860" s="52" t="s">
        <v>32</v>
      </c>
      <c r="E1860" s="52"/>
      <c r="F1860" s="29"/>
      <c r="G1860" s="29"/>
      <c r="H1860" s="29"/>
      <c r="I1860" s="29"/>
      <c r="J1860" s="29"/>
      <c r="K1860" s="29"/>
      <c r="L1860" s="244">
        <v>0</v>
      </c>
      <c r="M1860" s="29"/>
      <c r="N1860" s="244">
        <v>0</v>
      </c>
      <c r="O1860" s="29"/>
      <c r="P1860" s="244">
        <v>0</v>
      </c>
      <c r="Q1860" s="13"/>
      <c r="R1860" s="119">
        <v>1149000</v>
      </c>
      <c r="S1860" s="29"/>
      <c r="T1860" s="13"/>
      <c r="U1860" s="13"/>
      <c r="V1860" s="243">
        <f t="shared" si="77"/>
        <v>1034.0999999999999</v>
      </c>
      <c r="W1860" s="30">
        <v>1034.0999999999999</v>
      </c>
      <c r="X1860" s="30">
        <f t="shared" si="78"/>
        <v>1034.0999999999999</v>
      </c>
      <c r="Y1860" s="11" t="s">
        <v>34</v>
      </c>
      <c r="Z1860" s="77">
        <v>56</v>
      </c>
      <c r="AA1860" s="77">
        <v>6</v>
      </c>
      <c r="AB1860" s="77">
        <v>5</v>
      </c>
      <c r="AC1860" s="77" t="s">
        <v>5502</v>
      </c>
      <c r="AD1860" s="77">
        <v>1416</v>
      </c>
    </row>
    <row r="1861" spans="1:30" ht="36" hidden="1" customHeight="1">
      <c r="A1861" s="32">
        <v>47</v>
      </c>
      <c r="B1861" s="77" t="s">
        <v>5503</v>
      </c>
      <c r="C1861" s="77" t="s">
        <v>5397</v>
      </c>
      <c r="D1861" s="52" t="s">
        <v>32</v>
      </c>
      <c r="E1861" s="52"/>
      <c r="F1861" s="29">
        <v>6289400</v>
      </c>
      <c r="G1861" s="29"/>
      <c r="H1861" s="29"/>
      <c r="I1861" s="29"/>
      <c r="J1861" s="29"/>
      <c r="K1861" s="29">
        <v>600</v>
      </c>
      <c r="L1861" s="244">
        <v>0</v>
      </c>
      <c r="M1861" s="29"/>
      <c r="N1861" s="244">
        <v>0</v>
      </c>
      <c r="O1861" s="29">
        <v>104</v>
      </c>
      <c r="P1861" s="244">
        <v>0</v>
      </c>
      <c r="Q1861" s="13"/>
      <c r="R1861" s="119">
        <v>776106</v>
      </c>
      <c r="S1861" s="29"/>
      <c r="T1861" s="13"/>
      <c r="U1861" s="13"/>
      <c r="V1861" s="243">
        <f t="shared" si="77"/>
        <v>2390.1498200000001</v>
      </c>
      <c r="W1861" s="30">
        <v>2390.1498200000001</v>
      </c>
      <c r="X1861" s="30">
        <f t="shared" si="78"/>
        <v>2390.1498200000001</v>
      </c>
      <c r="Y1861" s="11" t="s">
        <v>34</v>
      </c>
      <c r="Z1861" s="77">
        <v>56</v>
      </c>
      <c r="AA1861" s="77">
        <v>6</v>
      </c>
      <c r="AB1861" s="77">
        <v>5</v>
      </c>
      <c r="AC1861" s="77" t="s">
        <v>5504</v>
      </c>
      <c r="AD1861" s="77">
        <v>1417</v>
      </c>
    </row>
    <row r="1862" spans="1:30" ht="36" hidden="1" customHeight="1">
      <c r="A1862" s="32">
        <v>48</v>
      </c>
      <c r="B1862" s="77" t="s">
        <v>5505</v>
      </c>
      <c r="C1862" s="77" t="s">
        <v>5424</v>
      </c>
      <c r="D1862" s="52" t="s">
        <v>32</v>
      </c>
      <c r="E1862" s="52"/>
      <c r="F1862" s="29">
        <v>31027090</v>
      </c>
      <c r="G1862" s="29"/>
      <c r="H1862" s="29"/>
      <c r="I1862" s="29"/>
      <c r="J1862" s="29"/>
      <c r="K1862" s="29"/>
      <c r="L1862" s="244">
        <v>0</v>
      </c>
      <c r="M1862" s="29"/>
      <c r="N1862" s="244">
        <v>0</v>
      </c>
      <c r="O1862" s="29"/>
      <c r="P1862" s="244">
        <v>0</v>
      </c>
      <c r="Q1862" s="13"/>
      <c r="R1862" s="119">
        <v>0</v>
      </c>
      <c r="S1862" s="29"/>
      <c r="T1862" s="13"/>
      <c r="U1862" s="13"/>
      <c r="V1862" s="243">
        <f t="shared" si="77"/>
        <v>4787.4799870000006</v>
      </c>
      <c r="W1862" s="30">
        <v>4787.4799870000006</v>
      </c>
      <c r="X1862" s="30">
        <f t="shared" si="78"/>
        <v>4787.4799870000006</v>
      </c>
      <c r="Y1862" s="11" t="s">
        <v>34</v>
      </c>
      <c r="Z1862" s="77">
        <v>56</v>
      </c>
      <c r="AA1862" s="77">
        <v>6</v>
      </c>
      <c r="AB1862" s="77">
        <v>5</v>
      </c>
      <c r="AC1862" s="77" t="s">
        <v>5506</v>
      </c>
      <c r="AD1862" s="77">
        <v>1418</v>
      </c>
    </row>
    <row r="1863" spans="1:30" ht="36" hidden="1" customHeight="1">
      <c r="A1863" s="32">
        <v>49</v>
      </c>
      <c r="B1863" s="77" t="s">
        <v>5507</v>
      </c>
      <c r="C1863" s="77" t="s">
        <v>5508</v>
      </c>
      <c r="D1863" s="52" t="s">
        <v>32</v>
      </c>
      <c r="E1863" s="52"/>
      <c r="F1863" s="29">
        <v>6532728.4510693448</v>
      </c>
      <c r="G1863" s="29"/>
      <c r="H1863" s="29"/>
      <c r="I1863" s="29"/>
      <c r="J1863" s="29"/>
      <c r="K1863" s="29"/>
      <c r="L1863" s="244">
        <v>0</v>
      </c>
      <c r="M1863" s="29"/>
      <c r="N1863" s="244">
        <v>0</v>
      </c>
      <c r="O1863" s="29"/>
      <c r="P1863" s="244">
        <v>0</v>
      </c>
      <c r="Q1863" s="13"/>
      <c r="R1863" s="119">
        <v>0</v>
      </c>
      <c r="S1863" s="29"/>
      <c r="T1863" s="13"/>
      <c r="U1863" s="13"/>
      <c r="V1863" s="243">
        <f t="shared" si="77"/>
        <v>1008</v>
      </c>
      <c r="W1863" s="30">
        <v>1008</v>
      </c>
      <c r="X1863" s="30">
        <f t="shared" si="78"/>
        <v>1008</v>
      </c>
      <c r="Y1863" s="11" t="s">
        <v>34</v>
      </c>
      <c r="Z1863" s="77">
        <v>56</v>
      </c>
      <c r="AA1863" s="77">
        <v>6</v>
      </c>
      <c r="AB1863" s="77">
        <v>5</v>
      </c>
      <c r="AC1863" s="77" t="s">
        <v>5509</v>
      </c>
      <c r="AD1863" s="77">
        <v>1437</v>
      </c>
    </row>
    <row r="1864" spans="1:30" ht="36" customHeight="1">
      <c r="A1864" s="32">
        <v>50</v>
      </c>
      <c r="B1864" s="77" t="s">
        <v>5510</v>
      </c>
      <c r="C1864" s="77" t="s">
        <v>5511</v>
      </c>
      <c r="D1864" s="52" t="s">
        <v>32</v>
      </c>
      <c r="E1864" s="52"/>
      <c r="F1864" s="29">
        <v>242683600</v>
      </c>
      <c r="G1864" s="29"/>
      <c r="H1864" s="29"/>
      <c r="I1864" s="29"/>
      <c r="J1864" s="29"/>
      <c r="K1864" s="29"/>
      <c r="L1864" s="244">
        <v>0</v>
      </c>
      <c r="M1864" s="29"/>
      <c r="N1864" s="244">
        <v>0</v>
      </c>
      <c r="O1864" s="29"/>
      <c r="P1864" s="244">
        <v>0</v>
      </c>
      <c r="Q1864" s="26"/>
      <c r="R1864" s="119">
        <v>0</v>
      </c>
      <c r="S1864" s="29"/>
      <c r="T1864" s="26"/>
      <c r="U1864" s="26"/>
      <c r="V1864" s="243">
        <f t="shared" si="77"/>
        <v>37446.07948</v>
      </c>
      <c r="W1864" s="28">
        <v>16964</v>
      </c>
      <c r="X1864" s="135" t="e">
        <f>#REF!*H1864+#REF!*I1864+#REF!*J1864+#REF!*K1864+#REF!*L1864+#REF!*M1864+#REF!*N1864+#REF!*O1864+#REF!*P1864+#REF!*Q1864+#REF!*R1864+#REF!*S1864+#REF!*T1864+#REF!*U1864+#REF!*V1864+#REF!*W1864</f>
        <v>#REF!</v>
      </c>
      <c r="Y1864" s="11" t="s">
        <v>34</v>
      </c>
      <c r="Z1864" s="77">
        <v>56</v>
      </c>
      <c r="AA1864" s="77">
        <v>6</v>
      </c>
      <c r="AB1864" s="77">
        <v>5</v>
      </c>
      <c r="AC1864" s="77"/>
      <c r="AD1864" s="77"/>
    </row>
    <row r="1865" spans="1:30" ht="36" hidden="1" customHeight="1">
      <c r="A1865" s="32">
        <v>51</v>
      </c>
      <c r="B1865" s="77" t="s">
        <v>5512</v>
      </c>
      <c r="C1865" s="77" t="s">
        <v>5397</v>
      </c>
      <c r="D1865" s="52" t="s">
        <v>32</v>
      </c>
      <c r="E1865" s="52"/>
      <c r="F1865" s="29">
        <v>13085000</v>
      </c>
      <c r="G1865" s="77"/>
      <c r="H1865" s="29"/>
      <c r="I1865" s="77"/>
      <c r="J1865" s="77"/>
      <c r="K1865" s="29"/>
      <c r="L1865" s="244">
        <v>0</v>
      </c>
      <c r="M1865" s="77"/>
      <c r="N1865" s="244">
        <v>0</v>
      </c>
      <c r="O1865" s="77"/>
      <c r="P1865" s="244">
        <v>0</v>
      </c>
      <c r="Q1865" s="26"/>
      <c r="R1865" s="119">
        <v>2028000</v>
      </c>
      <c r="S1865" s="77"/>
      <c r="T1865" s="26"/>
      <c r="U1865" s="26"/>
      <c r="V1865" s="243">
        <f t="shared" si="77"/>
        <v>3844.2155000000002</v>
      </c>
      <c r="W1865" s="28">
        <v>3844.2155000000002</v>
      </c>
      <c r="X1865" s="28">
        <f t="shared" si="78"/>
        <v>3844.2155000000002</v>
      </c>
      <c r="Y1865" s="11" t="s">
        <v>34</v>
      </c>
      <c r="Z1865" s="77">
        <v>56</v>
      </c>
      <c r="AA1865" s="77">
        <v>6</v>
      </c>
      <c r="AB1865" s="77">
        <v>5</v>
      </c>
      <c r="AC1865" s="77" t="s">
        <v>5513</v>
      </c>
      <c r="AD1865" s="77">
        <v>1439</v>
      </c>
    </row>
    <row r="1866" spans="1:30" ht="36" hidden="1" customHeight="1">
      <c r="A1866" s="32">
        <v>52</v>
      </c>
      <c r="B1866" s="77" t="s">
        <v>5514</v>
      </c>
      <c r="C1866" s="77" t="s">
        <v>5515</v>
      </c>
      <c r="D1866" s="52" t="s">
        <v>32</v>
      </c>
      <c r="E1866" s="52"/>
      <c r="F1866" s="29">
        <v>12514700</v>
      </c>
      <c r="G1866" s="77"/>
      <c r="H1866" s="29"/>
      <c r="I1866" s="77"/>
      <c r="J1866" s="77"/>
      <c r="K1866" s="29"/>
      <c r="L1866" s="244">
        <v>0</v>
      </c>
      <c r="M1866" s="77"/>
      <c r="N1866" s="244">
        <v>0</v>
      </c>
      <c r="O1866" s="119"/>
      <c r="P1866" s="244">
        <v>0</v>
      </c>
      <c r="Q1866" s="26"/>
      <c r="R1866" s="119">
        <v>0</v>
      </c>
      <c r="S1866" s="119"/>
      <c r="T1866" s="26"/>
      <c r="U1866" s="26"/>
      <c r="V1866" s="243">
        <f t="shared" si="77"/>
        <v>1931.0182100000002</v>
      </c>
      <c r="W1866" s="28">
        <v>1627.17065</v>
      </c>
      <c r="X1866" s="135" t="e">
        <f>#REF!*H1866+#REF!*I1866+#REF!*J1866+#REF!*K1866+#REF!*L1866+#REF!*M1866+#REF!*N1866+#REF!*O1866+#REF!*P1866+#REF!*Q1866+#REF!*R1866+#REF!*S1866+#REF!*T1866+#REF!*U1866+#REF!*V1866+#REF!*W1866</f>
        <v>#REF!</v>
      </c>
      <c r="Y1866" s="11" t="s">
        <v>51</v>
      </c>
      <c r="Z1866" s="77">
        <v>56</v>
      </c>
      <c r="AA1866" s="77">
        <v>6</v>
      </c>
      <c r="AB1866" s="77">
        <v>5</v>
      </c>
      <c r="AC1866" s="77" t="s">
        <v>5516</v>
      </c>
      <c r="AD1866" s="77">
        <v>1440</v>
      </c>
    </row>
    <row r="1867" spans="1:30" ht="36" hidden="1" customHeight="1">
      <c r="A1867" s="32">
        <v>53</v>
      </c>
      <c r="B1867" s="77" t="s">
        <v>5517</v>
      </c>
      <c r="C1867" s="77" t="s">
        <v>5518</v>
      </c>
      <c r="D1867" s="52" t="s">
        <v>32</v>
      </c>
      <c r="E1867" s="52"/>
      <c r="F1867" s="29">
        <v>7541500</v>
      </c>
      <c r="G1867" s="77"/>
      <c r="H1867" s="29"/>
      <c r="I1867" s="77"/>
      <c r="J1867" s="77"/>
      <c r="K1867" s="29"/>
      <c r="L1867" s="244">
        <v>0</v>
      </c>
      <c r="M1867" s="77"/>
      <c r="N1867" s="244">
        <v>0</v>
      </c>
      <c r="O1867" s="119"/>
      <c r="P1867" s="244">
        <v>0</v>
      </c>
      <c r="Q1867" s="26"/>
      <c r="R1867" s="119">
        <v>0</v>
      </c>
      <c r="S1867" s="119"/>
      <c r="T1867" s="26"/>
      <c r="U1867" s="26"/>
      <c r="V1867" s="243">
        <f t="shared" ref="V1867:V1929" si="79">0.0001543*F1867+0.7*G1867+ 0.7*H1867+0.6*I1867+0.5*J1867+1.02*K1867+0.00088*L1867+0.99*M1867+0.00094*N1867+1.05*O1867+0.00083*P1867+1.09*Q1867+0.0009*R1867+1.09*S1867+1*T1867+0*U1867</f>
        <v>1163.65345</v>
      </c>
      <c r="W1867" s="28">
        <v>1157.75919</v>
      </c>
      <c r="X1867" s="135" t="e">
        <f>#REF!*H1867+#REF!*I1867+#REF!*J1867+#REF!*K1867+#REF!*L1867+#REF!*M1867+#REF!*N1867+#REF!*O1867+#REF!*P1867+#REF!*Q1867+#REF!*R1867+#REF!*S1867+#REF!*T1867+#REF!*U1867+#REF!*V1867+#REF!*W1867</f>
        <v>#REF!</v>
      </c>
      <c r="Y1867" s="11" t="s">
        <v>51</v>
      </c>
      <c r="Z1867" s="77">
        <v>56</v>
      </c>
      <c r="AA1867" s="77">
        <v>6</v>
      </c>
      <c r="AB1867" s="77">
        <v>5</v>
      </c>
      <c r="AC1867" s="77" t="s">
        <v>5519</v>
      </c>
      <c r="AD1867" s="77">
        <v>2888</v>
      </c>
    </row>
    <row r="1868" spans="1:30" ht="36" customHeight="1">
      <c r="A1868" s="32">
        <v>54</v>
      </c>
      <c r="B1868" s="77" t="s">
        <v>5520</v>
      </c>
      <c r="C1868" s="77" t="s">
        <v>5521</v>
      </c>
      <c r="D1868" s="52" t="s">
        <v>32</v>
      </c>
      <c r="E1868" s="52"/>
      <c r="F1868" s="29">
        <v>312400</v>
      </c>
      <c r="G1868" s="77"/>
      <c r="H1868" s="29"/>
      <c r="I1868" s="77"/>
      <c r="J1868" s="77"/>
      <c r="K1868" s="29">
        <v>6437.89</v>
      </c>
      <c r="L1868" s="244">
        <v>0</v>
      </c>
      <c r="M1868" s="77"/>
      <c r="N1868" s="244">
        <v>0</v>
      </c>
      <c r="O1868" s="77">
        <v>152.66000000000003</v>
      </c>
      <c r="P1868" s="244">
        <v>0</v>
      </c>
      <c r="Q1868" s="13"/>
      <c r="R1868" s="119">
        <v>63800000</v>
      </c>
      <c r="S1868" s="77"/>
      <c r="T1868" s="13"/>
      <c r="U1868" s="13"/>
      <c r="V1868" s="243">
        <f t="shared" si="79"/>
        <v>64195.144119999997</v>
      </c>
      <c r="W1868" s="30">
        <v>64195.144119999997</v>
      </c>
      <c r="X1868" s="30">
        <f t="shared" si="78"/>
        <v>64195.144119999997</v>
      </c>
      <c r="Y1868" s="11" t="s">
        <v>34</v>
      </c>
      <c r="Z1868" s="77">
        <v>56</v>
      </c>
      <c r="AA1868" s="77">
        <v>6</v>
      </c>
      <c r="AB1868" s="77">
        <v>5</v>
      </c>
      <c r="AC1868" s="77"/>
      <c r="AD1868" s="77"/>
    </row>
    <row r="1869" spans="1:30" ht="36" hidden="1" customHeight="1">
      <c r="A1869" s="32">
        <v>55</v>
      </c>
      <c r="B1869" s="77" t="s">
        <v>5522</v>
      </c>
      <c r="C1869" s="77" t="s">
        <v>5523</v>
      </c>
      <c r="D1869" s="52" t="s">
        <v>32</v>
      </c>
      <c r="E1869" s="52"/>
      <c r="F1869" s="29">
        <v>9905300</v>
      </c>
      <c r="G1869" s="77"/>
      <c r="H1869" s="29"/>
      <c r="I1869" s="77"/>
      <c r="J1869" s="77"/>
      <c r="K1869" s="29"/>
      <c r="L1869" s="244">
        <v>0</v>
      </c>
      <c r="M1869" s="119"/>
      <c r="N1869" s="244">
        <v>0</v>
      </c>
      <c r="O1869" s="77"/>
      <c r="P1869" s="244">
        <v>0</v>
      </c>
      <c r="Q1869" s="13"/>
      <c r="R1869" s="119">
        <v>0</v>
      </c>
      <c r="S1869" s="77"/>
      <c r="T1869" s="13"/>
      <c r="U1869" s="13"/>
      <c r="V1869" s="243">
        <f t="shared" si="79"/>
        <v>1528.38779</v>
      </c>
      <c r="W1869" s="30">
        <v>1528.38779</v>
      </c>
      <c r="X1869" s="30">
        <f t="shared" si="78"/>
        <v>1528.38779</v>
      </c>
      <c r="Y1869" s="11" t="s">
        <v>34</v>
      </c>
      <c r="Z1869" s="77">
        <v>56</v>
      </c>
      <c r="AA1869" s="77">
        <v>6</v>
      </c>
      <c r="AB1869" s="77">
        <v>5</v>
      </c>
      <c r="AC1869" s="77" t="s">
        <v>5524</v>
      </c>
      <c r="AD1869" s="77">
        <v>1441</v>
      </c>
    </row>
    <row r="1870" spans="1:30" ht="36" hidden="1" customHeight="1">
      <c r="A1870" s="32">
        <v>56</v>
      </c>
      <c r="B1870" s="77" t="s">
        <v>5525</v>
      </c>
      <c r="C1870" s="77" t="s">
        <v>5467</v>
      </c>
      <c r="D1870" s="52" t="s">
        <v>32</v>
      </c>
      <c r="E1870" s="52"/>
      <c r="F1870" s="29">
        <v>53218500</v>
      </c>
      <c r="G1870" s="77"/>
      <c r="H1870" s="29"/>
      <c r="I1870" s="77"/>
      <c r="J1870" s="77"/>
      <c r="K1870" s="29"/>
      <c r="L1870" s="244">
        <v>0</v>
      </c>
      <c r="M1870" s="77"/>
      <c r="N1870" s="244">
        <v>0</v>
      </c>
      <c r="O1870" s="77"/>
      <c r="P1870" s="244">
        <v>0</v>
      </c>
      <c r="Q1870" s="13"/>
      <c r="R1870" s="119">
        <v>2924000</v>
      </c>
      <c r="S1870" s="77"/>
      <c r="T1870" s="13"/>
      <c r="U1870" s="13"/>
      <c r="V1870" s="243">
        <f t="shared" si="79"/>
        <v>10843.214550000001</v>
      </c>
      <c r="W1870" s="30">
        <v>10843.214550000001</v>
      </c>
      <c r="X1870" s="30">
        <f t="shared" si="78"/>
        <v>10843.214550000001</v>
      </c>
      <c r="Y1870" s="11" t="s">
        <v>34</v>
      </c>
      <c r="Z1870" s="77">
        <v>56</v>
      </c>
      <c r="AA1870" s="77">
        <v>6</v>
      </c>
      <c r="AB1870" s="77">
        <v>5</v>
      </c>
      <c r="AC1870" s="77" t="s">
        <v>5526</v>
      </c>
      <c r="AD1870" s="77">
        <v>1442</v>
      </c>
    </row>
    <row r="1871" spans="1:30" ht="36" hidden="1" customHeight="1">
      <c r="A1871" s="32">
        <v>57</v>
      </c>
      <c r="B1871" s="77" t="s">
        <v>5527</v>
      </c>
      <c r="C1871" s="77" t="s">
        <v>5528</v>
      </c>
      <c r="D1871" s="52" t="s">
        <v>32</v>
      </c>
      <c r="E1871" s="52"/>
      <c r="F1871" s="29">
        <v>407100</v>
      </c>
      <c r="G1871" s="77"/>
      <c r="H1871" s="29"/>
      <c r="I1871" s="77"/>
      <c r="J1871" s="77"/>
      <c r="K1871" s="29">
        <v>103.18431372549018</v>
      </c>
      <c r="L1871" s="244"/>
      <c r="M1871" s="77"/>
      <c r="N1871" s="244">
        <v>0</v>
      </c>
      <c r="O1871" s="77"/>
      <c r="P1871" s="244">
        <v>0</v>
      </c>
      <c r="Q1871" s="13"/>
      <c r="R1871" s="119">
        <v>25000000</v>
      </c>
      <c r="S1871" s="77"/>
      <c r="T1871" s="13"/>
      <c r="U1871" s="13"/>
      <c r="V1871" s="243">
        <f t="shared" si="79"/>
        <v>22668.063529999999</v>
      </c>
      <c r="W1871" s="30">
        <v>22668.063529999999</v>
      </c>
      <c r="X1871" s="30">
        <f t="shared" si="78"/>
        <v>22668.063529999999</v>
      </c>
      <c r="Y1871" s="11" t="s">
        <v>34</v>
      </c>
      <c r="Z1871" s="77">
        <v>56</v>
      </c>
      <c r="AA1871" s="77">
        <v>6</v>
      </c>
      <c r="AB1871" s="77">
        <v>5</v>
      </c>
      <c r="AC1871" s="77" t="s">
        <v>5529</v>
      </c>
      <c r="AD1871" s="77">
        <v>1443</v>
      </c>
    </row>
    <row r="1872" spans="1:30" ht="36" hidden="1" customHeight="1">
      <c r="A1872" s="32">
        <v>58</v>
      </c>
      <c r="B1872" s="77" t="s">
        <v>5530</v>
      </c>
      <c r="C1872" s="77" t="s">
        <v>5531</v>
      </c>
      <c r="D1872" s="52" t="s">
        <v>32</v>
      </c>
      <c r="E1872" s="52"/>
      <c r="F1872" s="29">
        <v>6654500</v>
      </c>
      <c r="G1872" s="77"/>
      <c r="H1872" s="29"/>
      <c r="I1872" s="77"/>
      <c r="J1872" s="77"/>
      <c r="K1872" s="29"/>
      <c r="L1872" s="244">
        <v>0</v>
      </c>
      <c r="M1872" s="77"/>
      <c r="N1872" s="244">
        <v>0</v>
      </c>
      <c r="O1872" s="77"/>
      <c r="P1872" s="244">
        <v>0</v>
      </c>
      <c r="Q1872" s="13"/>
      <c r="R1872" s="119">
        <v>0</v>
      </c>
      <c r="S1872" s="77"/>
      <c r="T1872" s="13"/>
      <c r="U1872" s="13"/>
      <c r="V1872" s="243">
        <f t="shared" si="79"/>
        <v>1026.78935</v>
      </c>
      <c r="W1872" s="30">
        <v>1026.78935</v>
      </c>
      <c r="X1872" s="30">
        <f t="shared" si="78"/>
        <v>1026.78935</v>
      </c>
      <c r="Y1872" s="11" t="s">
        <v>34</v>
      </c>
      <c r="Z1872" s="77">
        <v>56</v>
      </c>
      <c r="AA1872" s="77">
        <v>6</v>
      </c>
      <c r="AB1872" s="77">
        <v>5</v>
      </c>
      <c r="AC1872" s="77" t="s">
        <v>5532</v>
      </c>
      <c r="AD1872" s="77">
        <v>2890</v>
      </c>
    </row>
    <row r="1873" spans="1:30" ht="36" hidden="1" customHeight="1">
      <c r="A1873" s="32">
        <v>59</v>
      </c>
      <c r="B1873" s="77" t="s">
        <v>5533</v>
      </c>
      <c r="C1873" s="77" t="s">
        <v>5534</v>
      </c>
      <c r="D1873" s="13" t="s">
        <v>55</v>
      </c>
      <c r="E1873" s="52"/>
      <c r="F1873" s="29">
        <v>539000</v>
      </c>
      <c r="G1873" s="77"/>
      <c r="H1873" s="29"/>
      <c r="I1873" s="77"/>
      <c r="J1873" s="77"/>
      <c r="K1873" s="29">
        <v>5475.3332549019606</v>
      </c>
      <c r="L1873" s="245">
        <v>0</v>
      </c>
      <c r="M1873" s="77"/>
      <c r="N1873" s="244">
        <v>0</v>
      </c>
      <c r="O1873" s="29">
        <v>181.73996190476188</v>
      </c>
      <c r="P1873" s="244">
        <v>0</v>
      </c>
      <c r="Q1873" s="13"/>
      <c r="R1873" s="119">
        <v>0</v>
      </c>
      <c r="S1873" s="77"/>
      <c r="T1873" s="13"/>
      <c r="U1873" s="13"/>
      <c r="V1873" s="243">
        <f t="shared" si="79"/>
        <v>5858.8345799999997</v>
      </c>
      <c r="W1873" s="30">
        <v>5858.8345799999997</v>
      </c>
      <c r="X1873" s="30">
        <f t="shared" si="78"/>
        <v>5858.8345799999997</v>
      </c>
      <c r="Y1873" s="13" t="s">
        <v>34</v>
      </c>
      <c r="Z1873" s="77">
        <v>56</v>
      </c>
      <c r="AA1873" s="77">
        <v>6</v>
      </c>
      <c r="AB1873" s="52">
        <v>1</v>
      </c>
      <c r="AC1873" s="77" t="s">
        <v>5535</v>
      </c>
      <c r="AD1873" s="77">
        <v>1422</v>
      </c>
    </row>
    <row r="1874" spans="1:30" ht="36" hidden="1" customHeight="1">
      <c r="A1874" s="32">
        <v>60</v>
      </c>
      <c r="B1874" s="77" t="s">
        <v>5536</v>
      </c>
      <c r="C1874" s="77" t="s">
        <v>5537</v>
      </c>
      <c r="D1874" s="13" t="s">
        <v>55</v>
      </c>
      <c r="E1874" s="52"/>
      <c r="F1874" s="29"/>
      <c r="G1874" s="77"/>
      <c r="H1874" s="29"/>
      <c r="I1874" s="77"/>
      <c r="J1874" s="77"/>
      <c r="K1874" s="29">
        <v>625</v>
      </c>
      <c r="L1874" s="244">
        <v>0</v>
      </c>
      <c r="M1874" s="77">
        <v>1154</v>
      </c>
      <c r="N1874" s="244">
        <v>0</v>
      </c>
      <c r="O1874" s="77"/>
      <c r="P1874" s="244">
        <v>0</v>
      </c>
      <c r="Q1874" s="13"/>
      <c r="R1874" s="119">
        <v>0</v>
      </c>
      <c r="S1874" s="77"/>
      <c r="T1874" s="13"/>
      <c r="U1874" s="13"/>
      <c r="V1874" s="243">
        <f t="shared" si="79"/>
        <v>1779.96</v>
      </c>
      <c r="W1874" s="30">
        <v>1779.96</v>
      </c>
      <c r="X1874" s="30">
        <f t="shared" si="78"/>
        <v>1779.96</v>
      </c>
      <c r="Y1874" s="13" t="s">
        <v>34</v>
      </c>
      <c r="Z1874" s="77">
        <v>56</v>
      </c>
      <c r="AA1874" s="77">
        <v>6</v>
      </c>
      <c r="AB1874" s="52">
        <v>1</v>
      </c>
      <c r="AC1874" s="77" t="s">
        <v>5538</v>
      </c>
      <c r="AD1874" s="77">
        <v>1423</v>
      </c>
    </row>
    <row r="1875" spans="1:30" ht="36" hidden="1" customHeight="1">
      <c r="A1875" s="32">
        <v>61</v>
      </c>
      <c r="B1875" s="77" t="s">
        <v>5539</v>
      </c>
      <c r="C1875" s="77" t="s">
        <v>5397</v>
      </c>
      <c r="D1875" s="13" t="s">
        <v>55</v>
      </c>
      <c r="E1875" s="52"/>
      <c r="F1875" s="29"/>
      <c r="G1875" s="77"/>
      <c r="H1875" s="29"/>
      <c r="I1875" s="77"/>
      <c r="J1875" s="77"/>
      <c r="K1875" s="29">
        <v>1004</v>
      </c>
      <c r="L1875" s="244">
        <v>0</v>
      </c>
      <c r="M1875" s="77"/>
      <c r="N1875" s="244">
        <v>0</v>
      </c>
      <c r="O1875" s="77"/>
      <c r="P1875" s="244">
        <v>0</v>
      </c>
      <c r="Q1875" s="13"/>
      <c r="R1875" s="119">
        <v>0</v>
      </c>
      <c r="S1875" s="77"/>
      <c r="T1875" s="13"/>
      <c r="U1875" s="13"/>
      <c r="V1875" s="243">
        <f t="shared" si="79"/>
        <v>1024.08</v>
      </c>
      <c r="W1875" s="30">
        <v>1024.08</v>
      </c>
      <c r="X1875" s="30">
        <f t="shared" si="78"/>
        <v>1024.08</v>
      </c>
      <c r="Y1875" s="13" t="s">
        <v>34</v>
      </c>
      <c r="Z1875" s="77">
        <v>56</v>
      </c>
      <c r="AA1875" s="77">
        <v>6</v>
      </c>
      <c r="AB1875" s="52">
        <v>1</v>
      </c>
      <c r="AC1875" s="77" t="s">
        <v>5540</v>
      </c>
      <c r="AD1875" s="77">
        <v>2896</v>
      </c>
    </row>
    <row r="1876" spans="1:30" ht="36" hidden="1" customHeight="1">
      <c r="A1876" s="32">
        <v>62</v>
      </c>
      <c r="B1876" s="77" t="s">
        <v>5541</v>
      </c>
      <c r="C1876" s="77" t="s">
        <v>5542</v>
      </c>
      <c r="D1876" s="52" t="s">
        <v>32</v>
      </c>
      <c r="E1876" s="52"/>
      <c r="F1876" s="29">
        <v>38522700</v>
      </c>
      <c r="G1876" s="77"/>
      <c r="H1876" s="29"/>
      <c r="I1876" s="77"/>
      <c r="J1876" s="77"/>
      <c r="K1876" s="29">
        <v>10.180392156862744</v>
      </c>
      <c r="L1876" s="244">
        <v>0</v>
      </c>
      <c r="M1876" s="77"/>
      <c r="N1876" s="244">
        <v>0</v>
      </c>
      <c r="O1876" s="77"/>
      <c r="P1876" s="244">
        <v>0</v>
      </c>
      <c r="Q1876" s="13"/>
      <c r="R1876" s="119">
        <v>0</v>
      </c>
      <c r="S1876" s="77"/>
      <c r="T1876" s="13"/>
      <c r="U1876" s="13"/>
      <c r="V1876" s="243">
        <f t="shared" si="79"/>
        <v>5954.4366100000007</v>
      </c>
      <c r="W1876" s="30">
        <v>5954.4366100000007</v>
      </c>
      <c r="X1876" s="30">
        <f t="shared" si="78"/>
        <v>5954.4366100000007</v>
      </c>
      <c r="Y1876" s="11" t="s">
        <v>34</v>
      </c>
      <c r="Z1876" s="77">
        <v>56</v>
      </c>
      <c r="AA1876" s="77">
        <v>6</v>
      </c>
      <c r="AB1876" s="77">
        <v>5</v>
      </c>
      <c r="AC1876" s="77" t="s">
        <v>5543</v>
      </c>
      <c r="AD1876" s="77">
        <v>1424</v>
      </c>
    </row>
    <row r="1877" spans="1:30" ht="36" hidden="1" customHeight="1">
      <c r="A1877" s="32">
        <v>63</v>
      </c>
      <c r="B1877" s="51" t="s">
        <v>5544</v>
      </c>
      <c r="C1877" s="51" t="s">
        <v>5467</v>
      </c>
      <c r="D1877" s="52" t="s">
        <v>32</v>
      </c>
      <c r="E1877" s="52"/>
      <c r="F1877" s="29">
        <v>35419800</v>
      </c>
      <c r="G1877" s="77"/>
      <c r="H1877" s="29"/>
      <c r="I1877" s="77"/>
      <c r="J1877" s="77"/>
      <c r="K1877" s="29"/>
      <c r="L1877" s="244">
        <v>0</v>
      </c>
      <c r="M1877" s="77"/>
      <c r="N1877" s="244">
        <v>0</v>
      </c>
      <c r="O1877" s="77"/>
      <c r="P1877" s="244">
        <v>0</v>
      </c>
      <c r="Q1877" s="13"/>
      <c r="R1877" s="119">
        <v>0</v>
      </c>
      <c r="S1877" s="77"/>
      <c r="T1877" s="13"/>
      <c r="U1877" s="13"/>
      <c r="V1877" s="243">
        <f t="shared" si="79"/>
        <v>5465.2751400000006</v>
      </c>
      <c r="W1877" s="30">
        <v>5465.2751400000006</v>
      </c>
      <c r="X1877" s="30">
        <f t="shared" si="78"/>
        <v>5465.2751400000006</v>
      </c>
      <c r="Y1877" s="11" t="s">
        <v>34</v>
      </c>
      <c r="Z1877" s="77">
        <v>56</v>
      </c>
      <c r="AA1877" s="77">
        <v>6</v>
      </c>
      <c r="AB1877" s="77">
        <v>5</v>
      </c>
      <c r="AC1877" s="77" t="s">
        <v>5545</v>
      </c>
      <c r="AD1877" s="77">
        <v>1425</v>
      </c>
    </row>
    <row r="1878" spans="1:30" ht="36" hidden="1" customHeight="1">
      <c r="A1878" s="32">
        <v>64</v>
      </c>
      <c r="B1878" s="51" t="s">
        <v>5546</v>
      </c>
      <c r="C1878" s="51" t="s">
        <v>5531</v>
      </c>
      <c r="D1878" s="52" t="s">
        <v>32</v>
      </c>
      <c r="E1878" s="52"/>
      <c r="F1878" s="29">
        <v>10177000</v>
      </c>
      <c r="G1878" s="77"/>
      <c r="H1878" s="29"/>
      <c r="I1878" s="77"/>
      <c r="J1878" s="77"/>
      <c r="K1878" s="29"/>
      <c r="L1878" s="244">
        <v>0</v>
      </c>
      <c r="M1878" s="77"/>
      <c r="N1878" s="244">
        <v>0</v>
      </c>
      <c r="O1878" s="77"/>
      <c r="P1878" s="244">
        <v>0</v>
      </c>
      <c r="Q1878" s="13"/>
      <c r="R1878" s="119">
        <v>0</v>
      </c>
      <c r="S1878" s="77"/>
      <c r="T1878" s="13"/>
      <c r="U1878" s="13"/>
      <c r="V1878" s="243">
        <f t="shared" si="79"/>
        <v>1570.3111000000001</v>
      </c>
      <c r="W1878" s="30">
        <v>1570.3111000000001</v>
      </c>
      <c r="X1878" s="30">
        <f t="shared" si="78"/>
        <v>1570.3111000000001</v>
      </c>
      <c r="Y1878" s="11" t="s">
        <v>34</v>
      </c>
      <c r="Z1878" s="77">
        <v>56</v>
      </c>
      <c r="AA1878" s="77">
        <v>6</v>
      </c>
      <c r="AB1878" s="77">
        <v>5</v>
      </c>
      <c r="AC1878" s="77" t="s">
        <v>5547</v>
      </c>
      <c r="AD1878" s="77">
        <v>1426</v>
      </c>
    </row>
    <row r="1879" spans="1:30" ht="36" hidden="1" customHeight="1">
      <c r="A1879" s="32">
        <v>65</v>
      </c>
      <c r="B1879" s="77" t="s">
        <v>5548</v>
      </c>
      <c r="C1879" s="77" t="s">
        <v>5411</v>
      </c>
      <c r="D1879" s="52" t="s">
        <v>32</v>
      </c>
      <c r="E1879" s="52"/>
      <c r="F1879" s="29">
        <v>6570000</v>
      </c>
      <c r="G1879" s="29"/>
      <c r="H1879" s="29"/>
      <c r="I1879" s="29"/>
      <c r="J1879" s="29"/>
      <c r="K1879" s="29"/>
      <c r="L1879" s="244">
        <v>0</v>
      </c>
      <c r="M1879" s="77"/>
      <c r="N1879" s="244">
        <v>0</v>
      </c>
      <c r="O1879" s="77"/>
      <c r="P1879" s="244">
        <v>0</v>
      </c>
      <c r="Q1879" s="13"/>
      <c r="R1879" s="119">
        <v>0</v>
      </c>
      <c r="S1879" s="77"/>
      <c r="T1879" s="13"/>
      <c r="U1879" s="13"/>
      <c r="V1879" s="243">
        <f t="shared" si="79"/>
        <v>1013.7510000000001</v>
      </c>
      <c r="W1879" s="30">
        <v>1013.7510000000001</v>
      </c>
      <c r="X1879" s="30">
        <f t="shared" ref="X1879:X1908" si="80">IF(Y1879="EVN",V1879,W1879)</f>
        <v>1013.7510000000001</v>
      </c>
      <c r="Y1879" s="11" t="s">
        <v>34</v>
      </c>
      <c r="Z1879" s="77">
        <v>56</v>
      </c>
      <c r="AA1879" s="77">
        <v>6</v>
      </c>
      <c r="AB1879" s="77">
        <v>5</v>
      </c>
      <c r="AC1879" s="77" t="s">
        <v>5549</v>
      </c>
      <c r="AD1879" s="77">
        <v>2886</v>
      </c>
    </row>
    <row r="1880" spans="1:30" ht="36" hidden="1" customHeight="1">
      <c r="A1880" s="32">
        <v>66</v>
      </c>
      <c r="B1880" s="77" t="s">
        <v>5550</v>
      </c>
      <c r="C1880" s="77" t="s">
        <v>5542</v>
      </c>
      <c r="D1880" s="52" t="s">
        <v>32</v>
      </c>
      <c r="E1880" s="52"/>
      <c r="F1880" s="29">
        <v>42192600</v>
      </c>
      <c r="G1880" s="29"/>
      <c r="H1880" s="29"/>
      <c r="I1880" s="29"/>
      <c r="J1880" s="29"/>
      <c r="K1880" s="29"/>
      <c r="L1880" s="244">
        <v>0</v>
      </c>
      <c r="M1880" s="77"/>
      <c r="N1880" s="244">
        <v>0</v>
      </c>
      <c r="O1880" s="77"/>
      <c r="P1880" s="244">
        <v>0</v>
      </c>
      <c r="Q1880" s="13"/>
      <c r="R1880" s="119">
        <v>0</v>
      </c>
      <c r="S1880" s="77"/>
      <c r="T1880" s="13"/>
      <c r="U1880" s="13"/>
      <c r="V1880" s="243">
        <f t="shared" si="79"/>
        <v>6510.3181800000002</v>
      </c>
      <c r="W1880" s="30">
        <v>6510.3181800000002</v>
      </c>
      <c r="X1880" s="30">
        <f t="shared" si="80"/>
        <v>6510.3181800000002</v>
      </c>
      <c r="Y1880" s="11" t="s">
        <v>34</v>
      </c>
      <c r="Z1880" s="77">
        <v>56</v>
      </c>
      <c r="AA1880" s="77">
        <v>6</v>
      </c>
      <c r="AB1880" s="77">
        <v>5</v>
      </c>
      <c r="AC1880" s="77" t="s">
        <v>5551</v>
      </c>
      <c r="AD1880" s="77">
        <v>1428</v>
      </c>
    </row>
    <row r="1881" spans="1:30" ht="36" hidden="1" customHeight="1">
      <c r="A1881" s="32">
        <v>67</v>
      </c>
      <c r="B1881" s="77" t="s">
        <v>5552</v>
      </c>
      <c r="C1881" s="77" t="s">
        <v>5467</v>
      </c>
      <c r="D1881" s="52" t="s">
        <v>32</v>
      </c>
      <c r="E1881" s="52"/>
      <c r="F1881" s="29">
        <v>44661200</v>
      </c>
      <c r="G1881" s="29"/>
      <c r="H1881" s="29"/>
      <c r="I1881" s="29"/>
      <c r="J1881" s="29"/>
      <c r="K1881" s="29"/>
      <c r="L1881" s="244">
        <v>0</v>
      </c>
      <c r="M1881" s="77"/>
      <c r="N1881" s="244">
        <v>0</v>
      </c>
      <c r="O1881" s="77"/>
      <c r="P1881" s="244">
        <v>0</v>
      </c>
      <c r="Q1881" s="13"/>
      <c r="R1881" s="119">
        <v>0</v>
      </c>
      <c r="S1881" s="77"/>
      <c r="T1881" s="13"/>
      <c r="U1881" s="13"/>
      <c r="V1881" s="243">
        <f t="shared" si="79"/>
        <v>6891.2231600000005</v>
      </c>
      <c r="W1881" s="30">
        <v>6891.2231600000005</v>
      </c>
      <c r="X1881" s="30">
        <f t="shared" si="80"/>
        <v>6891.2231600000005</v>
      </c>
      <c r="Y1881" s="11" t="s">
        <v>34</v>
      </c>
      <c r="Z1881" s="77">
        <v>56</v>
      </c>
      <c r="AA1881" s="77">
        <v>6</v>
      </c>
      <c r="AB1881" s="77">
        <v>5</v>
      </c>
      <c r="AC1881" s="77" t="s">
        <v>5553</v>
      </c>
      <c r="AD1881" s="77">
        <v>1430</v>
      </c>
    </row>
    <row r="1882" spans="1:30" ht="36" hidden="1" customHeight="1">
      <c r="A1882" s="32">
        <v>68</v>
      </c>
      <c r="B1882" s="77" t="s">
        <v>5554</v>
      </c>
      <c r="C1882" s="77" t="s">
        <v>5397</v>
      </c>
      <c r="D1882" s="52" t="s">
        <v>32</v>
      </c>
      <c r="E1882" s="52"/>
      <c r="F1882" s="29">
        <v>79950600</v>
      </c>
      <c r="G1882" s="29"/>
      <c r="H1882" s="29"/>
      <c r="I1882" s="29"/>
      <c r="J1882" s="29"/>
      <c r="K1882" s="29"/>
      <c r="L1882" s="244">
        <v>0</v>
      </c>
      <c r="M1882" s="77"/>
      <c r="N1882" s="244">
        <v>0</v>
      </c>
      <c r="O1882" s="77"/>
      <c r="P1882" s="244">
        <v>0</v>
      </c>
      <c r="Q1882" s="13"/>
      <c r="R1882" s="119">
        <v>2283000</v>
      </c>
      <c r="S1882" s="77"/>
      <c r="T1882" s="13"/>
      <c r="U1882" s="13"/>
      <c r="V1882" s="243">
        <f t="shared" si="79"/>
        <v>14391.077580000001</v>
      </c>
      <c r="W1882" s="30">
        <v>14391.077580000001</v>
      </c>
      <c r="X1882" s="30">
        <f t="shared" si="80"/>
        <v>14391.077580000001</v>
      </c>
      <c r="Y1882" s="11" t="s">
        <v>34</v>
      </c>
      <c r="Z1882" s="77">
        <v>56</v>
      </c>
      <c r="AA1882" s="77">
        <v>6</v>
      </c>
      <c r="AB1882" s="77">
        <v>5</v>
      </c>
      <c r="AC1882" s="77" t="s">
        <v>5555</v>
      </c>
      <c r="AD1882" s="77">
        <v>1429</v>
      </c>
    </row>
    <row r="1883" spans="1:30" ht="36" customHeight="1">
      <c r="A1883" s="32">
        <v>69</v>
      </c>
      <c r="B1883" s="77" t="s">
        <v>5556</v>
      </c>
      <c r="C1883" s="77" t="s">
        <v>5511</v>
      </c>
      <c r="D1883" s="52" t="s">
        <v>32</v>
      </c>
      <c r="E1883" s="52"/>
      <c r="F1883" s="29">
        <v>605306500</v>
      </c>
      <c r="G1883" s="29"/>
      <c r="H1883" s="29"/>
      <c r="I1883" s="29"/>
      <c r="J1883" s="29"/>
      <c r="K1883" s="29"/>
      <c r="L1883" s="244">
        <v>0</v>
      </c>
      <c r="M1883" s="77"/>
      <c r="N1883" s="244">
        <v>0</v>
      </c>
      <c r="O1883" s="77"/>
      <c r="P1883" s="244">
        <v>0</v>
      </c>
      <c r="Q1883" s="13"/>
      <c r="R1883" s="119">
        <v>42991000</v>
      </c>
      <c r="S1883" s="77"/>
      <c r="T1883" s="13"/>
      <c r="U1883" s="13"/>
      <c r="V1883" s="243">
        <f t="shared" si="79"/>
        <v>132090.69295</v>
      </c>
      <c r="W1883" s="30">
        <v>132090.69295</v>
      </c>
      <c r="X1883" s="30">
        <f t="shared" si="80"/>
        <v>132090.69295</v>
      </c>
      <c r="Y1883" s="11" t="s">
        <v>34</v>
      </c>
      <c r="Z1883" s="77">
        <v>56</v>
      </c>
      <c r="AA1883" s="77">
        <v>6</v>
      </c>
      <c r="AB1883" s="77">
        <v>5</v>
      </c>
      <c r="AC1883" s="77"/>
      <c r="AD1883" s="77"/>
    </row>
    <row r="1884" spans="1:30" ht="36" hidden="1" customHeight="1">
      <c r="A1884" s="32">
        <v>70</v>
      </c>
      <c r="B1884" s="77" t="s">
        <v>5557</v>
      </c>
      <c r="C1884" s="77" t="s">
        <v>5558</v>
      </c>
      <c r="D1884" s="52" t="s">
        <v>32</v>
      </c>
      <c r="E1884" s="52"/>
      <c r="F1884" s="29">
        <v>6914700</v>
      </c>
      <c r="G1884" s="29"/>
      <c r="H1884" s="29"/>
      <c r="I1884" s="29"/>
      <c r="J1884" s="29"/>
      <c r="K1884" s="29"/>
      <c r="L1884" s="244">
        <v>0</v>
      </c>
      <c r="M1884" s="77"/>
      <c r="N1884" s="244">
        <v>0</v>
      </c>
      <c r="O1884" s="77"/>
      <c r="P1884" s="244">
        <v>0</v>
      </c>
      <c r="Q1884" s="13"/>
      <c r="R1884" s="119">
        <v>0</v>
      </c>
      <c r="S1884" s="77"/>
      <c r="T1884" s="13"/>
      <c r="U1884" s="13"/>
      <c r="V1884" s="243">
        <f t="shared" si="79"/>
        <v>1066.93821</v>
      </c>
      <c r="W1884" s="30">
        <v>1066.93821</v>
      </c>
      <c r="X1884" s="30">
        <f t="shared" si="80"/>
        <v>1066.93821</v>
      </c>
      <c r="Y1884" s="11" t="s">
        <v>34</v>
      </c>
      <c r="Z1884" s="77">
        <v>56</v>
      </c>
      <c r="AA1884" s="77">
        <v>6</v>
      </c>
      <c r="AB1884" s="77">
        <v>5</v>
      </c>
      <c r="AC1884" s="77" t="s">
        <v>5559</v>
      </c>
      <c r="AD1884" s="77">
        <v>1412</v>
      </c>
    </row>
    <row r="1885" spans="1:30" ht="36" hidden="1" customHeight="1">
      <c r="A1885" s="32">
        <v>71</v>
      </c>
      <c r="B1885" s="77" t="s">
        <v>5560</v>
      </c>
      <c r="C1885" s="77" t="s">
        <v>5561</v>
      </c>
      <c r="D1885" s="52" t="s">
        <v>32</v>
      </c>
      <c r="E1885" s="52"/>
      <c r="F1885" s="29">
        <v>12439200</v>
      </c>
      <c r="G1885" s="29"/>
      <c r="H1885" s="29"/>
      <c r="I1885" s="29"/>
      <c r="J1885" s="29"/>
      <c r="K1885" s="29">
        <v>28.3032</v>
      </c>
      <c r="L1885" s="244">
        <v>0</v>
      </c>
      <c r="M1885" s="77"/>
      <c r="N1885" s="244">
        <v>0</v>
      </c>
      <c r="O1885" s="246">
        <v>6.1576000000000004</v>
      </c>
      <c r="P1885" s="244">
        <v>0</v>
      </c>
      <c r="Q1885" s="13"/>
      <c r="R1885" s="119">
        <v>0</v>
      </c>
      <c r="S1885" s="77"/>
      <c r="T1885" s="13"/>
      <c r="U1885" s="13"/>
      <c r="V1885" s="243">
        <f t="shared" si="79"/>
        <v>1954.7033040000001</v>
      </c>
      <c r="W1885" s="30">
        <v>1954.7033040000001</v>
      </c>
      <c r="X1885" s="30">
        <f t="shared" si="80"/>
        <v>1954.7033040000001</v>
      </c>
      <c r="Y1885" s="11" t="s">
        <v>34</v>
      </c>
      <c r="Z1885" s="77">
        <v>56</v>
      </c>
      <c r="AA1885" s="77">
        <v>6</v>
      </c>
      <c r="AB1885" s="77">
        <v>5</v>
      </c>
      <c r="AC1885" s="77" t="s">
        <v>5562</v>
      </c>
      <c r="AD1885" s="77">
        <v>2895</v>
      </c>
    </row>
    <row r="1886" spans="1:30" ht="36" hidden="1" customHeight="1">
      <c r="A1886" s="32">
        <v>72</v>
      </c>
      <c r="B1886" s="51" t="s">
        <v>5563</v>
      </c>
      <c r="C1886" s="51" t="s">
        <v>5564</v>
      </c>
      <c r="D1886" s="52" t="s">
        <v>5565</v>
      </c>
      <c r="E1886" s="52"/>
      <c r="F1886" s="29">
        <v>8904200</v>
      </c>
      <c r="G1886" s="29"/>
      <c r="H1886" s="29"/>
      <c r="I1886" s="29"/>
      <c r="J1886" s="29"/>
      <c r="K1886" s="29">
        <v>113.82196078431373</v>
      </c>
      <c r="L1886" s="244">
        <v>0</v>
      </c>
      <c r="M1886" s="29"/>
      <c r="N1886" s="244">
        <v>0</v>
      </c>
      <c r="O1886" s="29">
        <v>42.24</v>
      </c>
      <c r="P1886" s="244">
        <v>0</v>
      </c>
      <c r="Q1886" s="13"/>
      <c r="R1886" s="119">
        <v>0</v>
      </c>
      <c r="S1886" s="29">
        <v>10.8</v>
      </c>
      <c r="T1886" s="13"/>
      <c r="U1886" s="13"/>
      <c r="V1886" s="243">
        <f t="shared" si="79"/>
        <v>1546.1404600000003</v>
      </c>
      <c r="W1886" s="30">
        <v>1546.1404600000003</v>
      </c>
      <c r="X1886" s="30">
        <f t="shared" si="80"/>
        <v>1546.1404600000003</v>
      </c>
      <c r="Y1886" s="13" t="s">
        <v>34</v>
      </c>
      <c r="Z1886" s="77">
        <v>56</v>
      </c>
      <c r="AA1886" s="77">
        <v>6</v>
      </c>
      <c r="AB1886" s="77">
        <v>6</v>
      </c>
      <c r="AC1886" s="77" t="s">
        <v>5566</v>
      </c>
      <c r="AD1886" s="77">
        <v>1433</v>
      </c>
    </row>
    <row r="1887" spans="1:30" ht="36" hidden="1" customHeight="1">
      <c r="A1887" s="32">
        <v>73</v>
      </c>
      <c r="B1887" s="77" t="s">
        <v>5567</v>
      </c>
      <c r="C1887" s="77" t="s">
        <v>5568</v>
      </c>
      <c r="D1887" s="52" t="s">
        <v>5565</v>
      </c>
      <c r="E1887" s="52"/>
      <c r="F1887" s="29">
        <v>6692700</v>
      </c>
      <c r="G1887" s="29"/>
      <c r="H1887" s="29"/>
      <c r="I1887" s="29"/>
      <c r="J1887" s="29"/>
      <c r="K1887" s="29"/>
      <c r="L1887" s="244">
        <v>0</v>
      </c>
      <c r="M1887" s="77"/>
      <c r="N1887" s="244">
        <v>0</v>
      </c>
      <c r="O1887" s="77"/>
      <c r="P1887" s="244">
        <v>0</v>
      </c>
      <c r="Q1887" s="13"/>
      <c r="R1887" s="119">
        <v>0</v>
      </c>
      <c r="S1887" s="77"/>
      <c r="T1887" s="13"/>
      <c r="U1887" s="13"/>
      <c r="V1887" s="243">
        <f t="shared" si="79"/>
        <v>1032.68361</v>
      </c>
      <c r="W1887" s="30">
        <v>1032.68361</v>
      </c>
      <c r="X1887" s="30">
        <f t="shared" si="80"/>
        <v>1032.68361</v>
      </c>
      <c r="Y1887" s="13" t="s">
        <v>34</v>
      </c>
      <c r="Z1887" s="77">
        <v>56</v>
      </c>
      <c r="AA1887" s="77">
        <v>6</v>
      </c>
      <c r="AB1887" s="77">
        <v>6</v>
      </c>
      <c r="AC1887" s="77" t="s">
        <v>5569</v>
      </c>
      <c r="AD1887" s="77">
        <v>1434</v>
      </c>
    </row>
    <row r="1888" spans="1:30" ht="36" hidden="1" customHeight="1">
      <c r="A1888" s="32">
        <v>74</v>
      </c>
      <c r="B1888" s="77" t="s">
        <v>5570</v>
      </c>
      <c r="C1888" s="77" t="s">
        <v>5571</v>
      </c>
      <c r="D1888" s="52" t="s">
        <v>5565</v>
      </c>
      <c r="E1888" s="52"/>
      <c r="F1888" s="29">
        <v>30235200</v>
      </c>
      <c r="G1888" s="77"/>
      <c r="H1888" s="29"/>
      <c r="I1888" s="77"/>
      <c r="J1888" s="77"/>
      <c r="K1888" s="29">
        <v>180</v>
      </c>
      <c r="L1888" s="244">
        <v>0</v>
      </c>
      <c r="M1888" s="77"/>
      <c r="N1888" s="244">
        <v>0</v>
      </c>
      <c r="O1888" s="77"/>
      <c r="P1888" s="244">
        <v>0</v>
      </c>
      <c r="Q1888" s="13"/>
      <c r="R1888" s="119">
        <v>0</v>
      </c>
      <c r="S1888" s="77">
        <v>768</v>
      </c>
      <c r="T1888" s="13"/>
      <c r="U1888" s="13"/>
      <c r="V1888" s="243">
        <f t="shared" si="79"/>
        <v>5686.0113600000004</v>
      </c>
      <c r="W1888" s="30">
        <v>5686.0113600000004</v>
      </c>
      <c r="X1888" s="30">
        <f t="shared" si="80"/>
        <v>5686.0113600000004</v>
      </c>
      <c r="Y1888" s="13" t="s">
        <v>34</v>
      </c>
      <c r="Z1888" s="77">
        <v>56</v>
      </c>
      <c r="AA1888" s="77">
        <v>6</v>
      </c>
      <c r="AB1888" s="77">
        <v>6</v>
      </c>
      <c r="AC1888" s="77" t="s">
        <v>5572</v>
      </c>
      <c r="AD1888" s="77">
        <v>1435</v>
      </c>
    </row>
    <row r="1889" spans="1:30" ht="36" hidden="1" customHeight="1">
      <c r="A1889" s="32">
        <v>75</v>
      </c>
      <c r="B1889" s="77" t="s">
        <v>5573</v>
      </c>
      <c r="C1889" s="77" t="s">
        <v>5574</v>
      </c>
      <c r="D1889" s="52" t="s">
        <v>5565</v>
      </c>
      <c r="E1889" s="52"/>
      <c r="F1889" s="29">
        <v>5082800</v>
      </c>
      <c r="G1889" s="77"/>
      <c r="H1889" s="29"/>
      <c r="I1889" s="77"/>
      <c r="J1889" s="77"/>
      <c r="K1889" s="29"/>
      <c r="L1889" s="244">
        <v>0</v>
      </c>
      <c r="M1889" s="77"/>
      <c r="N1889" s="244">
        <v>0</v>
      </c>
      <c r="O1889" s="77"/>
      <c r="P1889" s="244">
        <v>0</v>
      </c>
      <c r="Q1889" s="13"/>
      <c r="R1889" s="119">
        <v>0</v>
      </c>
      <c r="S1889" s="77"/>
      <c r="T1889" s="13"/>
      <c r="U1889" s="13"/>
      <c r="V1889" s="243">
        <f t="shared" si="79"/>
        <v>784.27604000000008</v>
      </c>
      <c r="W1889" s="30">
        <v>784.27604000000008</v>
      </c>
      <c r="X1889" s="30">
        <f t="shared" si="80"/>
        <v>784.27604000000008</v>
      </c>
      <c r="Y1889" s="13" t="s">
        <v>34</v>
      </c>
      <c r="Z1889" s="77">
        <v>56</v>
      </c>
      <c r="AA1889" s="77">
        <v>6</v>
      </c>
      <c r="AB1889" s="77">
        <v>6</v>
      </c>
      <c r="AC1889" s="77" t="s">
        <v>5575</v>
      </c>
      <c r="AD1889" s="77">
        <v>1436</v>
      </c>
    </row>
    <row r="1890" spans="1:30" ht="36" hidden="1" customHeight="1">
      <c r="A1890" s="32">
        <v>76</v>
      </c>
      <c r="B1890" s="77" t="s">
        <v>5576</v>
      </c>
      <c r="C1890" s="77" t="s">
        <v>5489</v>
      </c>
      <c r="D1890" s="52" t="s">
        <v>32</v>
      </c>
      <c r="E1890" s="52"/>
      <c r="F1890" s="29"/>
      <c r="G1890" s="29"/>
      <c r="H1890" s="29"/>
      <c r="I1890" s="29"/>
      <c r="J1890" s="29"/>
      <c r="K1890" s="29">
        <v>728.21</v>
      </c>
      <c r="L1890" s="244">
        <v>0</v>
      </c>
      <c r="M1890" s="29"/>
      <c r="N1890" s="244">
        <v>0</v>
      </c>
      <c r="O1890" s="29"/>
      <c r="P1890" s="244">
        <v>0</v>
      </c>
      <c r="Q1890" s="13"/>
      <c r="R1890" s="119">
        <v>2626000000</v>
      </c>
      <c r="S1890" s="29"/>
      <c r="T1890" s="13"/>
      <c r="U1890" s="13"/>
      <c r="V1890" s="243">
        <f t="shared" si="79"/>
        <v>2364142.7741999999</v>
      </c>
      <c r="W1890" s="30">
        <v>2364142.7741999999</v>
      </c>
      <c r="X1890" s="30">
        <f t="shared" si="80"/>
        <v>2364142.7741999999</v>
      </c>
      <c r="Y1890" s="11" t="s">
        <v>34</v>
      </c>
      <c r="Z1890" s="77">
        <v>56</v>
      </c>
      <c r="AA1890" s="77">
        <v>6</v>
      </c>
      <c r="AB1890" s="77">
        <v>5</v>
      </c>
      <c r="AC1890" s="77" t="s">
        <v>5577</v>
      </c>
      <c r="AD1890" s="77">
        <v>1447</v>
      </c>
    </row>
    <row r="1891" spans="1:30" ht="36" hidden="1" customHeight="1">
      <c r="A1891" s="32">
        <v>77</v>
      </c>
      <c r="B1891" s="77" t="s">
        <v>5578</v>
      </c>
      <c r="C1891" s="77" t="s">
        <v>5579</v>
      </c>
      <c r="D1891" s="52" t="s">
        <v>32</v>
      </c>
      <c r="E1891" s="52"/>
      <c r="F1891" s="29">
        <v>10498800</v>
      </c>
      <c r="G1891" s="29"/>
      <c r="H1891" s="29"/>
      <c r="I1891" s="29"/>
      <c r="J1891" s="29"/>
      <c r="K1891" s="29"/>
      <c r="L1891" s="244">
        <v>0</v>
      </c>
      <c r="M1891" s="29"/>
      <c r="N1891" s="244">
        <v>0</v>
      </c>
      <c r="O1891" s="29"/>
      <c r="P1891" s="244">
        <v>0</v>
      </c>
      <c r="Q1891" s="13"/>
      <c r="R1891" s="119">
        <v>0</v>
      </c>
      <c r="S1891" s="29"/>
      <c r="T1891" s="13"/>
      <c r="U1891" s="13"/>
      <c r="V1891" s="243">
        <f t="shared" si="79"/>
        <v>1619.9648400000001</v>
      </c>
      <c r="W1891" s="30">
        <v>1619.9648400000001</v>
      </c>
      <c r="X1891" s="30">
        <f t="shared" si="80"/>
        <v>1619.9648400000001</v>
      </c>
      <c r="Y1891" s="11" t="s">
        <v>34</v>
      </c>
      <c r="Z1891" s="77">
        <v>56</v>
      </c>
      <c r="AA1891" s="77">
        <v>6</v>
      </c>
      <c r="AB1891" s="77">
        <v>5</v>
      </c>
      <c r="AC1891" s="77" t="s">
        <v>5580</v>
      </c>
      <c r="AD1891" s="77">
        <v>2887</v>
      </c>
    </row>
    <row r="1892" spans="1:30" ht="36" hidden="1" customHeight="1">
      <c r="A1892" s="32">
        <v>78</v>
      </c>
      <c r="B1892" s="77" t="s">
        <v>5471</v>
      </c>
      <c r="C1892" s="77" t="s">
        <v>5472</v>
      </c>
      <c r="D1892" s="52" t="s">
        <v>32</v>
      </c>
      <c r="E1892" s="52"/>
      <c r="F1892" s="29">
        <v>28455000</v>
      </c>
      <c r="G1892" s="29">
        <v>17957</v>
      </c>
      <c r="H1892" s="29"/>
      <c r="I1892" s="29"/>
      <c r="J1892" s="29"/>
      <c r="K1892" s="29">
        <v>48</v>
      </c>
      <c r="L1892" s="244">
        <v>0</v>
      </c>
      <c r="M1892" s="29"/>
      <c r="N1892" s="244">
        <v>0</v>
      </c>
      <c r="O1892" s="29"/>
      <c r="P1892" s="244">
        <v>0</v>
      </c>
      <c r="Q1892" s="13"/>
      <c r="R1892" s="119">
        <v>0</v>
      </c>
      <c r="S1892" s="29"/>
      <c r="T1892" s="13"/>
      <c r="U1892" s="13"/>
      <c r="V1892" s="243">
        <f t="shared" si="79"/>
        <v>17009.466499999999</v>
      </c>
      <c r="W1892" s="30">
        <v>17009.466499999999</v>
      </c>
      <c r="X1892" s="30">
        <f t="shared" si="80"/>
        <v>17009.466499999999</v>
      </c>
      <c r="Y1892" s="11" t="s">
        <v>34</v>
      </c>
      <c r="Z1892" s="77">
        <v>56</v>
      </c>
      <c r="AA1892" s="77">
        <v>6</v>
      </c>
      <c r="AB1892" s="77">
        <v>5</v>
      </c>
      <c r="AC1892" s="77" t="s">
        <v>5581</v>
      </c>
      <c r="AD1892" s="77">
        <v>2892</v>
      </c>
    </row>
    <row r="1893" spans="1:30" ht="36" hidden="1" customHeight="1">
      <c r="A1893" s="32">
        <v>79</v>
      </c>
      <c r="B1893" s="77" t="s">
        <v>5582</v>
      </c>
      <c r="C1893" s="77" t="s">
        <v>5583</v>
      </c>
      <c r="D1893" s="52" t="s">
        <v>32</v>
      </c>
      <c r="E1893" s="52"/>
      <c r="F1893" s="29"/>
      <c r="G1893" s="29"/>
      <c r="H1893" s="29"/>
      <c r="I1893" s="29"/>
      <c r="J1893" s="29"/>
      <c r="K1893" s="29"/>
      <c r="L1893" s="244">
        <v>0</v>
      </c>
      <c r="M1893" s="29"/>
      <c r="N1893" s="244">
        <v>0</v>
      </c>
      <c r="O1893" s="29"/>
      <c r="P1893" s="244">
        <v>0</v>
      </c>
      <c r="Q1893" s="13"/>
      <c r="R1893" s="119">
        <v>8943000</v>
      </c>
      <c r="S1893" s="29"/>
      <c r="T1893" s="13"/>
      <c r="U1893" s="13"/>
      <c r="V1893" s="243">
        <f t="shared" si="79"/>
        <v>8048.7</v>
      </c>
      <c r="W1893" s="30">
        <v>8048.7</v>
      </c>
      <c r="X1893" s="30">
        <f t="shared" si="80"/>
        <v>8048.7</v>
      </c>
      <c r="Y1893" s="11" t="s">
        <v>34</v>
      </c>
      <c r="Z1893" s="77">
        <v>56</v>
      </c>
      <c r="AA1893" s="77">
        <v>6</v>
      </c>
      <c r="AB1893" s="77">
        <v>5</v>
      </c>
      <c r="AC1893" s="77" t="s">
        <v>5584</v>
      </c>
      <c r="AD1893" s="77">
        <v>2883</v>
      </c>
    </row>
    <row r="1894" spans="1:30" ht="36" hidden="1" customHeight="1">
      <c r="A1894" s="32">
        <v>80</v>
      </c>
      <c r="B1894" s="77" t="s">
        <v>5585</v>
      </c>
      <c r="C1894" s="77" t="s">
        <v>5586</v>
      </c>
      <c r="D1894" s="13" t="s">
        <v>55</v>
      </c>
      <c r="E1894" s="52"/>
      <c r="F1894" s="29">
        <v>1050635</v>
      </c>
      <c r="G1894" s="29"/>
      <c r="H1894" s="29"/>
      <c r="I1894" s="29"/>
      <c r="J1894" s="29"/>
      <c r="K1894" s="29">
        <v>39.148784313725493</v>
      </c>
      <c r="L1894" s="244"/>
      <c r="M1894" s="29"/>
      <c r="N1894" s="244">
        <v>0</v>
      </c>
      <c r="O1894" s="29">
        <v>901.71595238095222</v>
      </c>
      <c r="P1894" s="244"/>
      <c r="Q1894" s="13"/>
      <c r="R1894" s="119">
        <v>0</v>
      </c>
      <c r="S1894" s="29"/>
      <c r="T1894" s="13"/>
      <c r="U1894" s="13"/>
      <c r="V1894" s="243">
        <f t="shared" si="79"/>
        <v>1148.8464904999998</v>
      </c>
      <c r="W1894" s="30">
        <v>1148.8464904999998</v>
      </c>
      <c r="X1894" s="30">
        <f t="shared" si="80"/>
        <v>1148.8464904999998</v>
      </c>
      <c r="Y1894" s="13" t="s">
        <v>34</v>
      </c>
      <c r="Z1894" s="77">
        <v>56</v>
      </c>
      <c r="AA1894" s="77">
        <v>6</v>
      </c>
      <c r="AB1894" s="52">
        <v>1</v>
      </c>
      <c r="AC1894" s="77" t="s">
        <v>5587</v>
      </c>
      <c r="AD1894" s="77">
        <v>2878</v>
      </c>
    </row>
    <row r="1895" spans="1:30" ht="36" hidden="1" customHeight="1">
      <c r="A1895" s="32">
        <v>81</v>
      </c>
      <c r="B1895" s="77" t="s">
        <v>5588</v>
      </c>
      <c r="C1895" s="77" t="s">
        <v>5589</v>
      </c>
      <c r="D1895" s="13" t="s">
        <v>55</v>
      </c>
      <c r="E1895" s="52"/>
      <c r="F1895" s="29">
        <v>34051</v>
      </c>
      <c r="G1895" s="29"/>
      <c r="H1895" s="29"/>
      <c r="I1895" s="29"/>
      <c r="J1895" s="29"/>
      <c r="K1895" s="29">
        <v>1190</v>
      </c>
      <c r="L1895" s="244">
        <v>0</v>
      </c>
      <c r="M1895" s="29"/>
      <c r="N1895" s="244">
        <v>0</v>
      </c>
      <c r="O1895" s="29"/>
      <c r="P1895" s="244">
        <v>0</v>
      </c>
      <c r="Q1895" s="13"/>
      <c r="R1895" s="119">
        <v>0</v>
      </c>
      <c r="S1895" s="29"/>
      <c r="T1895" s="13"/>
      <c r="U1895" s="13"/>
      <c r="V1895" s="243">
        <f t="shared" si="79"/>
        <v>1219.0540693</v>
      </c>
      <c r="W1895" s="30">
        <v>1219.0540693</v>
      </c>
      <c r="X1895" s="30">
        <f t="shared" si="80"/>
        <v>1219.0540693</v>
      </c>
      <c r="Y1895" s="13" t="s">
        <v>34</v>
      </c>
      <c r="Z1895" s="77">
        <v>56</v>
      </c>
      <c r="AA1895" s="77">
        <v>6</v>
      </c>
      <c r="AB1895" s="52">
        <v>1</v>
      </c>
      <c r="AC1895" s="77" t="s">
        <v>5590</v>
      </c>
      <c r="AD1895" s="77">
        <v>2885</v>
      </c>
    </row>
    <row r="1896" spans="1:30" ht="36" hidden="1" customHeight="1">
      <c r="A1896" s="32">
        <v>82</v>
      </c>
      <c r="B1896" s="77" t="s">
        <v>5591</v>
      </c>
      <c r="C1896" s="77" t="s">
        <v>5592</v>
      </c>
      <c r="D1896" s="13" t="s">
        <v>55</v>
      </c>
      <c r="E1896" s="52"/>
      <c r="F1896" s="29"/>
      <c r="G1896" s="29"/>
      <c r="H1896" s="29"/>
      <c r="I1896" s="29"/>
      <c r="J1896" s="29"/>
      <c r="K1896" s="29">
        <v>1509.8039215686274</v>
      </c>
      <c r="L1896" s="244"/>
      <c r="M1896" s="29"/>
      <c r="N1896" s="244">
        <v>0</v>
      </c>
      <c r="O1896" s="29"/>
      <c r="P1896" s="244">
        <v>0</v>
      </c>
      <c r="Q1896" s="13"/>
      <c r="R1896" s="119">
        <v>0</v>
      </c>
      <c r="S1896" s="29"/>
      <c r="T1896" s="13"/>
      <c r="U1896" s="13"/>
      <c r="V1896" s="243">
        <f t="shared" si="79"/>
        <v>1540</v>
      </c>
      <c r="W1896" s="30">
        <v>1540</v>
      </c>
      <c r="X1896" s="30">
        <f t="shared" si="80"/>
        <v>1540</v>
      </c>
      <c r="Y1896" s="13" t="s">
        <v>34</v>
      </c>
      <c r="Z1896" s="77">
        <v>56</v>
      </c>
      <c r="AA1896" s="77">
        <v>6</v>
      </c>
      <c r="AB1896" s="52">
        <v>1</v>
      </c>
      <c r="AC1896" s="77" t="s">
        <v>5593</v>
      </c>
      <c r="AD1896" s="77">
        <v>2899</v>
      </c>
    </row>
    <row r="1897" spans="1:30" ht="36" hidden="1" customHeight="1">
      <c r="A1897" s="32">
        <v>83</v>
      </c>
      <c r="B1897" s="77" t="s">
        <v>5594</v>
      </c>
      <c r="C1897" s="77" t="s">
        <v>5595</v>
      </c>
      <c r="D1897" s="13" t="s">
        <v>55</v>
      </c>
      <c r="E1897" s="52"/>
      <c r="F1897" s="29"/>
      <c r="G1897" s="29"/>
      <c r="H1897" s="29"/>
      <c r="I1897" s="29"/>
      <c r="J1897" s="29"/>
      <c r="K1897" s="29">
        <v>2347.8650196078434</v>
      </c>
      <c r="L1897" s="244"/>
      <c r="M1897" s="29"/>
      <c r="N1897" s="244">
        <v>0</v>
      </c>
      <c r="O1897" s="29">
        <v>128.95828571428569</v>
      </c>
      <c r="P1897" s="244"/>
      <c r="Q1897" s="13"/>
      <c r="R1897" s="119">
        <v>0</v>
      </c>
      <c r="S1897" s="29"/>
      <c r="T1897" s="13"/>
      <c r="U1897" s="13"/>
      <c r="V1897" s="243">
        <f t="shared" si="79"/>
        <v>2530.2285200000001</v>
      </c>
      <c r="W1897" s="30">
        <v>2530.2285200000001</v>
      </c>
      <c r="X1897" s="30">
        <f t="shared" si="80"/>
        <v>2530.2285200000001</v>
      </c>
      <c r="Y1897" s="13" t="s">
        <v>34</v>
      </c>
      <c r="Z1897" s="77">
        <v>56</v>
      </c>
      <c r="AA1897" s="77">
        <v>6</v>
      </c>
      <c r="AB1897" s="52">
        <v>1</v>
      </c>
      <c r="AC1897" s="77" t="s">
        <v>5596</v>
      </c>
      <c r="AD1897" s="77">
        <v>2897</v>
      </c>
    </row>
    <row r="1898" spans="1:30" ht="36" customHeight="1">
      <c r="A1898" s="32">
        <v>84</v>
      </c>
      <c r="B1898" s="77" t="s">
        <v>5597</v>
      </c>
      <c r="C1898" s="77" t="s">
        <v>5598</v>
      </c>
      <c r="D1898" s="52" t="s">
        <v>1822</v>
      </c>
      <c r="E1898" s="52"/>
      <c r="F1898" s="29">
        <v>6500000</v>
      </c>
      <c r="G1898" s="29"/>
      <c r="H1898" s="29"/>
      <c r="I1898" s="29"/>
      <c r="J1898" s="29"/>
      <c r="K1898" s="29">
        <v>52.008862745098035</v>
      </c>
      <c r="L1898" s="244">
        <v>0</v>
      </c>
      <c r="M1898" s="29"/>
      <c r="N1898" s="244">
        <v>0</v>
      </c>
      <c r="O1898" s="29">
        <v>12.48952380952381</v>
      </c>
      <c r="P1898" s="244">
        <v>0</v>
      </c>
      <c r="Q1898" s="13"/>
      <c r="R1898" s="119">
        <v>0</v>
      </c>
      <c r="S1898" s="29"/>
      <c r="T1898" s="13"/>
      <c r="U1898" s="13"/>
      <c r="V1898" s="243">
        <f t="shared" si="79"/>
        <v>1069.1130400000002</v>
      </c>
      <c r="W1898" s="30">
        <v>1069.1130400000002</v>
      </c>
      <c r="X1898" s="30">
        <f t="shared" si="80"/>
        <v>1069.1130400000002</v>
      </c>
      <c r="Y1898" s="11" t="s">
        <v>34</v>
      </c>
      <c r="Z1898" s="77">
        <v>56</v>
      </c>
      <c r="AA1898" s="77">
        <v>6</v>
      </c>
      <c r="AB1898" s="77">
        <v>5</v>
      </c>
      <c r="AC1898" s="77"/>
      <c r="AD1898" s="77"/>
    </row>
    <row r="1899" spans="1:30" ht="36" hidden="1" customHeight="1">
      <c r="A1899" s="32">
        <v>85</v>
      </c>
      <c r="B1899" s="77" t="s">
        <v>5599</v>
      </c>
      <c r="C1899" s="77" t="s">
        <v>5600</v>
      </c>
      <c r="D1899" s="52" t="s">
        <v>1822</v>
      </c>
      <c r="E1899" s="52"/>
      <c r="F1899" s="29">
        <v>8818600</v>
      </c>
      <c r="G1899" s="29"/>
      <c r="H1899" s="29"/>
      <c r="I1899" s="29"/>
      <c r="J1899" s="29"/>
      <c r="K1899" s="29"/>
      <c r="L1899" s="244">
        <v>0</v>
      </c>
      <c r="M1899" s="29"/>
      <c r="N1899" s="244">
        <v>0</v>
      </c>
      <c r="O1899" s="29"/>
      <c r="P1899" s="244">
        <v>0</v>
      </c>
      <c r="Q1899" s="13"/>
      <c r="R1899" s="119">
        <v>0</v>
      </c>
      <c r="S1899" s="29"/>
      <c r="T1899" s="13"/>
      <c r="U1899" s="13"/>
      <c r="V1899" s="243">
        <f t="shared" si="79"/>
        <v>1360.7099800000001</v>
      </c>
      <c r="W1899" s="30">
        <v>1360.7099800000001</v>
      </c>
      <c r="X1899" s="30">
        <f t="shared" si="80"/>
        <v>1360.7099800000001</v>
      </c>
      <c r="Y1899" s="11" t="s">
        <v>34</v>
      </c>
      <c r="Z1899" s="77">
        <v>56</v>
      </c>
      <c r="AA1899" s="77">
        <v>6</v>
      </c>
      <c r="AB1899" s="77">
        <v>5</v>
      </c>
      <c r="AC1899" s="77" t="s">
        <v>5601</v>
      </c>
      <c r="AD1899" s="77">
        <v>2901</v>
      </c>
    </row>
    <row r="1900" spans="1:30" ht="36" customHeight="1">
      <c r="A1900" s="32">
        <v>86</v>
      </c>
      <c r="B1900" s="77" t="s">
        <v>5602</v>
      </c>
      <c r="C1900" s="77" t="s">
        <v>5400</v>
      </c>
      <c r="D1900" s="52" t="s">
        <v>1822</v>
      </c>
      <c r="E1900" s="52"/>
      <c r="F1900" s="29">
        <v>14605500</v>
      </c>
      <c r="G1900" s="29"/>
      <c r="H1900" s="29"/>
      <c r="I1900" s="29"/>
      <c r="J1900" s="29"/>
      <c r="K1900" s="29"/>
      <c r="L1900" s="244">
        <v>0</v>
      </c>
      <c r="M1900" s="29"/>
      <c r="N1900" s="244">
        <v>0</v>
      </c>
      <c r="O1900" s="29"/>
      <c r="P1900" s="244">
        <v>0</v>
      </c>
      <c r="Q1900" s="13"/>
      <c r="R1900" s="119">
        <v>0</v>
      </c>
      <c r="S1900" s="29"/>
      <c r="T1900" s="13"/>
      <c r="U1900" s="13"/>
      <c r="V1900" s="243">
        <f t="shared" si="79"/>
        <v>2253.6286500000001</v>
      </c>
      <c r="W1900" s="30">
        <v>2253.6286500000001</v>
      </c>
      <c r="X1900" s="30">
        <f t="shared" si="80"/>
        <v>2253.6286500000001</v>
      </c>
      <c r="Y1900" s="11" t="s">
        <v>34</v>
      </c>
      <c r="Z1900" s="77">
        <v>56</v>
      </c>
      <c r="AA1900" s="77">
        <v>6</v>
      </c>
      <c r="AB1900" s="77">
        <v>5</v>
      </c>
      <c r="AC1900" s="77"/>
      <c r="AD1900" s="77"/>
    </row>
    <row r="1901" spans="1:30" ht="36" customHeight="1">
      <c r="A1901" s="32">
        <v>87</v>
      </c>
      <c r="B1901" s="77" t="s">
        <v>5603</v>
      </c>
      <c r="C1901" s="77" t="s">
        <v>5604</v>
      </c>
      <c r="D1901" s="52" t="s">
        <v>1822</v>
      </c>
      <c r="E1901" s="52"/>
      <c r="F1901" s="29">
        <v>7323300</v>
      </c>
      <c r="G1901" s="29"/>
      <c r="H1901" s="29"/>
      <c r="I1901" s="29"/>
      <c r="J1901" s="29"/>
      <c r="K1901" s="29"/>
      <c r="L1901" s="244">
        <v>0</v>
      </c>
      <c r="M1901" s="29"/>
      <c r="N1901" s="244">
        <v>0</v>
      </c>
      <c r="O1901" s="29"/>
      <c r="P1901" s="244">
        <v>0</v>
      </c>
      <c r="Q1901" s="13"/>
      <c r="R1901" s="119">
        <v>0</v>
      </c>
      <c r="S1901" s="29"/>
      <c r="T1901" s="13"/>
      <c r="U1901" s="13"/>
      <c r="V1901" s="243">
        <f t="shared" si="79"/>
        <v>1129.9851900000001</v>
      </c>
      <c r="W1901" s="30">
        <v>1129.9851900000001</v>
      </c>
      <c r="X1901" s="30">
        <f t="shared" si="80"/>
        <v>1129.9851900000001</v>
      </c>
      <c r="Y1901" s="11" t="s">
        <v>34</v>
      </c>
      <c r="Z1901" s="77">
        <v>56</v>
      </c>
      <c r="AA1901" s="77">
        <v>6</v>
      </c>
      <c r="AB1901" s="77">
        <v>5</v>
      </c>
      <c r="AC1901" s="77"/>
      <c r="AD1901" s="77"/>
    </row>
    <row r="1902" spans="1:30" ht="36" customHeight="1">
      <c r="A1902" s="32">
        <v>88</v>
      </c>
      <c r="B1902" s="77" t="s">
        <v>5605</v>
      </c>
      <c r="C1902" s="77" t="s">
        <v>5606</v>
      </c>
      <c r="D1902" s="52" t="s">
        <v>32</v>
      </c>
      <c r="E1902" s="52"/>
      <c r="F1902" s="29"/>
      <c r="G1902" s="29"/>
      <c r="H1902" s="29"/>
      <c r="I1902" s="29"/>
      <c r="J1902" s="29"/>
      <c r="K1902" s="29"/>
      <c r="L1902" s="244">
        <v>0</v>
      </c>
      <c r="M1902" s="29"/>
      <c r="N1902" s="244">
        <v>0</v>
      </c>
      <c r="O1902" s="29"/>
      <c r="P1902" s="244">
        <v>0</v>
      </c>
      <c r="Q1902" s="13"/>
      <c r="R1902" s="119">
        <v>1583000</v>
      </c>
      <c r="S1902" s="29"/>
      <c r="T1902" s="13"/>
      <c r="U1902" s="13"/>
      <c r="V1902" s="243">
        <f t="shared" si="79"/>
        <v>1424.7</v>
      </c>
      <c r="W1902" s="30">
        <v>1424.7</v>
      </c>
      <c r="X1902" s="30">
        <f t="shared" si="80"/>
        <v>1424.7</v>
      </c>
      <c r="Y1902" s="11" t="s">
        <v>34</v>
      </c>
      <c r="Z1902" s="77">
        <v>56</v>
      </c>
      <c r="AA1902" s="77">
        <v>6</v>
      </c>
      <c r="AB1902" s="77">
        <v>5</v>
      </c>
      <c r="AC1902" s="77"/>
      <c r="AD1902" s="77"/>
    </row>
    <row r="1903" spans="1:30" ht="36" customHeight="1">
      <c r="A1903" s="32">
        <v>89</v>
      </c>
      <c r="B1903" s="77" t="s">
        <v>5607</v>
      </c>
      <c r="C1903" s="77" t="s">
        <v>5403</v>
      </c>
      <c r="D1903" s="52" t="s">
        <v>32</v>
      </c>
      <c r="E1903" s="52"/>
      <c r="F1903" s="29">
        <v>6249600</v>
      </c>
      <c r="G1903" s="29"/>
      <c r="H1903" s="29"/>
      <c r="I1903" s="29"/>
      <c r="J1903" s="29"/>
      <c r="K1903" s="29"/>
      <c r="L1903" s="244">
        <v>0</v>
      </c>
      <c r="M1903" s="29"/>
      <c r="N1903" s="244">
        <v>0</v>
      </c>
      <c r="O1903" s="29"/>
      <c r="P1903" s="244">
        <v>0</v>
      </c>
      <c r="Q1903" s="13"/>
      <c r="R1903" s="119">
        <v>3593000</v>
      </c>
      <c r="S1903" s="29"/>
      <c r="T1903" s="13"/>
      <c r="U1903" s="13"/>
      <c r="V1903" s="243">
        <f t="shared" si="79"/>
        <v>4198.0132800000001</v>
      </c>
      <c r="W1903" s="30">
        <v>4198.0132800000001</v>
      </c>
      <c r="X1903" s="30">
        <f t="shared" si="80"/>
        <v>4198.0132800000001</v>
      </c>
      <c r="Y1903" s="11" t="s">
        <v>34</v>
      </c>
      <c r="Z1903" s="77">
        <v>56</v>
      </c>
      <c r="AA1903" s="77">
        <v>6</v>
      </c>
      <c r="AB1903" s="77">
        <v>5</v>
      </c>
      <c r="AC1903" s="77"/>
      <c r="AD1903" s="77"/>
    </row>
    <row r="1904" spans="1:30" ht="36" customHeight="1">
      <c r="A1904" s="32">
        <v>90</v>
      </c>
      <c r="B1904" s="77" t="s">
        <v>5608</v>
      </c>
      <c r="C1904" s="77" t="s">
        <v>5609</v>
      </c>
      <c r="D1904" s="52" t="s">
        <v>539</v>
      </c>
      <c r="E1904" s="52"/>
      <c r="F1904" s="29">
        <v>12000000</v>
      </c>
      <c r="G1904" s="29"/>
      <c r="H1904" s="29"/>
      <c r="I1904" s="29"/>
      <c r="J1904" s="29"/>
      <c r="K1904" s="29">
        <v>230</v>
      </c>
      <c r="L1904" s="244">
        <v>0</v>
      </c>
      <c r="M1904" s="29"/>
      <c r="N1904" s="244">
        <v>0</v>
      </c>
      <c r="O1904" s="29"/>
      <c r="P1904" s="244">
        <v>0</v>
      </c>
      <c r="Q1904" s="13"/>
      <c r="R1904" s="119">
        <v>0</v>
      </c>
      <c r="S1904" s="29"/>
      <c r="T1904" s="13"/>
      <c r="U1904" s="13"/>
      <c r="V1904" s="243">
        <f t="shared" si="79"/>
        <v>2086.2000000000003</v>
      </c>
      <c r="W1904" s="30">
        <v>2086.2000000000003</v>
      </c>
      <c r="X1904" s="30">
        <f t="shared" si="80"/>
        <v>2086.2000000000003</v>
      </c>
      <c r="Y1904" s="13" t="s">
        <v>34</v>
      </c>
      <c r="Z1904" s="77">
        <v>56</v>
      </c>
      <c r="AA1904" s="77">
        <v>6</v>
      </c>
      <c r="AB1904" s="77">
        <v>6</v>
      </c>
      <c r="AC1904" s="77"/>
      <c r="AD1904" s="77"/>
    </row>
    <row r="1905" spans="1:30" ht="36" hidden="1" customHeight="1">
      <c r="A1905" s="32">
        <v>91</v>
      </c>
      <c r="B1905" s="77" t="s">
        <v>5610</v>
      </c>
      <c r="C1905" s="77" t="s">
        <v>5419</v>
      </c>
      <c r="D1905" s="13" t="s">
        <v>55</v>
      </c>
      <c r="E1905" s="52"/>
      <c r="F1905" s="29">
        <v>1601370</v>
      </c>
      <c r="G1905" s="29"/>
      <c r="H1905" s="29"/>
      <c r="I1905" s="29"/>
      <c r="J1905" s="29"/>
      <c r="K1905" s="29">
        <v>765</v>
      </c>
      <c r="L1905" s="244">
        <v>0</v>
      </c>
      <c r="M1905" s="29"/>
      <c r="N1905" s="244">
        <v>0</v>
      </c>
      <c r="O1905" s="29">
        <v>1.3</v>
      </c>
      <c r="P1905" s="244">
        <v>0</v>
      </c>
      <c r="Q1905" s="13"/>
      <c r="R1905" s="119">
        <v>0</v>
      </c>
      <c r="S1905" s="29"/>
      <c r="T1905" s="13"/>
      <c r="U1905" s="13"/>
      <c r="V1905" s="243">
        <f t="shared" si="79"/>
        <v>1028.7563910000001</v>
      </c>
      <c r="W1905" s="30">
        <v>1028.7563910000001</v>
      </c>
      <c r="X1905" s="30">
        <f t="shared" si="80"/>
        <v>1028.7563910000001</v>
      </c>
      <c r="Y1905" s="13" t="s">
        <v>34</v>
      </c>
      <c r="Z1905" s="77">
        <v>56</v>
      </c>
      <c r="AA1905" s="77">
        <v>6</v>
      </c>
      <c r="AB1905" s="52">
        <v>1</v>
      </c>
      <c r="AC1905" s="77" t="s">
        <v>5611</v>
      </c>
      <c r="AD1905" s="77">
        <v>1445</v>
      </c>
    </row>
    <row r="1906" spans="1:30" ht="36" customHeight="1">
      <c r="A1906" s="32">
        <v>92</v>
      </c>
      <c r="B1906" s="77" t="s">
        <v>5612</v>
      </c>
      <c r="C1906" s="77" t="s">
        <v>5613</v>
      </c>
      <c r="D1906" s="13" t="s">
        <v>55</v>
      </c>
      <c r="E1906" s="52"/>
      <c r="F1906" s="29">
        <v>6136900</v>
      </c>
      <c r="G1906" s="29"/>
      <c r="H1906" s="29"/>
      <c r="I1906" s="29"/>
      <c r="J1906" s="29"/>
      <c r="K1906" s="29">
        <v>600</v>
      </c>
      <c r="L1906" s="244">
        <v>0</v>
      </c>
      <c r="M1906" s="29"/>
      <c r="N1906" s="244">
        <v>0</v>
      </c>
      <c r="O1906" s="29">
        <v>78</v>
      </c>
      <c r="P1906" s="244">
        <v>0</v>
      </c>
      <c r="Q1906" s="13"/>
      <c r="R1906" s="119">
        <v>0</v>
      </c>
      <c r="S1906" s="29"/>
      <c r="T1906" s="13"/>
      <c r="U1906" s="13"/>
      <c r="V1906" s="243">
        <f t="shared" si="79"/>
        <v>1640.8236700000002</v>
      </c>
      <c r="W1906" s="30">
        <v>1640.8236700000002</v>
      </c>
      <c r="X1906" s="30">
        <f t="shared" si="80"/>
        <v>1640.8236700000002</v>
      </c>
      <c r="Y1906" s="13" t="s">
        <v>34</v>
      </c>
      <c r="Z1906" s="77">
        <v>56</v>
      </c>
      <c r="AA1906" s="77">
        <v>6</v>
      </c>
      <c r="AB1906" s="52">
        <v>1</v>
      </c>
      <c r="AC1906" s="77"/>
      <c r="AD1906" s="77"/>
    </row>
    <row r="1907" spans="1:30" ht="36" hidden="1" customHeight="1">
      <c r="A1907" s="32">
        <v>93</v>
      </c>
      <c r="B1907" s="77" t="s">
        <v>5614</v>
      </c>
      <c r="C1907" s="77" t="s">
        <v>5615</v>
      </c>
      <c r="D1907" s="52" t="s">
        <v>32</v>
      </c>
      <c r="E1907" s="52"/>
      <c r="F1907" s="29">
        <v>6604018</v>
      </c>
      <c r="G1907" s="29"/>
      <c r="H1907" s="29"/>
      <c r="I1907" s="29"/>
      <c r="J1907" s="29"/>
      <c r="K1907" s="29"/>
      <c r="L1907" s="244">
        <v>0</v>
      </c>
      <c r="M1907" s="29"/>
      <c r="N1907" s="244">
        <v>0</v>
      </c>
      <c r="O1907" s="29"/>
      <c r="P1907" s="244">
        <v>0</v>
      </c>
      <c r="Q1907" s="13"/>
      <c r="R1907" s="119">
        <v>0</v>
      </c>
      <c r="S1907" s="29"/>
      <c r="T1907" s="13"/>
      <c r="U1907" s="13"/>
      <c r="V1907" s="243">
        <f t="shared" si="79"/>
        <v>1018.9999774</v>
      </c>
      <c r="W1907" s="30">
        <v>1018.9999774</v>
      </c>
      <c r="X1907" s="30">
        <f t="shared" si="80"/>
        <v>1018.9999774</v>
      </c>
      <c r="Y1907" s="11" t="s">
        <v>34</v>
      </c>
      <c r="Z1907" s="77">
        <v>56</v>
      </c>
      <c r="AA1907" s="77">
        <v>6</v>
      </c>
      <c r="AB1907" s="77">
        <v>5</v>
      </c>
      <c r="AC1907" s="77" t="s">
        <v>5616</v>
      </c>
      <c r="AD1907" s="77">
        <v>1432</v>
      </c>
    </row>
    <row r="1908" spans="1:30" ht="36" customHeight="1">
      <c r="A1908" s="32">
        <v>94</v>
      </c>
      <c r="B1908" s="77" t="s">
        <v>5617</v>
      </c>
      <c r="C1908" s="77" t="s">
        <v>5618</v>
      </c>
      <c r="D1908" s="52" t="s">
        <v>32</v>
      </c>
      <c r="E1908" s="52"/>
      <c r="F1908" s="29">
        <v>7192100</v>
      </c>
      <c r="G1908" s="29"/>
      <c r="H1908" s="29"/>
      <c r="I1908" s="29"/>
      <c r="J1908" s="29"/>
      <c r="K1908" s="29"/>
      <c r="L1908" s="244">
        <v>0</v>
      </c>
      <c r="M1908" s="29"/>
      <c r="N1908" s="244">
        <v>0</v>
      </c>
      <c r="O1908" s="29"/>
      <c r="P1908" s="244">
        <v>0</v>
      </c>
      <c r="Q1908" s="13"/>
      <c r="R1908" s="119">
        <v>0</v>
      </c>
      <c r="S1908" s="29"/>
      <c r="T1908" s="13"/>
      <c r="U1908" s="13"/>
      <c r="V1908" s="243">
        <f t="shared" si="79"/>
        <v>1109.7410300000001</v>
      </c>
      <c r="W1908" s="30">
        <v>1109.7410300000001</v>
      </c>
      <c r="X1908" s="30">
        <f t="shared" si="80"/>
        <v>1109.7410300000001</v>
      </c>
      <c r="Y1908" s="11" t="s">
        <v>34</v>
      </c>
      <c r="Z1908" s="77">
        <v>56</v>
      </c>
      <c r="AA1908" s="77">
        <v>6</v>
      </c>
      <c r="AB1908" s="77">
        <v>5</v>
      </c>
      <c r="AC1908" s="77"/>
      <c r="AD1908" s="77"/>
    </row>
    <row r="1909" spans="1:30" ht="36" customHeight="1">
      <c r="A1909" s="32">
        <v>1</v>
      </c>
      <c r="B1909" s="209" t="s">
        <v>5619</v>
      </c>
      <c r="C1909" s="209" t="s">
        <v>5620</v>
      </c>
      <c r="D1909" s="129" t="s">
        <v>32</v>
      </c>
      <c r="E1909" s="129" t="s">
        <v>4185</v>
      </c>
      <c r="F1909" s="24">
        <v>250358200</v>
      </c>
      <c r="G1909" s="247"/>
      <c r="H1909" s="247"/>
      <c r="I1909" s="247"/>
      <c r="J1909" s="247"/>
      <c r="K1909" s="247"/>
      <c r="L1909" s="247"/>
      <c r="M1909" s="247"/>
      <c r="N1909" s="247"/>
      <c r="O1909" s="247"/>
      <c r="P1909" s="247"/>
      <c r="Q1909" s="13"/>
      <c r="R1909" s="247"/>
      <c r="S1909" s="247"/>
      <c r="T1909" s="13"/>
      <c r="U1909" s="13"/>
      <c r="V1909" s="243">
        <f t="shared" si="79"/>
        <v>38630.270260000005</v>
      </c>
      <c r="W1909" s="59">
        <v>37113.040520200004</v>
      </c>
      <c r="X1909" s="59">
        <v>38630.270260000005</v>
      </c>
      <c r="Y1909" s="11" t="s">
        <v>51</v>
      </c>
      <c r="Z1909" s="13">
        <v>57</v>
      </c>
      <c r="AA1909" s="13">
        <v>58</v>
      </c>
      <c r="AB1909" s="13">
        <v>5</v>
      </c>
      <c r="AC1909" s="13"/>
      <c r="AD1909" s="13"/>
    </row>
    <row r="1910" spans="1:30" ht="36" customHeight="1">
      <c r="A1910" s="32">
        <v>2</v>
      </c>
      <c r="B1910" s="209" t="s">
        <v>5621</v>
      </c>
      <c r="C1910" s="209" t="s">
        <v>5622</v>
      </c>
      <c r="D1910" s="129" t="s">
        <v>32</v>
      </c>
      <c r="E1910" s="129" t="s">
        <v>5623</v>
      </c>
      <c r="F1910" s="24">
        <v>164380832</v>
      </c>
      <c r="G1910" s="247"/>
      <c r="H1910" s="247"/>
      <c r="I1910" s="247"/>
      <c r="J1910" s="247"/>
      <c r="K1910" s="247"/>
      <c r="L1910" s="247"/>
      <c r="M1910" s="247"/>
      <c r="N1910" s="247"/>
      <c r="O1910" s="247"/>
      <c r="P1910" s="247"/>
      <c r="Q1910" s="13"/>
      <c r="R1910" s="247">
        <v>5910000</v>
      </c>
      <c r="S1910" s="247"/>
      <c r="T1910" s="13"/>
      <c r="U1910" s="13"/>
      <c r="V1910" s="243">
        <f t="shared" si="79"/>
        <v>30682.962377600001</v>
      </c>
      <c r="W1910" s="30">
        <v>30682.962377600001</v>
      </c>
      <c r="X1910" s="59">
        <v>30682.962377600001</v>
      </c>
      <c r="Y1910" s="11" t="s">
        <v>34</v>
      </c>
      <c r="Z1910" s="13">
        <v>57</v>
      </c>
      <c r="AA1910" s="13">
        <v>58</v>
      </c>
      <c r="AB1910" s="13">
        <v>5</v>
      </c>
      <c r="AC1910" s="13"/>
      <c r="AD1910" s="13"/>
    </row>
    <row r="1911" spans="1:30" ht="36" hidden="1" customHeight="1">
      <c r="A1911" s="32">
        <v>3</v>
      </c>
      <c r="B1911" s="209" t="s">
        <v>5624</v>
      </c>
      <c r="C1911" s="209" t="s">
        <v>5625</v>
      </c>
      <c r="D1911" s="129" t="s">
        <v>32</v>
      </c>
      <c r="E1911" s="248" t="s">
        <v>5626</v>
      </c>
      <c r="F1911" s="24">
        <v>139761452</v>
      </c>
      <c r="G1911" s="247"/>
      <c r="H1911" s="247"/>
      <c r="I1911" s="247">
        <v>3804</v>
      </c>
      <c r="J1911" s="247"/>
      <c r="K1911" s="247">
        <v>184.96</v>
      </c>
      <c r="L1911" s="247"/>
      <c r="M1911" s="247"/>
      <c r="N1911" s="247"/>
      <c r="O1911" s="247">
        <v>24.6</v>
      </c>
      <c r="P1911" s="247"/>
      <c r="Q1911" s="13"/>
      <c r="R1911" s="247">
        <v>3000000</v>
      </c>
      <c r="S1911" s="247">
        <v>18.38</v>
      </c>
      <c r="T1911" s="13"/>
      <c r="U1911" s="13"/>
      <c r="V1911" s="243">
        <f t="shared" si="79"/>
        <v>26782.1154436</v>
      </c>
      <c r="W1911" s="30">
        <v>26782.1154436</v>
      </c>
      <c r="X1911" s="59">
        <v>26782.1154436</v>
      </c>
      <c r="Y1911" s="11" t="s">
        <v>34</v>
      </c>
      <c r="Z1911" s="13">
        <v>57</v>
      </c>
      <c r="AA1911" s="13">
        <v>58</v>
      </c>
      <c r="AB1911" s="13">
        <v>5</v>
      </c>
      <c r="AC1911" s="38" t="s">
        <v>5627</v>
      </c>
      <c r="AD1911" s="13">
        <v>2940</v>
      </c>
    </row>
    <row r="1912" spans="1:30" ht="36" customHeight="1">
      <c r="A1912" s="32">
        <v>4</v>
      </c>
      <c r="B1912" s="209" t="s">
        <v>5628</v>
      </c>
      <c r="C1912" s="209" t="s">
        <v>5629</v>
      </c>
      <c r="D1912" s="129" t="s">
        <v>32</v>
      </c>
      <c r="E1912" s="129" t="s">
        <v>5630</v>
      </c>
      <c r="F1912" s="24">
        <v>111548000</v>
      </c>
      <c r="G1912" s="247"/>
      <c r="H1912" s="247"/>
      <c r="I1912" s="247"/>
      <c r="J1912" s="247"/>
      <c r="K1912" s="247">
        <v>17.2</v>
      </c>
      <c r="L1912" s="247"/>
      <c r="M1912" s="247"/>
      <c r="N1912" s="247"/>
      <c r="O1912" s="247"/>
      <c r="P1912" s="247"/>
      <c r="Q1912" s="13"/>
      <c r="R1912" s="247"/>
      <c r="S1912" s="247">
        <v>64</v>
      </c>
      <c r="T1912" s="13"/>
      <c r="U1912" s="13"/>
      <c r="V1912" s="243">
        <f t="shared" si="79"/>
        <v>17299.160400000001</v>
      </c>
      <c r="W1912" s="30">
        <v>17299.160400000001</v>
      </c>
      <c r="X1912" s="59">
        <v>17299.160400000001</v>
      </c>
      <c r="Y1912" s="11" t="s">
        <v>34</v>
      </c>
      <c r="Z1912" s="13">
        <v>57</v>
      </c>
      <c r="AA1912" s="13">
        <v>58</v>
      </c>
      <c r="AB1912" s="13">
        <v>5</v>
      </c>
      <c r="AC1912" s="13"/>
      <c r="AD1912" s="13"/>
    </row>
    <row r="1913" spans="1:30" ht="36" customHeight="1">
      <c r="A1913" s="32">
        <v>5</v>
      </c>
      <c r="B1913" s="209" t="s">
        <v>5631</v>
      </c>
      <c r="C1913" s="209" t="s">
        <v>5632</v>
      </c>
      <c r="D1913" s="129" t="s">
        <v>32</v>
      </c>
      <c r="E1913" s="129" t="s">
        <v>5633</v>
      </c>
      <c r="F1913" s="14">
        <v>104078669</v>
      </c>
      <c r="G1913" s="247"/>
      <c r="H1913" s="247"/>
      <c r="I1913" s="247"/>
      <c r="J1913" s="247"/>
      <c r="K1913" s="247">
        <v>378.4</v>
      </c>
      <c r="L1913" s="247"/>
      <c r="M1913" s="247">
        <v>36.119999999999997</v>
      </c>
      <c r="N1913" s="247"/>
      <c r="O1913" s="247">
        <v>93.44</v>
      </c>
      <c r="P1913" s="247"/>
      <c r="Q1913" s="13"/>
      <c r="R1913" s="247"/>
      <c r="S1913" s="247"/>
      <c r="T1913" s="13"/>
      <c r="U1913" s="13"/>
      <c r="V1913" s="243">
        <f t="shared" si="79"/>
        <v>16579.1774267</v>
      </c>
      <c r="W1913" s="30">
        <v>16579.1774267</v>
      </c>
      <c r="X1913" s="59">
        <v>16579.1774267</v>
      </c>
      <c r="Y1913" s="11" t="s">
        <v>34</v>
      </c>
      <c r="Z1913" s="13">
        <v>57</v>
      </c>
      <c r="AA1913" s="13">
        <v>58</v>
      </c>
      <c r="AB1913" s="13">
        <v>5</v>
      </c>
      <c r="AC1913" s="13"/>
      <c r="AD1913" s="13"/>
    </row>
    <row r="1914" spans="1:30" ht="36" hidden="1" customHeight="1">
      <c r="A1914" s="32">
        <v>6</v>
      </c>
      <c r="B1914" s="209" t="s">
        <v>5634</v>
      </c>
      <c r="C1914" s="209" t="s">
        <v>5635</v>
      </c>
      <c r="D1914" s="129" t="s">
        <v>32</v>
      </c>
      <c r="E1914" s="129" t="s">
        <v>5636</v>
      </c>
      <c r="F1914" s="24">
        <v>73247328</v>
      </c>
      <c r="G1914" s="247"/>
      <c r="H1914" s="247"/>
      <c r="I1914" s="247">
        <v>4771</v>
      </c>
      <c r="J1914" s="247"/>
      <c r="K1914" s="247">
        <v>22.574999999999999</v>
      </c>
      <c r="L1914" s="247"/>
      <c r="M1914" s="247"/>
      <c r="N1914" s="247"/>
      <c r="O1914" s="247">
        <v>17.943399999999997</v>
      </c>
      <c r="P1914" s="247"/>
      <c r="Q1914" s="13"/>
      <c r="R1914" s="247"/>
      <c r="S1914" s="247"/>
      <c r="T1914" s="13"/>
      <c r="U1914" s="13"/>
      <c r="V1914" s="243">
        <f t="shared" si="79"/>
        <v>14206.529780400002</v>
      </c>
      <c r="W1914" s="30">
        <v>14206.529780400002</v>
      </c>
      <c r="X1914" s="59">
        <v>14206.529780400002</v>
      </c>
      <c r="Y1914" s="11" t="s">
        <v>34</v>
      </c>
      <c r="Z1914" s="13">
        <v>57</v>
      </c>
      <c r="AA1914" s="13">
        <v>58</v>
      </c>
      <c r="AB1914" s="13">
        <v>5</v>
      </c>
      <c r="AC1914" s="38" t="s">
        <v>5637</v>
      </c>
      <c r="AD1914" s="13">
        <v>3046</v>
      </c>
    </row>
    <row r="1915" spans="1:30" ht="36" customHeight="1">
      <c r="A1915" s="32">
        <v>7</v>
      </c>
      <c r="B1915" s="209" t="s">
        <v>5638</v>
      </c>
      <c r="C1915" s="209" t="s">
        <v>5639</v>
      </c>
      <c r="D1915" s="129" t="s">
        <v>32</v>
      </c>
      <c r="E1915" s="129" t="s">
        <v>5640</v>
      </c>
      <c r="F1915" s="24">
        <v>70640592</v>
      </c>
      <c r="G1915" s="247"/>
      <c r="H1915" s="247"/>
      <c r="I1915" s="247"/>
      <c r="J1915" s="247"/>
      <c r="K1915" s="247"/>
      <c r="L1915" s="247"/>
      <c r="M1915" s="247"/>
      <c r="N1915" s="247"/>
      <c r="O1915" s="247"/>
      <c r="P1915" s="247"/>
      <c r="Q1915" s="13"/>
      <c r="R1915" s="247"/>
      <c r="S1915" s="247"/>
      <c r="T1915" s="13"/>
      <c r="U1915" s="13"/>
      <c r="V1915" s="243">
        <f t="shared" si="79"/>
        <v>10899.8433456</v>
      </c>
      <c r="W1915" s="30">
        <v>10899.8433456</v>
      </c>
      <c r="X1915" s="59">
        <v>10899.8433456</v>
      </c>
      <c r="Y1915" s="11" t="s">
        <v>34</v>
      </c>
      <c r="Z1915" s="13">
        <v>57</v>
      </c>
      <c r="AA1915" s="13">
        <v>58</v>
      </c>
      <c r="AB1915" s="13">
        <v>5</v>
      </c>
      <c r="AC1915" s="13"/>
      <c r="AD1915" s="13"/>
    </row>
    <row r="1916" spans="1:30" ht="36" customHeight="1">
      <c r="A1916" s="32">
        <v>8</v>
      </c>
      <c r="B1916" s="209" t="s">
        <v>5641</v>
      </c>
      <c r="C1916" s="209" t="s">
        <v>5642</v>
      </c>
      <c r="D1916" s="129" t="s">
        <v>32</v>
      </c>
      <c r="E1916" s="129" t="s">
        <v>5643</v>
      </c>
      <c r="F1916" s="24">
        <v>74105705</v>
      </c>
      <c r="G1916" s="247"/>
      <c r="H1916" s="247"/>
      <c r="I1916" s="247"/>
      <c r="J1916" s="247"/>
      <c r="K1916" s="247"/>
      <c r="L1916" s="247"/>
      <c r="M1916" s="247"/>
      <c r="N1916" s="247"/>
      <c r="O1916" s="247">
        <v>9.24</v>
      </c>
      <c r="P1916" s="247"/>
      <c r="Q1916" s="13"/>
      <c r="R1916" s="247"/>
      <c r="S1916" s="247">
        <v>14.7</v>
      </c>
      <c r="T1916" s="13"/>
      <c r="U1916" s="13"/>
      <c r="V1916" s="243">
        <f t="shared" si="79"/>
        <v>11460.235281499999</v>
      </c>
      <c r="W1916" s="30">
        <v>10801.4198</v>
      </c>
      <c r="X1916" s="59">
        <v>11460.235281499999</v>
      </c>
      <c r="Y1916" s="11" t="s">
        <v>51</v>
      </c>
      <c r="Z1916" s="13">
        <v>57</v>
      </c>
      <c r="AA1916" s="13">
        <v>58</v>
      </c>
      <c r="AB1916" s="13">
        <v>5</v>
      </c>
      <c r="AC1916" s="13"/>
      <c r="AD1916" s="13"/>
    </row>
    <row r="1917" spans="1:30" ht="36" hidden="1" customHeight="1">
      <c r="A1917" s="32">
        <v>9</v>
      </c>
      <c r="B1917" s="249" t="s">
        <v>5644</v>
      </c>
      <c r="C1917" s="249" t="s">
        <v>5645</v>
      </c>
      <c r="D1917" s="129" t="s">
        <v>32</v>
      </c>
      <c r="E1917" s="250" t="s">
        <v>4185</v>
      </c>
      <c r="F1917" s="251">
        <v>61356559</v>
      </c>
      <c r="G1917" s="247"/>
      <c r="H1917" s="247"/>
      <c r="I1917" s="247">
        <v>6724</v>
      </c>
      <c r="J1917" s="247"/>
      <c r="K1917" s="247">
        <v>16.537800000000001</v>
      </c>
      <c r="L1917" s="247"/>
      <c r="M1917" s="247"/>
      <c r="N1917" s="247"/>
      <c r="O1917" s="247"/>
      <c r="P1917" s="247"/>
      <c r="Q1917" s="13"/>
      <c r="R1917" s="247"/>
      <c r="S1917" s="247">
        <v>432</v>
      </c>
      <c r="T1917" s="13"/>
      <c r="U1917" s="13"/>
      <c r="V1917" s="243">
        <f t="shared" si="79"/>
        <v>13989.465609699999</v>
      </c>
      <c r="W1917" s="30">
        <v>13989.465609699999</v>
      </c>
      <c r="X1917" s="59">
        <v>13989.465609699999</v>
      </c>
      <c r="Y1917" s="11" t="s">
        <v>34</v>
      </c>
      <c r="Z1917" s="13">
        <v>57</v>
      </c>
      <c r="AA1917" s="13">
        <v>58</v>
      </c>
      <c r="AB1917" s="13">
        <v>5</v>
      </c>
      <c r="AC1917" s="38" t="s">
        <v>5646</v>
      </c>
      <c r="AD1917" s="13">
        <v>2973</v>
      </c>
    </row>
    <row r="1918" spans="1:30" ht="36" customHeight="1">
      <c r="A1918" s="32">
        <v>10</v>
      </c>
      <c r="B1918" s="209" t="s">
        <v>5647</v>
      </c>
      <c r="C1918" s="209" t="s">
        <v>5648</v>
      </c>
      <c r="D1918" s="129" t="s">
        <v>32</v>
      </c>
      <c r="E1918" s="250" t="s">
        <v>289</v>
      </c>
      <c r="F1918" s="24">
        <v>59316930</v>
      </c>
      <c r="G1918" s="247"/>
      <c r="H1918" s="247"/>
      <c r="I1918" s="247"/>
      <c r="J1918" s="247"/>
      <c r="K1918" s="247">
        <v>2402.84</v>
      </c>
      <c r="L1918" s="247"/>
      <c r="M1918" s="247">
        <v>35</v>
      </c>
      <c r="N1918" s="247"/>
      <c r="O1918" s="247"/>
      <c r="P1918" s="247"/>
      <c r="Q1918" s="13"/>
      <c r="R1918" s="247"/>
      <c r="S1918" s="247"/>
      <c r="T1918" s="13"/>
      <c r="U1918" s="13"/>
      <c r="V1918" s="243">
        <f t="shared" si="79"/>
        <v>11638.149099</v>
      </c>
      <c r="W1918" s="30">
        <v>11638.149099</v>
      </c>
      <c r="X1918" s="59">
        <v>11638.149099</v>
      </c>
      <c r="Y1918" s="11" t="s">
        <v>34</v>
      </c>
      <c r="Z1918" s="13">
        <v>57</v>
      </c>
      <c r="AA1918" s="13">
        <v>58</v>
      </c>
      <c r="AB1918" s="13">
        <v>5</v>
      </c>
      <c r="AC1918" s="13"/>
      <c r="AD1918" s="13"/>
    </row>
    <row r="1919" spans="1:30" ht="36" customHeight="1">
      <c r="A1919" s="32">
        <v>11</v>
      </c>
      <c r="B1919" s="252" t="s">
        <v>5649</v>
      </c>
      <c r="C1919" s="252" t="s">
        <v>5650</v>
      </c>
      <c r="D1919" s="13" t="s">
        <v>55</v>
      </c>
      <c r="E1919" s="250" t="s">
        <v>3569</v>
      </c>
      <c r="F1919" s="24">
        <v>58479000</v>
      </c>
      <c r="G1919" s="247"/>
      <c r="H1919" s="247"/>
      <c r="I1919" s="247"/>
      <c r="J1919" s="247"/>
      <c r="K1919" s="247">
        <v>121</v>
      </c>
      <c r="L1919" s="247"/>
      <c r="M1919" s="247"/>
      <c r="N1919" s="247"/>
      <c r="O1919" s="247">
        <v>34</v>
      </c>
      <c r="P1919" s="247"/>
      <c r="Q1919" s="13"/>
      <c r="R1919" s="247"/>
      <c r="S1919" s="247"/>
      <c r="T1919" s="13"/>
      <c r="U1919" s="13"/>
      <c r="V1919" s="243">
        <f t="shared" si="79"/>
        <v>9182.4297000000006</v>
      </c>
      <c r="W1919" s="30">
        <v>9182.4297000000006</v>
      </c>
      <c r="X1919" s="59">
        <v>9182.4297000000006</v>
      </c>
      <c r="Y1919" s="247" t="s">
        <v>34</v>
      </c>
      <c r="Z1919" s="13">
        <v>57</v>
      </c>
      <c r="AA1919" s="13">
        <v>58</v>
      </c>
      <c r="AB1919" s="13">
        <v>1</v>
      </c>
      <c r="AC1919" s="13"/>
      <c r="AD1919" s="13"/>
    </row>
    <row r="1920" spans="1:30" ht="36" customHeight="1">
      <c r="A1920" s="32">
        <v>12</v>
      </c>
      <c r="B1920" s="209" t="s">
        <v>5651</v>
      </c>
      <c r="C1920" s="209" t="s">
        <v>5652</v>
      </c>
      <c r="D1920" s="13" t="s">
        <v>55</v>
      </c>
      <c r="E1920" s="129" t="s">
        <v>1806</v>
      </c>
      <c r="F1920" s="24">
        <v>56670685</v>
      </c>
      <c r="G1920" s="247"/>
      <c r="H1920" s="247"/>
      <c r="I1920" s="247"/>
      <c r="J1920" s="247"/>
      <c r="K1920" s="247">
        <v>4079.84</v>
      </c>
      <c r="L1920" s="247"/>
      <c r="M1920" s="247"/>
      <c r="N1920" s="247"/>
      <c r="O1920" s="247">
        <v>407.77800000000002</v>
      </c>
      <c r="P1920" s="247"/>
      <c r="Q1920" s="13"/>
      <c r="R1920" s="247"/>
      <c r="S1920" s="247"/>
      <c r="T1920" s="13"/>
      <c r="U1920" s="13"/>
      <c r="V1920" s="243">
        <f t="shared" si="79"/>
        <v>13333.890395500002</v>
      </c>
      <c r="W1920" s="30">
        <v>13333.890395500002</v>
      </c>
      <c r="X1920" s="59">
        <v>13333.890395500002</v>
      </c>
      <c r="Y1920" s="247" t="s">
        <v>34</v>
      </c>
      <c r="Z1920" s="13">
        <v>57</v>
      </c>
      <c r="AA1920" s="13">
        <v>58</v>
      </c>
      <c r="AB1920" s="13">
        <v>1</v>
      </c>
      <c r="AC1920" s="13"/>
      <c r="AD1920" s="13"/>
    </row>
    <row r="1921" spans="1:30" ht="36" hidden="1" customHeight="1">
      <c r="A1921" s="32">
        <v>13</v>
      </c>
      <c r="B1921" s="253" t="s">
        <v>5653</v>
      </c>
      <c r="C1921" s="253" t="s">
        <v>5654</v>
      </c>
      <c r="D1921" s="129" t="s">
        <v>32</v>
      </c>
      <c r="E1921" s="254" t="s">
        <v>5655</v>
      </c>
      <c r="F1921" s="24">
        <v>48230719.377835386</v>
      </c>
      <c r="G1921" s="247"/>
      <c r="H1921" s="247"/>
      <c r="I1921" s="247"/>
      <c r="J1921" s="247"/>
      <c r="K1921" s="247"/>
      <c r="L1921" s="247"/>
      <c r="M1921" s="247"/>
      <c r="N1921" s="247"/>
      <c r="O1921" s="247"/>
      <c r="P1921" s="247"/>
      <c r="Q1921" s="13"/>
      <c r="R1921" s="247"/>
      <c r="S1921" s="247"/>
      <c r="T1921" s="13"/>
      <c r="U1921" s="13"/>
      <c r="V1921" s="243">
        <f t="shared" si="79"/>
        <v>7442.0000000000009</v>
      </c>
      <c r="W1921" s="30">
        <v>7442.0000000000009</v>
      </c>
      <c r="X1921" s="59">
        <v>7442.0000000000009</v>
      </c>
      <c r="Y1921" s="11" t="s">
        <v>34</v>
      </c>
      <c r="Z1921" s="13">
        <v>57</v>
      </c>
      <c r="AA1921" s="13">
        <v>58</v>
      </c>
      <c r="AB1921" s="13">
        <v>5</v>
      </c>
      <c r="AC1921" s="38" t="s">
        <v>5656</v>
      </c>
      <c r="AD1921" s="13">
        <v>3047</v>
      </c>
    </row>
    <row r="1922" spans="1:30" ht="36" hidden="1" customHeight="1">
      <c r="A1922" s="32">
        <v>14</v>
      </c>
      <c r="B1922" s="209" t="s">
        <v>5657</v>
      </c>
      <c r="C1922" s="209" t="s">
        <v>5658</v>
      </c>
      <c r="D1922" s="129" t="s">
        <v>539</v>
      </c>
      <c r="E1922" s="250" t="s">
        <v>5659</v>
      </c>
      <c r="F1922" s="24">
        <v>59944127</v>
      </c>
      <c r="G1922" s="247"/>
      <c r="H1922" s="247"/>
      <c r="I1922" s="247"/>
      <c r="J1922" s="247"/>
      <c r="K1922" s="247"/>
      <c r="L1922" s="247"/>
      <c r="M1922" s="247"/>
      <c r="N1922" s="247"/>
      <c r="O1922" s="247"/>
      <c r="P1922" s="247"/>
      <c r="Q1922" s="13"/>
      <c r="R1922" s="247"/>
      <c r="S1922" s="247"/>
      <c r="T1922" s="13"/>
      <c r="U1922" s="13"/>
      <c r="V1922" s="243">
        <f t="shared" si="79"/>
        <v>9249.3787960999998</v>
      </c>
      <c r="W1922" s="30">
        <v>7353.0520094000003</v>
      </c>
      <c r="X1922" s="59">
        <v>9249.3787960999998</v>
      </c>
      <c r="Y1922" s="247" t="s">
        <v>51</v>
      </c>
      <c r="Z1922" s="13">
        <v>57</v>
      </c>
      <c r="AA1922" s="13">
        <v>58</v>
      </c>
      <c r="AB1922" s="13">
        <v>6</v>
      </c>
      <c r="AC1922" s="38" t="s">
        <v>5660</v>
      </c>
      <c r="AD1922" s="13">
        <v>3019</v>
      </c>
    </row>
    <row r="1923" spans="1:30" ht="36" customHeight="1">
      <c r="A1923" s="32">
        <v>15</v>
      </c>
      <c r="B1923" s="209" t="s">
        <v>5661</v>
      </c>
      <c r="C1923" s="209" t="s">
        <v>5662</v>
      </c>
      <c r="D1923" s="129" t="s">
        <v>32</v>
      </c>
      <c r="E1923" s="129" t="s">
        <v>5663</v>
      </c>
      <c r="F1923" s="24">
        <v>45603863</v>
      </c>
      <c r="G1923" s="247"/>
      <c r="H1923" s="247"/>
      <c r="I1923" s="247"/>
      <c r="J1923" s="247"/>
      <c r="K1923" s="247">
        <v>440.32</v>
      </c>
      <c r="L1923" s="247"/>
      <c r="M1923" s="247"/>
      <c r="N1923" s="247"/>
      <c r="O1923" s="247"/>
      <c r="P1923" s="247"/>
      <c r="Q1923" s="13"/>
      <c r="R1923" s="247"/>
      <c r="S1923" s="247"/>
      <c r="T1923" s="13"/>
      <c r="U1923" s="13"/>
      <c r="V1923" s="243">
        <f t="shared" si="79"/>
        <v>7485.8024609000004</v>
      </c>
      <c r="W1923" s="30">
        <v>7485.8024609000004</v>
      </c>
      <c r="X1923" s="59">
        <v>7485.8024609000004</v>
      </c>
      <c r="Y1923" s="11" t="s">
        <v>34</v>
      </c>
      <c r="Z1923" s="13">
        <v>57</v>
      </c>
      <c r="AA1923" s="13">
        <v>58</v>
      </c>
      <c r="AB1923" s="13">
        <v>5</v>
      </c>
      <c r="AC1923" s="13"/>
      <c r="AD1923" s="13"/>
    </row>
    <row r="1924" spans="1:30" ht="36" hidden="1" customHeight="1">
      <c r="A1924" s="32">
        <v>16</v>
      </c>
      <c r="B1924" s="255" t="s">
        <v>5664</v>
      </c>
      <c r="C1924" s="255" t="s">
        <v>5665</v>
      </c>
      <c r="D1924" s="129" t="s">
        <v>32</v>
      </c>
      <c r="E1924" s="129" t="s">
        <v>5666</v>
      </c>
      <c r="F1924" s="24">
        <v>45444990</v>
      </c>
      <c r="G1924" s="247"/>
      <c r="H1924" s="247"/>
      <c r="I1924" s="247"/>
      <c r="J1924" s="247"/>
      <c r="K1924" s="247">
        <v>17.2</v>
      </c>
      <c r="L1924" s="247"/>
      <c r="M1924" s="247"/>
      <c r="N1924" s="247"/>
      <c r="O1924" s="247"/>
      <c r="P1924" s="247"/>
      <c r="Q1924" s="13"/>
      <c r="R1924" s="247"/>
      <c r="S1924" s="247"/>
      <c r="T1924" s="13"/>
      <c r="U1924" s="13"/>
      <c r="V1924" s="243">
        <f t="shared" si="79"/>
        <v>7029.7059570000001</v>
      </c>
      <c r="W1924" s="30">
        <v>7029.7059570000001</v>
      </c>
      <c r="X1924" s="59">
        <v>7029.7059570000001</v>
      </c>
      <c r="Y1924" s="11" t="s">
        <v>34</v>
      </c>
      <c r="Z1924" s="13">
        <v>57</v>
      </c>
      <c r="AA1924" s="13">
        <v>58</v>
      </c>
      <c r="AB1924" s="13">
        <v>5</v>
      </c>
      <c r="AC1924" s="38" t="s">
        <v>5667</v>
      </c>
      <c r="AD1924" s="13">
        <v>2912</v>
      </c>
    </row>
    <row r="1925" spans="1:30" ht="36" customHeight="1">
      <c r="A1925" s="32">
        <v>17</v>
      </c>
      <c r="B1925" s="209" t="s">
        <v>5668</v>
      </c>
      <c r="C1925" s="209" t="s">
        <v>5669</v>
      </c>
      <c r="D1925" s="129" t="s">
        <v>32</v>
      </c>
      <c r="E1925" s="248" t="s">
        <v>5640</v>
      </c>
      <c r="F1925" s="24">
        <v>43958606</v>
      </c>
      <c r="G1925" s="247"/>
      <c r="H1925" s="247"/>
      <c r="I1925" s="247"/>
      <c r="J1925" s="247"/>
      <c r="K1925" s="247"/>
      <c r="L1925" s="247"/>
      <c r="M1925" s="247"/>
      <c r="N1925" s="247"/>
      <c r="O1925" s="247"/>
      <c r="P1925" s="247"/>
      <c r="Q1925" s="13"/>
      <c r="R1925" s="247"/>
      <c r="S1925" s="247"/>
      <c r="T1925" s="13"/>
      <c r="U1925" s="13"/>
      <c r="V1925" s="243">
        <f t="shared" si="79"/>
        <v>6782.8129058000004</v>
      </c>
      <c r="W1925" s="30">
        <v>6782.8129058000004</v>
      </c>
      <c r="X1925" s="59">
        <v>6782.8129058000004</v>
      </c>
      <c r="Y1925" s="11" t="s">
        <v>34</v>
      </c>
      <c r="Z1925" s="13">
        <v>57</v>
      </c>
      <c r="AA1925" s="13">
        <v>58</v>
      </c>
      <c r="AB1925" s="13">
        <v>5</v>
      </c>
      <c r="AC1925" s="13"/>
      <c r="AD1925" s="13"/>
    </row>
    <row r="1926" spans="1:30" ht="36" customHeight="1">
      <c r="A1926" s="32">
        <v>18</v>
      </c>
      <c r="B1926" s="256" t="s">
        <v>5670</v>
      </c>
      <c r="C1926" s="256" t="s">
        <v>5671</v>
      </c>
      <c r="D1926" s="129" t="s">
        <v>539</v>
      </c>
      <c r="E1926" s="250" t="s">
        <v>5672</v>
      </c>
      <c r="F1926" s="24">
        <v>43773744</v>
      </c>
      <c r="G1926" s="247"/>
      <c r="H1926" s="247"/>
      <c r="I1926" s="247"/>
      <c r="J1926" s="247"/>
      <c r="K1926" s="247"/>
      <c r="L1926" s="247"/>
      <c r="M1926" s="247"/>
      <c r="N1926" s="247"/>
      <c r="O1926" s="247"/>
      <c r="P1926" s="247"/>
      <c r="Q1926" s="13"/>
      <c r="R1926" s="247"/>
      <c r="S1926" s="247"/>
      <c r="T1926" s="13"/>
      <c r="U1926" s="13"/>
      <c r="V1926" s="243">
        <f t="shared" si="79"/>
        <v>6754.2886992000003</v>
      </c>
      <c r="W1926" s="30">
        <v>6754.2886992000003</v>
      </c>
      <c r="X1926" s="59">
        <v>6754.2886992000003</v>
      </c>
      <c r="Y1926" s="247" t="s">
        <v>34</v>
      </c>
      <c r="Z1926" s="13">
        <v>57</v>
      </c>
      <c r="AA1926" s="13">
        <v>58</v>
      </c>
      <c r="AB1926" s="13">
        <v>6</v>
      </c>
      <c r="AC1926" s="13"/>
      <c r="AD1926" s="13"/>
    </row>
    <row r="1927" spans="1:30" ht="36" customHeight="1">
      <c r="A1927" s="32">
        <v>19</v>
      </c>
      <c r="B1927" s="209" t="s">
        <v>5673</v>
      </c>
      <c r="C1927" s="209" t="s">
        <v>5674</v>
      </c>
      <c r="D1927" s="129" t="s">
        <v>32</v>
      </c>
      <c r="E1927" s="250" t="s">
        <v>522</v>
      </c>
      <c r="F1927" s="24">
        <v>43666300</v>
      </c>
      <c r="G1927" s="247"/>
      <c r="H1927" s="247"/>
      <c r="I1927" s="247"/>
      <c r="J1927" s="247"/>
      <c r="K1927" s="247"/>
      <c r="L1927" s="247"/>
      <c r="M1927" s="247"/>
      <c r="N1927" s="247"/>
      <c r="O1927" s="247"/>
      <c r="P1927" s="247"/>
      <c r="Q1927" s="47">
        <v>6</v>
      </c>
      <c r="R1927" s="247"/>
      <c r="S1927" s="247"/>
      <c r="T1927" s="13"/>
      <c r="U1927" s="13"/>
      <c r="V1927" s="243">
        <f t="shared" si="79"/>
        <v>6744.2500900000005</v>
      </c>
      <c r="W1927" s="30">
        <v>6744.1087900000002</v>
      </c>
      <c r="X1927" s="59">
        <v>6737.7100900000005</v>
      </c>
      <c r="Y1927" s="11" t="s">
        <v>51</v>
      </c>
      <c r="Z1927" s="13">
        <v>57</v>
      </c>
      <c r="AA1927" s="13">
        <v>58</v>
      </c>
      <c r="AB1927" s="13">
        <v>5</v>
      </c>
      <c r="AC1927" s="13"/>
      <c r="AD1927" s="13"/>
    </row>
    <row r="1928" spans="1:30" ht="36" customHeight="1">
      <c r="A1928" s="32">
        <v>20</v>
      </c>
      <c r="B1928" s="209" t="s">
        <v>5675</v>
      </c>
      <c r="C1928" s="209" t="s">
        <v>5676</v>
      </c>
      <c r="D1928" s="129" t="s">
        <v>32</v>
      </c>
      <c r="E1928" s="248" t="s">
        <v>5640</v>
      </c>
      <c r="F1928" s="24">
        <v>42528966</v>
      </c>
      <c r="G1928" s="247"/>
      <c r="H1928" s="247"/>
      <c r="I1928" s="247">
        <v>19354</v>
      </c>
      <c r="J1928" s="247"/>
      <c r="K1928" s="247">
        <v>186.62</v>
      </c>
      <c r="L1928" s="247"/>
      <c r="M1928" s="247"/>
      <c r="N1928" s="247"/>
      <c r="O1928" s="247">
        <v>70.81</v>
      </c>
      <c r="P1928" s="247"/>
      <c r="Q1928" s="13"/>
      <c r="R1928" s="247"/>
      <c r="S1928" s="247">
        <v>3</v>
      </c>
      <c r="T1928" s="13"/>
      <c r="U1928" s="13"/>
      <c r="V1928" s="243">
        <f t="shared" si="79"/>
        <v>18442.592353799999</v>
      </c>
      <c r="W1928" s="30">
        <v>18442.592353799999</v>
      </c>
      <c r="X1928" s="59">
        <v>18442.592353799999</v>
      </c>
      <c r="Y1928" s="11" t="s">
        <v>34</v>
      </c>
      <c r="Z1928" s="13">
        <v>57</v>
      </c>
      <c r="AA1928" s="13">
        <v>58</v>
      </c>
      <c r="AB1928" s="13">
        <v>5</v>
      </c>
      <c r="AC1928" s="13"/>
      <c r="AD1928" s="13"/>
    </row>
    <row r="1929" spans="1:30" ht="36" hidden="1" customHeight="1">
      <c r="A1929" s="32">
        <v>21</v>
      </c>
      <c r="B1929" s="209" t="s">
        <v>5677</v>
      </c>
      <c r="C1929" s="209" t="s">
        <v>5678</v>
      </c>
      <c r="D1929" s="129" t="s">
        <v>32</v>
      </c>
      <c r="E1929" s="129" t="s">
        <v>5679</v>
      </c>
      <c r="F1929" s="24">
        <v>42144431</v>
      </c>
      <c r="G1929" s="247"/>
      <c r="H1929" s="247"/>
      <c r="I1929" s="247"/>
      <c r="J1929" s="247"/>
      <c r="K1929" s="247"/>
      <c r="L1929" s="247"/>
      <c r="M1929" s="247"/>
      <c r="N1929" s="247"/>
      <c r="O1929" s="247"/>
      <c r="P1929" s="247"/>
      <c r="Q1929" s="13"/>
      <c r="R1929" s="247"/>
      <c r="S1929" s="247"/>
      <c r="T1929" s="13"/>
      <c r="U1929" s="13"/>
      <c r="V1929" s="243">
        <f t="shared" si="79"/>
        <v>6502.8857033000004</v>
      </c>
      <c r="W1929" s="30">
        <v>6502.8857033000004</v>
      </c>
      <c r="X1929" s="59">
        <v>6502.8857033000004</v>
      </c>
      <c r="Y1929" s="11" t="s">
        <v>34</v>
      </c>
      <c r="Z1929" s="13">
        <v>57</v>
      </c>
      <c r="AA1929" s="13">
        <v>58</v>
      </c>
      <c r="AB1929" s="13">
        <v>5</v>
      </c>
      <c r="AC1929" s="38" t="s">
        <v>5680</v>
      </c>
      <c r="AD1929" s="13">
        <v>2992</v>
      </c>
    </row>
    <row r="1930" spans="1:30" ht="36" customHeight="1">
      <c r="A1930" s="32">
        <v>22</v>
      </c>
      <c r="B1930" s="209" t="s">
        <v>5681</v>
      </c>
      <c r="C1930" s="209" t="s">
        <v>5682</v>
      </c>
      <c r="D1930" s="129" t="s">
        <v>32</v>
      </c>
      <c r="E1930" s="129" t="s">
        <v>5683</v>
      </c>
      <c r="F1930" s="24">
        <v>40160300</v>
      </c>
      <c r="G1930" s="247"/>
      <c r="H1930" s="247"/>
      <c r="I1930" s="247"/>
      <c r="J1930" s="247"/>
      <c r="K1930" s="247"/>
      <c r="L1930" s="247"/>
      <c r="M1930" s="247"/>
      <c r="N1930" s="247"/>
      <c r="O1930" s="247"/>
      <c r="P1930" s="247"/>
      <c r="Q1930" s="13"/>
      <c r="R1930" s="247"/>
      <c r="S1930" s="247"/>
      <c r="T1930" s="13"/>
      <c r="U1930" s="13"/>
      <c r="V1930" s="243">
        <f t="shared" ref="V1930:V1993" si="81">0.0001543*F1930+0.7*G1930+ 0.7*H1930+0.6*I1930+0.5*J1930+1.02*K1930+0.00088*L1930+0.99*M1930+0.00094*N1930+1.05*O1930+0.00083*P1930+1.09*Q1930+0.0009*R1930+1.09*S1930+1*T1930+0*U1930</f>
        <v>6196.7342900000003</v>
      </c>
      <c r="W1930" s="30">
        <v>6196.7342900000003</v>
      </c>
      <c r="X1930" s="59">
        <v>6196.7342900000003</v>
      </c>
      <c r="Y1930" s="11" t="s">
        <v>34</v>
      </c>
      <c r="Z1930" s="13">
        <v>57</v>
      </c>
      <c r="AA1930" s="13">
        <v>58</v>
      </c>
      <c r="AB1930" s="13">
        <v>5</v>
      </c>
      <c r="AC1930" s="13"/>
      <c r="AD1930" s="13"/>
    </row>
    <row r="1931" spans="1:30" ht="36" customHeight="1">
      <c r="A1931" s="32">
        <v>23</v>
      </c>
      <c r="B1931" s="249" t="s">
        <v>5684</v>
      </c>
      <c r="C1931" s="249" t="s">
        <v>5685</v>
      </c>
      <c r="D1931" s="129" t="s">
        <v>32</v>
      </c>
      <c r="E1931" s="250" t="s">
        <v>4185</v>
      </c>
      <c r="F1931" s="24">
        <v>35487106</v>
      </c>
      <c r="G1931" s="247"/>
      <c r="H1931" s="247"/>
      <c r="I1931" s="247"/>
      <c r="J1931" s="247"/>
      <c r="K1931" s="247">
        <v>3.95</v>
      </c>
      <c r="L1931" s="247"/>
      <c r="M1931" s="247"/>
      <c r="N1931" s="247"/>
      <c r="O1931" s="247"/>
      <c r="P1931" s="247"/>
      <c r="Q1931" s="13"/>
      <c r="R1931" s="247"/>
      <c r="S1931" s="247">
        <v>97.52</v>
      </c>
      <c r="T1931" s="13"/>
      <c r="U1931" s="13"/>
      <c r="V1931" s="243">
        <f t="shared" si="81"/>
        <v>5585.9862558000004</v>
      </c>
      <c r="W1931" s="30">
        <v>5585.9862558000004</v>
      </c>
      <c r="X1931" s="59">
        <v>5585.9862558000004</v>
      </c>
      <c r="Y1931" s="11" t="s">
        <v>34</v>
      </c>
      <c r="Z1931" s="13">
        <v>57</v>
      </c>
      <c r="AA1931" s="13">
        <v>58</v>
      </c>
      <c r="AB1931" s="13">
        <v>5</v>
      </c>
      <c r="AC1931" s="13"/>
      <c r="AD1931" s="13"/>
    </row>
    <row r="1932" spans="1:30" ht="36" customHeight="1">
      <c r="A1932" s="32">
        <v>24</v>
      </c>
      <c r="B1932" s="209" t="s">
        <v>5686</v>
      </c>
      <c r="C1932" s="209" t="s">
        <v>5687</v>
      </c>
      <c r="D1932" s="129" t="s">
        <v>32</v>
      </c>
      <c r="E1932" s="129" t="s">
        <v>5688</v>
      </c>
      <c r="F1932" s="14">
        <v>35309850</v>
      </c>
      <c r="G1932" s="247"/>
      <c r="H1932" s="247"/>
      <c r="I1932" s="247"/>
      <c r="J1932" s="247"/>
      <c r="K1932" s="247">
        <v>3.2593999999999999</v>
      </c>
      <c r="L1932" s="247"/>
      <c r="M1932" s="247"/>
      <c r="N1932" s="247"/>
      <c r="O1932" s="247"/>
      <c r="P1932" s="247"/>
      <c r="Q1932" s="13"/>
      <c r="R1932" s="247"/>
      <c r="S1932" s="247"/>
      <c r="T1932" s="13"/>
      <c r="U1932" s="13"/>
      <c r="V1932" s="243">
        <f t="shared" si="81"/>
        <v>5451.6344430000008</v>
      </c>
      <c r="W1932" s="30">
        <v>5451.6344430000008</v>
      </c>
      <c r="X1932" s="59">
        <v>5451.6344430000008</v>
      </c>
      <c r="Y1932" s="11" t="s">
        <v>34</v>
      </c>
      <c r="Z1932" s="13">
        <v>57</v>
      </c>
      <c r="AA1932" s="13">
        <v>58</v>
      </c>
      <c r="AB1932" s="13">
        <v>5</v>
      </c>
      <c r="AC1932" s="13"/>
      <c r="AD1932" s="13"/>
    </row>
    <row r="1933" spans="1:30" ht="36" hidden="1" customHeight="1">
      <c r="A1933" s="32">
        <v>25</v>
      </c>
      <c r="B1933" s="209" t="s">
        <v>5689</v>
      </c>
      <c r="C1933" s="209" t="s">
        <v>5690</v>
      </c>
      <c r="D1933" s="129" t="s">
        <v>32</v>
      </c>
      <c r="E1933" s="129" t="s">
        <v>5691</v>
      </c>
      <c r="F1933" s="24">
        <v>35304002</v>
      </c>
      <c r="G1933" s="247"/>
      <c r="H1933" s="247"/>
      <c r="I1933" s="247"/>
      <c r="J1933" s="247"/>
      <c r="K1933" s="247"/>
      <c r="L1933" s="247"/>
      <c r="M1933" s="247"/>
      <c r="N1933" s="247"/>
      <c r="O1933" s="247"/>
      <c r="P1933" s="247"/>
      <c r="Q1933" s="13"/>
      <c r="R1933" s="247"/>
      <c r="S1933" s="247"/>
      <c r="T1933" s="13"/>
      <c r="U1933" s="13"/>
      <c r="V1933" s="243">
        <f t="shared" si="81"/>
        <v>5447.4075086000003</v>
      </c>
      <c r="W1933" s="30">
        <v>5447.4075086000003</v>
      </c>
      <c r="X1933" s="59">
        <v>5447.4075086000003</v>
      </c>
      <c r="Y1933" s="11" t="s">
        <v>34</v>
      </c>
      <c r="Z1933" s="13">
        <v>57</v>
      </c>
      <c r="AA1933" s="13">
        <v>58</v>
      </c>
      <c r="AB1933" s="13">
        <v>5</v>
      </c>
      <c r="AC1933" s="38" t="s">
        <v>5692</v>
      </c>
      <c r="AD1933" s="13">
        <v>3035</v>
      </c>
    </row>
    <row r="1934" spans="1:30" ht="36" customHeight="1">
      <c r="A1934" s="32">
        <v>26</v>
      </c>
      <c r="B1934" s="133" t="s">
        <v>5693</v>
      </c>
      <c r="C1934" s="133" t="s">
        <v>5694</v>
      </c>
      <c r="D1934" s="11" t="s">
        <v>32</v>
      </c>
      <c r="E1934" s="11" t="s">
        <v>5695</v>
      </c>
      <c r="F1934" s="14">
        <v>33526584</v>
      </c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3"/>
      <c r="R1934" s="129"/>
      <c r="S1934" s="129"/>
      <c r="T1934" s="13"/>
      <c r="U1934" s="13"/>
      <c r="V1934" s="243">
        <f t="shared" si="81"/>
        <v>5173.1519112000005</v>
      </c>
      <c r="W1934" s="30">
        <v>5173.1519112000005</v>
      </c>
      <c r="X1934" s="59">
        <v>5173.1519112000005</v>
      </c>
      <c r="Y1934" s="11" t="s">
        <v>34</v>
      </c>
      <c r="Z1934" s="13">
        <v>57</v>
      </c>
      <c r="AA1934" s="13">
        <v>58</v>
      </c>
      <c r="AB1934" s="13">
        <v>5</v>
      </c>
      <c r="AC1934" s="13"/>
      <c r="AD1934" s="13"/>
    </row>
    <row r="1935" spans="1:30" ht="36" customHeight="1">
      <c r="A1935" s="32">
        <v>27</v>
      </c>
      <c r="B1935" s="209" t="s">
        <v>5696</v>
      </c>
      <c r="C1935" s="209" t="s">
        <v>5697</v>
      </c>
      <c r="D1935" s="129" t="s">
        <v>32</v>
      </c>
      <c r="E1935" s="129" t="s">
        <v>5698</v>
      </c>
      <c r="F1935" s="24">
        <v>32064098</v>
      </c>
      <c r="G1935" s="247"/>
      <c r="H1935" s="247"/>
      <c r="I1935" s="247"/>
      <c r="J1935" s="247"/>
      <c r="K1935" s="247"/>
      <c r="L1935" s="247"/>
      <c r="M1935" s="247"/>
      <c r="N1935" s="247"/>
      <c r="O1935" s="247"/>
      <c r="P1935" s="247"/>
      <c r="Q1935" s="13"/>
      <c r="R1935" s="247"/>
      <c r="S1935" s="247"/>
      <c r="T1935" s="13"/>
      <c r="U1935" s="13"/>
      <c r="V1935" s="243">
        <f t="shared" si="81"/>
        <v>4947.4903214000005</v>
      </c>
      <c r="W1935" s="30">
        <v>4947.4903214000005</v>
      </c>
      <c r="X1935" s="59">
        <v>4947.4903214000005</v>
      </c>
      <c r="Y1935" s="11" t="s">
        <v>34</v>
      </c>
      <c r="Z1935" s="13">
        <v>57</v>
      </c>
      <c r="AA1935" s="13">
        <v>58</v>
      </c>
      <c r="AB1935" s="13">
        <v>5</v>
      </c>
      <c r="AC1935" s="13"/>
      <c r="AD1935" s="13"/>
    </row>
    <row r="1936" spans="1:30" ht="36" customHeight="1">
      <c r="A1936" s="32">
        <v>28</v>
      </c>
      <c r="B1936" s="209" t="s">
        <v>5699</v>
      </c>
      <c r="C1936" s="209" t="s">
        <v>5700</v>
      </c>
      <c r="D1936" s="129" t="s">
        <v>32</v>
      </c>
      <c r="E1936" s="129" t="s">
        <v>5701</v>
      </c>
      <c r="F1936" s="24">
        <v>31205118</v>
      </c>
      <c r="G1936" s="247"/>
      <c r="H1936" s="247"/>
      <c r="I1936" s="247"/>
      <c r="J1936" s="247"/>
      <c r="K1936" s="247">
        <v>65.349999999999994</v>
      </c>
      <c r="L1936" s="247"/>
      <c r="M1936" s="247"/>
      <c r="N1936" s="247"/>
      <c r="O1936" s="247"/>
      <c r="P1936" s="247"/>
      <c r="Q1936" s="13"/>
      <c r="R1936" s="247"/>
      <c r="S1936" s="247"/>
      <c r="T1936" s="13"/>
      <c r="U1936" s="13"/>
      <c r="V1936" s="243">
        <f t="shared" si="81"/>
        <v>4881.6067074000002</v>
      </c>
      <c r="W1936" s="30">
        <v>4880.2923800000008</v>
      </c>
      <c r="X1936" s="59">
        <v>4881.6067074000002</v>
      </c>
      <c r="Y1936" s="11" t="s">
        <v>51</v>
      </c>
      <c r="Z1936" s="13">
        <v>57</v>
      </c>
      <c r="AA1936" s="13">
        <v>58</v>
      </c>
      <c r="AB1936" s="13">
        <v>5</v>
      </c>
      <c r="AC1936" s="13"/>
      <c r="AD1936" s="13"/>
    </row>
    <row r="1937" spans="1:30" ht="36" customHeight="1">
      <c r="A1937" s="32">
        <v>29</v>
      </c>
      <c r="B1937" s="255" t="s">
        <v>5702</v>
      </c>
      <c r="C1937" s="255" t="s">
        <v>5703</v>
      </c>
      <c r="D1937" s="129" t="s">
        <v>32</v>
      </c>
      <c r="E1937" s="257" t="s">
        <v>5704</v>
      </c>
      <c r="F1937" s="24">
        <v>31008121</v>
      </c>
      <c r="G1937" s="247"/>
      <c r="H1937" s="247"/>
      <c r="I1937" s="247"/>
      <c r="J1937" s="247"/>
      <c r="K1937" s="247"/>
      <c r="L1937" s="247"/>
      <c r="M1937" s="247"/>
      <c r="N1937" s="247"/>
      <c r="O1937" s="247"/>
      <c r="P1937" s="247"/>
      <c r="Q1937" s="13"/>
      <c r="R1937" s="247"/>
      <c r="S1937" s="247"/>
      <c r="T1937" s="13"/>
      <c r="U1937" s="13"/>
      <c r="V1937" s="243">
        <f t="shared" si="81"/>
        <v>4784.5530703000004</v>
      </c>
      <c r="W1937" s="30">
        <v>4784.5530703000004</v>
      </c>
      <c r="X1937" s="59">
        <v>4784.5530703000004</v>
      </c>
      <c r="Y1937" s="11" t="s">
        <v>34</v>
      </c>
      <c r="Z1937" s="13">
        <v>57</v>
      </c>
      <c r="AA1937" s="13">
        <v>58</v>
      </c>
      <c r="AB1937" s="13">
        <v>5</v>
      </c>
      <c r="AC1937" s="13"/>
      <c r="AD1937" s="13"/>
    </row>
    <row r="1938" spans="1:30" ht="36" customHeight="1">
      <c r="A1938" s="32">
        <v>30</v>
      </c>
      <c r="B1938" s="209" t="s">
        <v>5705</v>
      </c>
      <c r="C1938" s="209" t="s">
        <v>5706</v>
      </c>
      <c r="D1938" s="129" t="s">
        <v>32</v>
      </c>
      <c r="E1938" s="129" t="s">
        <v>5707</v>
      </c>
      <c r="F1938" s="24">
        <v>29783081</v>
      </c>
      <c r="G1938" s="247"/>
      <c r="H1938" s="247"/>
      <c r="I1938" s="247"/>
      <c r="J1938" s="247"/>
      <c r="K1938" s="247"/>
      <c r="L1938" s="247"/>
      <c r="M1938" s="247"/>
      <c r="N1938" s="247"/>
      <c r="O1938" s="247"/>
      <c r="P1938" s="247"/>
      <c r="Q1938" s="13"/>
      <c r="R1938" s="247"/>
      <c r="S1938" s="247"/>
      <c r="T1938" s="13"/>
      <c r="U1938" s="13"/>
      <c r="V1938" s="243">
        <f t="shared" si="81"/>
        <v>4595.5293983000001</v>
      </c>
      <c r="W1938" s="30">
        <v>4595.5293983000001</v>
      </c>
      <c r="X1938" s="59">
        <v>4595.5293983000001</v>
      </c>
      <c r="Y1938" s="11" t="s">
        <v>34</v>
      </c>
      <c r="Z1938" s="13">
        <v>57</v>
      </c>
      <c r="AA1938" s="13">
        <v>58</v>
      </c>
      <c r="AB1938" s="13">
        <v>5</v>
      </c>
      <c r="AC1938" s="13"/>
      <c r="AD1938" s="13"/>
    </row>
    <row r="1939" spans="1:30" ht="36" hidden="1" customHeight="1">
      <c r="A1939" s="32">
        <v>31</v>
      </c>
      <c r="B1939" s="209" t="s">
        <v>5708</v>
      </c>
      <c r="C1939" s="209" t="s">
        <v>5709</v>
      </c>
      <c r="D1939" s="129" t="s">
        <v>32</v>
      </c>
      <c r="E1939" s="129" t="s">
        <v>5679</v>
      </c>
      <c r="F1939" s="24">
        <v>29527299</v>
      </c>
      <c r="G1939" s="247"/>
      <c r="H1939" s="247"/>
      <c r="I1939" s="247"/>
      <c r="J1939" s="247"/>
      <c r="K1939" s="247">
        <v>246.65</v>
      </c>
      <c r="L1939" s="247"/>
      <c r="M1939" s="247">
        <v>149</v>
      </c>
      <c r="N1939" s="247"/>
      <c r="O1939" s="247">
        <v>7738</v>
      </c>
      <c r="P1939" s="247"/>
      <c r="Q1939" s="13"/>
      <c r="R1939" s="247"/>
      <c r="S1939" s="247"/>
      <c r="T1939" s="13"/>
      <c r="U1939" s="13"/>
      <c r="V1939" s="243">
        <f t="shared" si="81"/>
        <v>13080.055235700002</v>
      </c>
      <c r="W1939" s="30">
        <v>13080.055235700002</v>
      </c>
      <c r="X1939" s="59">
        <v>13080.055235700002</v>
      </c>
      <c r="Y1939" s="11" t="s">
        <v>34</v>
      </c>
      <c r="Z1939" s="13">
        <v>57</v>
      </c>
      <c r="AA1939" s="13">
        <v>58</v>
      </c>
      <c r="AB1939" s="13">
        <v>5</v>
      </c>
      <c r="AC1939" s="38" t="s">
        <v>5710</v>
      </c>
      <c r="AD1939" s="13">
        <v>3032</v>
      </c>
    </row>
    <row r="1940" spans="1:30" ht="36" customHeight="1">
      <c r="A1940" s="32">
        <v>32</v>
      </c>
      <c r="B1940" s="209" t="s">
        <v>5711</v>
      </c>
      <c r="C1940" s="209" t="s">
        <v>5712</v>
      </c>
      <c r="D1940" s="129" t="s">
        <v>32</v>
      </c>
      <c r="E1940" s="129" t="s">
        <v>5713</v>
      </c>
      <c r="F1940" s="24">
        <v>29111967</v>
      </c>
      <c r="G1940" s="247"/>
      <c r="H1940" s="247"/>
      <c r="I1940" s="247"/>
      <c r="J1940" s="247"/>
      <c r="K1940" s="247">
        <v>1764.72</v>
      </c>
      <c r="L1940" s="247"/>
      <c r="M1940" s="247"/>
      <c r="N1940" s="247"/>
      <c r="O1940" s="247"/>
      <c r="P1940" s="247"/>
      <c r="Q1940" s="13"/>
      <c r="R1940" s="247"/>
      <c r="S1940" s="247">
        <v>1461</v>
      </c>
      <c r="T1940" s="13"/>
      <c r="U1940" s="13"/>
      <c r="V1940" s="243">
        <f t="shared" si="81"/>
        <v>7884.4809081000003</v>
      </c>
      <c r="W1940" s="30">
        <v>7884.4809081000003</v>
      </c>
      <c r="X1940" s="59">
        <v>7884.4809081000003</v>
      </c>
      <c r="Y1940" s="11" t="s">
        <v>34</v>
      </c>
      <c r="Z1940" s="13">
        <v>57</v>
      </c>
      <c r="AA1940" s="13">
        <v>58</v>
      </c>
      <c r="AB1940" s="13">
        <v>5</v>
      </c>
      <c r="AC1940" s="13"/>
      <c r="AD1940" s="13"/>
    </row>
    <row r="1941" spans="1:30" ht="36" hidden="1" customHeight="1">
      <c r="A1941" s="32">
        <v>33</v>
      </c>
      <c r="B1941" s="209" t="s">
        <v>5714</v>
      </c>
      <c r="C1941" s="209" t="s">
        <v>5715</v>
      </c>
      <c r="D1941" s="129" t="s">
        <v>539</v>
      </c>
      <c r="E1941" s="248" t="s">
        <v>5716</v>
      </c>
      <c r="F1941" s="24">
        <v>27748776</v>
      </c>
      <c r="G1941" s="247"/>
      <c r="H1941" s="247"/>
      <c r="I1941" s="247"/>
      <c r="J1941" s="247"/>
      <c r="K1941" s="247">
        <v>6.6735999999999995</v>
      </c>
      <c r="L1941" s="247"/>
      <c r="M1941" s="247"/>
      <c r="N1941" s="247"/>
      <c r="O1941" s="247"/>
      <c r="P1941" s="247"/>
      <c r="Q1941" s="13"/>
      <c r="R1941" s="247"/>
      <c r="S1941" s="247">
        <v>324</v>
      </c>
      <c r="T1941" s="13"/>
      <c r="U1941" s="13"/>
      <c r="V1941" s="243">
        <f t="shared" si="81"/>
        <v>4641.6032088000002</v>
      </c>
      <c r="W1941" s="30">
        <v>4641.6032088000002</v>
      </c>
      <c r="X1941" s="59">
        <v>4641.6032088000002</v>
      </c>
      <c r="Y1941" s="247" t="s">
        <v>34</v>
      </c>
      <c r="Z1941" s="13">
        <v>57</v>
      </c>
      <c r="AA1941" s="13">
        <v>58</v>
      </c>
      <c r="AB1941" s="13">
        <v>6</v>
      </c>
      <c r="AC1941" s="38" t="s">
        <v>5717</v>
      </c>
      <c r="AD1941" s="13">
        <v>3194</v>
      </c>
    </row>
    <row r="1942" spans="1:30" ht="36" customHeight="1">
      <c r="A1942" s="32">
        <v>34</v>
      </c>
      <c r="B1942" s="209" t="s">
        <v>5718</v>
      </c>
      <c r="C1942" s="209" t="s">
        <v>5719</v>
      </c>
      <c r="D1942" s="129" t="s">
        <v>32</v>
      </c>
      <c r="E1942" s="129" t="s">
        <v>5683</v>
      </c>
      <c r="F1942" s="24">
        <v>27650485</v>
      </c>
      <c r="G1942" s="247"/>
      <c r="H1942" s="247"/>
      <c r="I1942" s="247"/>
      <c r="J1942" s="247"/>
      <c r="K1942" s="247">
        <v>28.8</v>
      </c>
      <c r="L1942" s="247"/>
      <c r="M1942" s="247"/>
      <c r="N1942" s="247"/>
      <c r="O1942" s="247"/>
      <c r="P1942" s="247"/>
      <c r="Q1942" s="13"/>
      <c r="R1942" s="247"/>
      <c r="S1942" s="247"/>
      <c r="T1942" s="13"/>
      <c r="U1942" s="13"/>
      <c r="V1942" s="243">
        <f t="shared" si="81"/>
        <v>4295.8458355000002</v>
      </c>
      <c r="W1942" s="30">
        <v>4295.8458355000002</v>
      </c>
      <c r="X1942" s="59">
        <v>4295.8458355000002</v>
      </c>
      <c r="Y1942" s="11" t="s">
        <v>34</v>
      </c>
      <c r="Z1942" s="13">
        <v>57</v>
      </c>
      <c r="AA1942" s="13">
        <v>58</v>
      </c>
      <c r="AB1942" s="13">
        <v>5</v>
      </c>
      <c r="AC1942" s="13"/>
      <c r="AD1942" s="13"/>
    </row>
    <row r="1943" spans="1:30" ht="36" customHeight="1">
      <c r="A1943" s="32">
        <v>35</v>
      </c>
      <c r="B1943" s="209" t="s">
        <v>5720</v>
      </c>
      <c r="C1943" s="209" t="s">
        <v>5721</v>
      </c>
      <c r="D1943" s="129" t="s">
        <v>32</v>
      </c>
      <c r="E1943" s="129" t="s">
        <v>5683</v>
      </c>
      <c r="F1943" s="24">
        <v>27600828</v>
      </c>
      <c r="G1943" s="247"/>
      <c r="H1943" s="247"/>
      <c r="I1943" s="247">
        <v>1534</v>
      </c>
      <c r="J1943" s="247"/>
      <c r="K1943" s="247">
        <v>17.870799999999999</v>
      </c>
      <c r="L1943" s="247"/>
      <c r="M1943" s="247"/>
      <c r="N1943" s="247"/>
      <c r="O1943" s="247"/>
      <c r="P1943" s="247"/>
      <c r="Q1943" s="13"/>
      <c r="R1943" s="247"/>
      <c r="S1943" s="247"/>
      <c r="T1943" s="13"/>
      <c r="U1943" s="13"/>
      <c r="V1943" s="243">
        <f t="shared" si="81"/>
        <v>5197.4359764000001</v>
      </c>
      <c r="W1943" s="30">
        <v>5197.4359764000001</v>
      </c>
      <c r="X1943" s="59">
        <v>5197.4359764000001</v>
      </c>
      <c r="Y1943" s="11" t="s">
        <v>34</v>
      </c>
      <c r="Z1943" s="13">
        <v>57</v>
      </c>
      <c r="AA1943" s="13">
        <v>58</v>
      </c>
      <c r="AB1943" s="13">
        <v>5</v>
      </c>
      <c r="AC1943" s="13"/>
      <c r="AD1943" s="13"/>
    </row>
    <row r="1944" spans="1:30" ht="36" hidden="1" customHeight="1">
      <c r="A1944" s="32">
        <v>36</v>
      </c>
      <c r="B1944" s="209" t="s">
        <v>5722</v>
      </c>
      <c r="C1944" s="209" t="s">
        <v>5723</v>
      </c>
      <c r="D1944" s="129" t="s">
        <v>32</v>
      </c>
      <c r="E1944" s="129" t="s">
        <v>5724</v>
      </c>
      <c r="F1944" s="24">
        <v>26876457</v>
      </c>
      <c r="G1944" s="247"/>
      <c r="H1944" s="247"/>
      <c r="I1944" s="247"/>
      <c r="J1944" s="247"/>
      <c r="K1944" s="247">
        <v>36.119999999999997</v>
      </c>
      <c r="L1944" s="247"/>
      <c r="M1944" s="247"/>
      <c r="N1944" s="247"/>
      <c r="O1944" s="247"/>
      <c r="P1944" s="247"/>
      <c r="Q1944" s="13"/>
      <c r="R1944" s="247"/>
      <c r="S1944" s="247"/>
      <c r="T1944" s="13"/>
      <c r="U1944" s="13"/>
      <c r="V1944" s="243">
        <f t="shared" si="81"/>
        <v>4183.8797150999999</v>
      </c>
      <c r="W1944" s="30">
        <v>4183.8797150999999</v>
      </c>
      <c r="X1944" s="59">
        <v>4183.8797150999999</v>
      </c>
      <c r="Y1944" s="11" t="s">
        <v>34</v>
      </c>
      <c r="Z1944" s="13">
        <v>57</v>
      </c>
      <c r="AA1944" s="13">
        <v>58</v>
      </c>
      <c r="AB1944" s="13">
        <v>5</v>
      </c>
      <c r="AC1944" s="38" t="s">
        <v>5725</v>
      </c>
      <c r="AD1944" s="13">
        <v>3000</v>
      </c>
    </row>
    <row r="1945" spans="1:30" ht="36" hidden="1" customHeight="1">
      <c r="A1945" s="32">
        <v>37</v>
      </c>
      <c r="B1945" s="258" t="s">
        <v>5726</v>
      </c>
      <c r="C1945" s="209" t="s">
        <v>5727</v>
      </c>
      <c r="D1945" s="129" t="s">
        <v>539</v>
      </c>
      <c r="E1945" s="250" t="s">
        <v>5728</v>
      </c>
      <c r="F1945" s="24">
        <v>26519432</v>
      </c>
      <c r="G1945" s="247"/>
      <c r="H1945" s="247"/>
      <c r="I1945" s="247"/>
      <c r="J1945" s="247"/>
      <c r="K1945" s="247"/>
      <c r="L1945" s="247"/>
      <c r="M1945" s="247"/>
      <c r="N1945" s="247"/>
      <c r="O1945" s="247"/>
      <c r="P1945" s="247"/>
      <c r="Q1945" s="13"/>
      <c r="R1945" s="247"/>
      <c r="S1945" s="247"/>
      <c r="T1945" s="13"/>
      <c r="U1945" s="13"/>
      <c r="V1945" s="243">
        <f t="shared" si="81"/>
        <v>4091.9483576000002</v>
      </c>
      <c r="W1945" s="30">
        <v>4091.9483576000002</v>
      </c>
      <c r="X1945" s="59">
        <v>4091.9483576000002</v>
      </c>
      <c r="Y1945" s="247" t="s">
        <v>34</v>
      </c>
      <c r="Z1945" s="13">
        <v>57</v>
      </c>
      <c r="AA1945" s="13">
        <v>58</v>
      </c>
      <c r="AB1945" s="13">
        <v>6</v>
      </c>
      <c r="AC1945" s="38" t="s">
        <v>5729</v>
      </c>
      <c r="AD1945" s="13">
        <v>3204</v>
      </c>
    </row>
    <row r="1946" spans="1:30" ht="36" customHeight="1">
      <c r="A1946" s="32">
        <v>38</v>
      </c>
      <c r="B1946" s="209" t="s">
        <v>5730</v>
      </c>
      <c r="C1946" s="209" t="s">
        <v>5731</v>
      </c>
      <c r="D1946" s="129" t="s">
        <v>32</v>
      </c>
      <c r="E1946" s="248" t="s">
        <v>5698</v>
      </c>
      <c r="F1946" s="24">
        <v>25859854</v>
      </c>
      <c r="G1946" s="247"/>
      <c r="H1946" s="247"/>
      <c r="I1946" s="247">
        <v>290</v>
      </c>
      <c r="J1946" s="247"/>
      <c r="K1946" s="259">
        <v>0.15135999999999999</v>
      </c>
      <c r="L1946" s="259"/>
      <c r="M1946" s="247"/>
      <c r="N1946" s="247"/>
      <c r="O1946" s="247"/>
      <c r="P1946" s="247"/>
      <c r="Q1946" s="13"/>
      <c r="R1946" s="247"/>
      <c r="S1946" s="247"/>
      <c r="T1946" s="13"/>
      <c r="U1946" s="13"/>
      <c r="V1946" s="243">
        <f t="shared" si="81"/>
        <v>4164.3298594000007</v>
      </c>
      <c r="W1946" s="30">
        <v>4164.3298594000007</v>
      </c>
      <c r="X1946" s="59">
        <v>4164.3298594000007</v>
      </c>
      <c r="Y1946" s="11" t="s">
        <v>34</v>
      </c>
      <c r="Z1946" s="13">
        <v>57</v>
      </c>
      <c r="AA1946" s="13">
        <v>58</v>
      </c>
      <c r="AB1946" s="13">
        <v>5</v>
      </c>
      <c r="AC1946" s="13"/>
      <c r="AD1946" s="13"/>
    </row>
    <row r="1947" spans="1:30" ht="36" hidden="1" customHeight="1">
      <c r="A1947" s="32">
        <v>39</v>
      </c>
      <c r="B1947" s="209" t="s">
        <v>5732</v>
      </c>
      <c r="C1947" s="209" t="s">
        <v>5733</v>
      </c>
      <c r="D1947" s="129" t="s">
        <v>32</v>
      </c>
      <c r="E1947" s="129" t="s">
        <v>5666</v>
      </c>
      <c r="F1947" s="24">
        <v>25679449</v>
      </c>
      <c r="G1947" s="247"/>
      <c r="H1947" s="247"/>
      <c r="I1947" s="247"/>
      <c r="J1947" s="247"/>
      <c r="K1947" s="247"/>
      <c r="L1947" s="247"/>
      <c r="M1947" s="247"/>
      <c r="N1947" s="247"/>
      <c r="O1947" s="247"/>
      <c r="P1947" s="247"/>
      <c r="Q1947" s="13"/>
      <c r="R1947" s="247"/>
      <c r="S1947" s="247"/>
      <c r="T1947" s="13"/>
      <c r="U1947" s="13"/>
      <c r="V1947" s="243">
        <f t="shared" si="81"/>
        <v>3962.3389807000003</v>
      </c>
      <c r="W1947" s="30">
        <v>3962.3389807000003</v>
      </c>
      <c r="X1947" s="59">
        <v>3962.3389807000003</v>
      </c>
      <c r="Y1947" s="11" t="s">
        <v>34</v>
      </c>
      <c r="Z1947" s="13">
        <v>57</v>
      </c>
      <c r="AA1947" s="13">
        <v>58</v>
      </c>
      <c r="AB1947" s="13">
        <v>5</v>
      </c>
      <c r="AC1947" s="38" t="s">
        <v>5734</v>
      </c>
      <c r="AD1947" s="13">
        <v>2997</v>
      </c>
    </row>
    <row r="1948" spans="1:30" ht="36" customHeight="1">
      <c r="A1948" s="32">
        <v>40</v>
      </c>
      <c r="B1948" s="209" t="s">
        <v>5735</v>
      </c>
      <c r="C1948" s="209" t="s">
        <v>5736</v>
      </c>
      <c r="D1948" s="129" t="s">
        <v>32</v>
      </c>
      <c r="E1948" s="248" t="s">
        <v>1650</v>
      </c>
      <c r="F1948" s="24">
        <v>25939885</v>
      </c>
      <c r="G1948" s="247"/>
      <c r="H1948" s="247"/>
      <c r="I1948" s="247"/>
      <c r="J1948" s="247"/>
      <c r="K1948" s="247"/>
      <c r="L1948" s="247"/>
      <c r="M1948" s="247"/>
      <c r="N1948" s="247"/>
      <c r="O1948" s="247"/>
      <c r="P1948" s="247"/>
      <c r="Q1948" s="13"/>
      <c r="R1948" s="247"/>
      <c r="S1948" s="247"/>
      <c r="T1948" s="13"/>
      <c r="U1948" s="13"/>
      <c r="V1948" s="243">
        <f t="shared" si="81"/>
        <v>4002.5242555000004</v>
      </c>
      <c r="W1948" s="30">
        <v>3923.9310876000004</v>
      </c>
      <c r="X1948" s="59">
        <v>4002.5242555000004</v>
      </c>
      <c r="Y1948" s="11" t="s">
        <v>51</v>
      </c>
      <c r="Z1948" s="13">
        <v>57</v>
      </c>
      <c r="AA1948" s="13">
        <v>58</v>
      </c>
      <c r="AB1948" s="13">
        <v>5</v>
      </c>
      <c r="AC1948" s="13"/>
      <c r="AD1948" s="13"/>
    </row>
    <row r="1949" spans="1:30" ht="36" customHeight="1">
      <c r="A1949" s="32">
        <v>41</v>
      </c>
      <c r="B1949" s="256" t="s">
        <v>5737</v>
      </c>
      <c r="C1949" s="256" t="s">
        <v>5738</v>
      </c>
      <c r="D1949" s="129" t="s">
        <v>539</v>
      </c>
      <c r="E1949" s="250" t="s">
        <v>5672</v>
      </c>
      <c r="F1949" s="24">
        <v>24666358</v>
      </c>
      <c r="G1949" s="247"/>
      <c r="H1949" s="247"/>
      <c r="I1949" s="247"/>
      <c r="J1949" s="247"/>
      <c r="K1949" s="247"/>
      <c r="L1949" s="247"/>
      <c r="M1949" s="247"/>
      <c r="N1949" s="247"/>
      <c r="O1949" s="247"/>
      <c r="P1949" s="247"/>
      <c r="Q1949" s="13"/>
      <c r="R1949" s="247"/>
      <c r="S1949" s="247"/>
      <c r="T1949" s="13"/>
      <c r="U1949" s="13"/>
      <c r="V1949" s="243">
        <f t="shared" si="81"/>
        <v>3806.0190394000001</v>
      </c>
      <c r="W1949" s="30">
        <v>3806.0190394000001</v>
      </c>
      <c r="X1949" s="59">
        <v>3806.0190394000001</v>
      </c>
      <c r="Y1949" s="247" t="s">
        <v>34</v>
      </c>
      <c r="Z1949" s="13">
        <v>57</v>
      </c>
      <c r="AA1949" s="13">
        <v>58</v>
      </c>
      <c r="AB1949" s="13">
        <v>6</v>
      </c>
      <c r="AC1949" s="13"/>
      <c r="AD1949" s="13"/>
    </row>
    <row r="1950" spans="1:30" ht="36" customHeight="1">
      <c r="A1950" s="32">
        <v>42</v>
      </c>
      <c r="B1950" s="209" t="s">
        <v>5739</v>
      </c>
      <c r="C1950" s="209" t="s">
        <v>5740</v>
      </c>
      <c r="D1950" s="129" t="s">
        <v>32</v>
      </c>
      <c r="E1950" s="129" t="s">
        <v>5741</v>
      </c>
      <c r="F1950" s="14">
        <v>24316842</v>
      </c>
      <c r="G1950" s="247"/>
      <c r="H1950" s="247"/>
      <c r="I1950" s="247">
        <v>9917</v>
      </c>
      <c r="J1950" s="247"/>
      <c r="K1950" s="247"/>
      <c r="L1950" s="247"/>
      <c r="M1950" s="247"/>
      <c r="N1950" s="247"/>
      <c r="O1950" s="247"/>
      <c r="P1950" s="247"/>
      <c r="Q1950" s="13"/>
      <c r="R1950" s="247"/>
      <c r="S1950" s="247">
        <v>147</v>
      </c>
      <c r="T1950" s="13"/>
      <c r="U1950" s="13"/>
      <c r="V1950" s="243">
        <f t="shared" si="81"/>
        <v>9862.5187205999991</v>
      </c>
      <c r="W1950" s="30">
        <v>9862.518720600001</v>
      </c>
      <c r="X1950" s="59">
        <v>9862.518720600001</v>
      </c>
      <c r="Y1950" s="11" t="s">
        <v>34</v>
      </c>
      <c r="Z1950" s="13">
        <v>57</v>
      </c>
      <c r="AA1950" s="13">
        <v>58</v>
      </c>
      <c r="AB1950" s="13">
        <v>5</v>
      </c>
      <c r="AC1950" s="13"/>
      <c r="AD1950" s="13"/>
    </row>
    <row r="1951" spans="1:30" ht="36" customHeight="1">
      <c r="A1951" s="32">
        <v>43</v>
      </c>
      <c r="B1951" s="209" t="s">
        <v>5742</v>
      </c>
      <c r="C1951" s="253" t="s">
        <v>5743</v>
      </c>
      <c r="D1951" s="129" t="s">
        <v>32</v>
      </c>
      <c r="E1951" s="254" t="s">
        <v>5683</v>
      </c>
      <c r="F1951" s="24">
        <v>24149001</v>
      </c>
      <c r="G1951" s="247"/>
      <c r="H1951" s="247"/>
      <c r="I1951" s="247"/>
      <c r="J1951" s="247"/>
      <c r="K1951" s="247"/>
      <c r="L1951" s="247"/>
      <c r="M1951" s="247"/>
      <c r="N1951" s="247"/>
      <c r="O1951" s="247"/>
      <c r="P1951" s="247"/>
      <c r="Q1951" s="13"/>
      <c r="R1951" s="247"/>
      <c r="S1951" s="247"/>
      <c r="T1951" s="13"/>
      <c r="U1951" s="13"/>
      <c r="V1951" s="243">
        <f t="shared" si="81"/>
        <v>3726.1908543000004</v>
      </c>
      <c r="W1951" s="30">
        <v>3726.1908543000004</v>
      </c>
      <c r="X1951" s="59">
        <v>3726.1908543000004</v>
      </c>
      <c r="Y1951" s="11" t="s">
        <v>34</v>
      </c>
      <c r="Z1951" s="13">
        <v>57</v>
      </c>
      <c r="AA1951" s="13">
        <v>58</v>
      </c>
      <c r="AB1951" s="13">
        <v>5</v>
      </c>
      <c r="AC1951" s="13"/>
      <c r="AD1951" s="13"/>
    </row>
    <row r="1952" spans="1:30" ht="36" customHeight="1">
      <c r="A1952" s="32">
        <v>44</v>
      </c>
      <c r="B1952" s="209" t="s">
        <v>5744</v>
      </c>
      <c r="C1952" s="209" t="s">
        <v>5745</v>
      </c>
      <c r="D1952" s="129" t="s">
        <v>32</v>
      </c>
      <c r="E1952" s="250" t="s">
        <v>5746</v>
      </c>
      <c r="F1952" s="24">
        <v>23681921</v>
      </c>
      <c r="G1952" s="247">
        <v>16500</v>
      </c>
      <c r="H1952" s="247"/>
      <c r="I1952" s="247"/>
      <c r="J1952" s="247"/>
      <c r="K1952" s="247">
        <v>45.8294</v>
      </c>
      <c r="L1952" s="247"/>
      <c r="M1952" s="247"/>
      <c r="N1952" s="247"/>
      <c r="O1952" s="247"/>
      <c r="P1952" s="247"/>
      <c r="Q1952" s="13"/>
      <c r="R1952" s="247">
        <v>880000</v>
      </c>
      <c r="S1952" s="247">
        <v>94.28</v>
      </c>
      <c r="T1952" s="13"/>
      <c r="U1952" s="13"/>
      <c r="V1952" s="243">
        <f t="shared" si="81"/>
        <v>16145.6315983</v>
      </c>
      <c r="W1952" s="30">
        <v>16475.631598300002</v>
      </c>
      <c r="X1952" s="59">
        <v>16145.6315983</v>
      </c>
      <c r="Y1952" s="11" t="s">
        <v>51</v>
      </c>
      <c r="Z1952" s="13">
        <v>57</v>
      </c>
      <c r="AA1952" s="13">
        <v>58</v>
      </c>
      <c r="AB1952" s="13">
        <v>5</v>
      </c>
      <c r="AC1952" s="13"/>
      <c r="AD1952" s="13"/>
    </row>
    <row r="1953" spans="1:30" ht="36" customHeight="1">
      <c r="A1953" s="32">
        <v>45</v>
      </c>
      <c r="B1953" s="209" t="s">
        <v>5747</v>
      </c>
      <c r="C1953" s="209" t="s">
        <v>5748</v>
      </c>
      <c r="D1953" s="129" t="s">
        <v>32</v>
      </c>
      <c r="E1953" s="129" t="s">
        <v>5749</v>
      </c>
      <c r="F1953" s="24">
        <v>24574200</v>
      </c>
      <c r="G1953" s="247"/>
      <c r="H1953" s="247"/>
      <c r="I1953" s="247"/>
      <c r="J1953" s="247"/>
      <c r="K1953" s="247"/>
      <c r="L1953" s="247"/>
      <c r="M1953" s="247"/>
      <c r="N1953" s="247"/>
      <c r="O1953" s="247"/>
      <c r="P1953" s="247"/>
      <c r="Q1953" s="13"/>
      <c r="R1953" s="247"/>
      <c r="S1953" s="247"/>
      <c r="T1953" s="13"/>
      <c r="U1953" s="13"/>
      <c r="V1953" s="243">
        <f t="shared" si="81"/>
        <v>3791.7990600000003</v>
      </c>
      <c r="W1953" s="30">
        <v>3572.3270604000004</v>
      </c>
      <c r="X1953" s="59">
        <v>3791.7990600000003</v>
      </c>
      <c r="Y1953" s="11" t="s">
        <v>51</v>
      </c>
      <c r="Z1953" s="13">
        <v>57</v>
      </c>
      <c r="AA1953" s="13">
        <v>58</v>
      </c>
      <c r="AB1953" s="13">
        <v>5</v>
      </c>
      <c r="AC1953" s="13"/>
      <c r="AD1953" s="13"/>
    </row>
    <row r="1954" spans="1:30" ht="36" hidden="1" customHeight="1">
      <c r="A1954" s="32">
        <v>46</v>
      </c>
      <c r="B1954" s="209" t="s">
        <v>5750</v>
      </c>
      <c r="C1954" s="209" t="s">
        <v>5751</v>
      </c>
      <c r="D1954" s="129" t="s">
        <v>539</v>
      </c>
      <c r="E1954" s="129" t="s">
        <v>5752</v>
      </c>
      <c r="F1954" s="24">
        <v>23133162</v>
      </c>
      <c r="G1954" s="247"/>
      <c r="H1954" s="247"/>
      <c r="I1954" s="247"/>
      <c r="J1954" s="247"/>
      <c r="K1954" s="247"/>
      <c r="L1954" s="247"/>
      <c r="M1954" s="247"/>
      <c r="N1954" s="247"/>
      <c r="O1954" s="247"/>
      <c r="P1954" s="247"/>
      <c r="Q1954" s="13"/>
      <c r="R1954" s="247"/>
      <c r="S1954" s="247"/>
      <c r="T1954" s="13"/>
      <c r="U1954" s="13"/>
      <c r="V1954" s="243">
        <f t="shared" si="81"/>
        <v>3569.4468966000004</v>
      </c>
      <c r="W1954" s="30">
        <v>3569.4468966000004</v>
      </c>
      <c r="X1954" s="59">
        <v>3569.4468966000004</v>
      </c>
      <c r="Y1954" s="247" t="s">
        <v>34</v>
      </c>
      <c r="Z1954" s="13">
        <v>57</v>
      </c>
      <c r="AA1954" s="13">
        <v>58</v>
      </c>
      <c r="AB1954" s="13">
        <v>6</v>
      </c>
      <c r="AC1954" s="38" t="s">
        <v>5753</v>
      </c>
      <c r="AD1954" s="13">
        <v>3178</v>
      </c>
    </row>
    <row r="1955" spans="1:30" ht="36" customHeight="1">
      <c r="A1955" s="32">
        <v>47</v>
      </c>
      <c r="B1955" s="209" t="s">
        <v>5754</v>
      </c>
      <c r="C1955" s="209" t="s">
        <v>5755</v>
      </c>
      <c r="D1955" s="129" t="s">
        <v>32</v>
      </c>
      <c r="E1955" s="129" t="s">
        <v>5756</v>
      </c>
      <c r="F1955" s="24">
        <v>23095929</v>
      </c>
      <c r="G1955" s="247"/>
      <c r="H1955" s="247"/>
      <c r="I1955" s="247"/>
      <c r="J1955" s="247"/>
      <c r="K1955" s="247">
        <v>5.8</v>
      </c>
      <c r="L1955" s="247"/>
      <c r="M1955" s="247"/>
      <c r="N1955" s="247"/>
      <c r="O1955" s="247"/>
      <c r="P1955" s="247"/>
      <c r="Q1955" s="13"/>
      <c r="R1955" s="247"/>
      <c r="S1955" s="247">
        <v>2.6</v>
      </c>
      <c r="T1955" s="13"/>
      <c r="U1955" s="13"/>
      <c r="V1955" s="243">
        <f t="shared" si="81"/>
        <v>3572.4518447</v>
      </c>
      <c r="W1955" s="30">
        <v>3572.4518447</v>
      </c>
      <c r="X1955" s="59">
        <v>3572.4518447</v>
      </c>
      <c r="Y1955" s="11" t="s">
        <v>34</v>
      </c>
      <c r="Z1955" s="13">
        <v>57</v>
      </c>
      <c r="AA1955" s="13">
        <v>58</v>
      </c>
      <c r="AB1955" s="13">
        <v>5</v>
      </c>
      <c r="AC1955" s="13"/>
      <c r="AD1955" s="13"/>
    </row>
    <row r="1956" spans="1:30" ht="36" customHeight="1">
      <c r="A1956" s="32">
        <v>48</v>
      </c>
      <c r="B1956" s="209" t="s">
        <v>5757</v>
      </c>
      <c r="C1956" s="209" t="s">
        <v>5758</v>
      </c>
      <c r="D1956" s="129" t="s">
        <v>32</v>
      </c>
      <c r="E1956" s="129" t="s">
        <v>5759</v>
      </c>
      <c r="F1956" s="24">
        <v>22745345</v>
      </c>
      <c r="G1956" s="247"/>
      <c r="H1956" s="247"/>
      <c r="I1956" s="247"/>
      <c r="J1956" s="247"/>
      <c r="K1956" s="247">
        <v>1641</v>
      </c>
      <c r="L1956" s="247"/>
      <c r="M1956" s="247"/>
      <c r="N1956" s="247"/>
      <c r="O1956" s="247"/>
      <c r="P1956" s="247"/>
      <c r="Q1956" s="13"/>
      <c r="R1956" s="247"/>
      <c r="S1956" s="247"/>
      <c r="T1956" s="13"/>
      <c r="U1956" s="13"/>
      <c r="V1956" s="243">
        <f t="shared" si="81"/>
        <v>5183.4267335000004</v>
      </c>
      <c r="W1956" s="30">
        <v>5183.4267335000004</v>
      </c>
      <c r="X1956" s="59">
        <v>5183.4267335000004</v>
      </c>
      <c r="Y1956" s="11" t="s">
        <v>34</v>
      </c>
      <c r="Z1956" s="13">
        <v>57</v>
      </c>
      <c r="AA1956" s="13">
        <v>58</v>
      </c>
      <c r="AB1956" s="13">
        <v>5</v>
      </c>
      <c r="AC1956" s="13"/>
      <c r="AD1956" s="13"/>
    </row>
    <row r="1957" spans="1:30" ht="36" customHeight="1">
      <c r="A1957" s="32">
        <v>49</v>
      </c>
      <c r="B1957" s="209" t="s">
        <v>5760</v>
      </c>
      <c r="C1957" s="209" t="s">
        <v>5761</v>
      </c>
      <c r="D1957" s="129" t="s">
        <v>32</v>
      </c>
      <c r="E1957" s="129" t="s">
        <v>5759</v>
      </c>
      <c r="F1957" s="24">
        <v>22300000</v>
      </c>
      <c r="G1957" s="247"/>
      <c r="H1957" s="247"/>
      <c r="I1957" s="247"/>
      <c r="J1957" s="247"/>
      <c r="K1957" s="247">
        <v>24.925000000000001</v>
      </c>
      <c r="L1957" s="247"/>
      <c r="M1957" s="247"/>
      <c r="N1957" s="247"/>
      <c r="O1957" s="247"/>
      <c r="P1957" s="247"/>
      <c r="Q1957" s="13"/>
      <c r="R1957" s="247">
        <v>1130000</v>
      </c>
      <c r="S1957" s="260">
        <v>0.95</v>
      </c>
      <c r="T1957" s="13"/>
      <c r="U1957" s="13"/>
      <c r="V1957" s="243">
        <f t="shared" si="81"/>
        <v>4484.3490000000002</v>
      </c>
      <c r="W1957" s="30">
        <v>4484.3490000000002</v>
      </c>
      <c r="X1957" s="59">
        <v>4484.3490000000002</v>
      </c>
      <c r="Y1957" s="11" t="s">
        <v>34</v>
      </c>
      <c r="Z1957" s="13">
        <v>57</v>
      </c>
      <c r="AA1957" s="13">
        <v>58</v>
      </c>
      <c r="AB1957" s="13">
        <v>5</v>
      </c>
      <c r="AC1957" s="13"/>
      <c r="AD1957" s="13"/>
    </row>
    <row r="1958" spans="1:30" ht="36" hidden="1" customHeight="1">
      <c r="A1958" s="32">
        <v>50</v>
      </c>
      <c r="B1958" s="258" t="s">
        <v>5762</v>
      </c>
      <c r="C1958" s="258" t="s">
        <v>5763</v>
      </c>
      <c r="D1958" s="129" t="s">
        <v>539</v>
      </c>
      <c r="E1958" s="250" t="s">
        <v>5764</v>
      </c>
      <c r="F1958" s="24">
        <v>21887740</v>
      </c>
      <c r="G1958" s="247"/>
      <c r="H1958" s="247"/>
      <c r="I1958" s="247"/>
      <c r="J1958" s="247"/>
      <c r="K1958" s="247"/>
      <c r="L1958" s="247"/>
      <c r="M1958" s="247"/>
      <c r="N1958" s="247"/>
      <c r="O1958" s="247"/>
      <c r="P1958" s="247"/>
      <c r="Q1958" s="13"/>
      <c r="R1958" s="247"/>
      <c r="S1958" s="247">
        <v>218</v>
      </c>
      <c r="T1958" s="13"/>
      <c r="U1958" s="13"/>
      <c r="V1958" s="243">
        <f t="shared" si="81"/>
        <v>3614.8982820000001</v>
      </c>
      <c r="W1958" s="30">
        <v>3614.8982820000001</v>
      </c>
      <c r="X1958" s="59">
        <v>3614.8982820000001</v>
      </c>
      <c r="Y1958" s="247" t="s">
        <v>34</v>
      </c>
      <c r="Z1958" s="13">
        <v>57</v>
      </c>
      <c r="AA1958" s="13">
        <v>58</v>
      </c>
      <c r="AB1958" s="13">
        <v>6</v>
      </c>
      <c r="AC1958" s="38" t="s">
        <v>5765</v>
      </c>
      <c r="AD1958" s="13">
        <v>2960</v>
      </c>
    </row>
    <row r="1959" spans="1:30" ht="36" hidden="1" customHeight="1">
      <c r="A1959" s="32">
        <v>51</v>
      </c>
      <c r="B1959" s="209" t="s">
        <v>5766</v>
      </c>
      <c r="C1959" s="209" t="s">
        <v>5767</v>
      </c>
      <c r="D1959" s="129" t="s">
        <v>539</v>
      </c>
      <c r="E1959" s="129" t="s">
        <v>5768</v>
      </c>
      <c r="F1959" s="24">
        <v>21291363</v>
      </c>
      <c r="G1959" s="247"/>
      <c r="H1959" s="247"/>
      <c r="I1959" s="247"/>
      <c r="J1959" s="247"/>
      <c r="K1959" s="247">
        <v>21.07</v>
      </c>
      <c r="L1959" s="247"/>
      <c r="M1959" s="247"/>
      <c r="N1959" s="247"/>
      <c r="O1959" s="247"/>
      <c r="P1959" s="247"/>
      <c r="Q1959" s="13"/>
      <c r="R1959" s="247"/>
      <c r="S1959" s="247"/>
      <c r="T1959" s="13"/>
      <c r="U1959" s="13"/>
      <c r="V1959" s="243">
        <f t="shared" si="81"/>
        <v>3306.7487108999999</v>
      </c>
      <c r="W1959" s="30">
        <v>3306.7487108999999</v>
      </c>
      <c r="X1959" s="59">
        <v>3306.7487108999999</v>
      </c>
      <c r="Y1959" s="247" t="s">
        <v>34</v>
      </c>
      <c r="Z1959" s="13">
        <v>57</v>
      </c>
      <c r="AA1959" s="13">
        <v>58</v>
      </c>
      <c r="AB1959" s="13">
        <v>6</v>
      </c>
      <c r="AC1959" s="38" t="s">
        <v>5769</v>
      </c>
      <c r="AD1959" s="13">
        <v>2996</v>
      </c>
    </row>
    <row r="1960" spans="1:30" ht="36" customHeight="1">
      <c r="A1960" s="32">
        <v>52</v>
      </c>
      <c r="B1960" s="261" t="s">
        <v>5770</v>
      </c>
      <c r="C1960" s="253" t="s">
        <v>5771</v>
      </c>
      <c r="D1960" s="254" t="s">
        <v>32</v>
      </c>
      <c r="E1960" s="254" t="s">
        <v>5772</v>
      </c>
      <c r="F1960" s="14">
        <v>20875173</v>
      </c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3"/>
      <c r="R1960" s="129"/>
      <c r="S1960" s="129"/>
      <c r="T1960" s="13"/>
      <c r="U1960" s="13"/>
      <c r="V1960" s="243">
        <f t="shared" si="81"/>
        <v>3221.0391939000001</v>
      </c>
      <c r="W1960" s="30">
        <v>3221.0391939000001</v>
      </c>
      <c r="X1960" s="59">
        <v>3221.0391939000001</v>
      </c>
      <c r="Y1960" s="11" t="s">
        <v>34</v>
      </c>
      <c r="Z1960" s="13">
        <v>57</v>
      </c>
      <c r="AA1960" s="13">
        <v>58</v>
      </c>
      <c r="AB1960" s="13">
        <v>5</v>
      </c>
      <c r="AC1960" s="13"/>
      <c r="AD1960" s="13"/>
    </row>
    <row r="1961" spans="1:30" ht="36" hidden="1" customHeight="1">
      <c r="A1961" s="32">
        <v>53</v>
      </c>
      <c r="B1961" s="249" t="s">
        <v>5773</v>
      </c>
      <c r="C1961" s="249" t="s">
        <v>5774</v>
      </c>
      <c r="D1961" s="129" t="s">
        <v>32</v>
      </c>
      <c r="E1961" s="92" t="s">
        <v>5775</v>
      </c>
      <c r="F1961" s="24">
        <v>20481459</v>
      </c>
      <c r="G1961" s="247"/>
      <c r="H1961" s="247"/>
      <c r="I1961" s="247"/>
      <c r="J1961" s="247"/>
      <c r="K1961" s="247">
        <v>98.039999999999992</v>
      </c>
      <c r="L1961" s="247"/>
      <c r="M1961" s="247"/>
      <c r="N1961" s="247"/>
      <c r="O1961" s="260">
        <v>0.18</v>
      </c>
      <c r="P1961" s="260"/>
      <c r="Q1961" s="13"/>
      <c r="R1961" s="247"/>
      <c r="S1961" s="247">
        <v>60</v>
      </c>
      <c r="T1961" s="13"/>
      <c r="U1961" s="13"/>
      <c r="V1961" s="243">
        <f t="shared" si="81"/>
        <v>3325.8789237000001</v>
      </c>
      <c r="W1961" s="30">
        <v>3325.8789237000001</v>
      </c>
      <c r="X1961" s="59">
        <v>3325.8789237000001</v>
      </c>
      <c r="Y1961" s="11" t="s">
        <v>34</v>
      </c>
      <c r="Z1961" s="13">
        <v>57</v>
      </c>
      <c r="AA1961" s="13">
        <v>58</v>
      </c>
      <c r="AB1961" s="13">
        <v>5</v>
      </c>
      <c r="AC1961" s="61" t="s">
        <v>5776</v>
      </c>
      <c r="AD1961" s="13">
        <v>2995</v>
      </c>
    </row>
    <row r="1962" spans="1:30" ht="36" customHeight="1">
      <c r="A1962" s="32">
        <v>54</v>
      </c>
      <c r="B1962" s="209" t="s">
        <v>5777</v>
      </c>
      <c r="C1962" s="209" t="s">
        <v>5778</v>
      </c>
      <c r="D1962" s="129" t="s">
        <v>32</v>
      </c>
      <c r="E1962" s="129" t="s">
        <v>5779</v>
      </c>
      <c r="F1962" s="24">
        <v>20140167</v>
      </c>
      <c r="G1962" s="247"/>
      <c r="H1962" s="247"/>
      <c r="I1962" s="247"/>
      <c r="J1962" s="247"/>
      <c r="K1962" s="247"/>
      <c r="L1962" s="247"/>
      <c r="M1962" s="247"/>
      <c r="N1962" s="247"/>
      <c r="O1962" s="247"/>
      <c r="P1962" s="247"/>
      <c r="Q1962" s="13"/>
      <c r="R1962" s="247"/>
      <c r="S1962" s="247"/>
      <c r="T1962" s="13"/>
      <c r="U1962" s="13"/>
      <c r="V1962" s="243">
        <f t="shared" si="81"/>
        <v>3107.6277681000001</v>
      </c>
      <c r="W1962" s="30">
        <v>3107.6277681000001</v>
      </c>
      <c r="X1962" s="59">
        <v>3107.6277681000001</v>
      </c>
      <c r="Y1962" s="11" t="s">
        <v>34</v>
      </c>
      <c r="Z1962" s="13">
        <v>57</v>
      </c>
      <c r="AA1962" s="13">
        <v>58</v>
      </c>
      <c r="AB1962" s="13">
        <v>5</v>
      </c>
      <c r="AC1962" s="13"/>
      <c r="AD1962" s="13"/>
    </row>
    <row r="1963" spans="1:30" ht="36" customHeight="1">
      <c r="A1963" s="32">
        <v>55</v>
      </c>
      <c r="B1963" s="209" t="s">
        <v>5780</v>
      </c>
      <c r="C1963" s="209" t="s">
        <v>5781</v>
      </c>
      <c r="D1963" s="129" t="s">
        <v>32</v>
      </c>
      <c r="E1963" s="129" t="s">
        <v>5782</v>
      </c>
      <c r="F1963" s="24">
        <v>19857982</v>
      </c>
      <c r="G1963" s="247"/>
      <c r="H1963" s="247"/>
      <c r="I1963" s="247"/>
      <c r="J1963" s="247"/>
      <c r="K1963" s="247">
        <v>18.059999999999999</v>
      </c>
      <c r="L1963" s="247"/>
      <c r="M1963" s="247"/>
      <c r="N1963" s="247"/>
      <c r="O1963" s="247"/>
      <c r="P1963" s="247"/>
      <c r="Q1963" s="13"/>
      <c r="R1963" s="247"/>
      <c r="S1963" s="247"/>
      <c r="T1963" s="13"/>
      <c r="U1963" s="13"/>
      <c r="V1963" s="243">
        <f t="shared" si="81"/>
        <v>3082.5078226000005</v>
      </c>
      <c r="W1963" s="30">
        <v>3082.5078226000005</v>
      </c>
      <c r="X1963" s="59">
        <v>3082.5078226000005</v>
      </c>
      <c r="Y1963" s="11" t="s">
        <v>34</v>
      </c>
      <c r="Z1963" s="13">
        <v>57</v>
      </c>
      <c r="AA1963" s="13">
        <v>58</v>
      </c>
      <c r="AB1963" s="13">
        <v>5</v>
      </c>
      <c r="AC1963" s="13"/>
      <c r="AD1963" s="13"/>
    </row>
    <row r="1964" spans="1:30" ht="36" customHeight="1">
      <c r="A1964" s="32">
        <v>56</v>
      </c>
      <c r="B1964" s="209" t="s">
        <v>5783</v>
      </c>
      <c r="C1964" s="209" t="s">
        <v>5784</v>
      </c>
      <c r="D1964" s="129" t="s">
        <v>32</v>
      </c>
      <c r="E1964" s="129" t="s">
        <v>5785</v>
      </c>
      <c r="F1964" s="24">
        <v>19745516</v>
      </c>
      <c r="G1964" s="247"/>
      <c r="H1964" s="247"/>
      <c r="I1964" s="247"/>
      <c r="J1964" s="247"/>
      <c r="K1964" s="247"/>
      <c r="L1964" s="247"/>
      <c r="M1964" s="247"/>
      <c r="N1964" s="247"/>
      <c r="O1964" s="247"/>
      <c r="P1964" s="247"/>
      <c r="Q1964" s="13"/>
      <c r="R1964" s="247"/>
      <c r="S1964" s="247"/>
      <c r="T1964" s="13"/>
      <c r="U1964" s="13"/>
      <c r="V1964" s="243">
        <f t="shared" si="81"/>
        <v>3046.7331188000003</v>
      </c>
      <c r="W1964" s="30">
        <v>3046.7331188000003</v>
      </c>
      <c r="X1964" s="59">
        <v>3046.7331188000003</v>
      </c>
      <c r="Y1964" s="11" t="s">
        <v>34</v>
      </c>
      <c r="Z1964" s="13">
        <v>57</v>
      </c>
      <c r="AA1964" s="13">
        <v>58</v>
      </c>
      <c r="AB1964" s="13">
        <v>5</v>
      </c>
      <c r="AC1964" s="13"/>
      <c r="AD1964" s="13"/>
    </row>
    <row r="1965" spans="1:30" ht="36" customHeight="1">
      <c r="A1965" s="32">
        <v>57</v>
      </c>
      <c r="B1965" s="209" t="s">
        <v>5786</v>
      </c>
      <c r="C1965" s="209" t="s">
        <v>5787</v>
      </c>
      <c r="D1965" s="129" t="s">
        <v>539</v>
      </c>
      <c r="E1965" s="129" t="s">
        <v>758</v>
      </c>
      <c r="F1965" s="262">
        <v>19692640</v>
      </c>
      <c r="G1965" s="247"/>
      <c r="H1965" s="247"/>
      <c r="I1965" s="247"/>
      <c r="J1965" s="247"/>
      <c r="K1965" s="247"/>
      <c r="L1965" s="247"/>
      <c r="M1965" s="247"/>
      <c r="N1965" s="247"/>
      <c r="O1965" s="247"/>
      <c r="P1965" s="247"/>
      <c r="Q1965" s="13"/>
      <c r="R1965" s="247"/>
      <c r="S1965" s="247"/>
      <c r="T1965" s="13"/>
      <c r="U1965" s="13"/>
      <c r="V1965" s="243">
        <f t="shared" si="81"/>
        <v>3038.5743520000001</v>
      </c>
      <c r="W1965" s="30">
        <v>3038.5743520000001</v>
      </c>
      <c r="X1965" s="59">
        <v>3038.5743520000001</v>
      </c>
      <c r="Y1965" s="247" t="s">
        <v>34</v>
      </c>
      <c r="Z1965" s="13">
        <v>57</v>
      </c>
      <c r="AA1965" s="13">
        <v>58</v>
      </c>
      <c r="AB1965" s="13">
        <v>6</v>
      </c>
      <c r="AC1965" s="13"/>
      <c r="AD1965" s="13"/>
    </row>
    <row r="1966" spans="1:30" ht="36" customHeight="1">
      <c r="A1966" s="32">
        <v>58</v>
      </c>
      <c r="B1966" s="256" t="s">
        <v>5788</v>
      </c>
      <c r="C1966" s="256" t="s">
        <v>5789</v>
      </c>
      <c r="D1966" s="129" t="s">
        <v>539</v>
      </c>
      <c r="E1966" s="250" t="s">
        <v>5672</v>
      </c>
      <c r="F1966" s="24">
        <v>19565780.946208682</v>
      </c>
      <c r="G1966" s="247"/>
      <c r="H1966" s="247"/>
      <c r="I1966" s="247"/>
      <c r="J1966" s="247"/>
      <c r="K1966" s="247"/>
      <c r="L1966" s="247"/>
      <c r="M1966" s="247"/>
      <c r="N1966" s="247"/>
      <c r="O1966" s="247"/>
      <c r="P1966" s="247"/>
      <c r="Q1966" s="13"/>
      <c r="R1966" s="247"/>
      <c r="S1966" s="247"/>
      <c r="T1966" s="13"/>
      <c r="U1966" s="13"/>
      <c r="V1966" s="243">
        <f t="shared" si="81"/>
        <v>3019</v>
      </c>
      <c r="W1966" s="30">
        <v>3019</v>
      </c>
      <c r="X1966" s="59">
        <v>3019</v>
      </c>
      <c r="Y1966" s="247" t="s">
        <v>34</v>
      </c>
      <c r="Z1966" s="13">
        <v>57</v>
      </c>
      <c r="AA1966" s="13">
        <v>58</v>
      </c>
      <c r="AB1966" s="13">
        <v>6</v>
      </c>
      <c r="AC1966" s="13"/>
      <c r="AD1966" s="13"/>
    </row>
    <row r="1967" spans="1:30" ht="36" customHeight="1">
      <c r="A1967" s="32">
        <v>59</v>
      </c>
      <c r="B1967" s="256" t="s">
        <v>5790</v>
      </c>
      <c r="C1967" s="256" t="s">
        <v>5791</v>
      </c>
      <c r="D1967" s="129" t="s">
        <v>539</v>
      </c>
      <c r="E1967" s="250" t="s">
        <v>5672</v>
      </c>
      <c r="F1967" s="24">
        <v>19537265.068049252</v>
      </c>
      <c r="G1967" s="247"/>
      <c r="H1967" s="247"/>
      <c r="I1967" s="247"/>
      <c r="J1967" s="247"/>
      <c r="K1967" s="247"/>
      <c r="L1967" s="247"/>
      <c r="M1967" s="247"/>
      <c r="N1967" s="247"/>
      <c r="O1967" s="247"/>
      <c r="P1967" s="247"/>
      <c r="Q1967" s="13"/>
      <c r="R1967" s="247"/>
      <c r="S1967" s="247"/>
      <c r="T1967" s="13"/>
      <c r="U1967" s="13"/>
      <c r="V1967" s="243">
        <f t="shared" si="81"/>
        <v>3014.6</v>
      </c>
      <c r="W1967" s="30">
        <v>3014.6</v>
      </c>
      <c r="X1967" s="59">
        <v>3014.6</v>
      </c>
      <c r="Y1967" s="247" t="s">
        <v>34</v>
      </c>
      <c r="Z1967" s="13">
        <v>57</v>
      </c>
      <c r="AA1967" s="13">
        <v>58</v>
      </c>
      <c r="AB1967" s="13">
        <v>6</v>
      </c>
      <c r="AC1967" s="13"/>
      <c r="AD1967" s="13"/>
    </row>
    <row r="1968" spans="1:30" ht="36" customHeight="1">
      <c r="A1968" s="32">
        <v>60</v>
      </c>
      <c r="B1968" s="209" t="s">
        <v>5792</v>
      </c>
      <c r="C1968" s="209" t="s">
        <v>5793</v>
      </c>
      <c r="D1968" s="129" t="s">
        <v>32</v>
      </c>
      <c r="E1968" s="129" t="s">
        <v>5640</v>
      </c>
      <c r="F1968" s="24">
        <v>19439314</v>
      </c>
      <c r="G1968" s="247"/>
      <c r="H1968" s="247"/>
      <c r="I1968" s="247"/>
      <c r="J1968" s="247"/>
      <c r="K1968" s="247"/>
      <c r="L1968" s="247"/>
      <c r="M1968" s="247"/>
      <c r="N1968" s="247"/>
      <c r="O1968" s="247"/>
      <c r="P1968" s="247"/>
      <c r="Q1968" s="13"/>
      <c r="R1968" s="247"/>
      <c r="S1968" s="247"/>
      <c r="T1968" s="13"/>
      <c r="U1968" s="13"/>
      <c r="V1968" s="243">
        <f t="shared" si="81"/>
        <v>2999.4861502000003</v>
      </c>
      <c r="W1968" s="30">
        <v>2999.4861502000003</v>
      </c>
      <c r="X1968" s="59">
        <v>2999.4861502000003</v>
      </c>
      <c r="Y1968" s="11" t="s">
        <v>34</v>
      </c>
      <c r="Z1968" s="13">
        <v>57</v>
      </c>
      <c r="AA1968" s="13">
        <v>58</v>
      </c>
      <c r="AB1968" s="13">
        <v>5</v>
      </c>
      <c r="AC1968" s="13"/>
      <c r="AD1968" s="13"/>
    </row>
    <row r="1969" spans="1:30" ht="36" hidden="1" customHeight="1">
      <c r="A1969" s="32">
        <v>61</v>
      </c>
      <c r="B1969" s="209" t="s">
        <v>5794</v>
      </c>
      <c r="C1969" s="209" t="s">
        <v>5795</v>
      </c>
      <c r="D1969" s="129" t="s">
        <v>32</v>
      </c>
      <c r="E1969" s="129" t="s">
        <v>5796</v>
      </c>
      <c r="F1969" s="24">
        <v>18921663</v>
      </c>
      <c r="G1969" s="247"/>
      <c r="H1969" s="247"/>
      <c r="I1969" s="247"/>
      <c r="J1969" s="247"/>
      <c r="K1969" s="247">
        <v>20.64</v>
      </c>
      <c r="L1969" s="247"/>
      <c r="M1969" s="247"/>
      <c r="N1969" s="247"/>
      <c r="O1969" s="247"/>
      <c r="P1969" s="247"/>
      <c r="Q1969" s="13"/>
      <c r="R1969" s="247"/>
      <c r="S1969" s="247">
        <v>0.56999999999999995</v>
      </c>
      <c r="T1969" s="13"/>
      <c r="U1969" s="13"/>
      <c r="V1969" s="243">
        <f t="shared" si="81"/>
        <v>2941.2867009000001</v>
      </c>
      <c r="W1969" s="30">
        <v>2941.2867009000001</v>
      </c>
      <c r="X1969" s="59">
        <v>2941.2867009000001</v>
      </c>
      <c r="Y1969" s="11" t="s">
        <v>34</v>
      </c>
      <c r="Z1969" s="13">
        <v>57</v>
      </c>
      <c r="AA1969" s="13">
        <v>58</v>
      </c>
      <c r="AB1969" s="13">
        <v>5</v>
      </c>
      <c r="AC1969" s="38" t="s">
        <v>5797</v>
      </c>
      <c r="AD1969" s="13">
        <v>2925</v>
      </c>
    </row>
    <row r="1970" spans="1:30" ht="36" customHeight="1">
      <c r="A1970" s="32">
        <v>62</v>
      </c>
      <c r="B1970" s="209" t="s">
        <v>5798</v>
      </c>
      <c r="C1970" s="209" t="s">
        <v>5799</v>
      </c>
      <c r="D1970" s="129" t="s">
        <v>539</v>
      </c>
      <c r="E1970" s="248" t="s">
        <v>758</v>
      </c>
      <c r="F1970" s="24">
        <v>18522066</v>
      </c>
      <c r="G1970" s="247"/>
      <c r="H1970" s="247"/>
      <c r="I1970" s="247"/>
      <c r="J1970" s="247"/>
      <c r="K1970" s="247">
        <v>151.35999999999999</v>
      </c>
      <c r="L1970" s="247"/>
      <c r="M1970" s="247"/>
      <c r="N1970" s="247"/>
      <c r="O1970" s="247"/>
      <c r="P1970" s="247"/>
      <c r="Q1970" s="13"/>
      <c r="R1970" s="247"/>
      <c r="S1970" s="247">
        <v>91</v>
      </c>
      <c r="T1970" s="13"/>
      <c r="U1970" s="13"/>
      <c r="V1970" s="243">
        <f t="shared" si="81"/>
        <v>3111.5319838000005</v>
      </c>
      <c r="W1970" s="30">
        <v>3111.5319838000005</v>
      </c>
      <c r="X1970" s="59">
        <v>3111.5319838000005</v>
      </c>
      <c r="Y1970" s="247" t="s">
        <v>34</v>
      </c>
      <c r="Z1970" s="13">
        <v>57</v>
      </c>
      <c r="AA1970" s="13">
        <v>58</v>
      </c>
      <c r="AB1970" s="13">
        <v>6</v>
      </c>
      <c r="AC1970" s="13"/>
      <c r="AD1970" s="13"/>
    </row>
    <row r="1971" spans="1:30" ht="36" customHeight="1">
      <c r="A1971" s="32">
        <v>63</v>
      </c>
      <c r="B1971" s="209" t="s">
        <v>5800</v>
      </c>
      <c r="C1971" s="209" t="s">
        <v>5801</v>
      </c>
      <c r="D1971" s="129" t="s">
        <v>32</v>
      </c>
      <c r="E1971" s="129" t="s">
        <v>5704</v>
      </c>
      <c r="F1971" s="24">
        <v>18244987</v>
      </c>
      <c r="G1971" s="247"/>
      <c r="H1971" s="247"/>
      <c r="I1971" s="247"/>
      <c r="J1971" s="247"/>
      <c r="K1971" s="247"/>
      <c r="L1971" s="247"/>
      <c r="M1971" s="247"/>
      <c r="N1971" s="247"/>
      <c r="O1971" s="247"/>
      <c r="P1971" s="247"/>
      <c r="Q1971" s="13"/>
      <c r="R1971" s="247"/>
      <c r="S1971" s="247"/>
      <c r="T1971" s="13"/>
      <c r="U1971" s="13"/>
      <c r="V1971" s="243">
        <f t="shared" si="81"/>
        <v>2815.2014941000002</v>
      </c>
      <c r="W1971" s="30">
        <v>2815.2014941000002</v>
      </c>
      <c r="X1971" s="59">
        <v>2815.2014941000002</v>
      </c>
      <c r="Y1971" s="11" t="s">
        <v>34</v>
      </c>
      <c r="Z1971" s="13">
        <v>57</v>
      </c>
      <c r="AA1971" s="13">
        <v>58</v>
      </c>
      <c r="AB1971" s="13">
        <v>5</v>
      </c>
      <c r="AC1971" s="13"/>
      <c r="AD1971" s="13"/>
    </row>
    <row r="1972" spans="1:30" ht="36" customHeight="1">
      <c r="A1972" s="32">
        <v>64</v>
      </c>
      <c r="B1972" s="209" t="s">
        <v>5802</v>
      </c>
      <c r="C1972" s="209" t="s">
        <v>5635</v>
      </c>
      <c r="D1972" s="129" t="s">
        <v>32</v>
      </c>
      <c r="E1972" s="129" t="s">
        <v>5640</v>
      </c>
      <c r="F1972" s="24">
        <v>17659706</v>
      </c>
      <c r="G1972" s="247"/>
      <c r="H1972" s="247"/>
      <c r="I1972" s="247"/>
      <c r="J1972" s="247"/>
      <c r="K1972" s="247"/>
      <c r="L1972" s="247"/>
      <c r="M1972" s="247"/>
      <c r="N1972" s="247"/>
      <c r="O1972" s="247"/>
      <c r="P1972" s="247"/>
      <c r="Q1972" s="13"/>
      <c r="R1972" s="247"/>
      <c r="S1972" s="247"/>
      <c r="T1972" s="13"/>
      <c r="U1972" s="13"/>
      <c r="V1972" s="243">
        <f t="shared" si="81"/>
        <v>2724.8926358000003</v>
      </c>
      <c r="W1972" s="30">
        <v>2724.8926358000003</v>
      </c>
      <c r="X1972" s="59">
        <v>2724.8926358000003</v>
      </c>
      <c r="Y1972" s="11" t="s">
        <v>34</v>
      </c>
      <c r="Z1972" s="13">
        <v>57</v>
      </c>
      <c r="AA1972" s="13">
        <v>58</v>
      </c>
      <c r="AB1972" s="13">
        <v>5</v>
      </c>
      <c r="AC1972" s="13"/>
      <c r="AD1972" s="13"/>
    </row>
    <row r="1973" spans="1:30" ht="36" hidden="1" customHeight="1">
      <c r="A1973" s="32">
        <v>65</v>
      </c>
      <c r="B1973" s="209" t="s">
        <v>5803</v>
      </c>
      <c r="C1973" s="209" t="s">
        <v>5804</v>
      </c>
      <c r="D1973" s="129" t="s">
        <v>32</v>
      </c>
      <c r="E1973" s="129" t="s">
        <v>5805</v>
      </c>
      <c r="F1973" s="24">
        <v>17540562</v>
      </c>
      <c r="G1973" s="247"/>
      <c r="H1973" s="247"/>
      <c r="I1973" s="247"/>
      <c r="J1973" s="247"/>
      <c r="K1973" s="247"/>
      <c r="L1973" s="247"/>
      <c r="M1973" s="247"/>
      <c r="N1973" s="247"/>
      <c r="O1973" s="247"/>
      <c r="P1973" s="247"/>
      <c r="Q1973" s="13"/>
      <c r="R1973" s="247"/>
      <c r="S1973" s="247"/>
      <c r="T1973" s="13"/>
      <c r="U1973" s="13"/>
      <c r="V1973" s="243">
        <f t="shared" si="81"/>
        <v>2706.5087166000003</v>
      </c>
      <c r="W1973" s="30">
        <v>2706.5087166000003</v>
      </c>
      <c r="X1973" s="59">
        <v>2706.5087166000003</v>
      </c>
      <c r="Y1973" s="11" t="s">
        <v>34</v>
      </c>
      <c r="Z1973" s="13">
        <v>57</v>
      </c>
      <c r="AA1973" s="13">
        <v>58</v>
      </c>
      <c r="AB1973" s="13">
        <v>5</v>
      </c>
      <c r="AC1973" s="38" t="s">
        <v>5806</v>
      </c>
      <c r="AD1973" s="13">
        <v>2924</v>
      </c>
    </row>
    <row r="1974" spans="1:30" ht="36" hidden="1" customHeight="1">
      <c r="A1974" s="32">
        <v>66</v>
      </c>
      <c r="B1974" s="209" t="s">
        <v>5807</v>
      </c>
      <c r="C1974" s="209" t="s">
        <v>5808</v>
      </c>
      <c r="D1974" s="129" t="s">
        <v>539</v>
      </c>
      <c r="E1974" s="129" t="s">
        <v>5809</v>
      </c>
      <c r="F1974" s="24">
        <v>18053979</v>
      </c>
      <c r="G1974" s="247"/>
      <c r="H1974" s="247"/>
      <c r="I1974" s="247"/>
      <c r="J1974" s="247"/>
      <c r="K1974" s="247"/>
      <c r="L1974" s="247"/>
      <c r="M1974" s="247"/>
      <c r="N1974" s="247"/>
      <c r="O1974" s="247"/>
      <c r="P1974" s="247"/>
      <c r="Q1974" s="13"/>
      <c r="R1974" s="247"/>
      <c r="S1974" s="247"/>
      <c r="T1974" s="13"/>
      <c r="U1974" s="13"/>
      <c r="V1974" s="243">
        <f t="shared" si="81"/>
        <v>2785.7289597000004</v>
      </c>
      <c r="W1974" s="30">
        <v>2703.4659206000001</v>
      </c>
      <c r="X1974" s="59">
        <v>2785.7289597000004</v>
      </c>
      <c r="Y1974" s="247" t="s">
        <v>51</v>
      </c>
      <c r="Z1974" s="13">
        <v>57</v>
      </c>
      <c r="AA1974" s="13">
        <v>58</v>
      </c>
      <c r="AB1974" s="13">
        <v>6</v>
      </c>
      <c r="AC1974" s="38" t="s">
        <v>5810</v>
      </c>
      <c r="AD1974" s="13">
        <v>2950</v>
      </c>
    </row>
    <row r="1975" spans="1:30" ht="36" customHeight="1">
      <c r="A1975" s="32">
        <v>67</v>
      </c>
      <c r="B1975" s="209" t="s">
        <v>5811</v>
      </c>
      <c r="C1975" s="209" t="s">
        <v>5812</v>
      </c>
      <c r="D1975" s="129" t="s">
        <v>539</v>
      </c>
      <c r="E1975" s="250" t="s">
        <v>1264</v>
      </c>
      <c r="F1975" s="24">
        <v>17450000</v>
      </c>
      <c r="G1975" s="247"/>
      <c r="H1975" s="247"/>
      <c r="I1975" s="247"/>
      <c r="J1975" s="247"/>
      <c r="K1975" s="247">
        <v>31</v>
      </c>
      <c r="L1975" s="247"/>
      <c r="M1975" s="247"/>
      <c r="N1975" s="247"/>
      <c r="O1975" s="247">
        <v>71</v>
      </c>
      <c r="P1975" s="247"/>
      <c r="Q1975" s="13"/>
      <c r="R1975" s="247"/>
      <c r="S1975" s="247"/>
      <c r="T1975" s="13"/>
      <c r="U1975" s="13"/>
      <c r="V1975" s="243">
        <f t="shared" si="81"/>
        <v>2798.7050000000004</v>
      </c>
      <c r="W1975" s="30">
        <v>2798.7050000000004</v>
      </c>
      <c r="X1975" s="59">
        <v>2798.7050000000004</v>
      </c>
      <c r="Y1975" s="247" t="s">
        <v>34</v>
      </c>
      <c r="Z1975" s="13">
        <v>57</v>
      </c>
      <c r="AA1975" s="13">
        <v>58</v>
      </c>
      <c r="AB1975" s="13">
        <v>6</v>
      </c>
      <c r="AC1975" s="13"/>
      <c r="AD1975" s="13"/>
    </row>
    <row r="1976" spans="1:30" ht="36" hidden="1" customHeight="1">
      <c r="A1976" s="32">
        <v>68</v>
      </c>
      <c r="B1976" s="209" t="s">
        <v>5813</v>
      </c>
      <c r="C1976" s="249" t="s">
        <v>5814</v>
      </c>
      <c r="D1976" s="129" t="s">
        <v>32</v>
      </c>
      <c r="E1976" s="92" t="s">
        <v>5815</v>
      </c>
      <c r="F1976" s="24">
        <v>17380132</v>
      </c>
      <c r="G1976" s="247"/>
      <c r="H1976" s="247"/>
      <c r="I1976" s="247"/>
      <c r="J1976" s="247"/>
      <c r="K1976" s="247"/>
      <c r="L1976" s="247"/>
      <c r="M1976" s="247"/>
      <c r="N1976" s="247"/>
      <c r="O1976" s="247"/>
      <c r="P1976" s="247"/>
      <c r="Q1976" s="13"/>
      <c r="R1976" s="247"/>
      <c r="S1976" s="247"/>
      <c r="T1976" s="13"/>
      <c r="U1976" s="13"/>
      <c r="V1976" s="243">
        <f t="shared" si="81"/>
        <v>2681.7543676</v>
      </c>
      <c r="W1976" s="30">
        <v>2681.7543676</v>
      </c>
      <c r="X1976" s="59">
        <v>2681.7543676</v>
      </c>
      <c r="Y1976" s="11" t="s">
        <v>34</v>
      </c>
      <c r="Z1976" s="13">
        <v>57</v>
      </c>
      <c r="AA1976" s="13">
        <v>58</v>
      </c>
      <c r="AB1976" s="13">
        <v>5</v>
      </c>
      <c r="AC1976" s="38" t="s">
        <v>5816</v>
      </c>
      <c r="AD1976" s="13">
        <v>3021</v>
      </c>
    </row>
    <row r="1977" spans="1:30" ht="36" customHeight="1">
      <c r="A1977" s="32">
        <v>69</v>
      </c>
      <c r="B1977" s="209" t="s">
        <v>5817</v>
      </c>
      <c r="C1977" s="209" t="s">
        <v>5818</v>
      </c>
      <c r="D1977" s="129" t="s">
        <v>32</v>
      </c>
      <c r="E1977" s="257" t="s">
        <v>5704</v>
      </c>
      <c r="F1977" s="24">
        <v>17199134</v>
      </c>
      <c r="G1977" s="247"/>
      <c r="H1977" s="247"/>
      <c r="I1977" s="247"/>
      <c r="J1977" s="247"/>
      <c r="K1977" s="247">
        <v>171.14</v>
      </c>
      <c r="L1977" s="247"/>
      <c r="M1977" s="247"/>
      <c r="N1977" s="247"/>
      <c r="O1977" s="247"/>
      <c r="P1977" s="247"/>
      <c r="Q1977" s="13"/>
      <c r="R1977" s="247"/>
      <c r="S1977" s="247"/>
      <c r="T1977" s="13"/>
      <c r="U1977" s="13"/>
      <c r="V1977" s="243">
        <f t="shared" si="81"/>
        <v>2828.3891762000003</v>
      </c>
      <c r="W1977" s="30">
        <v>2828.3891762000003</v>
      </c>
      <c r="X1977" s="59">
        <v>2828.3891762000003</v>
      </c>
      <c r="Y1977" s="11" t="s">
        <v>34</v>
      </c>
      <c r="Z1977" s="13">
        <v>57</v>
      </c>
      <c r="AA1977" s="13">
        <v>58</v>
      </c>
      <c r="AB1977" s="13">
        <v>5</v>
      </c>
      <c r="AC1977" s="13"/>
      <c r="AD1977" s="13"/>
    </row>
    <row r="1978" spans="1:30" ht="36" hidden="1" customHeight="1">
      <c r="A1978" s="32">
        <v>70</v>
      </c>
      <c r="B1978" s="209" t="s">
        <v>5819</v>
      </c>
      <c r="C1978" s="209" t="s">
        <v>5820</v>
      </c>
      <c r="D1978" s="129" t="s">
        <v>32</v>
      </c>
      <c r="E1978" s="129" t="s">
        <v>5821</v>
      </c>
      <c r="F1978" s="24">
        <v>17052466</v>
      </c>
      <c r="G1978" s="247"/>
      <c r="H1978" s="247"/>
      <c r="I1978" s="247"/>
      <c r="J1978" s="247"/>
      <c r="K1978" s="247"/>
      <c r="L1978" s="247"/>
      <c r="M1978" s="247"/>
      <c r="N1978" s="247"/>
      <c r="O1978" s="247"/>
      <c r="P1978" s="247"/>
      <c r="Q1978" s="13"/>
      <c r="R1978" s="247"/>
      <c r="S1978" s="247"/>
      <c r="T1978" s="13"/>
      <c r="U1978" s="13"/>
      <c r="V1978" s="243">
        <f t="shared" si="81"/>
        <v>2631.1955038000001</v>
      </c>
      <c r="W1978" s="30">
        <v>2631.1955038000001</v>
      </c>
      <c r="X1978" s="59">
        <v>2631.1955038000001</v>
      </c>
      <c r="Y1978" s="11" t="s">
        <v>34</v>
      </c>
      <c r="Z1978" s="13">
        <v>57</v>
      </c>
      <c r="AA1978" s="13">
        <v>58</v>
      </c>
      <c r="AB1978" s="13">
        <v>5</v>
      </c>
      <c r="AC1978" s="38" t="s">
        <v>5822</v>
      </c>
      <c r="AD1978" s="13">
        <v>3004</v>
      </c>
    </row>
    <row r="1979" spans="1:30" ht="36" hidden="1" customHeight="1">
      <c r="A1979" s="32">
        <v>71</v>
      </c>
      <c r="B1979" s="209" t="s">
        <v>5823</v>
      </c>
      <c r="C1979" s="209" t="s">
        <v>5824</v>
      </c>
      <c r="D1979" s="129" t="s">
        <v>32</v>
      </c>
      <c r="E1979" s="129" t="s">
        <v>5083</v>
      </c>
      <c r="F1979" s="24">
        <v>16946330</v>
      </c>
      <c r="G1979" s="247"/>
      <c r="H1979" s="247"/>
      <c r="I1979" s="247"/>
      <c r="J1979" s="247"/>
      <c r="K1979" s="247"/>
      <c r="L1979" s="247"/>
      <c r="M1979" s="247"/>
      <c r="N1979" s="247"/>
      <c r="O1979" s="247"/>
      <c r="P1979" s="247"/>
      <c r="Q1979" s="13"/>
      <c r="R1979" s="247"/>
      <c r="S1979" s="247"/>
      <c r="T1979" s="13"/>
      <c r="U1979" s="13"/>
      <c r="V1979" s="243">
        <f t="shared" si="81"/>
        <v>2614.8187190000003</v>
      </c>
      <c r="W1979" s="30">
        <v>2614.8187190000003</v>
      </c>
      <c r="X1979" s="59">
        <v>2614.8187190000003</v>
      </c>
      <c r="Y1979" s="11" t="s">
        <v>34</v>
      </c>
      <c r="Z1979" s="13">
        <v>57</v>
      </c>
      <c r="AA1979" s="13">
        <v>58</v>
      </c>
      <c r="AB1979" s="13">
        <v>5</v>
      </c>
      <c r="AC1979" s="38" t="s">
        <v>5825</v>
      </c>
      <c r="AD1979" s="13">
        <v>3048</v>
      </c>
    </row>
    <row r="1980" spans="1:30" ht="36" hidden="1" customHeight="1">
      <c r="A1980" s="32">
        <v>72</v>
      </c>
      <c r="B1980" s="209" t="s">
        <v>5826</v>
      </c>
      <c r="C1980" s="209" t="s">
        <v>5827</v>
      </c>
      <c r="D1980" s="129" t="s">
        <v>32</v>
      </c>
      <c r="E1980" s="129" t="s">
        <v>5679</v>
      </c>
      <c r="F1980" s="24">
        <v>16501073</v>
      </c>
      <c r="G1980" s="129"/>
      <c r="H1980" s="129"/>
      <c r="I1980" s="247"/>
      <c r="J1980" s="129"/>
      <c r="K1980" s="129"/>
      <c r="L1980" s="129"/>
      <c r="M1980" s="129"/>
      <c r="N1980" s="129"/>
      <c r="O1980" s="129"/>
      <c r="P1980" s="129"/>
      <c r="Q1980" s="13"/>
      <c r="R1980" s="247"/>
      <c r="S1980" s="247"/>
      <c r="T1980" s="13"/>
      <c r="U1980" s="13"/>
      <c r="V1980" s="243">
        <f t="shared" si="81"/>
        <v>2546.1155639000003</v>
      </c>
      <c r="W1980" s="30">
        <v>2546.1155639000003</v>
      </c>
      <c r="X1980" s="59">
        <v>2546.1155639000003</v>
      </c>
      <c r="Y1980" s="11" t="s">
        <v>34</v>
      </c>
      <c r="Z1980" s="13">
        <v>57</v>
      </c>
      <c r="AA1980" s="13">
        <v>58</v>
      </c>
      <c r="AB1980" s="13">
        <v>5</v>
      </c>
      <c r="AC1980" s="38" t="s">
        <v>5828</v>
      </c>
      <c r="AD1980" s="13">
        <v>3031</v>
      </c>
    </row>
    <row r="1981" spans="1:30" ht="36" customHeight="1">
      <c r="A1981" s="32">
        <v>73</v>
      </c>
      <c r="B1981" s="263" t="s">
        <v>5829</v>
      </c>
      <c r="C1981" s="263" t="s">
        <v>5830</v>
      </c>
      <c r="D1981" s="11" t="s">
        <v>32</v>
      </c>
      <c r="E1981" s="250" t="s">
        <v>5831</v>
      </c>
      <c r="F1981" s="14">
        <v>16485871</v>
      </c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3"/>
      <c r="R1981" s="129"/>
      <c r="S1981" s="129"/>
      <c r="T1981" s="13"/>
      <c r="U1981" s="13"/>
      <c r="V1981" s="243">
        <f t="shared" si="81"/>
        <v>2543.7698953000004</v>
      </c>
      <c r="W1981" s="30">
        <v>2543.7698953000004</v>
      </c>
      <c r="X1981" s="59">
        <v>2543.7698953000004</v>
      </c>
      <c r="Y1981" s="11" t="s">
        <v>34</v>
      </c>
      <c r="Z1981" s="13">
        <v>57</v>
      </c>
      <c r="AA1981" s="13">
        <v>58</v>
      </c>
      <c r="AB1981" s="13">
        <v>5</v>
      </c>
      <c r="AC1981" s="13"/>
      <c r="AD1981" s="13"/>
    </row>
    <row r="1982" spans="1:30" ht="36" hidden="1" customHeight="1">
      <c r="A1982" s="32">
        <v>74</v>
      </c>
      <c r="B1982" s="209" t="s">
        <v>5832</v>
      </c>
      <c r="C1982" s="209" t="s">
        <v>5833</v>
      </c>
      <c r="D1982" s="129" t="s">
        <v>32</v>
      </c>
      <c r="E1982" s="129" t="s">
        <v>5834</v>
      </c>
      <c r="F1982" s="24">
        <v>16263643</v>
      </c>
      <c r="G1982" s="247"/>
      <c r="H1982" s="247"/>
      <c r="I1982" s="247"/>
      <c r="J1982" s="247"/>
      <c r="K1982" s="264">
        <v>8.4280000000000008</v>
      </c>
      <c r="L1982" s="264"/>
      <c r="M1982" s="247"/>
      <c r="N1982" s="247"/>
      <c r="O1982" s="264">
        <v>8.76</v>
      </c>
      <c r="P1982" s="264"/>
      <c r="Q1982" s="13"/>
      <c r="R1982" s="247"/>
      <c r="S1982" s="247"/>
      <c r="T1982" s="13"/>
      <c r="U1982" s="13"/>
      <c r="V1982" s="243">
        <f t="shared" si="81"/>
        <v>2527.2746748999998</v>
      </c>
      <c r="W1982" s="30">
        <v>2527.2746748999998</v>
      </c>
      <c r="X1982" s="59">
        <v>2527.2746748999998</v>
      </c>
      <c r="Y1982" s="11" t="s">
        <v>34</v>
      </c>
      <c r="Z1982" s="13">
        <v>57</v>
      </c>
      <c r="AA1982" s="13">
        <v>58</v>
      </c>
      <c r="AB1982" s="13">
        <v>5</v>
      </c>
      <c r="AC1982" s="38" t="s">
        <v>5835</v>
      </c>
      <c r="AD1982" s="13">
        <v>3030</v>
      </c>
    </row>
    <row r="1983" spans="1:30" ht="36" hidden="1" customHeight="1">
      <c r="A1983" s="32">
        <v>75</v>
      </c>
      <c r="B1983" s="209" t="s">
        <v>5836</v>
      </c>
      <c r="C1983" s="249" t="s">
        <v>5837</v>
      </c>
      <c r="D1983" s="129" t="s">
        <v>32</v>
      </c>
      <c r="E1983" s="92" t="s">
        <v>5838</v>
      </c>
      <c r="F1983" s="24">
        <v>15922888</v>
      </c>
      <c r="G1983" s="247"/>
      <c r="H1983" s="247"/>
      <c r="I1983" s="247"/>
      <c r="J1983" s="247"/>
      <c r="K1983" s="247">
        <v>30.96</v>
      </c>
      <c r="L1983" s="247"/>
      <c r="M1983" s="247">
        <v>29.24</v>
      </c>
      <c r="N1983" s="247"/>
      <c r="O1983" s="247"/>
      <c r="P1983" s="247"/>
      <c r="Q1983" s="13"/>
      <c r="R1983" s="247"/>
      <c r="S1983" s="247"/>
      <c r="T1983" s="13"/>
      <c r="U1983" s="13"/>
      <c r="V1983" s="243">
        <f t="shared" si="81"/>
        <v>2517.4284184000003</v>
      </c>
      <c r="W1983" s="30">
        <v>2517.4284184000003</v>
      </c>
      <c r="X1983" s="59">
        <v>2517.4284184000003</v>
      </c>
      <c r="Y1983" s="11" t="s">
        <v>34</v>
      </c>
      <c r="Z1983" s="13">
        <v>57</v>
      </c>
      <c r="AA1983" s="13">
        <v>58</v>
      </c>
      <c r="AB1983" s="13">
        <v>5</v>
      </c>
      <c r="AC1983" s="38" t="s">
        <v>5839</v>
      </c>
      <c r="AD1983" s="13">
        <v>3003</v>
      </c>
    </row>
    <row r="1984" spans="1:30" ht="36" customHeight="1">
      <c r="A1984" s="32">
        <v>76</v>
      </c>
      <c r="B1984" s="209" t="s">
        <v>5840</v>
      </c>
      <c r="C1984" s="209" t="s">
        <v>5841</v>
      </c>
      <c r="D1984" s="129" t="s">
        <v>32</v>
      </c>
      <c r="E1984" s="248" t="s">
        <v>5842</v>
      </c>
      <c r="F1984" s="24">
        <v>15628050</v>
      </c>
      <c r="G1984" s="247"/>
      <c r="H1984" s="247"/>
      <c r="I1984" s="247"/>
      <c r="J1984" s="247"/>
      <c r="K1984" s="247"/>
      <c r="L1984" s="247"/>
      <c r="M1984" s="247"/>
      <c r="N1984" s="247"/>
      <c r="O1984" s="247"/>
      <c r="P1984" s="247"/>
      <c r="Q1984" s="13"/>
      <c r="R1984" s="247"/>
      <c r="S1984" s="247"/>
      <c r="T1984" s="13"/>
      <c r="U1984" s="13"/>
      <c r="V1984" s="243">
        <f t="shared" si="81"/>
        <v>2411.4081150000002</v>
      </c>
      <c r="W1984" s="30">
        <v>2411</v>
      </c>
      <c r="X1984" s="59">
        <v>2411</v>
      </c>
      <c r="Y1984" s="11" t="s">
        <v>34</v>
      </c>
      <c r="Z1984" s="13">
        <v>57</v>
      </c>
      <c r="AA1984" s="13">
        <v>58</v>
      </c>
      <c r="AB1984" s="13">
        <v>5</v>
      </c>
      <c r="AC1984" s="13"/>
      <c r="AD1984" s="13"/>
    </row>
    <row r="1985" spans="1:30" ht="36" hidden="1" customHeight="1">
      <c r="A1985" s="32">
        <v>77</v>
      </c>
      <c r="B1985" s="209" t="s">
        <v>5843</v>
      </c>
      <c r="C1985" s="209" t="s">
        <v>5844</v>
      </c>
      <c r="D1985" s="129" t="s">
        <v>32</v>
      </c>
      <c r="E1985" s="250" t="s">
        <v>4147</v>
      </c>
      <c r="F1985" s="24">
        <v>14400000</v>
      </c>
      <c r="G1985" s="247"/>
      <c r="H1985" s="247"/>
      <c r="I1985" s="247"/>
      <c r="J1985" s="247"/>
      <c r="K1985" s="247">
        <v>137.6</v>
      </c>
      <c r="L1985" s="247"/>
      <c r="M1985" s="247"/>
      <c r="N1985" s="247"/>
      <c r="O1985" s="247"/>
      <c r="P1985" s="247"/>
      <c r="Q1985" s="13"/>
      <c r="R1985" s="247"/>
      <c r="S1985" s="247"/>
      <c r="T1985" s="13"/>
      <c r="U1985" s="13"/>
      <c r="V1985" s="243">
        <f t="shared" si="81"/>
        <v>2362.2719999999999</v>
      </c>
      <c r="W1985" s="30">
        <v>2362.2719999999999</v>
      </c>
      <c r="X1985" s="59">
        <v>2362.2719999999999</v>
      </c>
      <c r="Y1985" s="11" t="s">
        <v>34</v>
      </c>
      <c r="Z1985" s="13">
        <v>57</v>
      </c>
      <c r="AA1985" s="13">
        <v>58</v>
      </c>
      <c r="AB1985" s="13">
        <v>5</v>
      </c>
      <c r="AC1985" s="38" t="s">
        <v>5845</v>
      </c>
      <c r="AD1985" s="13">
        <v>2984</v>
      </c>
    </row>
    <row r="1986" spans="1:30" ht="36" customHeight="1">
      <c r="A1986" s="32">
        <v>78</v>
      </c>
      <c r="B1986" s="209" t="s">
        <v>5846</v>
      </c>
      <c r="C1986" s="209" t="s">
        <v>5847</v>
      </c>
      <c r="D1986" s="129" t="s">
        <v>539</v>
      </c>
      <c r="E1986" s="129" t="s">
        <v>1843</v>
      </c>
      <c r="F1986" s="24">
        <v>14694244</v>
      </c>
      <c r="G1986" s="247"/>
      <c r="H1986" s="247"/>
      <c r="I1986" s="247"/>
      <c r="J1986" s="247"/>
      <c r="K1986" s="247"/>
      <c r="L1986" s="247"/>
      <c r="M1986" s="247"/>
      <c r="N1986" s="247"/>
      <c r="O1986" s="247"/>
      <c r="P1986" s="247"/>
      <c r="Q1986" s="13"/>
      <c r="R1986" s="247"/>
      <c r="S1986" s="247"/>
      <c r="T1986" s="13"/>
      <c r="U1986" s="13"/>
      <c r="V1986" s="243">
        <f t="shared" si="81"/>
        <v>2267.3218492000001</v>
      </c>
      <c r="W1986" s="30">
        <v>2202.1270132</v>
      </c>
      <c r="X1986" s="59">
        <v>2267.3218492000001</v>
      </c>
      <c r="Y1986" s="247" t="s">
        <v>51</v>
      </c>
      <c r="Z1986" s="13">
        <v>57</v>
      </c>
      <c r="AA1986" s="13">
        <v>58</v>
      </c>
      <c r="AB1986" s="13">
        <v>6</v>
      </c>
      <c r="AC1986" s="13"/>
      <c r="AD1986" s="13"/>
    </row>
    <row r="1987" spans="1:30" ht="36" customHeight="1">
      <c r="A1987" s="32">
        <v>79</v>
      </c>
      <c r="B1987" s="209" t="s">
        <v>5848</v>
      </c>
      <c r="C1987" s="209" t="s">
        <v>5849</v>
      </c>
      <c r="D1987" s="129" t="s">
        <v>539</v>
      </c>
      <c r="E1987" s="248" t="s">
        <v>1843</v>
      </c>
      <c r="F1987" s="24">
        <v>15611376</v>
      </c>
      <c r="G1987" s="247"/>
      <c r="H1987" s="247"/>
      <c r="I1987" s="247"/>
      <c r="J1987" s="247"/>
      <c r="K1987" s="247"/>
      <c r="L1987" s="247"/>
      <c r="M1987" s="247"/>
      <c r="N1987" s="247"/>
      <c r="O1987" s="247"/>
      <c r="P1987" s="247"/>
      <c r="Q1987" s="13"/>
      <c r="R1987" s="247"/>
      <c r="S1987" s="247"/>
      <c r="T1987" s="13"/>
      <c r="U1987" s="13"/>
      <c r="V1987" s="243">
        <f t="shared" si="81"/>
        <v>2408.8353168000003</v>
      </c>
      <c r="W1987" s="30">
        <v>2176</v>
      </c>
      <c r="X1987" s="59">
        <v>2408.8353168000003</v>
      </c>
      <c r="Y1987" s="247" t="s">
        <v>51</v>
      </c>
      <c r="Z1987" s="13">
        <v>57</v>
      </c>
      <c r="AA1987" s="13">
        <v>58</v>
      </c>
      <c r="AB1987" s="13">
        <v>6</v>
      </c>
      <c r="AC1987" s="13"/>
      <c r="AD1987" s="13"/>
    </row>
    <row r="1988" spans="1:30" ht="36" hidden="1" customHeight="1">
      <c r="A1988" s="32">
        <v>80</v>
      </c>
      <c r="B1988" s="265" t="s">
        <v>5850</v>
      </c>
      <c r="C1988" s="265" t="s">
        <v>5851</v>
      </c>
      <c r="D1988" s="129" t="s">
        <v>32</v>
      </c>
      <c r="E1988" s="266" t="s">
        <v>5852</v>
      </c>
      <c r="F1988" s="24">
        <v>13973740</v>
      </c>
      <c r="G1988" s="247"/>
      <c r="H1988" s="247"/>
      <c r="I1988" s="247"/>
      <c r="J1988" s="247"/>
      <c r="K1988" s="247"/>
      <c r="L1988" s="247"/>
      <c r="M1988" s="247"/>
      <c r="N1988" s="247"/>
      <c r="O1988" s="247"/>
      <c r="P1988" s="247"/>
      <c r="Q1988" s="13"/>
      <c r="R1988" s="247"/>
      <c r="S1988" s="247"/>
      <c r="T1988" s="13"/>
      <c r="U1988" s="13"/>
      <c r="V1988" s="243">
        <f t="shared" si="81"/>
        <v>2156.1480820000002</v>
      </c>
      <c r="W1988" s="30">
        <v>2156.1480820000002</v>
      </c>
      <c r="X1988" s="59">
        <v>2156.1480820000002</v>
      </c>
      <c r="Y1988" s="11" t="s">
        <v>34</v>
      </c>
      <c r="Z1988" s="13">
        <v>57</v>
      </c>
      <c r="AA1988" s="13">
        <v>58</v>
      </c>
      <c r="AB1988" s="13">
        <v>5</v>
      </c>
      <c r="AC1988" s="38" t="s">
        <v>5853</v>
      </c>
      <c r="AD1988" s="13">
        <v>3052</v>
      </c>
    </row>
    <row r="1989" spans="1:30" ht="36" hidden="1" customHeight="1">
      <c r="A1989" s="32">
        <v>81</v>
      </c>
      <c r="B1989" s="209" t="s">
        <v>5854</v>
      </c>
      <c r="C1989" s="209" t="s">
        <v>5855</v>
      </c>
      <c r="D1989" s="129" t="s">
        <v>32</v>
      </c>
      <c r="E1989" s="129" t="s">
        <v>5856</v>
      </c>
      <c r="F1989" s="24">
        <v>13923231</v>
      </c>
      <c r="G1989" s="247"/>
      <c r="H1989" s="247"/>
      <c r="I1989" s="247"/>
      <c r="J1989" s="247"/>
      <c r="K1989" s="247"/>
      <c r="L1989" s="247"/>
      <c r="M1989" s="247"/>
      <c r="N1989" s="247"/>
      <c r="O1989" s="247"/>
      <c r="P1989" s="247"/>
      <c r="Q1989" s="13"/>
      <c r="R1989" s="247"/>
      <c r="S1989" s="247"/>
      <c r="T1989" s="13"/>
      <c r="U1989" s="13"/>
      <c r="V1989" s="243">
        <f t="shared" si="81"/>
        <v>2148.3545432999999</v>
      </c>
      <c r="W1989" s="30">
        <v>2148.3545432999999</v>
      </c>
      <c r="X1989" s="59">
        <v>2148.3545432999999</v>
      </c>
      <c r="Y1989" s="11" t="s">
        <v>34</v>
      </c>
      <c r="Z1989" s="13">
        <v>57</v>
      </c>
      <c r="AA1989" s="13">
        <v>58</v>
      </c>
      <c r="AB1989" s="13">
        <v>5</v>
      </c>
      <c r="AC1989" s="38" t="s">
        <v>5857</v>
      </c>
      <c r="AD1989" s="13">
        <v>2994</v>
      </c>
    </row>
    <row r="1990" spans="1:30" ht="36" hidden="1" customHeight="1">
      <c r="A1990" s="32">
        <v>82</v>
      </c>
      <c r="B1990" s="209" t="s">
        <v>5858</v>
      </c>
      <c r="C1990" s="209" t="s">
        <v>5859</v>
      </c>
      <c r="D1990" s="129" t="s">
        <v>539</v>
      </c>
      <c r="E1990" s="129" t="s">
        <v>147</v>
      </c>
      <c r="F1990" s="24">
        <v>13900172</v>
      </c>
      <c r="G1990" s="247"/>
      <c r="H1990" s="247"/>
      <c r="I1990" s="247"/>
      <c r="J1990" s="247"/>
      <c r="K1990" s="247">
        <v>316.30799999999999</v>
      </c>
      <c r="L1990" s="247"/>
      <c r="M1990" s="247"/>
      <c r="N1990" s="247"/>
      <c r="O1990" s="247"/>
      <c r="P1990" s="247"/>
      <c r="Q1990" s="13"/>
      <c r="R1990" s="247"/>
      <c r="S1990" s="247">
        <v>103.6</v>
      </c>
      <c r="T1990" s="13"/>
      <c r="U1990" s="13"/>
      <c r="V1990" s="243">
        <f t="shared" si="81"/>
        <v>2580.3546996</v>
      </c>
      <c r="W1990" s="30">
        <v>2580.3546996</v>
      </c>
      <c r="X1990" s="59">
        <v>2580.3546996</v>
      </c>
      <c r="Y1990" s="247" t="s">
        <v>34</v>
      </c>
      <c r="Z1990" s="13">
        <v>57</v>
      </c>
      <c r="AA1990" s="13">
        <v>58</v>
      </c>
      <c r="AB1990" s="13">
        <v>6</v>
      </c>
      <c r="AC1990" s="38" t="s">
        <v>5860</v>
      </c>
      <c r="AD1990" s="13">
        <v>2953</v>
      </c>
    </row>
    <row r="1991" spans="1:30" ht="36" customHeight="1">
      <c r="A1991" s="32">
        <v>83</v>
      </c>
      <c r="B1991" s="209" t="s">
        <v>5861</v>
      </c>
      <c r="C1991" s="209" t="s">
        <v>5862</v>
      </c>
      <c r="D1991" s="129" t="s">
        <v>32</v>
      </c>
      <c r="E1991" s="248" t="s">
        <v>5863</v>
      </c>
      <c r="F1991" s="24">
        <v>13816216</v>
      </c>
      <c r="G1991" s="247"/>
      <c r="H1991" s="247"/>
      <c r="I1991" s="247"/>
      <c r="J1991" s="247"/>
      <c r="K1991" s="247">
        <v>41.721179999999997</v>
      </c>
      <c r="L1991" s="247"/>
      <c r="M1991" s="247"/>
      <c r="N1991" s="247"/>
      <c r="O1991" s="247"/>
      <c r="P1991" s="247"/>
      <c r="Q1991" s="13"/>
      <c r="R1991" s="247"/>
      <c r="S1991" s="247">
        <v>109</v>
      </c>
      <c r="T1991" s="13"/>
      <c r="U1991" s="13"/>
      <c r="V1991" s="243">
        <f t="shared" si="81"/>
        <v>2293.2077323999997</v>
      </c>
      <c r="W1991" s="30">
        <v>2293.2077323999997</v>
      </c>
      <c r="X1991" s="59">
        <v>2293.2077323999997</v>
      </c>
      <c r="Y1991" s="11" t="s">
        <v>34</v>
      </c>
      <c r="Z1991" s="13">
        <v>57</v>
      </c>
      <c r="AA1991" s="13">
        <v>58</v>
      </c>
      <c r="AB1991" s="13">
        <v>5</v>
      </c>
      <c r="AC1991" s="13"/>
      <c r="AD1991" s="13"/>
    </row>
    <row r="1992" spans="1:30" ht="36" customHeight="1">
      <c r="A1992" s="32">
        <v>84</v>
      </c>
      <c r="B1992" s="209" t="s">
        <v>5864</v>
      </c>
      <c r="C1992" s="209" t="s">
        <v>5865</v>
      </c>
      <c r="D1992" s="129" t="s">
        <v>1822</v>
      </c>
      <c r="E1992" s="129" t="s">
        <v>5866</v>
      </c>
      <c r="F1992" s="24">
        <v>14176775</v>
      </c>
      <c r="G1992" s="247"/>
      <c r="H1992" s="247"/>
      <c r="I1992" s="247"/>
      <c r="J1992" s="247"/>
      <c r="K1992" s="247"/>
      <c r="L1992" s="247"/>
      <c r="M1992" s="247"/>
      <c r="N1992" s="247"/>
      <c r="O1992" s="247"/>
      <c r="P1992" s="247"/>
      <c r="Q1992" s="13"/>
      <c r="R1992" s="247"/>
      <c r="S1992" s="247"/>
      <c r="T1992" s="13"/>
      <c r="U1992" s="13"/>
      <c r="V1992" s="243">
        <f t="shared" si="81"/>
        <v>2187.4763825</v>
      </c>
      <c r="W1992" s="30">
        <v>2123.5298335000002</v>
      </c>
      <c r="X1992" s="59">
        <v>2187.4763825</v>
      </c>
      <c r="Y1992" s="11" t="s">
        <v>51</v>
      </c>
      <c r="Z1992" s="13">
        <v>57</v>
      </c>
      <c r="AA1992" s="13">
        <v>58</v>
      </c>
      <c r="AB1992" s="13">
        <v>5</v>
      </c>
      <c r="AC1992" s="13"/>
      <c r="AD1992" s="13"/>
    </row>
    <row r="1993" spans="1:30" ht="36" customHeight="1">
      <c r="A1993" s="32">
        <v>85</v>
      </c>
      <c r="B1993" s="209" t="s">
        <v>5867</v>
      </c>
      <c r="C1993" s="209" t="s">
        <v>5868</v>
      </c>
      <c r="D1993" s="129" t="s">
        <v>32</v>
      </c>
      <c r="E1993" s="129" t="s">
        <v>5869</v>
      </c>
      <c r="F1993" s="24">
        <v>13654000</v>
      </c>
      <c r="G1993" s="247"/>
      <c r="H1993" s="247"/>
      <c r="I1993" s="247"/>
      <c r="J1993" s="247"/>
      <c r="K1993" s="247">
        <v>129</v>
      </c>
      <c r="L1993" s="247"/>
      <c r="M1993" s="247"/>
      <c r="N1993" s="247"/>
      <c r="O1993" s="247"/>
      <c r="P1993" s="247"/>
      <c r="Q1993" s="13"/>
      <c r="R1993" s="247"/>
      <c r="S1993" s="247"/>
      <c r="T1993" s="13"/>
      <c r="U1993" s="13"/>
      <c r="V1993" s="243">
        <f t="shared" si="81"/>
        <v>2238.3922000000002</v>
      </c>
      <c r="W1993" s="30">
        <v>2238.3922000000002</v>
      </c>
      <c r="X1993" s="59">
        <v>2238.3922000000002</v>
      </c>
      <c r="Y1993" s="11" t="s">
        <v>34</v>
      </c>
      <c r="Z1993" s="13">
        <v>57</v>
      </c>
      <c r="AA1993" s="13">
        <v>58</v>
      </c>
      <c r="AB1993" s="13">
        <v>5</v>
      </c>
      <c r="AC1993" s="13"/>
      <c r="AD1993" s="13"/>
    </row>
    <row r="1994" spans="1:30" ht="36" customHeight="1">
      <c r="A1994" s="32">
        <v>86</v>
      </c>
      <c r="B1994" s="267" t="s">
        <v>5870</v>
      </c>
      <c r="C1994" s="267" t="s">
        <v>5871</v>
      </c>
      <c r="D1994" s="129" t="s">
        <v>32</v>
      </c>
      <c r="E1994" s="268" t="s">
        <v>5872</v>
      </c>
      <c r="F1994" s="24">
        <v>13602120</v>
      </c>
      <c r="G1994" s="247"/>
      <c r="H1994" s="247"/>
      <c r="I1994" s="247"/>
      <c r="J1994" s="247"/>
      <c r="K1994" s="247"/>
      <c r="L1994" s="247"/>
      <c r="M1994" s="247"/>
      <c r="N1994" s="247"/>
      <c r="O1994" s="247"/>
      <c r="P1994" s="247"/>
      <c r="Q1994" s="13"/>
      <c r="R1994" s="247"/>
      <c r="S1994" s="247"/>
      <c r="T1994" s="13"/>
      <c r="U1994" s="13"/>
      <c r="V1994" s="243">
        <f t="shared" ref="V1994:V2057" si="82">0.0001543*F1994+0.7*G1994+ 0.7*H1994+0.6*I1994+0.5*J1994+1.02*K1994+0.00088*L1994+0.99*M1994+0.00094*N1994+1.05*O1994+0.00083*P1994+1.09*Q1994+0.0009*R1994+1.09*S1994+1*T1994+0*U1994</f>
        <v>2098.807116</v>
      </c>
      <c r="W1994" s="30">
        <v>2098.807116</v>
      </c>
      <c r="X1994" s="59">
        <v>2098.807116</v>
      </c>
      <c r="Y1994" s="11" t="s">
        <v>34</v>
      </c>
      <c r="Z1994" s="13">
        <v>57</v>
      </c>
      <c r="AA1994" s="13">
        <v>58</v>
      </c>
      <c r="AB1994" s="13">
        <v>5</v>
      </c>
      <c r="AC1994" s="13"/>
      <c r="AD1994" s="13"/>
    </row>
    <row r="1995" spans="1:30" ht="36" hidden="1" customHeight="1">
      <c r="A1995" s="32">
        <v>87</v>
      </c>
      <c r="B1995" s="209" t="s">
        <v>5873</v>
      </c>
      <c r="C1995" s="209" t="s">
        <v>5874</v>
      </c>
      <c r="D1995" s="129" t="s">
        <v>32</v>
      </c>
      <c r="E1995" s="129" t="s">
        <v>5856</v>
      </c>
      <c r="F1995" s="24">
        <v>13275638</v>
      </c>
      <c r="G1995" s="247"/>
      <c r="H1995" s="247"/>
      <c r="I1995" s="247"/>
      <c r="J1995" s="247"/>
      <c r="K1995" s="247">
        <v>50</v>
      </c>
      <c r="L1995" s="247"/>
      <c r="M1995" s="247"/>
      <c r="N1995" s="247"/>
      <c r="O1995" s="247"/>
      <c r="P1995" s="247"/>
      <c r="Q1995" s="13"/>
      <c r="R1995" s="247"/>
      <c r="S1995" s="247"/>
      <c r="T1995" s="13"/>
      <c r="U1995" s="13"/>
      <c r="V1995" s="243">
        <f t="shared" si="82"/>
        <v>2099.4309434000002</v>
      </c>
      <c r="W1995" s="30">
        <v>2099.4309434000002</v>
      </c>
      <c r="X1995" s="59">
        <v>2099.4309434000002</v>
      </c>
      <c r="Y1995" s="11" t="s">
        <v>34</v>
      </c>
      <c r="Z1995" s="13">
        <v>57</v>
      </c>
      <c r="AA1995" s="13">
        <v>58</v>
      </c>
      <c r="AB1995" s="13">
        <v>5</v>
      </c>
      <c r="AC1995" s="38" t="s">
        <v>5875</v>
      </c>
      <c r="AD1995" s="13">
        <v>3013</v>
      </c>
    </row>
    <row r="1996" spans="1:30" ht="36" customHeight="1">
      <c r="A1996" s="32">
        <v>88</v>
      </c>
      <c r="B1996" s="209" t="s">
        <v>5876</v>
      </c>
      <c r="C1996" s="209" t="s">
        <v>5877</v>
      </c>
      <c r="D1996" s="129" t="s">
        <v>32</v>
      </c>
      <c r="E1996" s="129" t="s">
        <v>1090</v>
      </c>
      <c r="F1996" s="24">
        <v>13273134</v>
      </c>
      <c r="G1996" s="247"/>
      <c r="H1996" s="247"/>
      <c r="I1996" s="247"/>
      <c r="J1996" s="247"/>
      <c r="K1996" s="247"/>
      <c r="L1996" s="247"/>
      <c r="M1996" s="247"/>
      <c r="N1996" s="247"/>
      <c r="O1996" s="247"/>
      <c r="P1996" s="247"/>
      <c r="Q1996" s="13"/>
      <c r="R1996" s="247"/>
      <c r="S1996" s="247"/>
      <c r="T1996" s="13"/>
      <c r="U1996" s="13"/>
      <c r="V1996" s="243">
        <f t="shared" si="82"/>
        <v>2048.0445761999999</v>
      </c>
      <c r="W1996" s="30">
        <v>2048</v>
      </c>
      <c r="X1996" s="59">
        <v>2048</v>
      </c>
      <c r="Y1996" s="11" t="s">
        <v>34</v>
      </c>
      <c r="Z1996" s="13">
        <v>57</v>
      </c>
      <c r="AA1996" s="13">
        <v>58</v>
      </c>
      <c r="AB1996" s="13">
        <v>5</v>
      </c>
      <c r="AC1996" s="13"/>
      <c r="AD1996" s="13"/>
    </row>
    <row r="1997" spans="1:30" ht="36" hidden="1" customHeight="1">
      <c r="A1997" s="32">
        <v>89</v>
      </c>
      <c r="B1997" s="253" t="s">
        <v>5878</v>
      </c>
      <c r="C1997" s="253" t="s">
        <v>5879</v>
      </c>
      <c r="D1997" s="129" t="s">
        <v>32</v>
      </c>
      <c r="E1997" s="129" t="s">
        <v>5880</v>
      </c>
      <c r="F1997" s="24">
        <v>13190166</v>
      </c>
      <c r="G1997" s="247"/>
      <c r="H1997" s="247"/>
      <c r="I1997" s="247"/>
      <c r="J1997" s="247"/>
      <c r="K1997" s="247"/>
      <c r="L1997" s="247"/>
      <c r="M1997" s="247"/>
      <c r="N1997" s="247"/>
      <c r="O1997" s="247"/>
      <c r="P1997" s="247"/>
      <c r="Q1997" s="13"/>
      <c r="R1997" s="247"/>
      <c r="S1997" s="247"/>
      <c r="T1997" s="13"/>
      <c r="U1997" s="13"/>
      <c r="V1997" s="243">
        <f t="shared" si="82"/>
        <v>2035.2426138000001</v>
      </c>
      <c r="W1997" s="30">
        <v>2035.2426138000001</v>
      </c>
      <c r="X1997" s="59">
        <v>2035.2426138000001</v>
      </c>
      <c r="Y1997" s="11" t="s">
        <v>34</v>
      </c>
      <c r="Z1997" s="13">
        <v>57</v>
      </c>
      <c r="AA1997" s="13">
        <v>58</v>
      </c>
      <c r="AB1997" s="13">
        <v>5</v>
      </c>
      <c r="AC1997" s="38" t="s">
        <v>5881</v>
      </c>
      <c r="AD1997" s="13">
        <v>3049</v>
      </c>
    </row>
    <row r="1998" spans="1:30" ht="36" customHeight="1">
      <c r="A1998" s="32">
        <v>90</v>
      </c>
      <c r="B1998" s="209" t="s">
        <v>5882</v>
      </c>
      <c r="C1998" s="209" t="s">
        <v>5883</v>
      </c>
      <c r="D1998" s="129" t="s">
        <v>32</v>
      </c>
      <c r="E1998" s="250" t="s">
        <v>486</v>
      </c>
      <c r="F1998" s="24">
        <v>13000000</v>
      </c>
      <c r="G1998" s="247"/>
      <c r="H1998" s="247"/>
      <c r="I1998" s="247"/>
      <c r="J1998" s="247"/>
      <c r="K1998" s="247"/>
      <c r="L1998" s="247"/>
      <c r="M1998" s="247"/>
      <c r="N1998" s="247"/>
      <c r="O1998" s="247"/>
      <c r="P1998" s="247"/>
      <c r="Q1998" s="13"/>
      <c r="R1998" s="247"/>
      <c r="S1998" s="247"/>
      <c r="T1998" s="13"/>
      <c r="U1998" s="13"/>
      <c r="V1998" s="243">
        <f t="shared" si="82"/>
        <v>2005.9</v>
      </c>
      <c r="W1998" s="30">
        <v>2005.9</v>
      </c>
      <c r="X1998" s="59">
        <v>2005.9</v>
      </c>
      <c r="Y1998" s="11" t="s">
        <v>34</v>
      </c>
      <c r="Z1998" s="13">
        <v>57</v>
      </c>
      <c r="AA1998" s="13">
        <v>58</v>
      </c>
      <c r="AB1998" s="13">
        <v>5</v>
      </c>
      <c r="AC1998" s="13"/>
      <c r="AD1998" s="13"/>
    </row>
    <row r="1999" spans="1:30" ht="36" customHeight="1">
      <c r="A1999" s="32">
        <v>91</v>
      </c>
      <c r="B1999" s="209" t="s">
        <v>5884</v>
      </c>
      <c r="C1999" s="209" t="s">
        <v>5885</v>
      </c>
      <c r="D1999" s="129" t="s">
        <v>32</v>
      </c>
      <c r="E1999" s="129" t="s">
        <v>5688</v>
      </c>
      <c r="F1999" s="247">
        <v>13063710</v>
      </c>
      <c r="G1999" s="247"/>
      <c r="H1999" s="247"/>
      <c r="I1999" s="247"/>
      <c r="J1999" s="247"/>
      <c r="K1999" s="247"/>
      <c r="L1999" s="247"/>
      <c r="M1999" s="247"/>
      <c r="N1999" s="247"/>
      <c r="O1999" s="247"/>
      <c r="P1999" s="247"/>
      <c r="Q1999" s="13"/>
      <c r="R1999" s="247"/>
      <c r="S1999" s="247"/>
      <c r="T1999" s="13"/>
      <c r="U1999" s="13"/>
      <c r="V1999" s="243">
        <f t="shared" si="82"/>
        <v>2015.7304530000001</v>
      </c>
      <c r="W1999" s="30">
        <v>2005.4371000000001</v>
      </c>
      <c r="X1999" s="59">
        <v>2015.7304530000001</v>
      </c>
      <c r="Y1999" s="11" t="s">
        <v>51</v>
      </c>
      <c r="Z1999" s="13">
        <v>57</v>
      </c>
      <c r="AA1999" s="13">
        <v>58</v>
      </c>
      <c r="AB1999" s="13">
        <v>5</v>
      </c>
      <c r="AC1999" s="13"/>
      <c r="AD1999" s="13"/>
    </row>
    <row r="2000" spans="1:30" ht="36" hidden="1" customHeight="1">
      <c r="A2000" s="32">
        <v>92</v>
      </c>
      <c r="B2000" s="209" t="s">
        <v>5886</v>
      </c>
      <c r="C2000" s="209" t="s">
        <v>5887</v>
      </c>
      <c r="D2000" s="129" t="s">
        <v>32</v>
      </c>
      <c r="E2000" s="250" t="s">
        <v>5083</v>
      </c>
      <c r="F2000" s="24">
        <v>12971821</v>
      </c>
      <c r="G2000" s="247"/>
      <c r="H2000" s="247"/>
      <c r="I2000" s="247"/>
      <c r="J2000" s="247"/>
      <c r="K2000" s="247"/>
      <c r="L2000" s="247"/>
      <c r="M2000" s="247"/>
      <c r="N2000" s="247"/>
      <c r="O2000" s="247"/>
      <c r="P2000" s="247"/>
      <c r="Q2000" s="13"/>
      <c r="R2000" s="247"/>
      <c r="S2000" s="247"/>
      <c r="T2000" s="13"/>
      <c r="U2000" s="13"/>
      <c r="V2000" s="243">
        <f t="shared" si="82"/>
        <v>2001.5519803000002</v>
      </c>
      <c r="W2000" s="30">
        <v>2001.5519803000002</v>
      </c>
      <c r="X2000" s="59">
        <v>2001.5519803000002</v>
      </c>
      <c r="Y2000" s="11" t="s">
        <v>34</v>
      </c>
      <c r="Z2000" s="13">
        <v>57</v>
      </c>
      <c r="AA2000" s="13">
        <v>58</v>
      </c>
      <c r="AB2000" s="13">
        <v>5</v>
      </c>
      <c r="AC2000" s="38" t="s">
        <v>5888</v>
      </c>
      <c r="AD2000" s="13">
        <v>3207</v>
      </c>
    </row>
    <row r="2001" spans="1:30" ht="36" hidden="1" customHeight="1">
      <c r="A2001" s="32">
        <v>93</v>
      </c>
      <c r="B2001" s="38" t="s">
        <v>5889</v>
      </c>
      <c r="C2001" s="209" t="s">
        <v>5890</v>
      </c>
      <c r="D2001" s="129" t="s">
        <v>539</v>
      </c>
      <c r="E2001" s="129" t="s">
        <v>5891</v>
      </c>
      <c r="F2001" s="24">
        <v>12968886</v>
      </c>
      <c r="G2001" s="247"/>
      <c r="H2001" s="247"/>
      <c r="I2001" s="247"/>
      <c r="J2001" s="247"/>
      <c r="K2001" s="247"/>
      <c r="L2001" s="247"/>
      <c r="M2001" s="247"/>
      <c r="N2001" s="247"/>
      <c r="O2001" s="247"/>
      <c r="P2001" s="247"/>
      <c r="Q2001" s="13"/>
      <c r="R2001" s="247"/>
      <c r="S2001" s="247"/>
      <c r="T2001" s="13"/>
      <c r="U2001" s="13"/>
      <c r="V2001" s="243">
        <f t="shared" si="82"/>
        <v>2001.0991098000002</v>
      </c>
      <c r="W2001" s="30">
        <v>2001.0991098000002</v>
      </c>
      <c r="X2001" s="59">
        <v>2001.0991098000002</v>
      </c>
      <c r="Y2001" s="247" t="s">
        <v>34</v>
      </c>
      <c r="Z2001" s="13">
        <v>57</v>
      </c>
      <c r="AA2001" s="13">
        <v>58</v>
      </c>
      <c r="AB2001" s="13">
        <v>6</v>
      </c>
      <c r="AC2001" s="38" t="s">
        <v>5892</v>
      </c>
      <c r="AD2001" s="13">
        <v>3017</v>
      </c>
    </row>
    <row r="2002" spans="1:30" ht="36" customHeight="1">
      <c r="A2002" s="32">
        <v>94</v>
      </c>
      <c r="B2002" s="209" t="s">
        <v>5893</v>
      </c>
      <c r="C2002" s="209" t="s">
        <v>5894</v>
      </c>
      <c r="D2002" s="129" t="s">
        <v>539</v>
      </c>
      <c r="E2002" s="250" t="s">
        <v>1264</v>
      </c>
      <c r="F2002" s="24">
        <v>12912326</v>
      </c>
      <c r="G2002" s="247"/>
      <c r="H2002" s="247"/>
      <c r="I2002" s="247"/>
      <c r="J2002" s="247"/>
      <c r="K2002" s="247"/>
      <c r="L2002" s="247"/>
      <c r="M2002" s="247"/>
      <c r="N2002" s="247"/>
      <c r="O2002" s="247"/>
      <c r="P2002" s="247"/>
      <c r="Q2002" s="13"/>
      <c r="R2002" s="247"/>
      <c r="S2002" s="247"/>
      <c r="T2002" s="13"/>
      <c r="U2002" s="13"/>
      <c r="V2002" s="243">
        <f t="shared" si="82"/>
        <v>1992.3719018000002</v>
      </c>
      <c r="W2002" s="30">
        <v>1992.3719018000002</v>
      </c>
      <c r="X2002" s="59">
        <v>1992.3719018000002</v>
      </c>
      <c r="Y2002" s="247" t="s">
        <v>34</v>
      </c>
      <c r="Z2002" s="13">
        <v>57</v>
      </c>
      <c r="AA2002" s="13">
        <v>58</v>
      </c>
      <c r="AB2002" s="13">
        <v>6</v>
      </c>
      <c r="AC2002" s="13"/>
      <c r="AD2002" s="13"/>
    </row>
    <row r="2003" spans="1:30" ht="36" hidden="1" customHeight="1">
      <c r="A2003" s="32">
        <v>95</v>
      </c>
      <c r="B2003" s="209" t="s">
        <v>5895</v>
      </c>
      <c r="C2003" s="209" t="s">
        <v>5896</v>
      </c>
      <c r="D2003" s="129" t="s">
        <v>32</v>
      </c>
      <c r="E2003" s="129" t="s">
        <v>5897</v>
      </c>
      <c r="F2003" s="24">
        <v>12893857</v>
      </c>
      <c r="G2003" s="247"/>
      <c r="H2003" s="247"/>
      <c r="I2003" s="247">
        <v>15283</v>
      </c>
      <c r="J2003" s="247"/>
      <c r="K2003" s="247"/>
      <c r="L2003" s="247"/>
      <c r="M2003" s="247"/>
      <c r="N2003" s="247"/>
      <c r="O2003" s="247"/>
      <c r="P2003" s="247"/>
      <c r="Q2003" s="13"/>
      <c r="R2003" s="247"/>
      <c r="S2003" s="247"/>
      <c r="T2003" s="13"/>
      <c r="U2003" s="13"/>
      <c r="V2003" s="243">
        <f t="shared" si="82"/>
        <v>11159.322135099999</v>
      </c>
      <c r="W2003" s="30">
        <v>11159.322135099999</v>
      </c>
      <c r="X2003" s="59">
        <v>11159.322135099999</v>
      </c>
      <c r="Y2003" s="11" t="s">
        <v>34</v>
      </c>
      <c r="Z2003" s="13">
        <v>57</v>
      </c>
      <c r="AA2003" s="13">
        <v>58</v>
      </c>
      <c r="AB2003" s="13">
        <v>5</v>
      </c>
      <c r="AC2003" s="38" t="s">
        <v>5898</v>
      </c>
      <c r="AD2003" s="13">
        <v>3236</v>
      </c>
    </row>
    <row r="2004" spans="1:30" ht="36" customHeight="1">
      <c r="A2004" s="32">
        <v>96</v>
      </c>
      <c r="B2004" s="269" t="s">
        <v>5899</v>
      </c>
      <c r="C2004" s="269" t="s">
        <v>5900</v>
      </c>
      <c r="D2004" s="129" t="s">
        <v>32</v>
      </c>
      <c r="E2004" s="250" t="s">
        <v>5640</v>
      </c>
      <c r="F2004" s="24">
        <v>12715930</v>
      </c>
      <c r="G2004" s="247"/>
      <c r="H2004" s="247"/>
      <c r="I2004" s="247"/>
      <c r="J2004" s="247"/>
      <c r="K2004" s="247"/>
      <c r="L2004" s="247"/>
      <c r="M2004" s="247"/>
      <c r="N2004" s="247"/>
      <c r="O2004" s="247"/>
      <c r="P2004" s="247"/>
      <c r="Q2004" s="13"/>
      <c r="R2004" s="247"/>
      <c r="S2004" s="247"/>
      <c r="T2004" s="13"/>
      <c r="U2004" s="13"/>
      <c r="V2004" s="243">
        <f t="shared" si="82"/>
        <v>1962.0679990000001</v>
      </c>
      <c r="W2004" s="30">
        <v>1962.0679990000001</v>
      </c>
      <c r="X2004" s="59">
        <v>1962.0679990000001</v>
      </c>
      <c r="Y2004" s="11" t="s">
        <v>34</v>
      </c>
      <c r="Z2004" s="13">
        <v>57</v>
      </c>
      <c r="AA2004" s="13">
        <v>58</v>
      </c>
      <c r="AB2004" s="13">
        <v>5</v>
      </c>
      <c r="AC2004" s="13"/>
      <c r="AD2004" s="13"/>
    </row>
    <row r="2005" spans="1:30" ht="36" customHeight="1">
      <c r="A2005" s="32">
        <v>97</v>
      </c>
      <c r="B2005" s="209" t="s">
        <v>5901</v>
      </c>
      <c r="C2005" s="209" t="s">
        <v>5902</v>
      </c>
      <c r="D2005" s="129" t="s">
        <v>32</v>
      </c>
      <c r="E2005" s="129" t="s">
        <v>5749</v>
      </c>
      <c r="F2005" s="24">
        <v>12632592</v>
      </c>
      <c r="G2005" s="247"/>
      <c r="H2005" s="247"/>
      <c r="I2005" s="247"/>
      <c r="J2005" s="247"/>
      <c r="K2005" s="247"/>
      <c r="L2005" s="247"/>
      <c r="M2005" s="247"/>
      <c r="N2005" s="247"/>
      <c r="O2005" s="247"/>
      <c r="P2005" s="247"/>
      <c r="Q2005" s="13"/>
      <c r="R2005" s="247"/>
      <c r="S2005" s="247"/>
      <c r="T2005" s="13"/>
      <c r="U2005" s="13"/>
      <c r="V2005" s="243">
        <f t="shared" si="82"/>
        <v>1949.2089456000001</v>
      </c>
      <c r="W2005" s="30">
        <v>1949.2089456000001</v>
      </c>
      <c r="X2005" s="59">
        <v>1949.2089456000001</v>
      </c>
      <c r="Y2005" s="11" t="s">
        <v>34</v>
      </c>
      <c r="Z2005" s="13">
        <v>57</v>
      </c>
      <c r="AA2005" s="13">
        <v>58</v>
      </c>
      <c r="AB2005" s="13">
        <v>5</v>
      </c>
      <c r="AC2005" s="13"/>
      <c r="AD2005" s="13"/>
    </row>
    <row r="2006" spans="1:30" ht="36" hidden="1" customHeight="1">
      <c r="A2006" s="32">
        <v>98</v>
      </c>
      <c r="B2006" s="253" t="s">
        <v>5903</v>
      </c>
      <c r="C2006" s="253" t="s">
        <v>5904</v>
      </c>
      <c r="D2006" s="129" t="s">
        <v>32</v>
      </c>
      <c r="E2006" s="254" t="s">
        <v>5905</v>
      </c>
      <c r="F2006" s="14">
        <v>12541354</v>
      </c>
      <c r="G2006" s="247"/>
      <c r="H2006" s="247"/>
      <c r="I2006" s="247"/>
      <c r="J2006" s="247"/>
      <c r="K2006" s="247">
        <v>8.6</v>
      </c>
      <c r="L2006" s="247"/>
      <c r="M2006" s="247"/>
      <c r="N2006" s="247"/>
      <c r="O2006" s="247">
        <v>4.3799999999999999E-2</v>
      </c>
      <c r="P2006" s="247"/>
      <c r="Q2006" s="13"/>
      <c r="R2006" s="247"/>
      <c r="S2006" s="247">
        <v>10</v>
      </c>
      <c r="T2006" s="13"/>
      <c r="U2006" s="13"/>
      <c r="V2006" s="243">
        <f t="shared" si="82"/>
        <v>1954.8489122000003</v>
      </c>
      <c r="W2006" s="30">
        <v>1954.8489122000003</v>
      </c>
      <c r="X2006" s="59">
        <v>1954.8489122000003</v>
      </c>
      <c r="Y2006" s="11" t="s">
        <v>34</v>
      </c>
      <c r="Z2006" s="13">
        <v>57</v>
      </c>
      <c r="AA2006" s="13">
        <v>58</v>
      </c>
      <c r="AB2006" s="13">
        <v>5</v>
      </c>
      <c r="AC2006" s="38" t="s">
        <v>5906</v>
      </c>
      <c r="AD2006" s="13">
        <v>3037</v>
      </c>
    </row>
    <row r="2007" spans="1:30" ht="36" hidden="1" customHeight="1">
      <c r="A2007" s="32">
        <v>99</v>
      </c>
      <c r="B2007" s="209" t="s">
        <v>5907</v>
      </c>
      <c r="C2007" s="209" t="s">
        <v>5908</v>
      </c>
      <c r="D2007" s="129" t="s">
        <v>32</v>
      </c>
      <c r="E2007" s="250" t="s">
        <v>5909</v>
      </c>
      <c r="F2007" s="24">
        <v>12422105</v>
      </c>
      <c r="G2007" s="247"/>
      <c r="H2007" s="247"/>
      <c r="I2007" s="247"/>
      <c r="J2007" s="247"/>
      <c r="K2007" s="247"/>
      <c r="L2007" s="247"/>
      <c r="M2007" s="247"/>
      <c r="N2007" s="247"/>
      <c r="O2007" s="247"/>
      <c r="P2007" s="247"/>
      <c r="Q2007" s="13"/>
      <c r="R2007" s="247"/>
      <c r="S2007" s="247"/>
      <c r="T2007" s="13"/>
      <c r="U2007" s="13"/>
      <c r="V2007" s="243">
        <f t="shared" si="82"/>
        <v>1916.7308015000001</v>
      </c>
      <c r="W2007" s="30">
        <v>1916.7308015000001</v>
      </c>
      <c r="X2007" s="59">
        <v>1916.7308015000001</v>
      </c>
      <c r="Y2007" s="11" t="s">
        <v>34</v>
      </c>
      <c r="Z2007" s="13">
        <v>57</v>
      </c>
      <c r="AA2007" s="13">
        <v>58</v>
      </c>
      <c r="AB2007" s="13">
        <v>5</v>
      </c>
      <c r="AC2007" s="38" t="s">
        <v>5910</v>
      </c>
      <c r="AD2007" s="13">
        <v>2910</v>
      </c>
    </row>
    <row r="2008" spans="1:30" ht="36" customHeight="1">
      <c r="A2008" s="32">
        <v>100</v>
      </c>
      <c r="B2008" s="209" t="s">
        <v>5911</v>
      </c>
      <c r="C2008" s="209" t="s">
        <v>5912</v>
      </c>
      <c r="D2008" s="129" t="s">
        <v>539</v>
      </c>
      <c r="E2008" s="250" t="s">
        <v>1843</v>
      </c>
      <c r="F2008" s="24">
        <v>11908912</v>
      </c>
      <c r="G2008" s="247"/>
      <c r="H2008" s="247"/>
      <c r="I2008" s="247"/>
      <c r="J2008" s="247"/>
      <c r="K2008" s="247">
        <v>8.1183999999999994</v>
      </c>
      <c r="L2008" s="247"/>
      <c r="M2008" s="247"/>
      <c r="N2008" s="247"/>
      <c r="O2008" s="247"/>
      <c r="P2008" s="247"/>
      <c r="Q2008" s="13"/>
      <c r="R2008" s="247"/>
      <c r="S2008" s="247"/>
      <c r="T2008" s="13"/>
      <c r="U2008" s="13"/>
      <c r="V2008" s="243">
        <f t="shared" si="82"/>
        <v>1845.8258896000002</v>
      </c>
      <c r="W2008" s="30">
        <v>1845.8258896000002</v>
      </c>
      <c r="X2008" s="59">
        <v>1845.8258896000002</v>
      </c>
      <c r="Y2008" s="247" t="s">
        <v>34</v>
      </c>
      <c r="Z2008" s="13">
        <v>57</v>
      </c>
      <c r="AA2008" s="13">
        <v>58</v>
      </c>
      <c r="AB2008" s="13">
        <v>6</v>
      </c>
      <c r="AC2008" s="13"/>
      <c r="AD2008" s="13"/>
    </row>
    <row r="2009" spans="1:30" ht="36" hidden="1" customHeight="1">
      <c r="A2009" s="32">
        <v>101</v>
      </c>
      <c r="B2009" s="209" t="s">
        <v>5913</v>
      </c>
      <c r="C2009" s="209" t="s">
        <v>5914</v>
      </c>
      <c r="D2009" s="129" t="s">
        <v>539</v>
      </c>
      <c r="E2009" s="129" t="s">
        <v>5752</v>
      </c>
      <c r="F2009" s="24">
        <v>11900000</v>
      </c>
      <c r="G2009" s="247"/>
      <c r="H2009" s="247"/>
      <c r="I2009" s="247"/>
      <c r="J2009" s="247"/>
      <c r="K2009" s="247">
        <v>14.62</v>
      </c>
      <c r="L2009" s="247"/>
      <c r="M2009" s="247"/>
      <c r="N2009" s="247"/>
      <c r="O2009" s="247"/>
      <c r="P2009" s="247"/>
      <c r="Q2009" s="13"/>
      <c r="R2009" s="247"/>
      <c r="S2009" s="247"/>
      <c r="T2009" s="13"/>
      <c r="U2009" s="13"/>
      <c r="V2009" s="243">
        <f t="shared" si="82"/>
        <v>1851.0824</v>
      </c>
      <c r="W2009" s="30">
        <v>1851.0824</v>
      </c>
      <c r="X2009" s="59">
        <v>1851.0824</v>
      </c>
      <c r="Y2009" s="247" t="s">
        <v>34</v>
      </c>
      <c r="Z2009" s="13">
        <v>57</v>
      </c>
      <c r="AA2009" s="13">
        <v>58</v>
      </c>
      <c r="AB2009" s="13">
        <v>6</v>
      </c>
      <c r="AC2009" s="38" t="s">
        <v>5915</v>
      </c>
      <c r="AD2009" s="13">
        <v>3016</v>
      </c>
    </row>
    <row r="2010" spans="1:30" ht="36" hidden="1" customHeight="1">
      <c r="A2010" s="32">
        <v>102</v>
      </c>
      <c r="B2010" s="209" t="s">
        <v>5916</v>
      </c>
      <c r="C2010" s="209" t="s">
        <v>5917</v>
      </c>
      <c r="D2010" s="129" t="s">
        <v>32</v>
      </c>
      <c r="E2010" s="129" t="s">
        <v>5918</v>
      </c>
      <c r="F2010" s="24">
        <v>11682243</v>
      </c>
      <c r="G2010" s="247"/>
      <c r="H2010" s="247"/>
      <c r="I2010" s="247"/>
      <c r="J2010" s="247"/>
      <c r="K2010" s="247">
        <v>15.586639999999999</v>
      </c>
      <c r="L2010" s="247"/>
      <c r="M2010" s="247">
        <v>29.361259999999998</v>
      </c>
      <c r="N2010" s="247"/>
      <c r="O2010" s="247"/>
      <c r="P2010" s="247"/>
      <c r="Q2010" s="13"/>
      <c r="R2010" s="247"/>
      <c r="S2010" s="247"/>
      <c r="T2010" s="13"/>
      <c r="U2010" s="13"/>
      <c r="V2010" s="243">
        <f t="shared" si="82"/>
        <v>1847.5361151000002</v>
      </c>
      <c r="W2010" s="30">
        <v>1847.5361151000002</v>
      </c>
      <c r="X2010" s="59">
        <v>1847.5361151000002</v>
      </c>
      <c r="Y2010" s="11" t="s">
        <v>34</v>
      </c>
      <c r="Z2010" s="13">
        <v>57</v>
      </c>
      <c r="AA2010" s="13">
        <v>58</v>
      </c>
      <c r="AB2010" s="13">
        <v>5</v>
      </c>
      <c r="AC2010" s="38" t="s">
        <v>5919</v>
      </c>
      <c r="AD2010" s="38">
        <v>2988</v>
      </c>
    </row>
    <row r="2011" spans="1:30" ht="36" customHeight="1">
      <c r="A2011" s="32">
        <v>103</v>
      </c>
      <c r="B2011" s="209" t="s">
        <v>5920</v>
      </c>
      <c r="C2011" s="209" t="s">
        <v>5921</v>
      </c>
      <c r="D2011" s="129" t="s">
        <v>539</v>
      </c>
      <c r="E2011" s="248" t="s">
        <v>1843</v>
      </c>
      <c r="F2011" s="24">
        <v>11556000</v>
      </c>
      <c r="G2011" s="247"/>
      <c r="H2011" s="247"/>
      <c r="I2011" s="247"/>
      <c r="J2011" s="247"/>
      <c r="K2011" s="247">
        <v>4.5</v>
      </c>
      <c r="L2011" s="247"/>
      <c r="M2011" s="247"/>
      <c r="N2011" s="247"/>
      <c r="O2011" s="247"/>
      <c r="P2011" s="247"/>
      <c r="Q2011" s="13"/>
      <c r="R2011" s="247"/>
      <c r="S2011" s="247"/>
      <c r="T2011" s="13"/>
      <c r="U2011" s="13"/>
      <c r="V2011" s="243">
        <f t="shared" si="82"/>
        <v>1787.6808000000001</v>
      </c>
      <c r="W2011" s="30">
        <v>1787.6808000000001</v>
      </c>
      <c r="X2011" s="59">
        <v>1787.6808000000001</v>
      </c>
      <c r="Y2011" s="247" t="s">
        <v>34</v>
      </c>
      <c r="Z2011" s="13">
        <v>57</v>
      </c>
      <c r="AA2011" s="13">
        <v>58</v>
      </c>
      <c r="AB2011" s="13">
        <v>6</v>
      </c>
      <c r="AC2011" s="13"/>
      <c r="AD2011" s="13"/>
    </row>
    <row r="2012" spans="1:30" ht="36" customHeight="1">
      <c r="A2012" s="32">
        <v>104</v>
      </c>
      <c r="B2012" s="209" t="s">
        <v>5922</v>
      </c>
      <c r="C2012" s="209" t="s">
        <v>5923</v>
      </c>
      <c r="D2012" s="129" t="s">
        <v>32</v>
      </c>
      <c r="E2012" s="248" t="s">
        <v>5863</v>
      </c>
      <c r="F2012" s="24">
        <v>11516320</v>
      </c>
      <c r="G2012" s="247"/>
      <c r="H2012" s="247"/>
      <c r="I2012" s="247"/>
      <c r="J2012" s="247"/>
      <c r="K2012" s="247">
        <v>61.92</v>
      </c>
      <c r="L2012" s="247"/>
      <c r="M2012" s="247"/>
      <c r="N2012" s="247"/>
      <c r="O2012" s="247"/>
      <c r="P2012" s="247"/>
      <c r="Q2012" s="13"/>
      <c r="R2012" s="247"/>
      <c r="S2012" s="247">
        <v>60</v>
      </c>
      <c r="T2012" s="13"/>
      <c r="U2012" s="13"/>
      <c r="V2012" s="243">
        <f t="shared" si="82"/>
        <v>1905.5265760000002</v>
      </c>
      <c r="W2012" s="30">
        <v>1905.5265760000002</v>
      </c>
      <c r="X2012" s="59">
        <v>1905.5265760000002</v>
      </c>
      <c r="Y2012" s="11" t="s">
        <v>34</v>
      </c>
      <c r="Z2012" s="13">
        <v>57</v>
      </c>
      <c r="AA2012" s="13">
        <v>58</v>
      </c>
      <c r="AB2012" s="13">
        <v>5</v>
      </c>
      <c r="AC2012" s="13"/>
      <c r="AD2012" s="13"/>
    </row>
    <row r="2013" spans="1:30" ht="36" customHeight="1">
      <c r="A2013" s="32">
        <v>105</v>
      </c>
      <c r="B2013" s="209" t="s">
        <v>5924</v>
      </c>
      <c r="C2013" s="209" t="s">
        <v>5925</v>
      </c>
      <c r="D2013" s="129" t="s">
        <v>32</v>
      </c>
      <c r="E2013" s="129" t="s">
        <v>5926</v>
      </c>
      <c r="F2013" s="24">
        <v>11497083.603370057</v>
      </c>
      <c r="G2013" s="247"/>
      <c r="H2013" s="247"/>
      <c r="I2013" s="247"/>
      <c r="J2013" s="247"/>
      <c r="K2013" s="247"/>
      <c r="L2013" s="247"/>
      <c r="M2013" s="247"/>
      <c r="N2013" s="247"/>
      <c r="O2013" s="247"/>
      <c r="P2013" s="247"/>
      <c r="Q2013" s="13"/>
      <c r="R2013" s="247"/>
      <c r="S2013" s="247"/>
      <c r="T2013" s="13"/>
      <c r="U2013" s="13"/>
      <c r="V2013" s="243">
        <f t="shared" si="82"/>
        <v>1774</v>
      </c>
      <c r="W2013" s="30">
        <v>1774</v>
      </c>
      <c r="X2013" s="59">
        <v>1774</v>
      </c>
      <c r="Y2013" s="11" t="s">
        <v>34</v>
      </c>
      <c r="Z2013" s="13">
        <v>57</v>
      </c>
      <c r="AA2013" s="13">
        <v>58</v>
      </c>
      <c r="AB2013" s="13">
        <v>5</v>
      </c>
      <c r="AC2013" s="13"/>
      <c r="AD2013" s="13"/>
    </row>
    <row r="2014" spans="1:30" ht="36" hidden="1" customHeight="1">
      <c r="A2014" s="32">
        <v>106</v>
      </c>
      <c r="B2014" s="209" t="s">
        <v>5927</v>
      </c>
      <c r="C2014" s="209" t="s">
        <v>5928</v>
      </c>
      <c r="D2014" s="129" t="s">
        <v>32</v>
      </c>
      <c r="E2014" s="129" t="s">
        <v>5929</v>
      </c>
      <c r="F2014" s="24">
        <v>11388347</v>
      </c>
      <c r="G2014" s="247"/>
      <c r="H2014" s="247"/>
      <c r="I2014" s="247"/>
      <c r="J2014" s="247"/>
      <c r="K2014" s="247">
        <v>6.7080000000000002</v>
      </c>
      <c r="L2014" s="247"/>
      <c r="M2014" s="247">
        <v>122.12</v>
      </c>
      <c r="N2014" s="247"/>
      <c r="O2014" s="247"/>
      <c r="P2014" s="247"/>
      <c r="Q2014" s="13"/>
      <c r="R2014" s="247"/>
      <c r="S2014" s="247">
        <v>20.6</v>
      </c>
      <c r="T2014" s="13"/>
      <c r="U2014" s="13"/>
      <c r="V2014" s="243">
        <f t="shared" si="82"/>
        <v>1907.4169021</v>
      </c>
      <c r="W2014" s="30">
        <v>1907.4169021</v>
      </c>
      <c r="X2014" s="59">
        <v>1907.4169021</v>
      </c>
      <c r="Y2014" s="11" t="s">
        <v>34</v>
      </c>
      <c r="Z2014" s="13">
        <v>57</v>
      </c>
      <c r="AA2014" s="13">
        <v>58</v>
      </c>
      <c r="AB2014" s="13">
        <v>5</v>
      </c>
      <c r="AC2014" s="38" t="s">
        <v>5930</v>
      </c>
      <c r="AD2014" s="13">
        <v>3038</v>
      </c>
    </row>
    <row r="2015" spans="1:30" ht="36" customHeight="1">
      <c r="A2015" s="32">
        <v>107</v>
      </c>
      <c r="B2015" s="209" t="s">
        <v>5931</v>
      </c>
      <c r="C2015" s="209" t="s">
        <v>5932</v>
      </c>
      <c r="D2015" s="129" t="s">
        <v>32</v>
      </c>
      <c r="E2015" s="248" t="s">
        <v>5640</v>
      </c>
      <c r="F2015" s="24">
        <v>11263229</v>
      </c>
      <c r="G2015" s="247"/>
      <c r="H2015" s="247"/>
      <c r="I2015" s="247"/>
      <c r="J2015" s="247"/>
      <c r="K2015" s="247"/>
      <c r="L2015" s="247"/>
      <c r="M2015" s="247"/>
      <c r="N2015" s="247"/>
      <c r="O2015" s="247"/>
      <c r="P2015" s="247"/>
      <c r="Q2015" s="13"/>
      <c r="R2015" s="247"/>
      <c r="S2015" s="247"/>
      <c r="T2015" s="13"/>
      <c r="U2015" s="13"/>
      <c r="V2015" s="243">
        <f t="shared" si="82"/>
        <v>1737.9162347000001</v>
      </c>
      <c r="W2015" s="30">
        <v>1737.9162347000001</v>
      </c>
      <c r="X2015" s="59">
        <v>1737.9162347000001</v>
      </c>
      <c r="Y2015" s="11" t="s">
        <v>34</v>
      </c>
      <c r="Z2015" s="13">
        <v>57</v>
      </c>
      <c r="AA2015" s="13">
        <v>58</v>
      </c>
      <c r="AB2015" s="13">
        <v>5</v>
      </c>
      <c r="AC2015" s="13"/>
      <c r="AD2015" s="13"/>
    </row>
    <row r="2016" spans="1:30" ht="36" customHeight="1">
      <c r="A2016" s="32">
        <v>108</v>
      </c>
      <c r="B2016" s="209" t="s">
        <v>5933</v>
      </c>
      <c r="C2016" s="209" t="s">
        <v>5934</v>
      </c>
      <c r="D2016" s="129" t="s">
        <v>1822</v>
      </c>
      <c r="E2016" s="129" t="s">
        <v>3711</v>
      </c>
      <c r="F2016" s="24">
        <v>11260576</v>
      </c>
      <c r="G2016" s="247"/>
      <c r="H2016" s="247"/>
      <c r="I2016" s="247"/>
      <c r="J2016" s="247"/>
      <c r="K2016" s="247">
        <v>5.16</v>
      </c>
      <c r="L2016" s="247"/>
      <c r="M2016" s="247">
        <v>433.44</v>
      </c>
      <c r="N2016" s="247"/>
      <c r="O2016" s="247"/>
      <c r="P2016" s="247"/>
      <c r="Q2016" s="13"/>
      <c r="R2016" s="247"/>
      <c r="S2016" s="247"/>
      <c r="T2016" s="13"/>
      <c r="U2016" s="13"/>
      <c r="V2016" s="243">
        <f t="shared" si="82"/>
        <v>2171.8756768000003</v>
      </c>
      <c r="W2016" s="30">
        <v>2171.8756767999998</v>
      </c>
      <c r="X2016" s="59">
        <v>2171.8756767999998</v>
      </c>
      <c r="Y2016" s="11" t="s">
        <v>34</v>
      </c>
      <c r="Z2016" s="13">
        <v>57</v>
      </c>
      <c r="AA2016" s="13">
        <v>58</v>
      </c>
      <c r="AB2016" s="13">
        <v>5</v>
      </c>
      <c r="AC2016" s="13"/>
      <c r="AD2016" s="13"/>
    </row>
    <row r="2017" spans="1:30" ht="36" hidden="1" customHeight="1">
      <c r="A2017" s="32">
        <v>109</v>
      </c>
      <c r="B2017" s="209" t="s">
        <v>5935</v>
      </c>
      <c r="C2017" s="209" t="s">
        <v>5936</v>
      </c>
      <c r="D2017" s="129" t="s">
        <v>539</v>
      </c>
      <c r="E2017" s="248" t="s">
        <v>1625</v>
      </c>
      <c r="F2017" s="24">
        <v>11327151</v>
      </c>
      <c r="G2017" s="247"/>
      <c r="H2017" s="247"/>
      <c r="I2017" s="247"/>
      <c r="J2017" s="247"/>
      <c r="K2017" s="247">
        <v>10.32</v>
      </c>
      <c r="L2017" s="247"/>
      <c r="M2017" s="247"/>
      <c r="N2017" s="247"/>
      <c r="O2017" s="247"/>
      <c r="P2017" s="247"/>
      <c r="Q2017" s="13"/>
      <c r="R2017" s="247"/>
      <c r="S2017" s="247"/>
      <c r="T2017" s="13"/>
      <c r="U2017" s="13"/>
      <c r="V2017" s="243">
        <f t="shared" si="82"/>
        <v>1758.3057993</v>
      </c>
      <c r="W2017" s="30">
        <v>1743.6554772000002</v>
      </c>
      <c r="X2017" s="59">
        <v>1758.3057993</v>
      </c>
      <c r="Y2017" s="247" t="s">
        <v>51</v>
      </c>
      <c r="Z2017" s="13">
        <v>57</v>
      </c>
      <c r="AA2017" s="13">
        <v>58</v>
      </c>
      <c r="AB2017" s="13">
        <v>6</v>
      </c>
      <c r="AC2017" s="38" t="s">
        <v>5937</v>
      </c>
      <c r="AD2017" s="13">
        <v>2942</v>
      </c>
    </row>
    <row r="2018" spans="1:30" ht="36" customHeight="1">
      <c r="A2018" s="32">
        <v>110</v>
      </c>
      <c r="B2018" s="209" t="s">
        <v>5938</v>
      </c>
      <c r="C2018" s="209" t="s">
        <v>5939</v>
      </c>
      <c r="D2018" s="129" t="s">
        <v>32</v>
      </c>
      <c r="E2018" s="129" t="s">
        <v>1645</v>
      </c>
      <c r="F2018" s="24">
        <v>11850106</v>
      </c>
      <c r="G2018" s="247"/>
      <c r="H2018" s="247"/>
      <c r="I2018" s="247"/>
      <c r="J2018" s="247"/>
      <c r="K2018" s="247">
        <v>58.6</v>
      </c>
      <c r="L2018" s="247"/>
      <c r="M2018" s="247"/>
      <c r="N2018" s="247"/>
      <c r="O2018" s="247"/>
      <c r="P2018" s="247"/>
      <c r="Q2018" s="13"/>
      <c r="R2018" s="247"/>
      <c r="S2018" s="247"/>
      <c r="T2018" s="13"/>
      <c r="U2018" s="13"/>
      <c r="V2018" s="243">
        <f t="shared" si="82"/>
        <v>1888.2433558</v>
      </c>
      <c r="W2018" s="30">
        <v>1785.6175000000001</v>
      </c>
      <c r="X2018" s="59">
        <v>1888.2433558</v>
      </c>
      <c r="Y2018" s="11" t="s">
        <v>51</v>
      </c>
      <c r="Z2018" s="13">
        <v>57</v>
      </c>
      <c r="AA2018" s="13">
        <v>58</v>
      </c>
      <c r="AB2018" s="13">
        <v>5</v>
      </c>
      <c r="AC2018" s="13"/>
      <c r="AD2018" s="13"/>
    </row>
    <row r="2019" spans="1:30" ht="36" hidden="1" customHeight="1">
      <c r="A2019" s="32">
        <v>111</v>
      </c>
      <c r="B2019" s="249" t="s">
        <v>5940</v>
      </c>
      <c r="C2019" s="249" t="s">
        <v>5941</v>
      </c>
      <c r="D2019" s="129" t="s">
        <v>32</v>
      </c>
      <c r="E2019" s="92" t="s">
        <v>5942</v>
      </c>
      <c r="F2019" s="24">
        <v>11145057</v>
      </c>
      <c r="G2019" s="247"/>
      <c r="H2019" s="247"/>
      <c r="I2019" s="247"/>
      <c r="J2019" s="247"/>
      <c r="K2019" s="247"/>
      <c r="L2019" s="247"/>
      <c r="M2019" s="247"/>
      <c r="N2019" s="247"/>
      <c r="O2019" s="247"/>
      <c r="P2019" s="247"/>
      <c r="Q2019" s="13"/>
      <c r="R2019" s="247"/>
      <c r="S2019" s="247"/>
      <c r="T2019" s="13"/>
      <c r="U2019" s="13"/>
      <c r="V2019" s="243">
        <f t="shared" si="82"/>
        <v>1719.6822951000001</v>
      </c>
      <c r="W2019" s="30">
        <v>1719.6822951000001</v>
      </c>
      <c r="X2019" s="59">
        <v>1719.6822951000001</v>
      </c>
      <c r="Y2019" s="11" t="s">
        <v>34</v>
      </c>
      <c r="Z2019" s="13">
        <v>57</v>
      </c>
      <c r="AA2019" s="13">
        <v>58</v>
      </c>
      <c r="AB2019" s="13">
        <v>5</v>
      </c>
      <c r="AC2019" s="38" t="s">
        <v>5943</v>
      </c>
      <c r="AD2019" s="13">
        <v>2980</v>
      </c>
    </row>
    <row r="2020" spans="1:30" ht="36" customHeight="1">
      <c r="A2020" s="32">
        <v>112</v>
      </c>
      <c r="B2020" s="209" t="s">
        <v>5944</v>
      </c>
      <c r="C2020" s="209" t="s">
        <v>5945</v>
      </c>
      <c r="D2020" s="129" t="s">
        <v>539</v>
      </c>
      <c r="E2020" s="250" t="s">
        <v>1264</v>
      </c>
      <c r="F2020" s="24">
        <v>11099620</v>
      </c>
      <c r="G2020" s="247"/>
      <c r="H2020" s="247"/>
      <c r="I2020" s="247"/>
      <c r="J2020" s="247"/>
      <c r="K2020" s="247">
        <v>3.2507999999999999</v>
      </c>
      <c r="L2020" s="247"/>
      <c r="M2020" s="247"/>
      <c r="N2020" s="247"/>
      <c r="O2020" s="247">
        <v>5.0735000000000001</v>
      </c>
      <c r="P2020" s="247"/>
      <c r="Q2020" s="13"/>
      <c r="R2020" s="247"/>
      <c r="S2020" s="247"/>
      <c r="T2020" s="13"/>
      <c r="U2020" s="13"/>
      <c r="V2020" s="243">
        <f t="shared" si="82"/>
        <v>1721.314357</v>
      </c>
      <c r="W2020" s="30">
        <v>1721.314357</v>
      </c>
      <c r="X2020" s="59">
        <v>1721.314357</v>
      </c>
      <c r="Y2020" s="247" t="s">
        <v>34</v>
      </c>
      <c r="Z2020" s="13">
        <v>57</v>
      </c>
      <c r="AA2020" s="13">
        <v>58</v>
      </c>
      <c r="AB2020" s="13">
        <v>6</v>
      </c>
      <c r="AC2020" s="13"/>
      <c r="AD2020" s="13"/>
    </row>
    <row r="2021" spans="1:30" ht="36" hidden="1" customHeight="1">
      <c r="A2021" s="32">
        <v>113</v>
      </c>
      <c r="B2021" s="209" t="s">
        <v>5946</v>
      </c>
      <c r="C2021" s="209" t="s">
        <v>5947</v>
      </c>
      <c r="D2021" s="129" t="s">
        <v>32</v>
      </c>
      <c r="E2021" s="248" t="s">
        <v>5948</v>
      </c>
      <c r="F2021" s="24">
        <v>11000000</v>
      </c>
      <c r="G2021" s="247"/>
      <c r="H2021" s="247"/>
      <c r="I2021" s="247"/>
      <c r="J2021" s="247"/>
      <c r="K2021" s="247">
        <v>299.62399999999997</v>
      </c>
      <c r="L2021" s="247"/>
      <c r="M2021" s="247"/>
      <c r="N2021" s="247"/>
      <c r="O2021" s="247"/>
      <c r="P2021" s="247"/>
      <c r="Q2021" s="13"/>
      <c r="R2021" s="247"/>
      <c r="S2021" s="247"/>
      <c r="T2021" s="13"/>
      <c r="U2021" s="13"/>
      <c r="V2021" s="243">
        <f t="shared" si="82"/>
        <v>2002.9164800000001</v>
      </c>
      <c r="W2021" s="30">
        <v>2002.9164800000001</v>
      </c>
      <c r="X2021" s="59">
        <v>2002.9164800000001</v>
      </c>
      <c r="Y2021" s="11" t="s">
        <v>34</v>
      </c>
      <c r="Z2021" s="13">
        <v>57</v>
      </c>
      <c r="AA2021" s="13">
        <v>58</v>
      </c>
      <c r="AB2021" s="13">
        <v>5</v>
      </c>
      <c r="AC2021" s="38" t="s">
        <v>5949</v>
      </c>
      <c r="AD2021" s="13">
        <v>2938</v>
      </c>
    </row>
    <row r="2022" spans="1:30" ht="36" customHeight="1">
      <c r="A2022" s="32">
        <v>114</v>
      </c>
      <c r="B2022" s="209" t="s">
        <v>5950</v>
      </c>
      <c r="C2022" s="209" t="s">
        <v>5951</v>
      </c>
      <c r="D2022" s="129" t="s">
        <v>32</v>
      </c>
      <c r="E2022" s="129" t="s">
        <v>5952</v>
      </c>
      <c r="F2022" s="24">
        <v>10928964</v>
      </c>
      <c r="G2022" s="247"/>
      <c r="H2022" s="247"/>
      <c r="I2022" s="247"/>
      <c r="J2022" s="247"/>
      <c r="K2022" s="247"/>
      <c r="L2022" s="247"/>
      <c r="M2022" s="247"/>
      <c r="N2022" s="247"/>
      <c r="O2022" s="247"/>
      <c r="P2022" s="247"/>
      <c r="Q2022" s="13"/>
      <c r="R2022" s="247">
        <v>9400000</v>
      </c>
      <c r="S2022" s="247"/>
      <c r="T2022" s="13"/>
      <c r="U2022" s="13"/>
      <c r="V2022" s="243">
        <f t="shared" si="82"/>
        <v>10146.3391452</v>
      </c>
      <c r="W2022" s="30">
        <v>10146.3391452</v>
      </c>
      <c r="X2022" s="59">
        <v>10146.3391452</v>
      </c>
      <c r="Y2022" s="11" t="s">
        <v>34</v>
      </c>
      <c r="Z2022" s="13">
        <v>57</v>
      </c>
      <c r="AA2022" s="13">
        <v>58</v>
      </c>
      <c r="AB2022" s="13">
        <v>5</v>
      </c>
      <c r="AC2022" s="13"/>
      <c r="AD2022" s="13"/>
    </row>
    <row r="2023" spans="1:30" ht="36" hidden="1" customHeight="1">
      <c r="A2023" s="32">
        <v>115</v>
      </c>
      <c r="B2023" s="209" t="s">
        <v>5953</v>
      </c>
      <c r="C2023" s="209" t="s">
        <v>5954</v>
      </c>
      <c r="D2023" s="129" t="s">
        <v>539</v>
      </c>
      <c r="E2023" s="129" t="s">
        <v>758</v>
      </c>
      <c r="F2023" s="24">
        <v>10800000</v>
      </c>
      <c r="G2023" s="247"/>
      <c r="H2023" s="247"/>
      <c r="I2023" s="247"/>
      <c r="J2023" s="247"/>
      <c r="K2023" s="247">
        <v>5.16</v>
      </c>
      <c r="L2023" s="247"/>
      <c r="M2023" s="247"/>
      <c r="N2023" s="247"/>
      <c r="O2023" s="247"/>
      <c r="P2023" s="247"/>
      <c r="Q2023" s="13"/>
      <c r="R2023" s="247"/>
      <c r="S2023" s="247">
        <v>59</v>
      </c>
      <c r="T2023" s="13"/>
      <c r="U2023" s="13"/>
      <c r="V2023" s="243">
        <f t="shared" si="82"/>
        <v>1736.0132000000001</v>
      </c>
      <c r="W2023" s="30">
        <v>1736.0132000000001</v>
      </c>
      <c r="X2023" s="59">
        <v>1736.0132000000001</v>
      </c>
      <c r="Y2023" s="247" t="s">
        <v>34</v>
      </c>
      <c r="Z2023" s="13">
        <v>57</v>
      </c>
      <c r="AA2023" s="13">
        <v>58</v>
      </c>
      <c r="AB2023" s="13">
        <v>6</v>
      </c>
      <c r="AC2023" s="38" t="s">
        <v>5955</v>
      </c>
      <c r="AD2023" s="13">
        <v>2918</v>
      </c>
    </row>
    <row r="2024" spans="1:30" ht="36" hidden="1" customHeight="1">
      <c r="A2024" s="32">
        <v>116</v>
      </c>
      <c r="B2024" s="209" t="s">
        <v>5956</v>
      </c>
      <c r="C2024" s="209" t="s">
        <v>5957</v>
      </c>
      <c r="D2024" s="129" t="s">
        <v>539</v>
      </c>
      <c r="E2024" s="250" t="s">
        <v>5958</v>
      </c>
      <c r="F2024" s="24">
        <v>10767584</v>
      </c>
      <c r="G2024" s="247"/>
      <c r="H2024" s="247"/>
      <c r="I2024" s="247"/>
      <c r="J2024" s="247"/>
      <c r="K2024" s="247">
        <v>6.88</v>
      </c>
      <c r="L2024" s="247"/>
      <c r="M2024" s="247"/>
      <c r="N2024" s="247"/>
      <c r="O2024" s="247"/>
      <c r="P2024" s="247"/>
      <c r="Q2024" s="13"/>
      <c r="R2024" s="247"/>
      <c r="S2024" s="247"/>
      <c r="T2024" s="13"/>
      <c r="U2024" s="13"/>
      <c r="V2024" s="243">
        <f t="shared" si="82"/>
        <v>1668.4558112</v>
      </c>
      <c r="W2024" s="30">
        <v>1668.4558112</v>
      </c>
      <c r="X2024" s="59">
        <v>1668.4558112</v>
      </c>
      <c r="Y2024" s="247" t="s">
        <v>34</v>
      </c>
      <c r="Z2024" s="13">
        <v>57</v>
      </c>
      <c r="AA2024" s="13">
        <v>58</v>
      </c>
      <c r="AB2024" s="13">
        <v>6</v>
      </c>
      <c r="AC2024" s="38" t="s">
        <v>5959</v>
      </c>
      <c r="AD2024" s="13">
        <v>2989</v>
      </c>
    </row>
    <row r="2025" spans="1:30" ht="36" hidden="1" customHeight="1">
      <c r="A2025" s="32">
        <v>117</v>
      </c>
      <c r="B2025" s="209" t="s">
        <v>2073</v>
      </c>
      <c r="C2025" s="209" t="s">
        <v>5960</v>
      </c>
      <c r="D2025" s="129" t="s">
        <v>32</v>
      </c>
      <c r="E2025" s="129" t="s">
        <v>5961</v>
      </c>
      <c r="F2025" s="24">
        <v>10700000</v>
      </c>
      <c r="G2025" s="247"/>
      <c r="H2025" s="247"/>
      <c r="I2025" s="247"/>
      <c r="J2025" s="247"/>
      <c r="K2025" s="247"/>
      <c r="L2025" s="247"/>
      <c r="M2025" s="247"/>
      <c r="N2025" s="247"/>
      <c r="O2025" s="247"/>
      <c r="P2025" s="247"/>
      <c r="Q2025" s="13"/>
      <c r="R2025" s="247"/>
      <c r="S2025" s="247">
        <v>370</v>
      </c>
      <c r="T2025" s="13"/>
      <c r="U2025" s="13"/>
      <c r="V2025" s="243">
        <f t="shared" si="82"/>
        <v>2054.3100000000004</v>
      </c>
      <c r="W2025" s="30">
        <v>2054.3100000000004</v>
      </c>
      <c r="X2025" s="59">
        <v>2054.3100000000004</v>
      </c>
      <c r="Y2025" s="11" t="s">
        <v>34</v>
      </c>
      <c r="Z2025" s="13">
        <v>57</v>
      </c>
      <c r="AA2025" s="13">
        <v>58</v>
      </c>
      <c r="AB2025" s="13">
        <v>5</v>
      </c>
      <c r="AC2025" s="38" t="s">
        <v>5962</v>
      </c>
      <c r="AD2025" s="13">
        <v>3022</v>
      </c>
    </row>
    <row r="2026" spans="1:30" ht="36" hidden="1" customHeight="1">
      <c r="A2026" s="32">
        <v>118</v>
      </c>
      <c r="B2026" s="209" t="s">
        <v>5963</v>
      </c>
      <c r="C2026" s="209" t="s">
        <v>5964</v>
      </c>
      <c r="D2026" s="129" t="s">
        <v>32</v>
      </c>
      <c r="E2026" s="129" t="s">
        <v>5926</v>
      </c>
      <c r="F2026" s="247">
        <v>10626818</v>
      </c>
      <c r="G2026" s="247"/>
      <c r="H2026" s="247"/>
      <c r="I2026" s="247"/>
      <c r="J2026" s="247"/>
      <c r="K2026" s="247">
        <v>8944</v>
      </c>
      <c r="L2026" s="247"/>
      <c r="M2026" s="247"/>
      <c r="N2026" s="247"/>
      <c r="O2026" s="247"/>
      <c r="P2026" s="247"/>
      <c r="Q2026" s="13"/>
      <c r="R2026" s="247"/>
      <c r="S2026" s="247"/>
      <c r="T2026" s="13"/>
      <c r="U2026" s="13"/>
      <c r="V2026" s="243">
        <f t="shared" si="82"/>
        <v>10762.598017400001</v>
      </c>
      <c r="W2026" s="30">
        <v>10753.674076900001</v>
      </c>
      <c r="X2026" s="59">
        <v>10762.598017400001</v>
      </c>
      <c r="Y2026" s="11" t="s">
        <v>51</v>
      </c>
      <c r="Z2026" s="13">
        <v>57</v>
      </c>
      <c r="AA2026" s="13">
        <v>58</v>
      </c>
      <c r="AB2026" s="13">
        <v>5</v>
      </c>
      <c r="AC2026" s="38" t="s">
        <v>5965</v>
      </c>
      <c r="AD2026" s="13">
        <v>2909</v>
      </c>
    </row>
    <row r="2027" spans="1:30" ht="36" customHeight="1">
      <c r="A2027" s="32">
        <v>119</v>
      </c>
      <c r="B2027" s="270" t="s">
        <v>5966</v>
      </c>
      <c r="C2027" s="270" t="s">
        <v>5967</v>
      </c>
      <c r="D2027" s="129" t="s">
        <v>32</v>
      </c>
      <c r="E2027" s="271" t="s">
        <v>5968</v>
      </c>
      <c r="F2027" s="24">
        <v>10520374</v>
      </c>
      <c r="G2027" s="247"/>
      <c r="H2027" s="247"/>
      <c r="I2027" s="247"/>
      <c r="J2027" s="247"/>
      <c r="K2027" s="247"/>
      <c r="L2027" s="247"/>
      <c r="M2027" s="247"/>
      <c r="N2027" s="247"/>
      <c r="O2027" s="247"/>
      <c r="P2027" s="247"/>
      <c r="Q2027" s="13"/>
      <c r="R2027" s="247"/>
      <c r="S2027" s="247"/>
      <c r="T2027" s="13"/>
      <c r="U2027" s="13"/>
      <c r="V2027" s="243">
        <f t="shared" si="82"/>
        <v>1623.2937082000001</v>
      </c>
      <c r="W2027" s="30">
        <v>1623.2937082000001</v>
      </c>
      <c r="X2027" s="59">
        <v>1623.2937082000001</v>
      </c>
      <c r="Y2027" s="11" t="s">
        <v>34</v>
      </c>
      <c r="Z2027" s="13">
        <v>57</v>
      </c>
      <c r="AA2027" s="13">
        <v>58</v>
      </c>
      <c r="AB2027" s="13">
        <v>5</v>
      </c>
      <c r="AC2027" s="13"/>
      <c r="AD2027" s="13"/>
    </row>
    <row r="2028" spans="1:30" ht="36" customHeight="1">
      <c r="A2028" s="32">
        <v>120</v>
      </c>
      <c r="B2028" s="249" t="s">
        <v>5969</v>
      </c>
      <c r="C2028" s="249" t="s">
        <v>5970</v>
      </c>
      <c r="D2028" s="129" t="s">
        <v>32</v>
      </c>
      <c r="E2028" s="92" t="s">
        <v>5971</v>
      </c>
      <c r="F2028" s="24">
        <v>10423795</v>
      </c>
      <c r="G2028" s="247"/>
      <c r="H2028" s="247"/>
      <c r="I2028" s="247"/>
      <c r="J2028" s="247"/>
      <c r="K2028" s="247"/>
      <c r="L2028" s="247"/>
      <c r="M2028" s="247"/>
      <c r="N2028" s="247"/>
      <c r="O2028" s="247"/>
      <c r="P2028" s="247"/>
      <c r="Q2028" s="13"/>
      <c r="R2028" s="247"/>
      <c r="S2028" s="247"/>
      <c r="T2028" s="13"/>
      <c r="U2028" s="13"/>
      <c r="V2028" s="243">
        <f t="shared" si="82"/>
        <v>1608.3915685000002</v>
      </c>
      <c r="W2028" s="30">
        <v>1608</v>
      </c>
      <c r="X2028" s="59">
        <v>1608</v>
      </c>
      <c r="Y2028" s="11" t="s">
        <v>34</v>
      </c>
      <c r="Z2028" s="13">
        <v>57</v>
      </c>
      <c r="AA2028" s="13">
        <v>58</v>
      </c>
      <c r="AB2028" s="13">
        <v>5</v>
      </c>
      <c r="AC2028" s="13"/>
      <c r="AD2028" s="13"/>
    </row>
    <row r="2029" spans="1:30" ht="36" hidden="1" customHeight="1">
      <c r="A2029" s="32">
        <v>121</v>
      </c>
      <c r="B2029" s="209" t="s">
        <v>5972</v>
      </c>
      <c r="C2029" s="209" t="s">
        <v>5973</v>
      </c>
      <c r="D2029" s="129" t="s">
        <v>32</v>
      </c>
      <c r="E2029" s="129" t="s">
        <v>5974</v>
      </c>
      <c r="F2029" s="24">
        <v>10296320</v>
      </c>
      <c r="G2029" s="247"/>
      <c r="H2029" s="247"/>
      <c r="I2029" s="247"/>
      <c r="J2029" s="247"/>
      <c r="K2029" s="247"/>
      <c r="L2029" s="247"/>
      <c r="M2029" s="247"/>
      <c r="N2029" s="247"/>
      <c r="O2029" s="247"/>
      <c r="P2029" s="247"/>
      <c r="Q2029" s="13"/>
      <c r="R2029" s="247"/>
      <c r="S2029" s="247"/>
      <c r="T2029" s="13"/>
      <c r="U2029" s="13"/>
      <c r="V2029" s="243">
        <f t="shared" si="82"/>
        <v>1588.722176</v>
      </c>
      <c r="W2029" s="30">
        <v>1588.722176</v>
      </c>
      <c r="X2029" s="59">
        <v>1588.722176</v>
      </c>
      <c r="Y2029" s="11" t="s">
        <v>34</v>
      </c>
      <c r="Z2029" s="13">
        <v>57</v>
      </c>
      <c r="AA2029" s="13">
        <v>58</v>
      </c>
      <c r="AB2029" s="13">
        <v>5</v>
      </c>
      <c r="AC2029" s="38" t="s">
        <v>5975</v>
      </c>
      <c r="AD2029" s="13">
        <v>3005</v>
      </c>
    </row>
    <row r="2030" spans="1:30" ht="36" customHeight="1">
      <c r="A2030" s="32">
        <v>122</v>
      </c>
      <c r="B2030" s="209" t="s">
        <v>5976</v>
      </c>
      <c r="C2030" s="209" t="s">
        <v>5977</v>
      </c>
      <c r="D2030" s="129" t="s">
        <v>539</v>
      </c>
      <c r="E2030" s="129" t="s">
        <v>5978</v>
      </c>
      <c r="F2030" s="24">
        <v>10306695</v>
      </c>
      <c r="G2030" s="247"/>
      <c r="H2030" s="247"/>
      <c r="I2030" s="247"/>
      <c r="J2030" s="247"/>
      <c r="K2030" s="247">
        <v>4.1280000000000001</v>
      </c>
      <c r="L2030" s="247"/>
      <c r="M2030" s="247"/>
      <c r="N2030" s="247"/>
      <c r="O2030" s="247"/>
      <c r="P2030" s="247"/>
      <c r="Q2030" s="13"/>
      <c r="R2030" s="247"/>
      <c r="S2030" s="247">
        <v>74.099999999999994</v>
      </c>
      <c r="T2030" s="13"/>
      <c r="U2030" s="13"/>
      <c r="V2030" s="243">
        <f t="shared" si="82"/>
        <v>1675.3025985000002</v>
      </c>
      <c r="W2030" s="30">
        <v>1669.0056155000002</v>
      </c>
      <c r="X2030" s="59">
        <v>1675.3025985000002</v>
      </c>
      <c r="Y2030" s="247" t="s">
        <v>51</v>
      </c>
      <c r="Z2030" s="13">
        <v>57</v>
      </c>
      <c r="AA2030" s="13">
        <v>58</v>
      </c>
      <c r="AB2030" s="13">
        <v>6</v>
      </c>
      <c r="AC2030" s="13"/>
      <c r="AD2030" s="13"/>
    </row>
    <row r="2031" spans="1:30" ht="36" customHeight="1">
      <c r="A2031" s="32">
        <v>123</v>
      </c>
      <c r="B2031" s="252" t="s">
        <v>5979</v>
      </c>
      <c r="C2031" s="252" t="s">
        <v>5980</v>
      </c>
      <c r="D2031" s="129" t="s">
        <v>32</v>
      </c>
      <c r="E2031" s="250" t="s">
        <v>5981</v>
      </c>
      <c r="F2031" s="24">
        <v>10131282</v>
      </c>
      <c r="G2031" s="129"/>
      <c r="H2031" s="129"/>
      <c r="I2031" s="129"/>
      <c r="J2031" s="129"/>
      <c r="K2031" s="129">
        <v>231.34</v>
      </c>
      <c r="L2031" s="129"/>
      <c r="M2031" s="129"/>
      <c r="N2031" s="129"/>
      <c r="O2031" s="129"/>
      <c r="P2031" s="129"/>
      <c r="Q2031" s="13"/>
      <c r="R2031" s="129"/>
      <c r="S2031" s="129">
        <v>3</v>
      </c>
      <c r="T2031" s="13"/>
      <c r="U2031" s="13"/>
      <c r="V2031" s="243">
        <f t="shared" si="82"/>
        <v>1802.4936126</v>
      </c>
      <c r="W2031" s="30">
        <v>1802.4936126</v>
      </c>
      <c r="X2031" s="59">
        <v>1802.4936126</v>
      </c>
      <c r="Y2031" s="11" t="s">
        <v>34</v>
      </c>
      <c r="Z2031" s="13">
        <v>57</v>
      </c>
      <c r="AA2031" s="13">
        <v>58</v>
      </c>
      <c r="AB2031" s="13">
        <v>5</v>
      </c>
      <c r="AC2031" s="13"/>
      <c r="AD2031" s="13"/>
    </row>
    <row r="2032" spans="1:30" ht="36" customHeight="1">
      <c r="A2032" s="32">
        <v>124</v>
      </c>
      <c r="B2032" s="209" t="s">
        <v>5982</v>
      </c>
      <c r="C2032" s="209" t="s">
        <v>5983</v>
      </c>
      <c r="D2032" s="129" t="s">
        <v>32</v>
      </c>
      <c r="E2032" s="129" t="s">
        <v>5984</v>
      </c>
      <c r="F2032" s="24">
        <v>10124944</v>
      </c>
      <c r="G2032" s="247"/>
      <c r="H2032" s="247"/>
      <c r="I2032" s="247"/>
      <c r="J2032" s="247"/>
      <c r="K2032" s="247">
        <v>75</v>
      </c>
      <c r="L2032" s="247"/>
      <c r="M2032" s="247"/>
      <c r="N2032" s="247"/>
      <c r="O2032" s="247"/>
      <c r="P2032" s="247"/>
      <c r="Q2032" s="13"/>
      <c r="R2032" s="247"/>
      <c r="S2032" s="247"/>
      <c r="T2032" s="13"/>
      <c r="U2032" s="13"/>
      <c r="V2032" s="243">
        <f t="shared" si="82"/>
        <v>1638.7788592000002</v>
      </c>
      <c r="W2032" s="30">
        <v>1638.7788592000002</v>
      </c>
      <c r="X2032" s="59">
        <v>1638.7788592000002</v>
      </c>
      <c r="Y2032" s="11" t="s">
        <v>34</v>
      </c>
      <c r="Z2032" s="13">
        <v>57</v>
      </c>
      <c r="AA2032" s="13">
        <v>58</v>
      </c>
      <c r="AB2032" s="13">
        <v>5</v>
      </c>
      <c r="AC2032" s="13"/>
      <c r="AD2032" s="13"/>
    </row>
    <row r="2033" spans="1:30" ht="36" customHeight="1">
      <c r="A2033" s="32">
        <v>125</v>
      </c>
      <c r="B2033" s="209" t="s">
        <v>5985</v>
      </c>
      <c r="C2033" s="209" t="s">
        <v>5986</v>
      </c>
      <c r="D2033" s="129" t="s">
        <v>32</v>
      </c>
      <c r="E2033" s="129" t="s">
        <v>5987</v>
      </c>
      <c r="F2033" s="24">
        <v>10107593</v>
      </c>
      <c r="G2033" s="247"/>
      <c r="H2033" s="247"/>
      <c r="I2033" s="247"/>
      <c r="J2033" s="247"/>
      <c r="K2033" s="247"/>
      <c r="L2033" s="247"/>
      <c r="M2033" s="247"/>
      <c r="N2033" s="247"/>
      <c r="O2033" s="247"/>
      <c r="P2033" s="247"/>
      <c r="Q2033" s="13"/>
      <c r="R2033" s="247"/>
      <c r="S2033" s="247"/>
      <c r="T2033" s="13"/>
      <c r="U2033" s="13"/>
      <c r="V2033" s="243">
        <f t="shared" si="82"/>
        <v>1559.6015999000001</v>
      </c>
      <c r="W2033" s="30">
        <v>1559.6015999000001</v>
      </c>
      <c r="X2033" s="59">
        <v>1559.6015999000001</v>
      </c>
      <c r="Y2033" s="11" t="s">
        <v>34</v>
      </c>
      <c r="Z2033" s="13">
        <v>57</v>
      </c>
      <c r="AA2033" s="13">
        <v>58</v>
      </c>
      <c r="AB2033" s="13">
        <v>5</v>
      </c>
      <c r="AC2033" s="13"/>
      <c r="AD2033" s="13"/>
    </row>
    <row r="2034" spans="1:30" ht="36" hidden="1" customHeight="1">
      <c r="A2034" s="32">
        <v>126</v>
      </c>
      <c r="B2034" s="209" t="s">
        <v>5988</v>
      </c>
      <c r="C2034" s="209" t="s">
        <v>5989</v>
      </c>
      <c r="D2034" s="129" t="s">
        <v>539</v>
      </c>
      <c r="E2034" s="129" t="s">
        <v>5978</v>
      </c>
      <c r="F2034" s="24">
        <v>10061107</v>
      </c>
      <c r="G2034" s="247"/>
      <c r="H2034" s="247"/>
      <c r="I2034" s="247"/>
      <c r="J2034" s="247"/>
      <c r="K2034" s="247">
        <v>7.5680000000000005</v>
      </c>
      <c r="L2034" s="247"/>
      <c r="M2034" s="247"/>
      <c r="N2034" s="247"/>
      <c r="O2034" s="247"/>
      <c r="P2034" s="247"/>
      <c r="Q2034" s="13"/>
      <c r="R2034" s="247"/>
      <c r="S2034" s="247">
        <v>55</v>
      </c>
      <c r="T2034" s="13"/>
      <c r="U2034" s="13"/>
      <c r="V2034" s="243">
        <f t="shared" si="82"/>
        <v>1620.0981701000003</v>
      </c>
      <c r="W2034" s="30">
        <v>1620.0981701000003</v>
      </c>
      <c r="X2034" s="59">
        <v>1620.0981701000003</v>
      </c>
      <c r="Y2034" s="247" t="s">
        <v>34</v>
      </c>
      <c r="Z2034" s="13">
        <v>57</v>
      </c>
      <c r="AA2034" s="13">
        <v>58</v>
      </c>
      <c r="AB2034" s="13">
        <v>6</v>
      </c>
      <c r="AC2034" s="38" t="s">
        <v>5990</v>
      </c>
      <c r="AD2034" s="13">
        <v>2981</v>
      </c>
    </row>
    <row r="2035" spans="1:30" ht="36" customHeight="1">
      <c r="A2035" s="32">
        <v>127</v>
      </c>
      <c r="B2035" s="209" t="s">
        <v>5991</v>
      </c>
      <c r="C2035" s="209" t="s">
        <v>5992</v>
      </c>
      <c r="D2035" s="129" t="s">
        <v>539</v>
      </c>
      <c r="E2035" s="129" t="s">
        <v>758</v>
      </c>
      <c r="F2035" s="24">
        <v>10652248</v>
      </c>
      <c r="G2035" s="247"/>
      <c r="H2035" s="247"/>
      <c r="I2035" s="247"/>
      <c r="J2035" s="247"/>
      <c r="K2035" s="247">
        <v>5.2459999999999996</v>
      </c>
      <c r="L2035" s="247"/>
      <c r="M2035" s="247"/>
      <c r="N2035" s="247"/>
      <c r="O2035" s="247"/>
      <c r="P2035" s="247"/>
      <c r="Q2035" s="13"/>
      <c r="R2035" s="247"/>
      <c r="S2035" s="247"/>
      <c r="T2035" s="13"/>
      <c r="U2035" s="13"/>
      <c r="V2035" s="243">
        <f t="shared" si="82"/>
        <v>1648.9927864000001</v>
      </c>
      <c r="W2035" s="30">
        <v>1554.0513792000002</v>
      </c>
      <c r="X2035" s="59">
        <v>1648.9927864000001</v>
      </c>
      <c r="Y2035" s="247" t="s">
        <v>51</v>
      </c>
      <c r="Z2035" s="13">
        <v>57</v>
      </c>
      <c r="AA2035" s="13">
        <v>58</v>
      </c>
      <c r="AB2035" s="13">
        <v>6</v>
      </c>
      <c r="AC2035" s="13"/>
      <c r="AD2035" s="13"/>
    </row>
    <row r="2036" spans="1:30" ht="36" customHeight="1">
      <c r="A2036" s="32">
        <v>128</v>
      </c>
      <c r="B2036" s="209" t="s">
        <v>5993</v>
      </c>
      <c r="C2036" s="209" t="s">
        <v>5994</v>
      </c>
      <c r="D2036" s="129" t="s">
        <v>32</v>
      </c>
      <c r="E2036" s="129" t="s">
        <v>5995</v>
      </c>
      <c r="F2036" s="14">
        <v>9980628</v>
      </c>
      <c r="G2036" s="261"/>
      <c r="H2036" s="261"/>
      <c r="I2036" s="261"/>
      <c r="J2036" s="261"/>
      <c r="K2036" s="261"/>
      <c r="L2036" s="261"/>
      <c r="M2036" s="261"/>
      <c r="N2036" s="261"/>
      <c r="O2036" s="261"/>
      <c r="P2036" s="261"/>
      <c r="Q2036" s="13"/>
      <c r="R2036" s="261"/>
      <c r="S2036" s="261"/>
      <c r="T2036" s="13"/>
      <c r="U2036" s="13"/>
      <c r="V2036" s="243">
        <f t="shared" si="82"/>
        <v>1540.0109004000001</v>
      </c>
      <c r="W2036" s="30">
        <v>1540</v>
      </c>
      <c r="X2036" s="59">
        <v>1540</v>
      </c>
      <c r="Y2036" s="11" t="s">
        <v>34</v>
      </c>
      <c r="Z2036" s="13">
        <v>57</v>
      </c>
      <c r="AA2036" s="13">
        <v>58</v>
      </c>
      <c r="AB2036" s="13">
        <v>5</v>
      </c>
      <c r="AC2036" s="13"/>
      <c r="AD2036" s="13"/>
    </row>
    <row r="2037" spans="1:30" ht="36" customHeight="1">
      <c r="A2037" s="32">
        <v>129</v>
      </c>
      <c r="B2037" s="209" t="s">
        <v>5996</v>
      </c>
      <c r="C2037" s="209" t="s">
        <v>5997</v>
      </c>
      <c r="D2037" s="129" t="s">
        <v>539</v>
      </c>
      <c r="E2037" s="129" t="s">
        <v>147</v>
      </c>
      <c r="F2037" s="76">
        <v>9871026</v>
      </c>
      <c r="G2037" s="247"/>
      <c r="H2037" s="247"/>
      <c r="I2037" s="247"/>
      <c r="J2037" s="247"/>
      <c r="K2037" s="247">
        <v>604</v>
      </c>
      <c r="L2037" s="247"/>
      <c r="M2037" s="247"/>
      <c r="N2037" s="247"/>
      <c r="O2037" s="247">
        <v>8.91</v>
      </c>
      <c r="P2037" s="247"/>
      <c r="Q2037" s="13"/>
      <c r="R2037" s="247"/>
      <c r="S2037" s="247">
        <v>3.96</v>
      </c>
      <c r="T2037" s="13"/>
      <c r="U2037" s="13"/>
      <c r="V2037" s="243">
        <f t="shared" si="82"/>
        <v>2152.8512118000003</v>
      </c>
      <c r="W2037" s="30">
        <v>2151.9467052000005</v>
      </c>
      <c r="X2037" s="59">
        <v>2152.8512118000003</v>
      </c>
      <c r="Y2037" s="247" t="s">
        <v>51</v>
      </c>
      <c r="Z2037" s="13">
        <v>57</v>
      </c>
      <c r="AA2037" s="13">
        <v>58</v>
      </c>
      <c r="AB2037" s="13">
        <v>6</v>
      </c>
      <c r="AC2037" s="13"/>
      <c r="AD2037" s="13"/>
    </row>
    <row r="2038" spans="1:30" ht="36" hidden="1" customHeight="1">
      <c r="A2038" s="32">
        <v>130</v>
      </c>
      <c r="B2038" s="252" t="s">
        <v>5998</v>
      </c>
      <c r="C2038" s="252" t="s">
        <v>5999</v>
      </c>
      <c r="D2038" s="129" t="s">
        <v>32</v>
      </c>
      <c r="E2038" s="272" t="s">
        <v>6000</v>
      </c>
      <c r="F2038" s="24">
        <v>9832986</v>
      </c>
      <c r="G2038" s="248"/>
      <c r="H2038" s="248"/>
      <c r="I2038" s="248"/>
      <c r="J2038" s="248"/>
      <c r="K2038" s="248"/>
      <c r="L2038" s="248"/>
      <c r="M2038" s="248"/>
      <c r="N2038" s="248"/>
      <c r="O2038" s="248"/>
      <c r="P2038" s="248"/>
      <c r="Q2038" s="13"/>
      <c r="R2038" s="248"/>
      <c r="S2038" s="248"/>
      <c r="T2038" s="13"/>
      <c r="U2038" s="13"/>
      <c r="V2038" s="243">
        <f t="shared" si="82"/>
        <v>1517.2297398000001</v>
      </c>
      <c r="W2038" s="30">
        <v>1517.2297398000001</v>
      </c>
      <c r="X2038" s="59">
        <v>1517.2297398000001</v>
      </c>
      <c r="Y2038" s="11" t="s">
        <v>34</v>
      </c>
      <c r="Z2038" s="13">
        <v>57</v>
      </c>
      <c r="AA2038" s="13">
        <v>58</v>
      </c>
      <c r="AB2038" s="13">
        <v>5</v>
      </c>
      <c r="AC2038" s="38" t="s">
        <v>6001</v>
      </c>
      <c r="AD2038" s="13">
        <v>2969</v>
      </c>
    </row>
    <row r="2039" spans="1:30" ht="36" customHeight="1">
      <c r="A2039" s="32">
        <v>131</v>
      </c>
      <c r="B2039" s="273" t="s">
        <v>6002</v>
      </c>
      <c r="C2039" s="273" t="s">
        <v>6003</v>
      </c>
      <c r="D2039" s="129" t="s">
        <v>539</v>
      </c>
      <c r="E2039" s="248" t="s">
        <v>1843</v>
      </c>
      <c r="F2039" s="24">
        <v>9823538</v>
      </c>
      <c r="G2039" s="247"/>
      <c r="H2039" s="247"/>
      <c r="I2039" s="247"/>
      <c r="J2039" s="247"/>
      <c r="K2039" s="247"/>
      <c r="L2039" s="247"/>
      <c r="M2039" s="247"/>
      <c r="N2039" s="247"/>
      <c r="O2039" s="247"/>
      <c r="P2039" s="247"/>
      <c r="Q2039" s="13"/>
      <c r="R2039" s="247"/>
      <c r="S2039" s="247"/>
      <c r="T2039" s="13"/>
      <c r="U2039" s="13"/>
      <c r="V2039" s="243">
        <f t="shared" si="82"/>
        <v>1515.7719134000001</v>
      </c>
      <c r="W2039" s="30">
        <v>1515.7719134000001</v>
      </c>
      <c r="X2039" s="59">
        <v>1515.7719134000001</v>
      </c>
      <c r="Y2039" s="248" t="s">
        <v>34</v>
      </c>
      <c r="Z2039" s="13">
        <v>57</v>
      </c>
      <c r="AA2039" s="13">
        <v>58</v>
      </c>
      <c r="AB2039" s="13">
        <v>6</v>
      </c>
      <c r="AC2039" s="13"/>
      <c r="AD2039" s="13"/>
    </row>
    <row r="2040" spans="1:30" ht="36" customHeight="1">
      <c r="A2040" s="32">
        <v>132</v>
      </c>
      <c r="B2040" s="209" t="s">
        <v>6004</v>
      </c>
      <c r="C2040" s="209" t="s">
        <v>6005</v>
      </c>
      <c r="D2040" s="129" t="s">
        <v>539</v>
      </c>
      <c r="E2040" s="250" t="s">
        <v>1843</v>
      </c>
      <c r="F2040" s="24">
        <v>9598468</v>
      </c>
      <c r="G2040" s="247"/>
      <c r="H2040" s="247"/>
      <c r="I2040" s="247"/>
      <c r="J2040" s="247"/>
      <c r="K2040" s="247"/>
      <c r="L2040" s="247"/>
      <c r="M2040" s="247"/>
      <c r="N2040" s="247"/>
      <c r="O2040" s="247"/>
      <c r="P2040" s="247"/>
      <c r="Q2040" s="13"/>
      <c r="R2040" s="247"/>
      <c r="S2040" s="247"/>
      <c r="T2040" s="13"/>
      <c r="U2040" s="13"/>
      <c r="V2040" s="243">
        <f t="shared" si="82"/>
        <v>1481.0436124</v>
      </c>
      <c r="W2040" s="30">
        <v>1481.0436124</v>
      </c>
      <c r="X2040" s="59">
        <v>1481.0436124</v>
      </c>
      <c r="Y2040" s="247" t="s">
        <v>34</v>
      </c>
      <c r="Z2040" s="13">
        <v>57</v>
      </c>
      <c r="AA2040" s="13">
        <v>58</v>
      </c>
      <c r="AB2040" s="13">
        <v>6</v>
      </c>
      <c r="AC2040" s="13"/>
      <c r="AD2040" s="13"/>
    </row>
    <row r="2041" spans="1:30" ht="36" customHeight="1">
      <c r="A2041" s="32">
        <v>133</v>
      </c>
      <c r="B2041" s="274" t="s">
        <v>6006</v>
      </c>
      <c r="C2041" s="274" t="s">
        <v>6007</v>
      </c>
      <c r="D2041" s="129" t="s">
        <v>539</v>
      </c>
      <c r="E2041" s="250" t="s">
        <v>1264</v>
      </c>
      <c r="F2041" s="24">
        <v>9527061</v>
      </c>
      <c r="G2041" s="247"/>
      <c r="H2041" s="247"/>
      <c r="I2041" s="247"/>
      <c r="J2041" s="247"/>
      <c r="K2041" s="247"/>
      <c r="L2041" s="247"/>
      <c r="M2041" s="247"/>
      <c r="N2041" s="247"/>
      <c r="O2041" s="247"/>
      <c r="P2041" s="247"/>
      <c r="Q2041" s="13"/>
      <c r="R2041" s="247"/>
      <c r="S2041" s="247"/>
      <c r="T2041" s="13"/>
      <c r="U2041" s="13"/>
      <c r="V2041" s="243">
        <f t="shared" si="82"/>
        <v>1470.0255123000002</v>
      </c>
      <c r="W2041" s="30">
        <v>1470.0255123000002</v>
      </c>
      <c r="X2041" s="59">
        <v>1470.0255123000002</v>
      </c>
      <c r="Y2041" s="247" t="s">
        <v>34</v>
      </c>
      <c r="Z2041" s="13">
        <v>57</v>
      </c>
      <c r="AA2041" s="13">
        <v>58</v>
      </c>
      <c r="AB2041" s="13">
        <v>6</v>
      </c>
      <c r="AC2041" s="13"/>
      <c r="AD2041" s="13"/>
    </row>
    <row r="2042" spans="1:30" ht="36" customHeight="1">
      <c r="A2042" s="32">
        <v>134</v>
      </c>
      <c r="B2042" s="275" t="s">
        <v>6008</v>
      </c>
      <c r="C2042" s="275" t="s">
        <v>6009</v>
      </c>
      <c r="D2042" s="52" t="s">
        <v>32</v>
      </c>
      <c r="E2042" s="52" t="s">
        <v>33</v>
      </c>
      <c r="F2042" s="16">
        <v>10096988</v>
      </c>
      <c r="G2042" s="204"/>
      <c r="H2042" s="204"/>
      <c r="I2042" s="204"/>
      <c r="J2042" s="204"/>
      <c r="K2042" s="204"/>
      <c r="L2042" s="204"/>
      <c r="M2042" s="204"/>
      <c r="N2042" s="204"/>
      <c r="O2042" s="204"/>
      <c r="P2042" s="204"/>
      <c r="Q2042" s="26"/>
      <c r="R2042" s="204"/>
      <c r="S2042" s="204"/>
      <c r="T2042" s="26"/>
      <c r="U2042" s="26"/>
      <c r="V2042" s="243">
        <f t="shared" si="82"/>
        <v>1557.9652484000001</v>
      </c>
      <c r="W2042" s="28">
        <v>1459.8054518000001</v>
      </c>
      <c r="X2042" s="59">
        <v>1557.9652484000001</v>
      </c>
      <c r="Y2042" s="11" t="s">
        <v>51</v>
      </c>
      <c r="Z2042" s="13">
        <v>57</v>
      </c>
      <c r="AA2042" s="13">
        <v>58</v>
      </c>
      <c r="AB2042" s="13">
        <v>5</v>
      </c>
      <c r="AC2042" s="13"/>
      <c r="AD2042" s="13"/>
    </row>
    <row r="2043" spans="1:30" ht="36" customHeight="1">
      <c r="A2043" s="32">
        <v>135</v>
      </c>
      <c r="B2043" s="209" t="s">
        <v>6010</v>
      </c>
      <c r="C2043" s="209" t="s">
        <v>6011</v>
      </c>
      <c r="D2043" s="129" t="s">
        <v>32</v>
      </c>
      <c r="E2043" s="129" t="s">
        <v>5698</v>
      </c>
      <c r="F2043" s="24">
        <v>9990594</v>
      </c>
      <c r="G2043" s="247"/>
      <c r="H2043" s="247"/>
      <c r="I2043" s="247"/>
      <c r="J2043" s="247"/>
      <c r="K2043" s="247"/>
      <c r="L2043" s="247"/>
      <c r="M2043" s="247"/>
      <c r="N2043" s="247"/>
      <c r="O2043" s="247"/>
      <c r="P2043" s="247"/>
      <c r="Q2043" s="13"/>
      <c r="R2043" s="247"/>
      <c r="S2043" s="247"/>
      <c r="T2043" s="13"/>
      <c r="U2043" s="13"/>
      <c r="V2043" s="243">
        <f t="shared" si="82"/>
        <v>1541.5486542000001</v>
      </c>
      <c r="W2043" s="30">
        <v>1458.8236409000001</v>
      </c>
      <c r="X2043" s="59">
        <v>1541.5486542000001</v>
      </c>
      <c r="Y2043" s="11" t="s">
        <v>51</v>
      </c>
      <c r="Z2043" s="13">
        <v>57</v>
      </c>
      <c r="AA2043" s="13">
        <v>58</v>
      </c>
      <c r="AB2043" s="13">
        <v>5</v>
      </c>
      <c r="AC2043" s="13"/>
      <c r="AD2043" s="13"/>
    </row>
    <row r="2044" spans="1:30" ht="36" hidden="1" customHeight="1">
      <c r="A2044" s="32">
        <v>136</v>
      </c>
      <c r="B2044" s="209" t="s">
        <v>6012</v>
      </c>
      <c r="C2044" s="209" t="s">
        <v>6013</v>
      </c>
      <c r="D2044" s="129" t="s">
        <v>32</v>
      </c>
      <c r="E2044" s="129" t="s">
        <v>6014</v>
      </c>
      <c r="F2044" s="24">
        <v>9386231</v>
      </c>
      <c r="G2044" s="247"/>
      <c r="H2044" s="247"/>
      <c r="I2044" s="247"/>
      <c r="J2044" s="247"/>
      <c r="K2044" s="247"/>
      <c r="L2044" s="247"/>
      <c r="M2044" s="247"/>
      <c r="N2044" s="247"/>
      <c r="O2044" s="247"/>
      <c r="P2044" s="247"/>
      <c r="Q2044" s="13"/>
      <c r="R2044" s="247"/>
      <c r="S2044" s="247"/>
      <c r="T2044" s="13"/>
      <c r="U2044" s="13"/>
      <c r="V2044" s="243">
        <f t="shared" si="82"/>
        <v>1448.2954433</v>
      </c>
      <c r="W2044" s="30">
        <v>1448.2954433</v>
      </c>
      <c r="X2044" s="59">
        <v>1448.2954433</v>
      </c>
      <c r="Y2044" s="11" t="s">
        <v>34</v>
      </c>
      <c r="Z2044" s="13">
        <v>57</v>
      </c>
      <c r="AA2044" s="13">
        <v>58</v>
      </c>
      <c r="AB2044" s="13">
        <v>5</v>
      </c>
      <c r="AC2044" s="38" t="s">
        <v>6015</v>
      </c>
      <c r="AD2044" s="13">
        <v>2206</v>
      </c>
    </row>
    <row r="2045" spans="1:30" ht="36" customHeight="1">
      <c r="A2045" s="32">
        <v>137</v>
      </c>
      <c r="B2045" s="209" t="s">
        <v>6016</v>
      </c>
      <c r="C2045" s="209" t="s">
        <v>6017</v>
      </c>
      <c r="D2045" s="129" t="s">
        <v>32</v>
      </c>
      <c r="E2045" s="129" t="s">
        <v>1645</v>
      </c>
      <c r="F2045" s="24">
        <v>9368628</v>
      </c>
      <c r="G2045" s="247"/>
      <c r="H2045" s="247"/>
      <c r="I2045" s="247"/>
      <c r="J2045" s="247"/>
      <c r="K2045" s="247">
        <v>76.539999999999992</v>
      </c>
      <c r="L2045" s="247"/>
      <c r="M2045" s="247"/>
      <c r="N2045" s="247"/>
      <c r="O2045" s="247">
        <v>48.384399999999999</v>
      </c>
      <c r="P2045" s="247"/>
      <c r="Q2045" s="13"/>
      <c r="R2045" s="247"/>
      <c r="S2045" s="247">
        <v>66.27</v>
      </c>
      <c r="T2045" s="13"/>
      <c r="U2045" s="13"/>
      <c r="V2045" s="243">
        <f t="shared" si="82"/>
        <v>1646.6880204000001</v>
      </c>
      <c r="W2045" s="30">
        <v>1646.6880204000001</v>
      </c>
      <c r="X2045" s="59">
        <v>1646.6880204000001</v>
      </c>
      <c r="Y2045" s="11" t="s">
        <v>34</v>
      </c>
      <c r="Z2045" s="13">
        <v>57</v>
      </c>
      <c r="AA2045" s="13">
        <v>58</v>
      </c>
      <c r="AB2045" s="13">
        <v>5</v>
      </c>
      <c r="AC2045" s="13"/>
      <c r="AD2045" s="13"/>
    </row>
    <row r="2046" spans="1:30" ht="36" hidden="1" customHeight="1">
      <c r="A2046" s="32">
        <v>138</v>
      </c>
      <c r="B2046" s="209" t="s">
        <v>6018</v>
      </c>
      <c r="C2046" s="209" t="s">
        <v>6019</v>
      </c>
      <c r="D2046" s="129" t="s">
        <v>32</v>
      </c>
      <c r="E2046" s="129" t="s">
        <v>6020</v>
      </c>
      <c r="F2046" s="24">
        <v>9451382</v>
      </c>
      <c r="G2046" s="247"/>
      <c r="H2046" s="247"/>
      <c r="I2046" s="247"/>
      <c r="J2046" s="247"/>
      <c r="K2046" s="247"/>
      <c r="L2046" s="247"/>
      <c r="M2046" s="247"/>
      <c r="N2046" s="247"/>
      <c r="O2046" s="247"/>
      <c r="P2046" s="247"/>
      <c r="Q2046" s="13"/>
      <c r="R2046" s="247"/>
      <c r="S2046" s="247"/>
      <c r="T2046" s="13"/>
      <c r="U2046" s="13"/>
      <c r="V2046" s="243">
        <f t="shared" si="82"/>
        <v>1458.3482426</v>
      </c>
      <c r="W2046" s="30">
        <v>1434.7371023000001</v>
      </c>
      <c r="X2046" s="59">
        <v>1458.3482426</v>
      </c>
      <c r="Y2046" s="11" t="s">
        <v>51</v>
      </c>
      <c r="Z2046" s="13">
        <v>57</v>
      </c>
      <c r="AA2046" s="13">
        <v>58</v>
      </c>
      <c r="AB2046" s="13">
        <v>5</v>
      </c>
      <c r="AC2046" s="38" t="s">
        <v>6021</v>
      </c>
      <c r="AD2046" s="13">
        <v>3010</v>
      </c>
    </row>
    <row r="2047" spans="1:30" ht="36" hidden="1" customHeight="1">
      <c r="A2047" s="32">
        <v>139</v>
      </c>
      <c r="B2047" s="209" t="s">
        <v>6022</v>
      </c>
      <c r="C2047" s="209" t="s">
        <v>6023</v>
      </c>
      <c r="D2047" s="129" t="s">
        <v>539</v>
      </c>
      <c r="E2047" s="129" t="s">
        <v>6024</v>
      </c>
      <c r="F2047" s="24">
        <v>9189906</v>
      </c>
      <c r="G2047" s="247"/>
      <c r="H2047" s="247"/>
      <c r="I2047" s="247"/>
      <c r="J2047" s="247"/>
      <c r="K2047" s="247"/>
      <c r="L2047" s="247"/>
      <c r="M2047" s="247"/>
      <c r="N2047" s="247"/>
      <c r="O2047" s="247"/>
      <c r="P2047" s="247"/>
      <c r="Q2047" s="13"/>
      <c r="R2047" s="247"/>
      <c r="S2047" s="247"/>
      <c r="T2047" s="13"/>
      <c r="U2047" s="13"/>
      <c r="V2047" s="243">
        <f t="shared" si="82"/>
        <v>1418.0024958000001</v>
      </c>
      <c r="W2047" s="30">
        <v>1418.0024958000001</v>
      </c>
      <c r="X2047" s="59">
        <v>1418.0024958000001</v>
      </c>
      <c r="Y2047" s="247" t="s">
        <v>34</v>
      </c>
      <c r="Z2047" s="13">
        <v>57</v>
      </c>
      <c r="AA2047" s="13">
        <v>58</v>
      </c>
      <c r="AB2047" s="13">
        <v>6</v>
      </c>
      <c r="AC2047" s="38" t="s">
        <v>6025</v>
      </c>
      <c r="AD2047" s="13">
        <v>2911</v>
      </c>
    </row>
    <row r="2048" spans="1:30" ht="36" customHeight="1">
      <c r="A2048" s="32">
        <v>140</v>
      </c>
      <c r="B2048" s="209" t="s">
        <v>6026</v>
      </c>
      <c r="C2048" s="209" t="s">
        <v>6027</v>
      </c>
      <c r="D2048" s="129" t="s">
        <v>539</v>
      </c>
      <c r="E2048" s="129" t="s">
        <v>6028</v>
      </c>
      <c r="F2048" s="24">
        <v>9177075</v>
      </c>
      <c r="G2048" s="247"/>
      <c r="H2048" s="247"/>
      <c r="I2048" s="247"/>
      <c r="J2048" s="247"/>
      <c r="K2048" s="247">
        <v>21.457000000000001</v>
      </c>
      <c r="L2048" s="247"/>
      <c r="M2048" s="247"/>
      <c r="N2048" s="247"/>
      <c r="O2048" s="247">
        <v>17.045500000000001</v>
      </c>
      <c r="P2048" s="247"/>
      <c r="Q2048" s="13"/>
      <c r="R2048" s="247"/>
      <c r="S2048" s="247">
        <v>3.1</v>
      </c>
      <c r="T2048" s="13"/>
      <c r="U2048" s="13"/>
      <c r="V2048" s="243">
        <f t="shared" si="82"/>
        <v>1459.1855874999999</v>
      </c>
      <c r="W2048" s="30">
        <v>1459.1855874999999</v>
      </c>
      <c r="X2048" s="59">
        <v>1459.1855874999999</v>
      </c>
      <c r="Y2048" s="247" t="s">
        <v>34</v>
      </c>
      <c r="Z2048" s="13">
        <v>57</v>
      </c>
      <c r="AA2048" s="13">
        <v>58</v>
      </c>
      <c r="AB2048" s="13">
        <v>6</v>
      </c>
      <c r="AC2048" s="13"/>
      <c r="AD2048" s="13"/>
    </row>
    <row r="2049" spans="1:30" ht="36" customHeight="1">
      <c r="A2049" s="32">
        <v>141</v>
      </c>
      <c r="B2049" s="209" t="s">
        <v>6029</v>
      </c>
      <c r="C2049" s="209" t="s">
        <v>6030</v>
      </c>
      <c r="D2049" s="129" t="s">
        <v>539</v>
      </c>
      <c r="E2049" s="248" t="s">
        <v>1843</v>
      </c>
      <c r="F2049" s="24">
        <v>9946030</v>
      </c>
      <c r="G2049" s="247"/>
      <c r="H2049" s="247"/>
      <c r="I2049" s="247"/>
      <c r="J2049" s="247"/>
      <c r="K2049" s="247">
        <v>5.16</v>
      </c>
      <c r="L2049" s="247"/>
      <c r="M2049" s="247"/>
      <c r="N2049" s="247"/>
      <c r="O2049" s="247"/>
      <c r="P2049" s="247"/>
      <c r="Q2049" s="13"/>
      <c r="R2049" s="247"/>
      <c r="S2049" s="247"/>
      <c r="T2049" s="13"/>
      <c r="U2049" s="13"/>
      <c r="V2049" s="243">
        <f t="shared" si="82"/>
        <v>1539.9356290000003</v>
      </c>
      <c r="W2049" s="30">
        <v>1418.3410570000001</v>
      </c>
      <c r="X2049" s="59">
        <v>1539.9356290000003</v>
      </c>
      <c r="Y2049" s="247" t="s">
        <v>51</v>
      </c>
      <c r="Z2049" s="13">
        <v>57</v>
      </c>
      <c r="AA2049" s="13">
        <v>58</v>
      </c>
      <c r="AB2049" s="13">
        <v>6</v>
      </c>
      <c r="AC2049" s="13"/>
      <c r="AD2049" s="13"/>
    </row>
    <row r="2050" spans="1:30" ht="36" customHeight="1">
      <c r="A2050" s="32">
        <v>142</v>
      </c>
      <c r="B2050" s="276" t="s">
        <v>6031</v>
      </c>
      <c r="C2050" s="276" t="s">
        <v>6032</v>
      </c>
      <c r="D2050" s="129" t="s">
        <v>32</v>
      </c>
      <c r="E2050" s="277" t="s">
        <v>6033</v>
      </c>
      <c r="F2050" s="24">
        <v>8982346</v>
      </c>
      <c r="G2050" s="247"/>
      <c r="H2050" s="247"/>
      <c r="I2050" s="247"/>
      <c r="J2050" s="247"/>
      <c r="K2050" s="247"/>
      <c r="L2050" s="247"/>
      <c r="M2050" s="247"/>
      <c r="N2050" s="247"/>
      <c r="O2050" s="247"/>
      <c r="P2050" s="247"/>
      <c r="Q2050" s="13"/>
      <c r="R2050" s="247"/>
      <c r="S2050" s="247"/>
      <c r="T2050" s="13"/>
      <c r="U2050" s="13"/>
      <c r="V2050" s="243">
        <f t="shared" si="82"/>
        <v>1385.9759878</v>
      </c>
      <c r="W2050" s="30">
        <v>1385.9759878</v>
      </c>
      <c r="X2050" s="59">
        <v>1385.9759878</v>
      </c>
      <c r="Y2050" s="11" t="s">
        <v>34</v>
      </c>
      <c r="Z2050" s="13">
        <v>57</v>
      </c>
      <c r="AA2050" s="13">
        <v>58</v>
      </c>
      <c r="AB2050" s="13">
        <v>5</v>
      </c>
      <c r="AC2050" s="13"/>
      <c r="AD2050" s="13"/>
    </row>
    <row r="2051" spans="1:30" ht="36" hidden="1" customHeight="1">
      <c r="A2051" s="32">
        <v>143</v>
      </c>
      <c r="B2051" s="253" t="s">
        <v>6034</v>
      </c>
      <c r="C2051" s="253" t="s">
        <v>6035</v>
      </c>
      <c r="D2051" s="129" t="s">
        <v>32</v>
      </c>
      <c r="E2051" s="250" t="s">
        <v>6036</v>
      </c>
      <c r="F2051" s="24">
        <v>8947534</v>
      </c>
      <c r="G2051" s="247"/>
      <c r="H2051" s="247"/>
      <c r="I2051" s="247"/>
      <c r="J2051" s="247"/>
      <c r="K2051" s="247">
        <v>13.76</v>
      </c>
      <c r="L2051" s="247"/>
      <c r="M2051" s="247"/>
      <c r="N2051" s="247"/>
      <c r="O2051" s="247"/>
      <c r="P2051" s="247"/>
      <c r="Q2051" s="13"/>
      <c r="R2051" s="247"/>
      <c r="S2051" s="247"/>
      <c r="T2051" s="13"/>
      <c r="U2051" s="13"/>
      <c r="V2051" s="243">
        <f t="shared" si="82"/>
        <v>1394.6396962000001</v>
      </c>
      <c r="W2051" s="30">
        <v>1394.6396962000001</v>
      </c>
      <c r="X2051" s="59">
        <v>1394.6396962000001</v>
      </c>
      <c r="Y2051" s="11" t="s">
        <v>34</v>
      </c>
      <c r="Z2051" s="13">
        <v>57</v>
      </c>
      <c r="AA2051" s="13">
        <v>58</v>
      </c>
      <c r="AB2051" s="13">
        <v>5</v>
      </c>
      <c r="AC2051" s="38" t="s">
        <v>6037</v>
      </c>
      <c r="AD2051" s="13">
        <v>3058</v>
      </c>
    </row>
    <row r="2052" spans="1:30" ht="36" customHeight="1">
      <c r="A2052" s="32">
        <v>144</v>
      </c>
      <c r="B2052" s="278" t="s">
        <v>6038</v>
      </c>
      <c r="C2052" s="278" t="s">
        <v>6039</v>
      </c>
      <c r="D2052" s="129" t="s">
        <v>32</v>
      </c>
      <c r="E2052" s="279" t="s">
        <v>6040</v>
      </c>
      <c r="F2052" s="24">
        <v>9168684</v>
      </c>
      <c r="G2052" s="247"/>
      <c r="H2052" s="247"/>
      <c r="I2052" s="247"/>
      <c r="J2052" s="247"/>
      <c r="K2052" s="247"/>
      <c r="L2052" s="247"/>
      <c r="M2052" s="247"/>
      <c r="N2052" s="247"/>
      <c r="O2052" s="247"/>
      <c r="P2052" s="247"/>
      <c r="Q2052" s="13"/>
      <c r="R2052" s="247"/>
      <c r="S2052" s="247"/>
      <c r="T2052" s="13"/>
      <c r="U2052" s="13"/>
      <c r="V2052" s="243">
        <f t="shared" si="82"/>
        <v>1414.7279412</v>
      </c>
      <c r="W2052" s="30">
        <v>1376.815814</v>
      </c>
      <c r="X2052" s="59">
        <v>1414.7279412</v>
      </c>
      <c r="Y2052" s="11" t="s">
        <v>51</v>
      </c>
      <c r="Z2052" s="13">
        <v>57</v>
      </c>
      <c r="AA2052" s="13">
        <v>58</v>
      </c>
      <c r="AB2052" s="13">
        <v>5</v>
      </c>
      <c r="AC2052" s="13"/>
      <c r="AD2052" s="13"/>
    </row>
    <row r="2053" spans="1:30" ht="36" hidden="1" customHeight="1">
      <c r="A2053" s="32">
        <v>145</v>
      </c>
      <c r="B2053" s="202" t="s">
        <v>6041</v>
      </c>
      <c r="C2053" s="202" t="s">
        <v>6042</v>
      </c>
      <c r="D2053" s="204" t="s">
        <v>539</v>
      </c>
      <c r="E2053" s="204" t="s">
        <v>5752</v>
      </c>
      <c r="F2053" s="22">
        <v>8966651</v>
      </c>
      <c r="G2053" s="280"/>
      <c r="H2053" s="280"/>
      <c r="I2053" s="280"/>
      <c r="J2053" s="280"/>
      <c r="K2053" s="280"/>
      <c r="L2053" s="280"/>
      <c r="M2053" s="280"/>
      <c r="N2053" s="280"/>
      <c r="O2053" s="280"/>
      <c r="P2053" s="280"/>
      <c r="Q2053" s="26"/>
      <c r="R2053" s="280"/>
      <c r="S2053" s="280"/>
      <c r="T2053" s="26"/>
      <c r="U2053" s="26"/>
      <c r="V2053" s="243">
        <f t="shared" si="82"/>
        <v>1383.5542493</v>
      </c>
      <c r="W2053" s="28">
        <v>1374.5678173000001</v>
      </c>
      <c r="X2053" s="59">
        <v>1383.5542493</v>
      </c>
      <c r="Y2053" s="280" t="s">
        <v>51</v>
      </c>
      <c r="Z2053" s="13">
        <v>57</v>
      </c>
      <c r="AA2053" s="13">
        <v>58</v>
      </c>
      <c r="AB2053" s="13">
        <v>6</v>
      </c>
      <c r="AC2053" s="38" t="s">
        <v>6043</v>
      </c>
      <c r="AD2053" s="13">
        <v>3177</v>
      </c>
    </row>
    <row r="2054" spans="1:30" ht="36" customHeight="1">
      <c r="A2054" s="32">
        <v>146</v>
      </c>
      <c r="B2054" s="209" t="s">
        <v>6044</v>
      </c>
      <c r="C2054" s="209" t="s">
        <v>6045</v>
      </c>
      <c r="D2054" s="129" t="s">
        <v>539</v>
      </c>
      <c r="E2054" s="129" t="s">
        <v>6046</v>
      </c>
      <c r="F2054" s="24">
        <v>8900000</v>
      </c>
      <c r="G2054" s="247"/>
      <c r="H2054" s="247"/>
      <c r="I2054" s="247"/>
      <c r="J2054" s="247"/>
      <c r="K2054" s="247">
        <v>2.58</v>
      </c>
      <c r="L2054" s="247"/>
      <c r="M2054" s="247"/>
      <c r="N2054" s="247"/>
      <c r="O2054" s="247">
        <v>22.776</v>
      </c>
      <c r="P2054" s="247"/>
      <c r="Q2054" s="13"/>
      <c r="R2054" s="247"/>
      <c r="S2054" s="247">
        <v>165</v>
      </c>
      <c r="T2054" s="13"/>
      <c r="U2054" s="13"/>
      <c r="V2054" s="243">
        <f t="shared" si="82"/>
        <v>1579.6664000000001</v>
      </c>
      <c r="W2054" s="30">
        <v>1579.6664000000001</v>
      </c>
      <c r="X2054" s="59">
        <v>1579.6664000000001</v>
      </c>
      <c r="Y2054" s="247" t="s">
        <v>34</v>
      </c>
      <c r="Z2054" s="13">
        <v>57</v>
      </c>
      <c r="AA2054" s="13">
        <v>58</v>
      </c>
      <c r="AB2054" s="13">
        <v>6</v>
      </c>
      <c r="AC2054" s="13"/>
      <c r="AD2054" s="13"/>
    </row>
    <row r="2055" spans="1:30" ht="36" customHeight="1">
      <c r="A2055" s="32">
        <v>147</v>
      </c>
      <c r="B2055" s="133" t="s">
        <v>6047</v>
      </c>
      <c r="C2055" s="133" t="s">
        <v>6048</v>
      </c>
      <c r="D2055" s="11" t="s">
        <v>32</v>
      </c>
      <c r="E2055" s="11" t="s">
        <v>486</v>
      </c>
      <c r="F2055" s="14">
        <v>9546291</v>
      </c>
      <c r="G2055" s="129"/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3"/>
      <c r="R2055" s="129"/>
      <c r="S2055" s="129"/>
      <c r="T2055" s="13"/>
      <c r="U2055" s="13"/>
      <c r="V2055" s="243">
        <f t="shared" si="82"/>
        <v>1472.9927013000001</v>
      </c>
      <c r="W2055" s="30">
        <v>1368.5632328000002</v>
      </c>
      <c r="X2055" s="59">
        <v>1472.9927013000001</v>
      </c>
      <c r="Y2055" s="11" t="s">
        <v>51</v>
      </c>
      <c r="Z2055" s="13">
        <v>57</v>
      </c>
      <c r="AA2055" s="13">
        <v>58</v>
      </c>
      <c r="AB2055" s="13">
        <v>5</v>
      </c>
      <c r="AC2055" s="13"/>
      <c r="AD2055" s="13"/>
    </row>
    <row r="2056" spans="1:30" ht="36" hidden="1" customHeight="1">
      <c r="A2056" s="32">
        <v>148</v>
      </c>
      <c r="B2056" s="209" t="s">
        <v>6049</v>
      </c>
      <c r="C2056" s="209" t="s">
        <v>6050</v>
      </c>
      <c r="D2056" s="129" t="s">
        <v>32</v>
      </c>
      <c r="E2056" s="129" t="s">
        <v>6051</v>
      </c>
      <c r="F2056" s="24">
        <v>8823249</v>
      </c>
      <c r="G2056" s="247"/>
      <c r="H2056" s="247"/>
      <c r="I2056" s="247"/>
      <c r="J2056" s="247"/>
      <c r="K2056" s="247">
        <v>90.128</v>
      </c>
      <c r="L2056" s="247"/>
      <c r="M2056" s="247"/>
      <c r="N2056" s="247"/>
      <c r="O2056" s="247"/>
      <c r="P2056" s="247"/>
      <c r="Q2056" s="13"/>
      <c r="R2056" s="247"/>
      <c r="S2056" s="247">
        <v>28.4</v>
      </c>
      <c r="T2056" s="13"/>
      <c r="U2056" s="13"/>
      <c r="V2056" s="243">
        <f t="shared" si="82"/>
        <v>1484.3138807</v>
      </c>
      <c r="W2056" s="30">
        <v>1484.3138807</v>
      </c>
      <c r="X2056" s="59">
        <v>1484.3138807</v>
      </c>
      <c r="Y2056" s="11" t="s">
        <v>34</v>
      </c>
      <c r="Z2056" s="13">
        <v>57</v>
      </c>
      <c r="AA2056" s="13">
        <v>58</v>
      </c>
      <c r="AB2056" s="13">
        <v>5</v>
      </c>
      <c r="AC2056" s="38" t="s">
        <v>6052</v>
      </c>
      <c r="AD2056" s="13">
        <v>3039</v>
      </c>
    </row>
    <row r="2057" spans="1:30" ht="36" hidden="1" customHeight="1">
      <c r="A2057" s="32">
        <v>149</v>
      </c>
      <c r="B2057" s="209" t="s">
        <v>6053</v>
      </c>
      <c r="C2057" s="209" t="s">
        <v>6054</v>
      </c>
      <c r="D2057" s="129" t="s">
        <v>32</v>
      </c>
      <c r="E2057" s="129" t="s">
        <v>6055</v>
      </c>
      <c r="F2057" s="24">
        <v>8792727</v>
      </c>
      <c r="G2057" s="247"/>
      <c r="H2057" s="247"/>
      <c r="I2057" s="247"/>
      <c r="J2057" s="247"/>
      <c r="K2057" s="247">
        <v>43</v>
      </c>
      <c r="L2057" s="247"/>
      <c r="M2057" s="247"/>
      <c r="N2057" s="247"/>
      <c r="O2057" s="247">
        <v>303.97199999999998</v>
      </c>
      <c r="P2057" s="247"/>
      <c r="Q2057" s="13"/>
      <c r="R2057" s="247">
        <v>520000</v>
      </c>
      <c r="S2057" s="247"/>
      <c r="T2057" s="13"/>
      <c r="U2057" s="13"/>
      <c r="V2057" s="243">
        <f t="shared" si="82"/>
        <v>2187.7483760999999</v>
      </c>
      <c r="W2057" s="30">
        <v>2187.7483760999999</v>
      </c>
      <c r="X2057" s="59">
        <v>2187.7483760999999</v>
      </c>
      <c r="Y2057" s="11" t="s">
        <v>34</v>
      </c>
      <c r="Z2057" s="13">
        <v>57</v>
      </c>
      <c r="AA2057" s="13">
        <v>58</v>
      </c>
      <c r="AB2057" s="13">
        <v>5</v>
      </c>
      <c r="AC2057" s="38" t="s">
        <v>6056</v>
      </c>
      <c r="AD2057" s="13">
        <v>3209</v>
      </c>
    </row>
    <row r="2058" spans="1:30" ht="36" customHeight="1">
      <c r="A2058" s="32">
        <v>150</v>
      </c>
      <c r="B2058" s="209" t="s">
        <v>6057</v>
      </c>
      <c r="C2058" s="209" t="s">
        <v>6058</v>
      </c>
      <c r="D2058" s="129" t="s">
        <v>539</v>
      </c>
      <c r="E2058" s="250" t="s">
        <v>6059</v>
      </c>
      <c r="F2058" s="24">
        <v>8649746</v>
      </c>
      <c r="G2058" s="247"/>
      <c r="H2058" s="247"/>
      <c r="I2058" s="247"/>
      <c r="J2058" s="247"/>
      <c r="K2058" s="247">
        <v>1.1696</v>
      </c>
      <c r="L2058" s="247"/>
      <c r="M2058" s="264">
        <v>0.17200000000000001</v>
      </c>
      <c r="N2058" s="264"/>
      <c r="O2058" s="247"/>
      <c r="P2058" s="247"/>
      <c r="Q2058" s="13"/>
      <c r="R2058" s="247">
        <v>20000</v>
      </c>
      <c r="S2058" s="247"/>
      <c r="T2058" s="13"/>
      <c r="U2058" s="13"/>
      <c r="V2058" s="243">
        <f t="shared" ref="V2058:V2121" si="83">0.0001543*F2058+0.7*G2058+ 0.7*H2058+0.6*I2058+0.5*J2058+1.02*K2058+0.00088*L2058+0.99*M2058+0.00094*N2058+1.05*O2058+0.00083*P2058+1.09*Q2058+0.0009*R2058+1.09*S2058+1*T2058+0*U2058</f>
        <v>1354.0190798000001</v>
      </c>
      <c r="W2058" s="30">
        <v>1354.0190798000001</v>
      </c>
      <c r="X2058" s="59">
        <v>1354.0190798000001</v>
      </c>
      <c r="Y2058" s="247" t="s">
        <v>34</v>
      </c>
      <c r="Z2058" s="13">
        <v>57</v>
      </c>
      <c r="AA2058" s="13">
        <v>58</v>
      </c>
      <c r="AB2058" s="13">
        <v>6</v>
      </c>
      <c r="AC2058" s="13"/>
      <c r="AD2058" s="13"/>
    </row>
    <row r="2059" spans="1:30" ht="36" hidden="1" customHeight="1">
      <c r="A2059" s="32">
        <v>151</v>
      </c>
      <c r="B2059" s="209" t="s">
        <v>6060</v>
      </c>
      <c r="C2059" s="209" t="s">
        <v>6061</v>
      </c>
      <c r="D2059" s="129" t="s">
        <v>32</v>
      </c>
      <c r="E2059" s="129" t="s">
        <v>5083</v>
      </c>
      <c r="F2059" s="24">
        <v>8632993</v>
      </c>
      <c r="G2059" s="247"/>
      <c r="H2059" s="247"/>
      <c r="I2059" s="247"/>
      <c r="J2059" s="247"/>
      <c r="K2059" s="247"/>
      <c r="L2059" s="247"/>
      <c r="M2059" s="247"/>
      <c r="N2059" s="247"/>
      <c r="O2059" s="247"/>
      <c r="P2059" s="247"/>
      <c r="Q2059" s="13"/>
      <c r="R2059" s="247"/>
      <c r="S2059" s="247"/>
      <c r="T2059" s="13"/>
      <c r="U2059" s="13"/>
      <c r="V2059" s="243">
        <f t="shared" si="83"/>
        <v>1332.0708199000001</v>
      </c>
      <c r="W2059" s="30">
        <v>1332.0708199000001</v>
      </c>
      <c r="X2059" s="59">
        <v>1332.0708199000001</v>
      </c>
      <c r="Y2059" s="11" t="s">
        <v>34</v>
      </c>
      <c r="Z2059" s="13">
        <v>57</v>
      </c>
      <c r="AA2059" s="13">
        <v>58</v>
      </c>
      <c r="AB2059" s="13">
        <v>5</v>
      </c>
      <c r="AC2059" s="38" t="s">
        <v>6062</v>
      </c>
      <c r="AD2059" s="13">
        <v>2922</v>
      </c>
    </row>
    <row r="2060" spans="1:30" ht="36" hidden="1" customHeight="1">
      <c r="A2060" s="32">
        <v>152</v>
      </c>
      <c r="B2060" s="209" t="s">
        <v>6063</v>
      </c>
      <c r="C2060" s="209" t="s">
        <v>6064</v>
      </c>
      <c r="D2060" s="129" t="s">
        <v>32</v>
      </c>
      <c r="E2060" s="248" t="s">
        <v>5688</v>
      </c>
      <c r="F2060" s="24">
        <v>8630885</v>
      </c>
      <c r="G2060" s="247"/>
      <c r="H2060" s="247"/>
      <c r="I2060" s="247"/>
      <c r="J2060" s="247"/>
      <c r="K2060" s="247"/>
      <c r="L2060" s="247"/>
      <c r="M2060" s="247"/>
      <c r="N2060" s="247"/>
      <c r="O2060" s="247"/>
      <c r="P2060" s="247"/>
      <c r="Q2060" s="13"/>
      <c r="R2060" s="247"/>
      <c r="S2060" s="247"/>
      <c r="T2060" s="13"/>
      <c r="U2060" s="13"/>
      <c r="V2060" s="243">
        <f t="shared" si="83"/>
        <v>1331.7455555000001</v>
      </c>
      <c r="W2060" s="30">
        <v>1331.7455555000001</v>
      </c>
      <c r="X2060" s="59">
        <v>1331.7455555000001</v>
      </c>
      <c r="Y2060" s="11" t="s">
        <v>34</v>
      </c>
      <c r="Z2060" s="13">
        <v>57</v>
      </c>
      <c r="AA2060" s="13">
        <v>58</v>
      </c>
      <c r="AB2060" s="13">
        <v>5</v>
      </c>
      <c r="AC2060" s="38" t="s">
        <v>6065</v>
      </c>
      <c r="AD2060" s="13">
        <v>2947</v>
      </c>
    </row>
    <row r="2061" spans="1:30" ht="36" hidden="1" customHeight="1">
      <c r="A2061" s="32">
        <v>153</v>
      </c>
      <c r="B2061" s="209" t="s">
        <v>6066</v>
      </c>
      <c r="C2061" s="209" t="s">
        <v>6067</v>
      </c>
      <c r="D2061" s="129" t="s">
        <v>539</v>
      </c>
      <c r="E2061" s="129" t="s">
        <v>4099</v>
      </c>
      <c r="F2061" s="24">
        <v>8485762</v>
      </c>
      <c r="G2061" s="247"/>
      <c r="H2061" s="247"/>
      <c r="I2061" s="247"/>
      <c r="J2061" s="247"/>
      <c r="K2061" s="247"/>
      <c r="L2061" s="247"/>
      <c r="M2061" s="247"/>
      <c r="N2061" s="247"/>
      <c r="O2061" s="247"/>
      <c r="P2061" s="247"/>
      <c r="Q2061" s="13"/>
      <c r="R2061" s="247"/>
      <c r="S2061" s="247"/>
      <c r="T2061" s="13"/>
      <c r="U2061" s="13"/>
      <c r="V2061" s="243">
        <f t="shared" si="83"/>
        <v>1309.3530766000001</v>
      </c>
      <c r="W2061" s="30">
        <v>1309.3530766000001</v>
      </c>
      <c r="X2061" s="59">
        <v>1309.3530766000001</v>
      </c>
      <c r="Y2061" s="247" t="s">
        <v>34</v>
      </c>
      <c r="Z2061" s="13">
        <v>57</v>
      </c>
      <c r="AA2061" s="13">
        <v>58</v>
      </c>
      <c r="AB2061" s="13">
        <v>6</v>
      </c>
      <c r="AC2061" s="38" t="s">
        <v>6068</v>
      </c>
      <c r="AD2061" s="13">
        <v>3061</v>
      </c>
    </row>
    <row r="2062" spans="1:30" ht="36" customHeight="1">
      <c r="A2062" s="32">
        <v>154</v>
      </c>
      <c r="B2062" s="263" t="s">
        <v>6069</v>
      </c>
      <c r="C2062" s="263" t="s">
        <v>6070</v>
      </c>
      <c r="D2062" s="11" t="s">
        <v>32</v>
      </c>
      <c r="E2062" s="92" t="s">
        <v>6071</v>
      </c>
      <c r="F2062" s="14">
        <v>8687580</v>
      </c>
      <c r="G2062" s="129"/>
      <c r="H2062" s="129"/>
      <c r="I2062" s="129"/>
      <c r="J2062" s="129"/>
      <c r="K2062" s="129"/>
      <c r="L2062" s="129"/>
      <c r="M2062" s="129"/>
      <c r="N2062" s="129"/>
      <c r="O2062" s="129"/>
      <c r="P2062" s="129"/>
      <c r="Q2062" s="13"/>
      <c r="R2062" s="129"/>
      <c r="S2062" s="129"/>
      <c r="T2062" s="13"/>
      <c r="U2062" s="13"/>
      <c r="V2062" s="243">
        <f t="shared" si="83"/>
        <v>1340.493594</v>
      </c>
      <c r="W2062" s="30">
        <v>1306.8483247000001</v>
      </c>
      <c r="X2062" s="59">
        <v>1340.493594</v>
      </c>
      <c r="Y2062" s="11" t="s">
        <v>51</v>
      </c>
      <c r="Z2062" s="13">
        <v>57</v>
      </c>
      <c r="AA2062" s="13">
        <v>58</v>
      </c>
      <c r="AB2062" s="13">
        <v>5</v>
      </c>
      <c r="AC2062" s="13"/>
      <c r="AD2062" s="13"/>
    </row>
    <row r="2063" spans="1:30" ht="36" customHeight="1">
      <c r="A2063" s="32">
        <v>155</v>
      </c>
      <c r="B2063" s="209" t="s">
        <v>6072</v>
      </c>
      <c r="C2063" s="209" t="s">
        <v>6073</v>
      </c>
      <c r="D2063" s="129" t="s">
        <v>32</v>
      </c>
      <c r="E2063" s="129" t="s">
        <v>6074</v>
      </c>
      <c r="F2063" s="24">
        <v>8478918</v>
      </c>
      <c r="G2063" s="247"/>
      <c r="H2063" s="247"/>
      <c r="I2063" s="247"/>
      <c r="J2063" s="247"/>
      <c r="K2063" s="247"/>
      <c r="L2063" s="247"/>
      <c r="M2063" s="247"/>
      <c r="N2063" s="247"/>
      <c r="O2063" s="247"/>
      <c r="P2063" s="247"/>
      <c r="Q2063" s="13"/>
      <c r="R2063" s="247"/>
      <c r="S2063" s="247">
        <v>33.200000000000003</v>
      </c>
      <c r="T2063" s="13"/>
      <c r="U2063" s="13"/>
      <c r="V2063" s="243">
        <f t="shared" si="83"/>
        <v>1344.4850474000002</v>
      </c>
      <c r="W2063" s="30">
        <v>1341.7216887000002</v>
      </c>
      <c r="X2063" s="59">
        <v>1344.4850474000002</v>
      </c>
      <c r="Y2063" s="11" t="s">
        <v>51</v>
      </c>
      <c r="Z2063" s="13">
        <v>57</v>
      </c>
      <c r="AA2063" s="13">
        <v>58</v>
      </c>
      <c r="AB2063" s="13">
        <v>5</v>
      </c>
      <c r="AC2063" s="13"/>
      <c r="AD2063" s="13"/>
    </row>
    <row r="2064" spans="1:30" ht="36" hidden="1" customHeight="1">
      <c r="A2064" s="32">
        <v>156</v>
      </c>
      <c r="B2064" s="209" t="s">
        <v>6075</v>
      </c>
      <c r="C2064" s="209" t="s">
        <v>6076</v>
      </c>
      <c r="D2064" s="129" t="s">
        <v>32</v>
      </c>
      <c r="E2064" s="129" t="s">
        <v>5679</v>
      </c>
      <c r="F2064" s="24">
        <v>8378786</v>
      </c>
      <c r="G2064" s="247"/>
      <c r="H2064" s="247"/>
      <c r="I2064" s="247"/>
      <c r="J2064" s="247"/>
      <c r="K2064" s="247">
        <v>43.008599999999994</v>
      </c>
      <c r="L2064" s="247"/>
      <c r="M2064" s="247"/>
      <c r="N2064" s="247"/>
      <c r="O2064" s="247"/>
      <c r="P2064" s="247"/>
      <c r="Q2064" s="13"/>
      <c r="R2064" s="247"/>
      <c r="S2064" s="247"/>
      <c r="T2064" s="13"/>
      <c r="U2064" s="13"/>
      <c r="V2064" s="243">
        <f t="shared" si="83"/>
        <v>1336.7154518000002</v>
      </c>
      <c r="W2064" s="30">
        <v>1336.7154518000002</v>
      </c>
      <c r="X2064" s="59">
        <v>1336.7154518000002</v>
      </c>
      <c r="Y2064" s="11" t="s">
        <v>34</v>
      </c>
      <c r="Z2064" s="13">
        <v>57</v>
      </c>
      <c r="AA2064" s="13">
        <v>58</v>
      </c>
      <c r="AB2064" s="13">
        <v>5</v>
      </c>
      <c r="AC2064" s="38" t="s">
        <v>6077</v>
      </c>
      <c r="AD2064" s="13">
        <v>3033</v>
      </c>
    </row>
    <row r="2065" spans="1:30" ht="36" hidden="1" customHeight="1">
      <c r="A2065" s="32">
        <v>157</v>
      </c>
      <c r="B2065" s="209" t="s">
        <v>6078</v>
      </c>
      <c r="C2065" s="209" t="s">
        <v>6079</v>
      </c>
      <c r="D2065" s="129" t="s">
        <v>32</v>
      </c>
      <c r="E2065" s="129" t="s">
        <v>5856</v>
      </c>
      <c r="F2065" s="24">
        <v>8363026</v>
      </c>
      <c r="G2065" s="247"/>
      <c r="H2065" s="247"/>
      <c r="I2065" s="247"/>
      <c r="J2065" s="247"/>
      <c r="K2065" s="247"/>
      <c r="L2065" s="247"/>
      <c r="M2065" s="247"/>
      <c r="N2065" s="247"/>
      <c r="O2065" s="247"/>
      <c r="P2065" s="247"/>
      <c r="Q2065" s="13"/>
      <c r="R2065" s="247"/>
      <c r="S2065" s="247"/>
      <c r="T2065" s="13"/>
      <c r="U2065" s="13"/>
      <c r="V2065" s="243">
        <f t="shared" si="83"/>
        <v>1290.4149118</v>
      </c>
      <c r="W2065" s="30">
        <v>1290.4149118</v>
      </c>
      <c r="X2065" s="59">
        <v>1290.4149118</v>
      </c>
      <c r="Y2065" s="11" t="s">
        <v>34</v>
      </c>
      <c r="Z2065" s="13">
        <v>57</v>
      </c>
      <c r="AA2065" s="13">
        <v>58</v>
      </c>
      <c r="AB2065" s="13">
        <v>5</v>
      </c>
      <c r="AC2065" s="38" t="s">
        <v>6080</v>
      </c>
      <c r="AD2065" s="13">
        <v>3185</v>
      </c>
    </row>
    <row r="2066" spans="1:30" ht="36" hidden="1" customHeight="1">
      <c r="A2066" s="32">
        <v>158</v>
      </c>
      <c r="B2066" s="209" t="s">
        <v>6081</v>
      </c>
      <c r="C2066" s="209" t="s">
        <v>6082</v>
      </c>
      <c r="D2066" s="129" t="s">
        <v>539</v>
      </c>
      <c r="E2066" s="129" t="s">
        <v>1625</v>
      </c>
      <c r="F2066" s="14">
        <v>8331431</v>
      </c>
      <c r="G2066" s="247"/>
      <c r="H2066" s="247"/>
      <c r="I2066" s="247"/>
      <c r="J2066" s="247"/>
      <c r="K2066" s="247"/>
      <c r="L2066" s="247"/>
      <c r="M2066" s="247"/>
      <c r="N2066" s="247"/>
      <c r="O2066" s="247"/>
      <c r="P2066" s="247"/>
      <c r="Q2066" s="13"/>
      <c r="R2066" s="247"/>
      <c r="S2066" s="247">
        <v>41.49</v>
      </c>
      <c r="T2066" s="13"/>
      <c r="U2066" s="13"/>
      <c r="V2066" s="243">
        <f t="shared" si="83"/>
        <v>1330.7639033</v>
      </c>
      <c r="W2066" s="30">
        <v>1330.7639033</v>
      </c>
      <c r="X2066" s="59">
        <v>1330.7639033</v>
      </c>
      <c r="Y2066" s="247" t="s">
        <v>34</v>
      </c>
      <c r="Z2066" s="13">
        <v>57</v>
      </c>
      <c r="AA2066" s="13">
        <v>58</v>
      </c>
      <c r="AB2066" s="13">
        <v>6</v>
      </c>
      <c r="AC2066" s="38" t="s">
        <v>6083</v>
      </c>
      <c r="AD2066" s="13">
        <v>3187</v>
      </c>
    </row>
    <row r="2067" spans="1:30" ht="36" hidden="1" customHeight="1">
      <c r="A2067" s="32">
        <v>159</v>
      </c>
      <c r="B2067" s="209" t="s">
        <v>6084</v>
      </c>
      <c r="C2067" s="209" t="s">
        <v>6085</v>
      </c>
      <c r="D2067" s="129" t="s">
        <v>32</v>
      </c>
      <c r="E2067" s="129" t="s">
        <v>6086</v>
      </c>
      <c r="F2067" s="24">
        <v>8216264</v>
      </c>
      <c r="G2067" s="247"/>
      <c r="H2067" s="247"/>
      <c r="I2067" s="247"/>
      <c r="J2067" s="247"/>
      <c r="K2067" s="247"/>
      <c r="L2067" s="247"/>
      <c r="M2067" s="247"/>
      <c r="N2067" s="247"/>
      <c r="O2067" s="247"/>
      <c r="P2067" s="247"/>
      <c r="Q2067" s="13"/>
      <c r="R2067" s="247"/>
      <c r="S2067" s="247"/>
      <c r="T2067" s="13"/>
      <c r="U2067" s="13"/>
      <c r="V2067" s="243">
        <f t="shared" si="83"/>
        <v>1267.7695352000001</v>
      </c>
      <c r="W2067" s="30">
        <v>1267.7695352000001</v>
      </c>
      <c r="X2067" s="59">
        <v>1267.7695352000001</v>
      </c>
      <c r="Y2067" s="11" t="s">
        <v>34</v>
      </c>
      <c r="Z2067" s="13">
        <v>57</v>
      </c>
      <c r="AA2067" s="13">
        <v>58</v>
      </c>
      <c r="AB2067" s="13">
        <v>5</v>
      </c>
      <c r="AC2067" s="38" t="s">
        <v>6087</v>
      </c>
      <c r="AD2067" s="13">
        <v>2917</v>
      </c>
    </row>
    <row r="2068" spans="1:30" ht="36" customHeight="1">
      <c r="A2068" s="32">
        <v>160</v>
      </c>
      <c r="B2068" s="209" t="s">
        <v>6088</v>
      </c>
      <c r="C2068" s="209" t="s">
        <v>6089</v>
      </c>
      <c r="D2068" s="129" t="s">
        <v>32</v>
      </c>
      <c r="E2068" s="129" t="s">
        <v>5643</v>
      </c>
      <c r="F2068" s="24">
        <v>8115075</v>
      </c>
      <c r="G2068" s="247"/>
      <c r="H2068" s="247"/>
      <c r="I2068" s="247"/>
      <c r="J2068" s="247"/>
      <c r="K2068" s="247"/>
      <c r="L2068" s="247"/>
      <c r="M2068" s="247"/>
      <c r="N2068" s="247"/>
      <c r="O2068" s="247"/>
      <c r="P2068" s="247"/>
      <c r="Q2068" s="13"/>
      <c r="R2068" s="247"/>
      <c r="S2068" s="247"/>
      <c r="T2068" s="13"/>
      <c r="U2068" s="13"/>
      <c r="V2068" s="243">
        <f t="shared" si="83"/>
        <v>1252.1560725000002</v>
      </c>
      <c r="W2068" s="30">
        <v>1252.1560725000002</v>
      </c>
      <c r="X2068" s="59">
        <v>1252.1560725000002</v>
      </c>
      <c r="Y2068" s="11" t="s">
        <v>34</v>
      </c>
      <c r="Z2068" s="13">
        <v>57</v>
      </c>
      <c r="AA2068" s="13">
        <v>58</v>
      </c>
      <c r="AB2068" s="13">
        <v>5</v>
      </c>
      <c r="AC2068" s="13"/>
      <c r="AD2068" s="13"/>
    </row>
    <row r="2069" spans="1:30" ht="36" customHeight="1">
      <c r="A2069" s="32">
        <v>161</v>
      </c>
      <c r="B2069" s="209" t="s">
        <v>6090</v>
      </c>
      <c r="C2069" s="209" t="s">
        <v>6091</v>
      </c>
      <c r="D2069" s="129" t="s">
        <v>32</v>
      </c>
      <c r="E2069" s="129" t="s">
        <v>5640</v>
      </c>
      <c r="F2069" s="24">
        <v>8082213</v>
      </c>
      <c r="G2069" s="247"/>
      <c r="H2069" s="247"/>
      <c r="I2069" s="247"/>
      <c r="J2069" s="247"/>
      <c r="K2069" s="247"/>
      <c r="L2069" s="247"/>
      <c r="M2069" s="247"/>
      <c r="N2069" s="247"/>
      <c r="O2069" s="247"/>
      <c r="P2069" s="247"/>
      <c r="Q2069" s="13"/>
      <c r="R2069" s="247"/>
      <c r="S2069" s="247"/>
      <c r="T2069" s="13"/>
      <c r="U2069" s="13"/>
      <c r="V2069" s="243">
        <f t="shared" si="83"/>
        <v>1247.0854659000001</v>
      </c>
      <c r="W2069" s="30">
        <v>1247.0854659000001</v>
      </c>
      <c r="X2069" s="59">
        <v>1247.0854659000001</v>
      </c>
      <c r="Y2069" s="11" t="s">
        <v>34</v>
      </c>
      <c r="Z2069" s="13">
        <v>57</v>
      </c>
      <c r="AA2069" s="13">
        <v>58</v>
      </c>
      <c r="AB2069" s="13">
        <v>5</v>
      </c>
      <c r="AC2069" s="13"/>
      <c r="AD2069" s="13"/>
    </row>
    <row r="2070" spans="1:30" ht="36" customHeight="1">
      <c r="A2070" s="32">
        <v>162</v>
      </c>
      <c r="B2070" s="209" t="s">
        <v>6092</v>
      </c>
      <c r="C2070" s="209" t="s">
        <v>6093</v>
      </c>
      <c r="D2070" s="129" t="s">
        <v>32</v>
      </c>
      <c r="E2070" s="250" t="s">
        <v>1843</v>
      </c>
      <c r="F2070" s="24">
        <v>8518067</v>
      </c>
      <c r="G2070" s="247"/>
      <c r="H2070" s="247"/>
      <c r="I2070" s="247"/>
      <c r="J2070" s="247"/>
      <c r="K2070" s="247"/>
      <c r="L2070" s="247"/>
      <c r="M2070" s="247"/>
      <c r="N2070" s="247"/>
      <c r="O2070" s="247"/>
      <c r="P2070" s="247"/>
      <c r="Q2070" s="13"/>
      <c r="R2070" s="247"/>
      <c r="S2070" s="247"/>
      <c r="T2070" s="13"/>
      <c r="U2070" s="13"/>
      <c r="V2070" s="243">
        <f t="shared" si="83"/>
        <v>1314.3377381</v>
      </c>
      <c r="W2070" s="30">
        <v>1243.4787034000001</v>
      </c>
      <c r="X2070" s="59">
        <v>1314.3377381</v>
      </c>
      <c r="Y2070" s="11" t="s">
        <v>51</v>
      </c>
      <c r="Z2070" s="13">
        <v>57</v>
      </c>
      <c r="AA2070" s="13">
        <v>58</v>
      </c>
      <c r="AB2070" s="13">
        <v>5</v>
      </c>
      <c r="AC2070" s="13"/>
      <c r="AD2070" s="13"/>
    </row>
    <row r="2071" spans="1:30" ht="36" customHeight="1">
      <c r="A2071" s="32">
        <v>163</v>
      </c>
      <c r="B2071" s="209" t="s">
        <v>6094</v>
      </c>
      <c r="C2071" s="209" t="s">
        <v>6095</v>
      </c>
      <c r="D2071" s="129" t="s">
        <v>32</v>
      </c>
      <c r="E2071" s="129" t="s">
        <v>6096</v>
      </c>
      <c r="F2071" s="24">
        <v>8054322</v>
      </c>
      <c r="G2071" s="247"/>
      <c r="H2071" s="247"/>
      <c r="I2071" s="247"/>
      <c r="J2071" s="247"/>
      <c r="K2071" s="247"/>
      <c r="L2071" s="247"/>
      <c r="M2071" s="247"/>
      <c r="N2071" s="247"/>
      <c r="O2071" s="247"/>
      <c r="P2071" s="247"/>
      <c r="Q2071" s="13"/>
      <c r="R2071" s="247"/>
      <c r="S2071" s="247"/>
      <c r="T2071" s="13"/>
      <c r="U2071" s="13"/>
      <c r="V2071" s="243">
        <f t="shared" si="83"/>
        <v>1242.7818846</v>
      </c>
      <c r="W2071" s="30">
        <v>1242.7818846</v>
      </c>
      <c r="X2071" s="59">
        <v>1242.7818846</v>
      </c>
      <c r="Y2071" s="11" t="s">
        <v>34</v>
      </c>
      <c r="Z2071" s="13">
        <v>57</v>
      </c>
      <c r="AA2071" s="13">
        <v>58</v>
      </c>
      <c r="AB2071" s="13">
        <v>5</v>
      </c>
      <c r="AC2071" s="13"/>
      <c r="AD2071" s="13"/>
    </row>
    <row r="2072" spans="1:30" ht="36" customHeight="1">
      <c r="A2072" s="32">
        <v>164</v>
      </c>
      <c r="B2072" s="274" t="s">
        <v>6097</v>
      </c>
      <c r="C2072" s="263" t="s">
        <v>6098</v>
      </c>
      <c r="D2072" s="11" t="s">
        <v>32</v>
      </c>
      <c r="E2072" s="129" t="s">
        <v>6099</v>
      </c>
      <c r="F2072" s="14">
        <v>8198595</v>
      </c>
      <c r="G2072" s="129"/>
      <c r="H2072" s="129"/>
      <c r="I2072" s="129"/>
      <c r="J2072" s="129"/>
      <c r="K2072" s="129"/>
      <c r="L2072" s="129"/>
      <c r="M2072" s="129"/>
      <c r="N2072" s="129"/>
      <c r="O2072" s="129"/>
      <c r="P2072" s="129"/>
      <c r="Q2072" s="13"/>
      <c r="R2072" s="129"/>
      <c r="S2072" s="129"/>
      <c r="T2072" s="13"/>
      <c r="U2072" s="13"/>
      <c r="V2072" s="243">
        <f t="shared" si="83"/>
        <v>1265.0432085</v>
      </c>
      <c r="W2072" s="30">
        <v>1235.7931747</v>
      </c>
      <c r="X2072" s="59">
        <v>1265.0432085</v>
      </c>
      <c r="Y2072" s="11" t="s">
        <v>51</v>
      </c>
      <c r="Z2072" s="13">
        <v>57</v>
      </c>
      <c r="AA2072" s="13">
        <v>58</v>
      </c>
      <c r="AB2072" s="13">
        <v>5</v>
      </c>
      <c r="AC2072" s="13"/>
      <c r="AD2072" s="13"/>
    </row>
    <row r="2073" spans="1:30" ht="36" hidden="1" customHeight="1">
      <c r="A2073" s="32">
        <v>165</v>
      </c>
      <c r="B2073" s="209" t="s">
        <v>6100</v>
      </c>
      <c r="C2073" s="209" t="s">
        <v>6101</v>
      </c>
      <c r="D2073" s="129" t="s">
        <v>32</v>
      </c>
      <c r="E2073" s="129" t="s">
        <v>5974</v>
      </c>
      <c r="F2073" s="24">
        <v>7983478</v>
      </c>
      <c r="G2073" s="247"/>
      <c r="H2073" s="247"/>
      <c r="I2073" s="247"/>
      <c r="J2073" s="247"/>
      <c r="K2073" s="247"/>
      <c r="L2073" s="247"/>
      <c r="M2073" s="247"/>
      <c r="N2073" s="247"/>
      <c r="O2073" s="247"/>
      <c r="P2073" s="247"/>
      <c r="Q2073" s="13"/>
      <c r="R2073" s="247"/>
      <c r="S2073" s="247"/>
      <c r="T2073" s="13"/>
      <c r="U2073" s="13"/>
      <c r="V2073" s="243">
        <f t="shared" si="83"/>
        <v>1231.8506554000001</v>
      </c>
      <c r="W2073" s="30">
        <v>1231.8506554000001</v>
      </c>
      <c r="X2073" s="59">
        <v>1231.8506554000001</v>
      </c>
      <c r="Y2073" s="11" t="s">
        <v>34</v>
      </c>
      <c r="Z2073" s="13">
        <v>57</v>
      </c>
      <c r="AA2073" s="13">
        <v>58</v>
      </c>
      <c r="AB2073" s="13">
        <v>5</v>
      </c>
      <c r="AC2073" s="38" t="s">
        <v>6102</v>
      </c>
      <c r="AD2073" s="13">
        <v>2916</v>
      </c>
    </row>
    <row r="2074" spans="1:30" ht="36" customHeight="1">
      <c r="A2074" s="32">
        <v>166</v>
      </c>
      <c r="B2074" s="202" t="s">
        <v>6103</v>
      </c>
      <c r="C2074" s="202" t="s">
        <v>6104</v>
      </c>
      <c r="D2074" s="204" t="s">
        <v>32</v>
      </c>
      <c r="E2074" s="204" t="s">
        <v>6105</v>
      </c>
      <c r="F2074" s="22">
        <v>7909809</v>
      </c>
      <c r="G2074" s="280"/>
      <c r="H2074" s="280"/>
      <c r="I2074" s="280"/>
      <c r="J2074" s="280"/>
      <c r="K2074" s="280"/>
      <c r="L2074" s="280"/>
      <c r="M2074" s="280"/>
      <c r="N2074" s="280"/>
      <c r="O2074" s="280"/>
      <c r="P2074" s="280"/>
      <c r="Q2074" s="26"/>
      <c r="R2074" s="280"/>
      <c r="S2074" s="280"/>
      <c r="T2074" s="26"/>
      <c r="U2074" s="26"/>
      <c r="V2074" s="243">
        <f t="shared" si="83"/>
        <v>1220.4835287000001</v>
      </c>
      <c r="W2074" s="28">
        <v>1220.4835287000001</v>
      </c>
      <c r="X2074" s="59">
        <v>1220.4835287000001</v>
      </c>
      <c r="Y2074" s="11" t="s">
        <v>34</v>
      </c>
      <c r="Z2074" s="13">
        <v>57</v>
      </c>
      <c r="AA2074" s="13">
        <v>58</v>
      </c>
      <c r="AB2074" s="13">
        <v>5</v>
      </c>
      <c r="AC2074" s="13"/>
      <c r="AD2074" s="13"/>
    </row>
    <row r="2075" spans="1:30" ht="36" customHeight="1">
      <c r="A2075" s="32">
        <v>167</v>
      </c>
      <c r="B2075" s="202" t="s">
        <v>6106</v>
      </c>
      <c r="C2075" s="202" t="s">
        <v>6107</v>
      </c>
      <c r="D2075" s="204" t="s">
        <v>539</v>
      </c>
      <c r="E2075" s="204" t="s">
        <v>147</v>
      </c>
      <c r="F2075" s="22">
        <v>7894199</v>
      </c>
      <c r="G2075" s="280"/>
      <c r="H2075" s="280"/>
      <c r="I2075" s="280"/>
      <c r="J2075" s="280"/>
      <c r="K2075" s="280">
        <v>318.2</v>
      </c>
      <c r="L2075" s="280"/>
      <c r="M2075" s="280"/>
      <c r="N2075" s="280"/>
      <c r="O2075" s="280"/>
      <c r="P2075" s="280"/>
      <c r="Q2075" s="26"/>
      <c r="R2075" s="280"/>
      <c r="S2075" s="280"/>
      <c r="T2075" s="26"/>
      <c r="U2075" s="26"/>
      <c r="V2075" s="243">
        <f t="shared" si="83"/>
        <v>1542.6389057000001</v>
      </c>
      <c r="W2075" s="28">
        <v>1542.6389057000001</v>
      </c>
      <c r="X2075" s="59">
        <v>1542.6389057000001</v>
      </c>
      <c r="Y2075" s="280" t="s">
        <v>34</v>
      </c>
      <c r="Z2075" s="13">
        <v>57</v>
      </c>
      <c r="AA2075" s="13">
        <v>58</v>
      </c>
      <c r="AB2075" s="13">
        <v>6</v>
      </c>
      <c r="AC2075" s="13"/>
      <c r="AD2075" s="13"/>
    </row>
    <row r="2076" spans="1:30" ht="36" hidden="1" customHeight="1">
      <c r="A2076" s="32">
        <v>168</v>
      </c>
      <c r="B2076" s="202" t="s">
        <v>6108</v>
      </c>
      <c r="C2076" s="202" t="s">
        <v>6109</v>
      </c>
      <c r="D2076" s="204" t="s">
        <v>1822</v>
      </c>
      <c r="E2076" s="204" t="s">
        <v>6110</v>
      </c>
      <c r="F2076" s="22">
        <v>7858612</v>
      </c>
      <c r="G2076" s="280"/>
      <c r="H2076" s="280"/>
      <c r="I2076" s="280"/>
      <c r="J2076" s="280"/>
      <c r="K2076" s="280"/>
      <c r="L2076" s="280"/>
      <c r="M2076" s="280"/>
      <c r="N2076" s="280"/>
      <c r="O2076" s="280"/>
      <c r="P2076" s="280"/>
      <c r="Q2076" s="26"/>
      <c r="R2076" s="280"/>
      <c r="S2076" s="280"/>
      <c r="T2076" s="26"/>
      <c r="U2076" s="26"/>
      <c r="V2076" s="243">
        <f t="shared" si="83"/>
        <v>1212.5838316000002</v>
      </c>
      <c r="W2076" s="28">
        <v>1212.5838316000002</v>
      </c>
      <c r="X2076" s="59">
        <v>1212.5838316000002</v>
      </c>
      <c r="Y2076" s="11" t="s">
        <v>34</v>
      </c>
      <c r="Z2076" s="13">
        <v>57</v>
      </c>
      <c r="AA2076" s="13">
        <v>58</v>
      </c>
      <c r="AB2076" s="13">
        <v>5</v>
      </c>
      <c r="AC2076" s="38" t="s">
        <v>6111</v>
      </c>
      <c r="AD2076" s="13">
        <v>2949</v>
      </c>
    </row>
    <row r="2077" spans="1:30" ht="36" hidden="1" customHeight="1">
      <c r="A2077" s="32">
        <v>169</v>
      </c>
      <c r="B2077" s="209" t="s">
        <v>6112</v>
      </c>
      <c r="C2077" s="209" t="s">
        <v>6113</v>
      </c>
      <c r="D2077" s="129" t="s">
        <v>32</v>
      </c>
      <c r="E2077" s="129" t="s">
        <v>6114</v>
      </c>
      <c r="F2077" s="24">
        <v>7835743</v>
      </c>
      <c r="G2077" s="247"/>
      <c r="H2077" s="247"/>
      <c r="I2077" s="247"/>
      <c r="J2077" s="247"/>
      <c r="K2077" s="247"/>
      <c r="L2077" s="247"/>
      <c r="M2077" s="247"/>
      <c r="N2077" s="247"/>
      <c r="O2077" s="247"/>
      <c r="P2077" s="247"/>
      <c r="Q2077" s="13"/>
      <c r="R2077" s="247"/>
      <c r="S2077" s="247"/>
      <c r="T2077" s="13"/>
      <c r="U2077" s="13"/>
      <c r="V2077" s="243">
        <f t="shared" si="83"/>
        <v>1209.0551449000002</v>
      </c>
      <c r="W2077" s="30">
        <v>1209.0551449000002</v>
      </c>
      <c r="X2077" s="59">
        <v>1209.0551449000002</v>
      </c>
      <c r="Y2077" s="11" t="s">
        <v>34</v>
      </c>
      <c r="Z2077" s="13">
        <v>57</v>
      </c>
      <c r="AA2077" s="13">
        <v>58</v>
      </c>
      <c r="AB2077" s="13">
        <v>5</v>
      </c>
      <c r="AC2077" s="38" t="s">
        <v>6115</v>
      </c>
      <c r="AD2077" s="13">
        <v>2919</v>
      </c>
    </row>
    <row r="2078" spans="1:30" ht="36" customHeight="1">
      <c r="A2078" s="32">
        <v>170</v>
      </c>
      <c r="B2078" s="209" t="s">
        <v>6116</v>
      </c>
      <c r="C2078" s="249" t="s">
        <v>6117</v>
      </c>
      <c r="D2078" s="129" t="s">
        <v>32</v>
      </c>
      <c r="E2078" s="92" t="s">
        <v>5838</v>
      </c>
      <c r="F2078" s="24">
        <v>7760870</v>
      </c>
      <c r="G2078" s="247"/>
      <c r="H2078" s="247"/>
      <c r="I2078" s="247"/>
      <c r="J2078" s="247"/>
      <c r="K2078" s="247"/>
      <c r="L2078" s="247"/>
      <c r="M2078" s="247"/>
      <c r="N2078" s="247"/>
      <c r="O2078" s="247"/>
      <c r="P2078" s="247"/>
      <c r="Q2078" s="13"/>
      <c r="R2078" s="247"/>
      <c r="S2078" s="247"/>
      <c r="T2078" s="13"/>
      <c r="U2078" s="13"/>
      <c r="V2078" s="243">
        <f t="shared" si="83"/>
        <v>1197.5022410000001</v>
      </c>
      <c r="W2078" s="30">
        <v>1198</v>
      </c>
      <c r="X2078" s="59">
        <v>1198</v>
      </c>
      <c r="Y2078" s="11" t="s">
        <v>34</v>
      </c>
      <c r="Z2078" s="13">
        <v>57</v>
      </c>
      <c r="AA2078" s="13">
        <v>58</v>
      </c>
      <c r="AB2078" s="13">
        <v>5</v>
      </c>
      <c r="AC2078" s="13"/>
      <c r="AD2078" s="13"/>
    </row>
    <row r="2079" spans="1:30" ht="36" hidden="1" customHeight="1">
      <c r="A2079" s="32">
        <v>171</v>
      </c>
      <c r="B2079" s="209" t="s">
        <v>6118</v>
      </c>
      <c r="C2079" s="209" t="s">
        <v>6119</v>
      </c>
      <c r="D2079" s="129" t="s">
        <v>32</v>
      </c>
      <c r="E2079" s="129" t="s">
        <v>6120</v>
      </c>
      <c r="F2079" s="24">
        <v>7734106</v>
      </c>
      <c r="G2079" s="247"/>
      <c r="H2079" s="247"/>
      <c r="I2079" s="247"/>
      <c r="J2079" s="247"/>
      <c r="K2079" s="247"/>
      <c r="L2079" s="247"/>
      <c r="M2079" s="247"/>
      <c r="N2079" s="247"/>
      <c r="O2079" s="247"/>
      <c r="P2079" s="247"/>
      <c r="Q2079" s="13"/>
      <c r="R2079" s="247"/>
      <c r="S2079" s="247"/>
      <c r="T2079" s="13"/>
      <c r="U2079" s="13"/>
      <c r="V2079" s="243">
        <f t="shared" si="83"/>
        <v>1193.3725558000001</v>
      </c>
      <c r="W2079" s="30">
        <v>1193.3725558000001</v>
      </c>
      <c r="X2079" s="59">
        <v>1193.3725558000001</v>
      </c>
      <c r="Y2079" s="11" t="s">
        <v>34</v>
      </c>
      <c r="Z2079" s="13">
        <v>57</v>
      </c>
      <c r="AA2079" s="13">
        <v>58</v>
      </c>
      <c r="AB2079" s="13">
        <v>5</v>
      </c>
      <c r="AC2079" s="38" t="s">
        <v>6121</v>
      </c>
      <c r="AD2079" s="13">
        <v>3001</v>
      </c>
    </row>
    <row r="2080" spans="1:30" ht="36" hidden="1" customHeight="1">
      <c r="A2080" s="32">
        <v>172</v>
      </c>
      <c r="B2080" s="209" t="s">
        <v>6122</v>
      </c>
      <c r="C2080" s="209" t="s">
        <v>6123</v>
      </c>
      <c r="D2080" s="129" t="s">
        <v>32</v>
      </c>
      <c r="E2080" s="129" t="s">
        <v>6124</v>
      </c>
      <c r="F2080" s="24">
        <v>8196222</v>
      </c>
      <c r="G2080" s="247"/>
      <c r="H2080" s="247"/>
      <c r="I2080" s="247"/>
      <c r="J2080" s="247"/>
      <c r="K2080" s="264">
        <v>25.8</v>
      </c>
      <c r="L2080" s="264"/>
      <c r="M2080" s="247"/>
      <c r="N2080" s="247"/>
      <c r="O2080" s="247"/>
      <c r="P2080" s="247"/>
      <c r="Q2080" s="13"/>
      <c r="R2080" s="247"/>
      <c r="S2080" s="247"/>
      <c r="T2080" s="13"/>
      <c r="U2080" s="13"/>
      <c r="V2080" s="243">
        <f t="shared" si="83"/>
        <v>1290.9930546000001</v>
      </c>
      <c r="W2080" s="30">
        <v>1208.2540000000001</v>
      </c>
      <c r="X2080" s="59">
        <v>1290.9930546000001</v>
      </c>
      <c r="Y2080" s="11" t="s">
        <v>51</v>
      </c>
      <c r="Z2080" s="13">
        <v>57</v>
      </c>
      <c r="AA2080" s="13">
        <v>58</v>
      </c>
      <c r="AB2080" s="13">
        <v>5</v>
      </c>
      <c r="AC2080" s="38" t="s">
        <v>6125</v>
      </c>
      <c r="AD2080" s="13">
        <v>3181</v>
      </c>
    </row>
    <row r="2081" spans="1:30" ht="36" customHeight="1">
      <c r="A2081" s="32">
        <v>173</v>
      </c>
      <c r="B2081" s="281" t="s">
        <v>6126</v>
      </c>
      <c r="C2081" s="281" t="s">
        <v>6127</v>
      </c>
      <c r="D2081" s="129" t="s">
        <v>539</v>
      </c>
      <c r="E2081" s="250" t="s">
        <v>1264</v>
      </c>
      <c r="F2081" s="24">
        <v>7645692</v>
      </c>
      <c r="G2081" s="247"/>
      <c r="H2081" s="247"/>
      <c r="I2081" s="247"/>
      <c r="J2081" s="247"/>
      <c r="K2081" s="247"/>
      <c r="L2081" s="247"/>
      <c r="M2081" s="247"/>
      <c r="N2081" s="247"/>
      <c r="O2081" s="247"/>
      <c r="P2081" s="247"/>
      <c r="Q2081" s="13"/>
      <c r="R2081" s="247"/>
      <c r="S2081" s="247"/>
      <c r="T2081" s="13"/>
      <c r="U2081" s="13"/>
      <c r="V2081" s="243">
        <f t="shared" si="83"/>
        <v>1179.7302756000001</v>
      </c>
      <c r="W2081" s="30">
        <v>1179.7302756000001</v>
      </c>
      <c r="X2081" s="59">
        <v>1179.7302756000001</v>
      </c>
      <c r="Y2081" s="247" t="s">
        <v>34</v>
      </c>
      <c r="Z2081" s="13">
        <v>57</v>
      </c>
      <c r="AA2081" s="13">
        <v>58</v>
      </c>
      <c r="AB2081" s="13">
        <v>6</v>
      </c>
      <c r="AC2081" s="13"/>
      <c r="AD2081" s="13"/>
    </row>
    <row r="2082" spans="1:30" ht="36" customHeight="1">
      <c r="A2082" s="32">
        <v>174</v>
      </c>
      <c r="B2082" s="209" t="s">
        <v>6128</v>
      </c>
      <c r="C2082" s="209" t="s">
        <v>6129</v>
      </c>
      <c r="D2082" s="129" t="s">
        <v>539</v>
      </c>
      <c r="E2082" s="129" t="s">
        <v>403</v>
      </c>
      <c r="F2082" s="24">
        <v>7636936</v>
      </c>
      <c r="G2082" s="247"/>
      <c r="H2082" s="247"/>
      <c r="I2082" s="247"/>
      <c r="J2082" s="247"/>
      <c r="K2082" s="247"/>
      <c r="L2082" s="247"/>
      <c r="M2082" s="247"/>
      <c r="N2082" s="247"/>
      <c r="O2082" s="247"/>
      <c r="P2082" s="247"/>
      <c r="Q2082" s="13"/>
      <c r="R2082" s="247"/>
      <c r="S2082" s="247"/>
      <c r="T2082" s="13"/>
      <c r="U2082" s="13"/>
      <c r="V2082" s="243">
        <f t="shared" si="83"/>
        <v>1178.3792248</v>
      </c>
      <c r="W2082" s="30">
        <v>1178</v>
      </c>
      <c r="X2082" s="59">
        <v>1178</v>
      </c>
      <c r="Y2082" s="247" t="s">
        <v>34</v>
      </c>
      <c r="Z2082" s="13">
        <v>57</v>
      </c>
      <c r="AA2082" s="13">
        <v>58</v>
      </c>
      <c r="AB2082" s="13">
        <v>6</v>
      </c>
      <c r="AC2082" s="13"/>
      <c r="AD2082" s="13"/>
    </row>
    <row r="2083" spans="1:30" ht="36" customHeight="1">
      <c r="A2083" s="32">
        <v>175</v>
      </c>
      <c r="B2083" s="209" t="s">
        <v>6130</v>
      </c>
      <c r="C2083" s="209" t="s">
        <v>6131</v>
      </c>
      <c r="D2083" s="129" t="s">
        <v>32</v>
      </c>
      <c r="E2083" s="129" t="s">
        <v>5952</v>
      </c>
      <c r="F2083" s="24">
        <v>7583777</v>
      </c>
      <c r="G2083" s="247"/>
      <c r="H2083" s="247"/>
      <c r="I2083" s="247"/>
      <c r="J2083" s="247"/>
      <c r="K2083" s="247">
        <v>38.140999999999998</v>
      </c>
      <c r="L2083" s="247"/>
      <c r="M2083" s="247"/>
      <c r="N2083" s="247"/>
      <c r="O2083" s="247"/>
      <c r="P2083" s="247"/>
      <c r="Q2083" s="13"/>
      <c r="R2083" s="247">
        <v>9408</v>
      </c>
      <c r="S2083" s="247"/>
      <c r="T2083" s="13"/>
      <c r="U2083" s="13"/>
      <c r="V2083" s="243">
        <f t="shared" si="83"/>
        <v>1217.5478111000002</v>
      </c>
      <c r="W2083" s="30">
        <v>1215.7928029000002</v>
      </c>
      <c r="X2083" s="59">
        <v>1217.5478111000002</v>
      </c>
      <c r="Y2083" s="11" t="s">
        <v>51</v>
      </c>
      <c r="Z2083" s="13">
        <v>57</v>
      </c>
      <c r="AA2083" s="13">
        <v>58</v>
      </c>
      <c r="AB2083" s="13">
        <v>5</v>
      </c>
      <c r="AC2083" s="13"/>
      <c r="AD2083" s="13"/>
    </row>
    <row r="2084" spans="1:30" ht="36" customHeight="1">
      <c r="A2084" s="32">
        <v>176</v>
      </c>
      <c r="B2084" s="209" t="s">
        <v>6132</v>
      </c>
      <c r="C2084" s="209" t="s">
        <v>6133</v>
      </c>
      <c r="D2084" s="129" t="s">
        <v>539</v>
      </c>
      <c r="E2084" s="129" t="s">
        <v>5978</v>
      </c>
      <c r="F2084" s="24">
        <v>7590261</v>
      </c>
      <c r="G2084" s="247"/>
      <c r="H2084" s="247"/>
      <c r="I2084" s="247"/>
      <c r="J2084" s="247"/>
      <c r="K2084" s="247">
        <v>1.72</v>
      </c>
      <c r="L2084" s="247"/>
      <c r="M2084" s="247"/>
      <c r="N2084" s="247"/>
      <c r="O2084" s="247"/>
      <c r="P2084" s="247"/>
      <c r="Q2084" s="13"/>
      <c r="R2084" s="247"/>
      <c r="S2084" s="247"/>
      <c r="T2084" s="13"/>
      <c r="U2084" s="13"/>
      <c r="V2084" s="243">
        <f t="shared" si="83"/>
        <v>1172.9316723000002</v>
      </c>
      <c r="W2084" s="30">
        <v>1164.5426899000001</v>
      </c>
      <c r="X2084" s="59">
        <v>1172.9316723000002</v>
      </c>
      <c r="Y2084" s="247" t="s">
        <v>51</v>
      </c>
      <c r="Z2084" s="13">
        <v>57</v>
      </c>
      <c r="AA2084" s="13">
        <v>58</v>
      </c>
      <c r="AB2084" s="13">
        <v>6</v>
      </c>
      <c r="AC2084" s="13"/>
      <c r="AD2084" s="13"/>
    </row>
    <row r="2085" spans="1:30" ht="36" customHeight="1">
      <c r="A2085" s="32">
        <v>177</v>
      </c>
      <c r="B2085" s="282" t="s">
        <v>6134</v>
      </c>
      <c r="C2085" s="282" t="s">
        <v>6135</v>
      </c>
      <c r="D2085" s="129" t="s">
        <v>539</v>
      </c>
      <c r="E2085" s="11" t="s">
        <v>5659</v>
      </c>
      <c r="F2085" s="14">
        <v>7412677</v>
      </c>
      <c r="G2085" s="129"/>
      <c r="H2085" s="129"/>
      <c r="I2085" s="129"/>
      <c r="J2085" s="129"/>
      <c r="K2085" s="129"/>
      <c r="L2085" s="129"/>
      <c r="M2085" s="129"/>
      <c r="N2085" s="129"/>
      <c r="O2085" s="129"/>
      <c r="P2085" s="129"/>
      <c r="Q2085" s="13"/>
      <c r="R2085" s="129"/>
      <c r="S2085" s="129"/>
      <c r="T2085" s="13"/>
      <c r="U2085" s="13"/>
      <c r="V2085" s="243">
        <f t="shared" si="83"/>
        <v>1143.7760611000001</v>
      </c>
      <c r="W2085" s="30">
        <v>1143.7760611000001</v>
      </c>
      <c r="X2085" s="59">
        <v>1143.7760611000001</v>
      </c>
      <c r="Y2085" s="129" t="s">
        <v>34</v>
      </c>
      <c r="Z2085" s="13">
        <v>57</v>
      </c>
      <c r="AA2085" s="13">
        <v>58</v>
      </c>
      <c r="AB2085" s="13">
        <v>6</v>
      </c>
      <c r="AC2085" s="13"/>
      <c r="AD2085" s="13"/>
    </row>
    <row r="2086" spans="1:30" ht="36" customHeight="1">
      <c r="A2086" s="32">
        <v>178</v>
      </c>
      <c r="B2086" s="209" t="s">
        <v>6136</v>
      </c>
      <c r="C2086" s="209" t="s">
        <v>6137</v>
      </c>
      <c r="D2086" s="129" t="s">
        <v>539</v>
      </c>
      <c r="E2086" s="129" t="s">
        <v>205</v>
      </c>
      <c r="F2086" s="24">
        <v>7410143</v>
      </c>
      <c r="G2086" s="247"/>
      <c r="H2086" s="247"/>
      <c r="I2086" s="247"/>
      <c r="J2086" s="247"/>
      <c r="K2086" s="247">
        <v>1.29</v>
      </c>
      <c r="L2086" s="247"/>
      <c r="M2086" s="247"/>
      <c r="N2086" s="247"/>
      <c r="O2086" s="247"/>
      <c r="P2086" s="247"/>
      <c r="Q2086" s="13"/>
      <c r="R2086" s="247"/>
      <c r="S2086" s="247">
        <v>26</v>
      </c>
      <c r="T2086" s="13"/>
      <c r="U2086" s="13"/>
      <c r="V2086" s="243">
        <f t="shared" si="83"/>
        <v>1173.0408649000001</v>
      </c>
      <c r="W2086" s="30">
        <v>1173</v>
      </c>
      <c r="X2086" s="59">
        <v>1173</v>
      </c>
      <c r="Y2086" s="247" t="s">
        <v>34</v>
      </c>
      <c r="Z2086" s="13">
        <v>57</v>
      </c>
      <c r="AA2086" s="13">
        <v>58</v>
      </c>
      <c r="AB2086" s="13">
        <v>6</v>
      </c>
      <c r="AC2086" s="13"/>
      <c r="AD2086" s="13"/>
    </row>
    <row r="2087" spans="1:30" ht="36" customHeight="1">
      <c r="A2087" s="32">
        <v>179</v>
      </c>
      <c r="B2087" s="209" t="s">
        <v>6138</v>
      </c>
      <c r="C2087" s="209" t="s">
        <v>6139</v>
      </c>
      <c r="D2087" s="129" t="s">
        <v>1822</v>
      </c>
      <c r="E2087" s="129" t="s">
        <v>6140</v>
      </c>
      <c r="F2087" s="24">
        <v>7400000</v>
      </c>
      <c r="G2087" s="247"/>
      <c r="H2087" s="247"/>
      <c r="I2087" s="247"/>
      <c r="J2087" s="247"/>
      <c r="K2087" s="247">
        <v>344</v>
      </c>
      <c r="L2087" s="247"/>
      <c r="M2087" s="247"/>
      <c r="N2087" s="247"/>
      <c r="O2087" s="247"/>
      <c r="P2087" s="247"/>
      <c r="Q2087" s="13"/>
      <c r="R2087" s="247"/>
      <c r="S2087" s="247"/>
      <c r="T2087" s="13"/>
      <c r="U2087" s="13"/>
      <c r="V2087" s="243">
        <f t="shared" si="83"/>
        <v>1492.7000000000003</v>
      </c>
      <c r="W2087" s="30">
        <v>1492.7000000000003</v>
      </c>
      <c r="X2087" s="59">
        <v>1492.7000000000003</v>
      </c>
      <c r="Y2087" s="11" t="s">
        <v>34</v>
      </c>
      <c r="Z2087" s="13">
        <v>57</v>
      </c>
      <c r="AA2087" s="13">
        <v>58</v>
      </c>
      <c r="AB2087" s="13">
        <v>5</v>
      </c>
      <c r="AC2087" s="13"/>
      <c r="AD2087" s="13"/>
    </row>
    <row r="2088" spans="1:30" ht="36" customHeight="1">
      <c r="A2088" s="32">
        <v>180</v>
      </c>
      <c r="B2088" s="202" t="s">
        <v>6141</v>
      </c>
      <c r="C2088" s="202" t="s">
        <v>6142</v>
      </c>
      <c r="D2088" s="204" t="s">
        <v>32</v>
      </c>
      <c r="E2088" s="204" t="s">
        <v>5704</v>
      </c>
      <c r="F2088" s="22">
        <v>7391361</v>
      </c>
      <c r="G2088" s="280"/>
      <c r="H2088" s="280"/>
      <c r="I2088" s="280"/>
      <c r="J2088" s="280"/>
      <c r="K2088" s="280"/>
      <c r="L2088" s="280"/>
      <c r="M2088" s="280"/>
      <c r="N2088" s="280"/>
      <c r="O2088" s="280"/>
      <c r="P2088" s="280"/>
      <c r="Q2088" s="13"/>
      <c r="R2088" s="280"/>
      <c r="S2088" s="280"/>
      <c r="T2088" s="13"/>
      <c r="U2088" s="13"/>
      <c r="V2088" s="243">
        <f t="shared" si="83"/>
        <v>1140.4870023000001</v>
      </c>
      <c r="W2088" s="30">
        <v>1140.277</v>
      </c>
      <c r="X2088" s="59">
        <v>1140.4870023000001</v>
      </c>
      <c r="Y2088" s="11" t="s">
        <v>51</v>
      </c>
      <c r="Z2088" s="13">
        <v>57</v>
      </c>
      <c r="AA2088" s="13">
        <v>58</v>
      </c>
      <c r="AB2088" s="13">
        <v>5</v>
      </c>
      <c r="AC2088" s="13"/>
      <c r="AD2088" s="13"/>
    </row>
    <row r="2089" spans="1:30" ht="36" customHeight="1">
      <c r="A2089" s="32">
        <v>181</v>
      </c>
      <c r="B2089" s="209" t="s">
        <v>6143</v>
      </c>
      <c r="C2089" s="209" t="s">
        <v>6144</v>
      </c>
      <c r="D2089" s="129" t="s">
        <v>32</v>
      </c>
      <c r="E2089" s="129" t="s">
        <v>6145</v>
      </c>
      <c r="F2089" s="24">
        <v>7583448</v>
      </c>
      <c r="G2089" s="247"/>
      <c r="H2089" s="247"/>
      <c r="I2089" s="247"/>
      <c r="J2089" s="247"/>
      <c r="K2089" s="247"/>
      <c r="L2089" s="247"/>
      <c r="M2089" s="247"/>
      <c r="N2089" s="247"/>
      <c r="O2089" s="247"/>
      <c r="P2089" s="247"/>
      <c r="Q2089" s="13"/>
      <c r="R2089" s="247"/>
      <c r="S2089" s="247"/>
      <c r="T2089" s="13"/>
      <c r="U2089" s="13"/>
      <c r="V2089" s="243">
        <f t="shared" si="83"/>
        <v>1170.1260264</v>
      </c>
      <c r="W2089" s="30">
        <v>1133.3794814</v>
      </c>
      <c r="X2089" s="59">
        <v>1170.1260264</v>
      </c>
      <c r="Y2089" s="11" t="s">
        <v>51</v>
      </c>
      <c r="Z2089" s="13">
        <v>57</v>
      </c>
      <c r="AA2089" s="13">
        <v>58</v>
      </c>
      <c r="AB2089" s="13">
        <v>5</v>
      </c>
      <c r="AC2089" s="13"/>
      <c r="AD2089" s="13"/>
    </row>
    <row r="2090" spans="1:30" ht="36" hidden="1" customHeight="1">
      <c r="A2090" s="32">
        <v>182</v>
      </c>
      <c r="B2090" s="209" t="s">
        <v>6146</v>
      </c>
      <c r="C2090" s="209" t="s">
        <v>6147</v>
      </c>
      <c r="D2090" s="129" t="s">
        <v>32</v>
      </c>
      <c r="E2090" s="129" t="s">
        <v>5918</v>
      </c>
      <c r="F2090" s="24">
        <v>7309933</v>
      </c>
      <c r="G2090" s="247"/>
      <c r="H2090" s="247"/>
      <c r="I2090" s="247"/>
      <c r="J2090" s="247"/>
      <c r="K2090" s="247"/>
      <c r="L2090" s="247"/>
      <c r="M2090" s="247"/>
      <c r="N2090" s="247"/>
      <c r="O2090" s="247"/>
      <c r="P2090" s="247"/>
      <c r="Q2090" s="13"/>
      <c r="R2090" s="247"/>
      <c r="S2090" s="247"/>
      <c r="T2090" s="13"/>
      <c r="U2090" s="13"/>
      <c r="V2090" s="243">
        <f t="shared" si="83"/>
        <v>1127.9226619000001</v>
      </c>
      <c r="W2090" s="30">
        <v>1127.9226619000001</v>
      </c>
      <c r="X2090" s="59">
        <v>1127.9226619000001</v>
      </c>
      <c r="Y2090" s="11" t="s">
        <v>34</v>
      </c>
      <c r="Z2090" s="13">
        <v>57</v>
      </c>
      <c r="AA2090" s="13">
        <v>58</v>
      </c>
      <c r="AB2090" s="13">
        <v>5</v>
      </c>
      <c r="AC2090" s="38" t="s">
        <v>6148</v>
      </c>
      <c r="AD2090" s="13">
        <v>3011</v>
      </c>
    </row>
    <row r="2091" spans="1:30" ht="36" hidden="1" customHeight="1">
      <c r="A2091" s="32">
        <v>183</v>
      </c>
      <c r="B2091" s="202" t="s">
        <v>6149</v>
      </c>
      <c r="C2091" s="202" t="s">
        <v>6150</v>
      </c>
      <c r="D2091" s="204" t="s">
        <v>32</v>
      </c>
      <c r="E2091" s="204" t="s">
        <v>6151</v>
      </c>
      <c r="F2091" s="22">
        <v>7506589</v>
      </c>
      <c r="G2091" s="280"/>
      <c r="H2091" s="280"/>
      <c r="I2091" s="280"/>
      <c r="J2091" s="280"/>
      <c r="K2091" s="280"/>
      <c r="L2091" s="280"/>
      <c r="M2091" s="280"/>
      <c r="N2091" s="280"/>
      <c r="O2091" s="280"/>
      <c r="P2091" s="280"/>
      <c r="Q2091" s="26"/>
      <c r="R2091" s="280"/>
      <c r="S2091" s="280"/>
      <c r="T2091" s="26"/>
      <c r="U2091" s="26"/>
      <c r="V2091" s="243">
        <f t="shared" si="83"/>
        <v>1158.2666827</v>
      </c>
      <c r="W2091" s="28">
        <v>1119.858481</v>
      </c>
      <c r="X2091" s="59">
        <v>1158.2666827</v>
      </c>
      <c r="Y2091" s="11" t="s">
        <v>51</v>
      </c>
      <c r="Z2091" s="13">
        <v>57</v>
      </c>
      <c r="AA2091" s="13">
        <v>58</v>
      </c>
      <c r="AB2091" s="13">
        <v>5</v>
      </c>
      <c r="AC2091" s="38" t="s">
        <v>6152</v>
      </c>
      <c r="AD2091" s="13">
        <v>3009</v>
      </c>
    </row>
    <row r="2092" spans="1:30" ht="36" hidden="1" customHeight="1">
      <c r="A2092" s="32">
        <v>184</v>
      </c>
      <c r="B2092" s="283" t="s">
        <v>6153</v>
      </c>
      <c r="C2092" s="284" t="s">
        <v>6154</v>
      </c>
      <c r="D2092" s="129" t="s">
        <v>32</v>
      </c>
      <c r="E2092" s="248" t="s">
        <v>6155</v>
      </c>
      <c r="F2092" s="24">
        <v>7200000</v>
      </c>
      <c r="G2092" s="247"/>
      <c r="H2092" s="247"/>
      <c r="I2092" s="247"/>
      <c r="J2092" s="247"/>
      <c r="K2092" s="247"/>
      <c r="L2092" s="247"/>
      <c r="M2092" s="247"/>
      <c r="N2092" s="247"/>
      <c r="O2092" s="247"/>
      <c r="P2092" s="247"/>
      <c r="Q2092" s="13"/>
      <c r="R2092" s="247"/>
      <c r="S2092" s="247"/>
      <c r="T2092" s="13"/>
      <c r="U2092" s="13"/>
      <c r="V2092" s="243">
        <f t="shared" si="83"/>
        <v>1110.96</v>
      </c>
      <c r="W2092" s="30">
        <v>1110.96</v>
      </c>
      <c r="X2092" s="59">
        <v>1110.96</v>
      </c>
      <c r="Y2092" s="11" t="s">
        <v>34</v>
      </c>
      <c r="Z2092" s="13">
        <v>57</v>
      </c>
      <c r="AA2092" s="13">
        <v>58</v>
      </c>
      <c r="AB2092" s="13">
        <v>5</v>
      </c>
      <c r="AC2092" s="38" t="s">
        <v>6156</v>
      </c>
      <c r="AD2092" s="13">
        <v>2208</v>
      </c>
    </row>
    <row r="2093" spans="1:30" ht="36" customHeight="1">
      <c r="A2093" s="32">
        <v>185</v>
      </c>
      <c r="B2093" s="209" t="s">
        <v>6157</v>
      </c>
      <c r="C2093" s="209" t="s">
        <v>6158</v>
      </c>
      <c r="D2093" s="129" t="s">
        <v>539</v>
      </c>
      <c r="E2093" s="248" t="s">
        <v>1843</v>
      </c>
      <c r="F2093" s="24">
        <v>7191025</v>
      </c>
      <c r="G2093" s="247"/>
      <c r="H2093" s="247"/>
      <c r="I2093" s="247"/>
      <c r="J2093" s="247"/>
      <c r="K2093" s="247">
        <v>5.55044</v>
      </c>
      <c r="L2093" s="247"/>
      <c r="M2093" s="247"/>
      <c r="N2093" s="247"/>
      <c r="O2093" s="247"/>
      <c r="P2093" s="247"/>
      <c r="Q2093" s="13"/>
      <c r="R2093" s="247"/>
      <c r="S2093" s="247"/>
      <c r="T2093" s="13"/>
      <c r="U2093" s="13"/>
      <c r="V2093" s="243">
        <f t="shared" si="83"/>
        <v>1115.2366063000002</v>
      </c>
      <c r="W2093" s="30">
        <v>1113.5354488</v>
      </c>
      <c r="X2093" s="59">
        <v>1115.2366063000002</v>
      </c>
      <c r="Y2093" s="247" t="s">
        <v>51</v>
      </c>
      <c r="Z2093" s="13">
        <v>57</v>
      </c>
      <c r="AA2093" s="13">
        <v>58</v>
      </c>
      <c r="AB2093" s="13">
        <v>6</v>
      </c>
      <c r="AC2093" s="13"/>
      <c r="AD2093" s="13"/>
    </row>
    <row r="2094" spans="1:30" ht="36" customHeight="1">
      <c r="A2094" s="32">
        <v>186</v>
      </c>
      <c r="B2094" s="261" t="s">
        <v>6159</v>
      </c>
      <c r="C2094" s="253" t="s">
        <v>6160</v>
      </c>
      <c r="D2094" s="254" t="s">
        <v>32</v>
      </c>
      <c r="E2094" s="254" t="s">
        <v>5772</v>
      </c>
      <c r="F2094" s="14">
        <v>7171684</v>
      </c>
      <c r="G2094" s="129"/>
      <c r="H2094" s="129"/>
      <c r="I2094" s="129"/>
      <c r="J2094" s="129"/>
      <c r="K2094" s="129"/>
      <c r="L2094" s="129"/>
      <c r="M2094" s="129"/>
      <c r="N2094" s="129"/>
      <c r="O2094" s="129"/>
      <c r="P2094" s="129"/>
      <c r="Q2094" s="13"/>
      <c r="R2094" s="129"/>
      <c r="S2094" s="129"/>
      <c r="T2094" s="13"/>
      <c r="U2094" s="13"/>
      <c r="V2094" s="243">
        <f t="shared" si="83"/>
        <v>1106.5908412000001</v>
      </c>
      <c r="W2094" s="30">
        <v>1106.5908412000001</v>
      </c>
      <c r="X2094" s="59">
        <v>1106.5908412000001</v>
      </c>
      <c r="Y2094" s="11" t="s">
        <v>34</v>
      </c>
      <c r="Z2094" s="13">
        <v>57</v>
      </c>
      <c r="AA2094" s="13">
        <v>58</v>
      </c>
      <c r="AB2094" s="13">
        <v>5</v>
      </c>
      <c r="AC2094" s="13"/>
      <c r="AD2094" s="13"/>
    </row>
    <row r="2095" spans="1:30" ht="36" customHeight="1">
      <c r="A2095" s="32">
        <v>187</v>
      </c>
      <c r="B2095" s="209" t="s">
        <v>6161</v>
      </c>
      <c r="C2095" s="209" t="s">
        <v>6162</v>
      </c>
      <c r="D2095" s="129" t="s">
        <v>539</v>
      </c>
      <c r="E2095" s="248" t="s">
        <v>758</v>
      </c>
      <c r="F2095" s="24">
        <v>7172220</v>
      </c>
      <c r="G2095" s="247"/>
      <c r="H2095" s="247"/>
      <c r="I2095" s="247"/>
      <c r="J2095" s="247"/>
      <c r="K2095" s="247">
        <v>6</v>
      </c>
      <c r="L2095" s="247"/>
      <c r="M2095" s="247"/>
      <c r="N2095" s="247"/>
      <c r="O2095" s="247"/>
      <c r="P2095" s="247"/>
      <c r="Q2095" s="13"/>
      <c r="R2095" s="247"/>
      <c r="S2095" s="247"/>
      <c r="T2095" s="13"/>
      <c r="U2095" s="13"/>
      <c r="V2095" s="243">
        <f t="shared" si="83"/>
        <v>1112.7935459999999</v>
      </c>
      <c r="W2095" s="30">
        <v>1112.451</v>
      </c>
      <c r="X2095" s="59">
        <v>1112.451</v>
      </c>
      <c r="Y2095" s="247" t="s">
        <v>34</v>
      </c>
      <c r="Z2095" s="13">
        <v>57</v>
      </c>
      <c r="AA2095" s="13">
        <v>58</v>
      </c>
      <c r="AB2095" s="13">
        <v>6</v>
      </c>
      <c r="AC2095" s="13"/>
      <c r="AD2095" s="13"/>
    </row>
    <row r="2096" spans="1:30" ht="36" customHeight="1">
      <c r="A2096" s="32">
        <v>188</v>
      </c>
      <c r="B2096" s="252" t="s">
        <v>6163</v>
      </c>
      <c r="C2096" s="252" t="s">
        <v>6164</v>
      </c>
      <c r="D2096" s="129" t="s">
        <v>539</v>
      </c>
      <c r="E2096" s="248" t="s">
        <v>1843</v>
      </c>
      <c r="F2096" s="24">
        <v>7155874</v>
      </c>
      <c r="G2096" s="247"/>
      <c r="H2096" s="247"/>
      <c r="I2096" s="247"/>
      <c r="J2096" s="247"/>
      <c r="K2096" s="247"/>
      <c r="L2096" s="247"/>
      <c r="M2096" s="247"/>
      <c r="N2096" s="247"/>
      <c r="O2096" s="247"/>
      <c r="P2096" s="247"/>
      <c r="Q2096" s="13"/>
      <c r="R2096" s="247"/>
      <c r="S2096" s="247"/>
      <c r="T2096" s="13"/>
      <c r="U2096" s="13"/>
      <c r="V2096" s="243">
        <f t="shared" si="83"/>
        <v>1104.1513582</v>
      </c>
      <c r="W2096" s="30">
        <v>1104.1513582</v>
      </c>
      <c r="X2096" s="59">
        <v>1104.1513582</v>
      </c>
      <c r="Y2096" s="247" t="s">
        <v>34</v>
      </c>
      <c r="Z2096" s="13">
        <v>57</v>
      </c>
      <c r="AA2096" s="13">
        <v>58</v>
      </c>
      <c r="AB2096" s="13">
        <v>6</v>
      </c>
      <c r="AC2096" s="13"/>
      <c r="AD2096" s="13"/>
    </row>
    <row r="2097" spans="1:30" ht="36" customHeight="1">
      <c r="A2097" s="32">
        <v>189</v>
      </c>
      <c r="B2097" s="209" t="s">
        <v>6165</v>
      </c>
      <c r="C2097" s="209" t="s">
        <v>6166</v>
      </c>
      <c r="D2097" s="129" t="s">
        <v>539</v>
      </c>
      <c r="E2097" s="250" t="s">
        <v>1264</v>
      </c>
      <c r="F2097" s="24">
        <v>7144009</v>
      </c>
      <c r="G2097" s="247"/>
      <c r="H2097" s="247"/>
      <c r="I2097" s="247"/>
      <c r="J2097" s="247"/>
      <c r="K2097" s="247">
        <v>2.5455999999999999</v>
      </c>
      <c r="L2097" s="247"/>
      <c r="M2097" s="247"/>
      <c r="N2097" s="247"/>
      <c r="O2097" s="247">
        <v>9.7089999999999996</v>
      </c>
      <c r="P2097" s="247"/>
      <c r="Q2097" s="13"/>
      <c r="R2097" s="247"/>
      <c r="S2097" s="247">
        <v>2.57</v>
      </c>
      <c r="T2097" s="13"/>
      <c r="U2097" s="13"/>
      <c r="V2097" s="243">
        <f t="shared" si="83"/>
        <v>1117.9128507000003</v>
      </c>
      <c r="W2097" s="30">
        <v>1117.9128507000003</v>
      </c>
      <c r="X2097" s="59">
        <v>1117.9128507000003</v>
      </c>
      <c r="Y2097" s="247" t="s">
        <v>34</v>
      </c>
      <c r="Z2097" s="13">
        <v>57</v>
      </c>
      <c r="AA2097" s="13">
        <v>58</v>
      </c>
      <c r="AB2097" s="13">
        <v>6</v>
      </c>
      <c r="AC2097" s="13"/>
      <c r="AD2097" s="13"/>
    </row>
    <row r="2098" spans="1:30" ht="36" customHeight="1">
      <c r="A2098" s="32">
        <v>190</v>
      </c>
      <c r="B2098" s="261" t="s">
        <v>6167</v>
      </c>
      <c r="C2098" s="253" t="s">
        <v>6168</v>
      </c>
      <c r="D2098" s="254" t="s">
        <v>32</v>
      </c>
      <c r="E2098" s="254" t="s">
        <v>6169</v>
      </c>
      <c r="F2098" s="14">
        <v>7047370</v>
      </c>
      <c r="G2098" s="129"/>
      <c r="H2098" s="129"/>
      <c r="I2098" s="129"/>
      <c r="J2098" s="129"/>
      <c r="K2098" s="129"/>
      <c r="L2098" s="129"/>
      <c r="M2098" s="129"/>
      <c r="N2098" s="129"/>
      <c r="O2098" s="129"/>
      <c r="P2098" s="129"/>
      <c r="Q2098" s="13"/>
      <c r="R2098" s="129"/>
      <c r="S2098" s="129"/>
      <c r="T2098" s="13"/>
      <c r="U2098" s="13"/>
      <c r="V2098" s="243">
        <f t="shared" si="83"/>
        <v>1087.409191</v>
      </c>
      <c r="W2098" s="30">
        <v>1087.409191</v>
      </c>
      <c r="X2098" s="59">
        <v>1087.409191</v>
      </c>
      <c r="Y2098" s="11" t="s">
        <v>34</v>
      </c>
      <c r="Z2098" s="13">
        <v>57</v>
      </c>
      <c r="AA2098" s="13">
        <v>58</v>
      </c>
      <c r="AB2098" s="13">
        <v>5</v>
      </c>
      <c r="AC2098" s="13"/>
      <c r="AD2098" s="13"/>
    </row>
    <row r="2099" spans="1:30" ht="36" hidden="1" customHeight="1">
      <c r="A2099" s="32">
        <v>191</v>
      </c>
      <c r="B2099" s="209" t="s">
        <v>6170</v>
      </c>
      <c r="C2099" s="209" t="s">
        <v>6171</v>
      </c>
      <c r="D2099" s="129" t="s">
        <v>32</v>
      </c>
      <c r="E2099" s="248" t="s">
        <v>6172</v>
      </c>
      <c r="F2099" s="24">
        <v>7060461</v>
      </c>
      <c r="G2099" s="247"/>
      <c r="H2099" s="247"/>
      <c r="I2099" s="247"/>
      <c r="J2099" s="247"/>
      <c r="K2099" s="247">
        <v>25.8</v>
      </c>
      <c r="L2099" s="247"/>
      <c r="M2099" s="247"/>
      <c r="N2099" s="247"/>
      <c r="O2099" s="247"/>
      <c r="P2099" s="247"/>
      <c r="Q2099" s="13"/>
      <c r="R2099" s="247"/>
      <c r="S2099" s="247"/>
      <c r="T2099" s="13"/>
      <c r="U2099" s="13"/>
      <c r="V2099" s="243">
        <f t="shared" si="83"/>
        <v>1115.7451323</v>
      </c>
      <c r="W2099" s="30">
        <v>1101.5155863</v>
      </c>
      <c r="X2099" s="59">
        <v>1115.7451323</v>
      </c>
      <c r="Y2099" s="11" t="s">
        <v>51</v>
      </c>
      <c r="Z2099" s="13">
        <v>57</v>
      </c>
      <c r="AA2099" s="13">
        <v>58</v>
      </c>
      <c r="AB2099" s="13">
        <v>5</v>
      </c>
      <c r="AC2099" s="38" t="s">
        <v>6173</v>
      </c>
      <c r="AD2099" s="13">
        <v>2937</v>
      </c>
    </row>
    <row r="2100" spans="1:30" ht="36" customHeight="1">
      <c r="A2100" s="32">
        <v>192</v>
      </c>
      <c r="B2100" s="261" t="s">
        <v>6174</v>
      </c>
      <c r="C2100" s="253" t="s">
        <v>6175</v>
      </c>
      <c r="D2100" s="129" t="s">
        <v>32</v>
      </c>
      <c r="E2100" s="254" t="s">
        <v>5000</v>
      </c>
      <c r="F2100" s="14">
        <v>6961088</v>
      </c>
      <c r="G2100" s="129"/>
      <c r="H2100" s="129"/>
      <c r="I2100" s="129"/>
      <c r="J2100" s="129"/>
      <c r="K2100" s="129"/>
      <c r="L2100" s="129"/>
      <c r="M2100" s="129"/>
      <c r="N2100" s="129"/>
      <c r="O2100" s="129"/>
      <c r="P2100" s="129"/>
      <c r="Q2100" s="13"/>
      <c r="R2100" s="129"/>
      <c r="S2100" s="129"/>
      <c r="T2100" s="13"/>
      <c r="U2100" s="13"/>
      <c r="V2100" s="243">
        <f t="shared" si="83"/>
        <v>1074.0958784000002</v>
      </c>
      <c r="W2100" s="30">
        <v>1074</v>
      </c>
      <c r="X2100" s="59">
        <v>1074</v>
      </c>
      <c r="Y2100" s="11" t="s">
        <v>34</v>
      </c>
      <c r="Z2100" s="13">
        <v>57</v>
      </c>
      <c r="AA2100" s="13">
        <v>58</v>
      </c>
      <c r="AB2100" s="13">
        <v>5</v>
      </c>
      <c r="AC2100" s="13"/>
      <c r="AD2100" s="13"/>
    </row>
    <row r="2101" spans="1:30" ht="36" customHeight="1">
      <c r="A2101" s="32">
        <v>193</v>
      </c>
      <c r="B2101" s="285" t="s">
        <v>6176</v>
      </c>
      <c r="C2101" s="285" t="s">
        <v>6177</v>
      </c>
      <c r="D2101" s="129" t="s">
        <v>539</v>
      </c>
      <c r="E2101" s="250" t="s">
        <v>1843</v>
      </c>
      <c r="F2101" s="24">
        <v>6915351</v>
      </c>
      <c r="G2101" s="247"/>
      <c r="H2101" s="247"/>
      <c r="I2101" s="247"/>
      <c r="J2101" s="247"/>
      <c r="K2101" s="247"/>
      <c r="L2101" s="247"/>
      <c r="M2101" s="247"/>
      <c r="N2101" s="247"/>
      <c r="O2101" s="247"/>
      <c r="P2101" s="247"/>
      <c r="Q2101" s="13"/>
      <c r="R2101" s="247"/>
      <c r="S2101" s="247"/>
      <c r="T2101" s="13"/>
      <c r="U2101" s="13"/>
      <c r="V2101" s="243">
        <f t="shared" si="83"/>
        <v>1067.0386593000001</v>
      </c>
      <c r="W2101" s="30">
        <v>1067.0386593000001</v>
      </c>
      <c r="X2101" s="59">
        <v>1067.0386593000001</v>
      </c>
      <c r="Y2101" s="247" t="s">
        <v>34</v>
      </c>
      <c r="Z2101" s="13">
        <v>57</v>
      </c>
      <c r="AA2101" s="13">
        <v>58</v>
      </c>
      <c r="AB2101" s="13">
        <v>6</v>
      </c>
      <c r="AC2101" s="13"/>
      <c r="AD2101" s="13"/>
    </row>
    <row r="2102" spans="1:30" ht="36" hidden="1" customHeight="1">
      <c r="A2102" s="32">
        <v>194</v>
      </c>
      <c r="B2102" s="253" t="s">
        <v>6178</v>
      </c>
      <c r="C2102" s="253" t="s">
        <v>6179</v>
      </c>
      <c r="D2102" s="129" t="s">
        <v>32</v>
      </c>
      <c r="E2102" s="254" t="s">
        <v>5683</v>
      </c>
      <c r="F2102" s="24">
        <v>6875570</v>
      </c>
      <c r="G2102" s="247"/>
      <c r="H2102" s="247"/>
      <c r="I2102" s="247"/>
      <c r="J2102" s="247"/>
      <c r="K2102" s="247">
        <v>405</v>
      </c>
      <c r="L2102" s="247"/>
      <c r="M2102" s="247">
        <v>637</v>
      </c>
      <c r="N2102" s="247"/>
      <c r="O2102" s="247"/>
      <c r="P2102" s="247"/>
      <c r="Q2102" s="13"/>
      <c r="R2102" s="247"/>
      <c r="S2102" s="247"/>
      <c r="T2102" s="13"/>
      <c r="U2102" s="13"/>
      <c r="V2102" s="243">
        <f t="shared" si="83"/>
        <v>2104.630451</v>
      </c>
      <c r="W2102" s="30">
        <v>2104.630451</v>
      </c>
      <c r="X2102" s="59">
        <v>2104.630451</v>
      </c>
      <c r="Y2102" s="11" t="s">
        <v>34</v>
      </c>
      <c r="Z2102" s="13">
        <v>57</v>
      </c>
      <c r="AA2102" s="13">
        <v>58</v>
      </c>
      <c r="AB2102" s="13">
        <v>5</v>
      </c>
      <c r="AC2102" s="38" t="s">
        <v>6180</v>
      </c>
      <c r="AD2102" s="13">
        <v>3050</v>
      </c>
    </row>
    <row r="2103" spans="1:30" ht="36" customHeight="1">
      <c r="A2103" s="32">
        <v>195</v>
      </c>
      <c r="B2103" s="209" t="s">
        <v>6181</v>
      </c>
      <c r="C2103" s="209" t="s">
        <v>6182</v>
      </c>
      <c r="D2103" s="129" t="s">
        <v>539</v>
      </c>
      <c r="E2103" s="129" t="s">
        <v>6183</v>
      </c>
      <c r="F2103" s="24">
        <v>7021764</v>
      </c>
      <c r="G2103" s="247"/>
      <c r="H2103" s="247"/>
      <c r="I2103" s="247"/>
      <c r="J2103" s="247"/>
      <c r="K2103" s="247"/>
      <c r="L2103" s="247"/>
      <c r="M2103" s="247"/>
      <c r="N2103" s="247"/>
      <c r="O2103" s="247"/>
      <c r="P2103" s="247"/>
      <c r="Q2103" s="13"/>
      <c r="R2103" s="247"/>
      <c r="S2103" s="247"/>
      <c r="T2103" s="13"/>
      <c r="U2103" s="13"/>
      <c r="V2103" s="243">
        <f t="shared" si="83"/>
        <v>1083.4581852000001</v>
      </c>
      <c r="W2103" s="30">
        <v>1056.8815532000001</v>
      </c>
      <c r="X2103" s="59">
        <v>1083.4581852000001</v>
      </c>
      <c r="Y2103" s="247" t="s">
        <v>51</v>
      </c>
      <c r="Z2103" s="13">
        <v>57</v>
      </c>
      <c r="AA2103" s="13">
        <v>58</v>
      </c>
      <c r="AB2103" s="13">
        <v>6</v>
      </c>
      <c r="AC2103" s="13"/>
      <c r="AD2103" s="13"/>
    </row>
    <row r="2104" spans="1:30" ht="36" customHeight="1">
      <c r="A2104" s="32">
        <v>196</v>
      </c>
      <c r="B2104" s="209" t="s">
        <v>6184</v>
      </c>
      <c r="C2104" s="209" t="s">
        <v>6185</v>
      </c>
      <c r="D2104" s="129" t="s">
        <v>32</v>
      </c>
      <c r="E2104" s="129" t="s">
        <v>6186</v>
      </c>
      <c r="F2104" s="24">
        <v>6826981</v>
      </c>
      <c r="G2104" s="247"/>
      <c r="H2104" s="247"/>
      <c r="I2104" s="247"/>
      <c r="J2104" s="247"/>
      <c r="K2104" s="247"/>
      <c r="L2104" s="247"/>
      <c r="M2104" s="247"/>
      <c r="N2104" s="247"/>
      <c r="O2104" s="247"/>
      <c r="P2104" s="247"/>
      <c r="Q2104" s="13"/>
      <c r="R2104" s="247"/>
      <c r="S2104" s="247"/>
      <c r="T2104" s="13"/>
      <c r="U2104" s="13"/>
      <c r="V2104" s="243">
        <f t="shared" si="83"/>
        <v>1053.4031683000001</v>
      </c>
      <c r="W2104" s="30">
        <v>1053.4031683000001</v>
      </c>
      <c r="X2104" s="59">
        <v>1053.4031683000001</v>
      </c>
      <c r="Y2104" s="11" t="s">
        <v>34</v>
      </c>
      <c r="Z2104" s="13">
        <v>57</v>
      </c>
      <c r="AA2104" s="13">
        <v>58</v>
      </c>
      <c r="AB2104" s="13">
        <v>5</v>
      </c>
      <c r="AC2104" s="13"/>
      <c r="AD2104" s="13"/>
    </row>
    <row r="2105" spans="1:30" ht="36" hidden="1" customHeight="1">
      <c r="A2105" s="32">
        <v>197</v>
      </c>
      <c r="B2105" s="209" t="s">
        <v>6187</v>
      </c>
      <c r="C2105" s="209" t="s">
        <v>6188</v>
      </c>
      <c r="D2105" s="129" t="s">
        <v>539</v>
      </c>
      <c r="E2105" s="129" t="s">
        <v>1843</v>
      </c>
      <c r="F2105" s="24">
        <v>6724413</v>
      </c>
      <c r="G2105" s="247"/>
      <c r="H2105" s="247"/>
      <c r="I2105" s="247"/>
      <c r="J2105" s="247"/>
      <c r="K2105" s="247"/>
      <c r="L2105" s="247"/>
      <c r="M2105" s="247"/>
      <c r="N2105" s="247"/>
      <c r="O2105" s="247"/>
      <c r="P2105" s="247"/>
      <c r="Q2105" s="13"/>
      <c r="R2105" s="247"/>
      <c r="S2105" s="247"/>
      <c r="T2105" s="13"/>
      <c r="U2105" s="13"/>
      <c r="V2105" s="243">
        <f t="shared" si="83"/>
        <v>1037.5769259000001</v>
      </c>
      <c r="W2105" s="30">
        <v>1037.5769259000001</v>
      </c>
      <c r="X2105" s="59">
        <v>1037.5769259000001</v>
      </c>
      <c r="Y2105" s="247" t="s">
        <v>34</v>
      </c>
      <c r="Z2105" s="13">
        <v>57</v>
      </c>
      <c r="AA2105" s="13">
        <v>58</v>
      </c>
      <c r="AB2105" s="13">
        <v>6</v>
      </c>
      <c r="AC2105" s="38" t="s">
        <v>6189</v>
      </c>
      <c r="AD2105" s="38">
        <v>2920</v>
      </c>
    </row>
    <row r="2106" spans="1:30" ht="36" customHeight="1">
      <c r="A2106" s="32">
        <v>198</v>
      </c>
      <c r="B2106" s="209" t="s">
        <v>6190</v>
      </c>
      <c r="C2106" s="209" t="s">
        <v>6191</v>
      </c>
      <c r="D2106" s="129" t="s">
        <v>32</v>
      </c>
      <c r="E2106" s="277" t="s">
        <v>6192</v>
      </c>
      <c r="F2106" s="24">
        <v>15713598</v>
      </c>
      <c r="G2106" s="247"/>
      <c r="H2106" s="247"/>
      <c r="I2106" s="247"/>
      <c r="J2106" s="247"/>
      <c r="K2106" s="247"/>
      <c r="L2106" s="247"/>
      <c r="M2106" s="247"/>
      <c r="N2106" s="247"/>
      <c r="O2106" s="247"/>
      <c r="P2106" s="247"/>
      <c r="Q2106" s="13"/>
      <c r="R2106" s="247"/>
      <c r="S2106" s="247"/>
      <c r="T2106" s="13"/>
      <c r="U2106" s="13"/>
      <c r="V2106" s="243">
        <f t="shared" si="83"/>
        <v>2424.6081714000002</v>
      </c>
      <c r="W2106" s="30">
        <v>1035.5284391</v>
      </c>
      <c r="X2106" s="59">
        <v>2424.6081714000002</v>
      </c>
      <c r="Y2106" s="11" t="s">
        <v>51</v>
      </c>
      <c r="Z2106" s="13">
        <v>57</v>
      </c>
      <c r="AA2106" s="13">
        <v>58</v>
      </c>
      <c r="AB2106" s="13">
        <v>5</v>
      </c>
      <c r="AC2106" s="13"/>
      <c r="AD2106" s="13"/>
    </row>
    <row r="2107" spans="1:30" ht="36" customHeight="1">
      <c r="A2107" s="32">
        <v>199</v>
      </c>
      <c r="B2107" s="263" t="s">
        <v>6193</v>
      </c>
      <c r="C2107" s="263" t="s">
        <v>6194</v>
      </c>
      <c r="D2107" s="11" t="s">
        <v>32</v>
      </c>
      <c r="E2107" s="129" t="s">
        <v>6014</v>
      </c>
      <c r="F2107" s="14">
        <v>6915744</v>
      </c>
      <c r="G2107" s="129"/>
      <c r="H2107" s="129"/>
      <c r="I2107" s="129"/>
      <c r="J2107" s="129"/>
      <c r="K2107" s="129"/>
      <c r="L2107" s="129"/>
      <c r="M2107" s="129"/>
      <c r="N2107" s="129"/>
      <c r="O2107" s="129"/>
      <c r="P2107" s="129"/>
      <c r="Q2107" s="13"/>
      <c r="R2107" s="129"/>
      <c r="S2107" s="129"/>
      <c r="T2107" s="13"/>
      <c r="U2107" s="13"/>
      <c r="V2107" s="243">
        <f t="shared" si="83"/>
        <v>1067.0992992000001</v>
      </c>
      <c r="W2107" s="30">
        <v>1031.1464734000001</v>
      </c>
      <c r="X2107" s="59">
        <v>1067.0992992000001</v>
      </c>
      <c r="Y2107" s="11" t="s">
        <v>51</v>
      </c>
      <c r="Z2107" s="13">
        <v>57</v>
      </c>
      <c r="AA2107" s="13">
        <v>58</v>
      </c>
      <c r="AB2107" s="13">
        <v>5</v>
      </c>
      <c r="AC2107" s="13"/>
      <c r="AD2107" s="13"/>
    </row>
    <row r="2108" spans="1:30" ht="36" hidden="1" customHeight="1">
      <c r="A2108" s="32">
        <v>200</v>
      </c>
      <c r="B2108" s="209" t="s">
        <v>6195</v>
      </c>
      <c r="C2108" s="209" t="s">
        <v>6196</v>
      </c>
      <c r="D2108" s="129" t="s">
        <v>539</v>
      </c>
      <c r="E2108" s="129" t="s">
        <v>6197</v>
      </c>
      <c r="F2108" s="24">
        <v>6632415</v>
      </c>
      <c r="G2108" s="247"/>
      <c r="H2108" s="247"/>
      <c r="I2108" s="247"/>
      <c r="J2108" s="247"/>
      <c r="K2108" s="247">
        <v>6.7940000000000005</v>
      </c>
      <c r="L2108" s="247"/>
      <c r="M2108" s="247"/>
      <c r="N2108" s="247"/>
      <c r="O2108" s="247"/>
      <c r="P2108" s="247"/>
      <c r="Q2108" s="13"/>
      <c r="R2108" s="247"/>
      <c r="S2108" s="247"/>
      <c r="T2108" s="13"/>
      <c r="U2108" s="13"/>
      <c r="V2108" s="243">
        <f t="shared" si="83"/>
        <v>1030.3115144999999</v>
      </c>
      <c r="W2108" s="30">
        <v>1030.3115144999999</v>
      </c>
      <c r="X2108" s="59">
        <v>1030.3115144999999</v>
      </c>
      <c r="Y2108" s="247" t="s">
        <v>34</v>
      </c>
      <c r="Z2108" s="13">
        <v>57</v>
      </c>
      <c r="AA2108" s="13">
        <v>58</v>
      </c>
      <c r="AB2108" s="13">
        <v>6</v>
      </c>
      <c r="AC2108" s="38" t="s">
        <v>6198</v>
      </c>
      <c r="AD2108" s="13">
        <v>2931</v>
      </c>
    </row>
    <row r="2109" spans="1:30" ht="36" customHeight="1">
      <c r="A2109" s="32">
        <v>201</v>
      </c>
      <c r="B2109" s="286" t="s">
        <v>6199</v>
      </c>
      <c r="C2109" s="286" t="s">
        <v>6200</v>
      </c>
      <c r="D2109" s="129" t="s">
        <v>32</v>
      </c>
      <c r="E2109" s="247" t="s">
        <v>5918</v>
      </c>
      <c r="F2109" s="14">
        <v>7502125</v>
      </c>
      <c r="G2109" s="129"/>
      <c r="H2109" s="129"/>
      <c r="I2109" s="129"/>
      <c r="J2109" s="129"/>
      <c r="K2109" s="129"/>
      <c r="L2109" s="129"/>
      <c r="M2109" s="129"/>
      <c r="N2109" s="129"/>
      <c r="O2109" s="129"/>
      <c r="P2109" s="129"/>
      <c r="Q2109" s="13"/>
      <c r="R2109" s="129"/>
      <c r="S2109" s="129"/>
      <c r="T2109" s="13"/>
      <c r="U2109" s="13"/>
      <c r="V2109" s="243">
        <f t="shared" si="83"/>
        <v>1157.5778875000001</v>
      </c>
      <c r="W2109" s="30">
        <v>1019.3429863000001</v>
      </c>
      <c r="X2109" s="59">
        <v>1157.5778875000001</v>
      </c>
      <c r="Y2109" s="11" t="s">
        <v>51</v>
      </c>
      <c r="Z2109" s="13">
        <v>57</v>
      </c>
      <c r="AA2109" s="13">
        <v>58</v>
      </c>
      <c r="AB2109" s="13">
        <v>5</v>
      </c>
      <c r="AC2109" s="13"/>
      <c r="AD2109" s="13"/>
    </row>
    <row r="2110" spans="1:30" ht="36" hidden="1" customHeight="1">
      <c r="A2110" s="32">
        <v>202</v>
      </c>
      <c r="B2110" s="287" t="s">
        <v>6201</v>
      </c>
      <c r="C2110" s="287" t="s">
        <v>6202</v>
      </c>
      <c r="D2110" s="204" t="s">
        <v>32</v>
      </c>
      <c r="E2110" s="288" t="s">
        <v>5918</v>
      </c>
      <c r="F2110" s="22">
        <v>6526930</v>
      </c>
      <c r="G2110" s="280"/>
      <c r="H2110" s="280"/>
      <c r="I2110" s="280"/>
      <c r="J2110" s="280"/>
      <c r="K2110" s="280"/>
      <c r="L2110" s="280"/>
      <c r="M2110" s="280"/>
      <c r="N2110" s="280"/>
      <c r="O2110" s="280"/>
      <c r="P2110" s="280"/>
      <c r="Q2110" s="26"/>
      <c r="R2110" s="280"/>
      <c r="S2110" s="280"/>
      <c r="T2110" s="26"/>
      <c r="U2110" s="26"/>
      <c r="V2110" s="243">
        <f t="shared" si="83"/>
        <v>1007.1052990000001</v>
      </c>
      <c r="W2110" s="28">
        <v>1007.1052990000001</v>
      </c>
      <c r="X2110" s="59">
        <v>1007.1052990000001</v>
      </c>
      <c r="Y2110" s="11" t="s">
        <v>34</v>
      </c>
      <c r="Z2110" s="13">
        <v>57</v>
      </c>
      <c r="AA2110" s="13">
        <v>58</v>
      </c>
      <c r="AB2110" s="13">
        <v>5</v>
      </c>
      <c r="AC2110" s="38" t="s">
        <v>6203</v>
      </c>
      <c r="AD2110" s="13">
        <v>2958</v>
      </c>
    </row>
    <row r="2111" spans="1:30" ht="36" hidden="1" customHeight="1">
      <c r="A2111" s="32">
        <v>203</v>
      </c>
      <c r="B2111" s="209" t="s">
        <v>6204</v>
      </c>
      <c r="C2111" s="209" t="s">
        <v>6205</v>
      </c>
      <c r="D2111" s="129" t="s">
        <v>32</v>
      </c>
      <c r="E2111" s="129" t="s">
        <v>6206</v>
      </c>
      <c r="F2111" s="24">
        <v>6491690</v>
      </c>
      <c r="G2111" s="247"/>
      <c r="H2111" s="247"/>
      <c r="I2111" s="247"/>
      <c r="J2111" s="247"/>
      <c r="K2111" s="247"/>
      <c r="L2111" s="247"/>
      <c r="M2111" s="247"/>
      <c r="N2111" s="247"/>
      <c r="O2111" s="247"/>
      <c r="P2111" s="247"/>
      <c r="Q2111" s="13"/>
      <c r="R2111" s="247"/>
      <c r="S2111" s="247"/>
      <c r="T2111" s="13"/>
      <c r="U2111" s="13"/>
      <c r="V2111" s="243">
        <f t="shared" si="83"/>
        <v>1001.667767</v>
      </c>
      <c r="W2111" s="30">
        <v>1001.667767</v>
      </c>
      <c r="X2111" s="59">
        <v>1001.667767</v>
      </c>
      <c r="Y2111" s="11" t="s">
        <v>34</v>
      </c>
      <c r="Z2111" s="13">
        <v>57</v>
      </c>
      <c r="AA2111" s="13">
        <v>58</v>
      </c>
      <c r="AB2111" s="13">
        <v>5</v>
      </c>
      <c r="AC2111" s="38" t="s">
        <v>6207</v>
      </c>
      <c r="AD2111" s="13">
        <v>3007</v>
      </c>
    </row>
    <row r="2112" spans="1:30" ht="36" customHeight="1">
      <c r="A2112" s="32">
        <v>204</v>
      </c>
      <c r="B2112" s="209" t="s">
        <v>6208</v>
      </c>
      <c r="C2112" s="209" t="s">
        <v>6209</v>
      </c>
      <c r="D2112" s="129" t="s">
        <v>539</v>
      </c>
      <c r="E2112" s="129" t="s">
        <v>1264</v>
      </c>
      <c r="F2112" s="24">
        <v>6448426</v>
      </c>
      <c r="G2112" s="247"/>
      <c r="H2112" s="247"/>
      <c r="I2112" s="247"/>
      <c r="J2112" s="247"/>
      <c r="K2112" s="247"/>
      <c r="L2112" s="247"/>
      <c r="M2112" s="247"/>
      <c r="N2112" s="247"/>
      <c r="O2112" s="247"/>
      <c r="P2112" s="247"/>
      <c r="Q2112" s="13"/>
      <c r="R2112" s="247"/>
      <c r="S2112" s="247"/>
      <c r="T2112" s="13"/>
      <c r="U2112" s="13"/>
      <c r="V2112" s="243">
        <f t="shared" si="83"/>
        <v>994.99213180000004</v>
      </c>
      <c r="W2112" s="30">
        <v>994.99213180000004</v>
      </c>
      <c r="X2112" s="59">
        <v>994.99213180000004</v>
      </c>
      <c r="Y2112" s="247" t="s">
        <v>34</v>
      </c>
      <c r="Z2112" s="13">
        <v>57</v>
      </c>
      <c r="AA2112" s="13">
        <v>58</v>
      </c>
      <c r="AB2112" s="13">
        <v>6</v>
      </c>
      <c r="AC2112" s="13"/>
      <c r="AD2112" s="13"/>
    </row>
    <row r="2113" spans="1:30" ht="36" customHeight="1">
      <c r="A2113" s="32">
        <v>205</v>
      </c>
      <c r="B2113" s="289" t="s">
        <v>6210</v>
      </c>
      <c r="C2113" s="289" t="s">
        <v>6211</v>
      </c>
      <c r="D2113" s="129" t="s">
        <v>539</v>
      </c>
      <c r="E2113" s="129" t="s">
        <v>5978</v>
      </c>
      <c r="F2113" s="24">
        <v>6472235</v>
      </c>
      <c r="G2113" s="247"/>
      <c r="H2113" s="247"/>
      <c r="I2113" s="247"/>
      <c r="J2113" s="247"/>
      <c r="K2113" s="247"/>
      <c r="L2113" s="247"/>
      <c r="M2113" s="247"/>
      <c r="N2113" s="247"/>
      <c r="O2113" s="247"/>
      <c r="P2113" s="247"/>
      <c r="Q2113" s="13"/>
      <c r="R2113" s="247"/>
      <c r="S2113" s="247"/>
      <c r="T2113" s="13"/>
      <c r="U2113" s="13"/>
      <c r="V2113" s="243">
        <f t="shared" si="83"/>
        <v>998.66586050000012</v>
      </c>
      <c r="W2113" s="30">
        <v>993.24175260000004</v>
      </c>
      <c r="X2113" s="59">
        <v>998.66586050000012</v>
      </c>
      <c r="Y2113" s="247" t="s">
        <v>51</v>
      </c>
      <c r="Z2113" s="13">
        <v>57</v>
      </c>
      <c r="AA2113" s="13">
        <v>58</v>
      </c>
      <c r="AB2113" s="13">
        <v>6</v>
      </c>
      <c r="AC2113" s="13"/>
      <c r="AD2113" s="13"/>
    </row>
    <row r="2114" spans="1:30" ht="36" hidden="1" customHeight="1">
      <c r="A2114" s="32">
        <v>206</v>
      </c>
      <c r="B2114" s="256" t="s">
        <v>6212</v>
      </c>
      <c r="C2114" s="256" t="s">
        <v>6213</v>
      </c>
      <c r="D2114" s="129" t="s">
        <v>539</v>
      </c>
      <c r="E2114" s="250" t="s">
        <v>205</v>
      </c>
      <c r="F2114" s="24">
        <v>6433990</v>
      </c>
      <c r="G2114" s="247"/>
      <c r="H2114" s="247"/>
      <c r="I2114" s="247"/>
      <c r="J2114" s="247"/>
      <c r="K2114" s="247"/>
      <c r="L2114" s="247"/>
      <c r="M2114" s="247"/>
      <c r="N2114" s="247"/>
      <c r="O2114" s="247"/>
      <c r="P2114" s="247"/>
      <c r="Q2114" s="13"/>
      <c r="R2114" s="247"/>
      <c r="S2114" s="247"/>
      <c r="T2114" s="13"/>
      <c r="U2114" s="13"/>
      <c r="V2114" s="243">
        <f t="shared" si="83"/>
        <v>992.76465700000006</v>
      </c>
      <c r="W2114" s="30">
        <v>992.76465700000006</v>
      </c>
      <c r="X2114" s="59">
        <v>992.76465700000006</v>
      </c>
      <c r="Y2114" s="247" t="s">
        <v>34</v>
      </c>
      <c r="Z2114" s="13">
        <v>57</v>
      </c>
      <c r="AA2114" s="13">
        <v>58</v>
      </c>
      <c r="AB2114" s="13">
        <v>6</v>
      </c>
      <c r="AC2114" s="38" t="s">
        <v>6214</v>
      </c>
      <c r="AD2114" s="13">
        <v>2963</v>
      </c>
    </row>
    <row r="2115" spans="1:30" ht="36" customHeight="1">
      <c r="A2115" s="32">
        <v>207</v>
      </c>
      <c r="B2115" s="209" t="s">
        <v>6215</v>
      </c>
      <c r="C2115" s="209" t="s">
        <v>6216</v>
      </c>
      <c r="D2115" s="129" t="s">
        <v>539</v>
      </c>
      <c r="E2115" s="129" t="s">
        <v>1843</v>
      </c>
      <c r="F2115" s="24">
        <v>6381003</v>
      </c>
      <c r="G2115" s="247"/>
      <c r="H2115" s="247"/>
      <c r="I2115" s="247"/>
      <c r="J2115" s="247"/>
      <c r="K2115" s="247"/>
      <c r="L2115" s="247"/>
      <c r="M2115" s="247"/>
      <c r="N2115" s="247"/>
      <c r="O2115" s="247"/>
      <c r="P2115" s="247"/>
      <c r="Q2115" s="13"/>
      <c r="R2115" s="247"/>
      <c r="S2115" s="247"/>
      <c r="T2115" s="13"/>
      <c r="U2115" s="13"/>
      <c r="V2115" s="243">
        <f t="shared" si="83"/>
        <v>984.58876290000012</v>
      </c>
      <c r="W2115" s="30">
        <v>984.58876290000012</v>
      </c>
      <c r="X2115" s="59">
        <v>984.58876290000012</v>
      </c>
      <c r="Y2115" s="247" t="s">
        <v>34</v>
      </c>
      <c r="Z2115" s="13">
        <v>57</v>
      </c>
      <c r="AA2115" s="13">
        <v>58</v>
      </c>
      <c r="AB2115" s="13">
        <v>6</v>
      </c>
      <c r="AC2115" s="13"/>
      <c r="AD2115" s="13"/>
    </row>
    <row r="2116" spans="1:30" ht="36" customHeight="1">
      <c r="A2116" s="32">
        <v>208</v>
      </c>
      <c r="B2116" s="209" t="s">
        <v>6217</v>
      </c>
      <c r="C2116" s="209" t="s">
        <v>6218</v>
      </c>
      <c r="D2116" s="13" t="s">
        <v>55</v>
      </c>
      <c r="E2116" s="250" t="s">
        <v>6219</v>
      </c>
      <c r="F2116" s="24">
        <v>6362565</v>
      </c>
      <c r="G2116" s="247"/>
      <c r="H2116" s="247"/>
      <c r="I2116" s="247"/>
      <c r="J2116" s="247"/>
      <c r="K2116" s="247"/>
      <c r="L2116" s="247"/>
      <c r="M2116" s="247"/>
      <c r="N2116" s="247"/>
      <c r="O2116" s="247"/>
      <c r="P2116" s="247"/>
      <c r="Q2116" s="13"/>
      <c r="R2116" s="247"/>
      <c r="S2116" s="247"/>
      <c r="T2116" s="13"/>
      <c r="U2116" s="13"/>
      <c r="V2116" s="243">
        <f t="shared" si="83"/>
        <v>981.74377950000007</v>
      </c>
      <c r="W2116" s="30">
        <v>981.74377950000007</v>
      </c>
      <c r="X2116" s="59">
        <v>981.74377950000007</v>
      </c>
      <c r="Y2116" s="247" t="s">
        <v>34</v>
      </c>
      <c r="Z2116" s="13">
        <v>57</v>
      </c>
      <c r="AA2116" s="13">
        <v>58</v>
      </c>
      <c r="AB2116" s="13">
        <v>1</v>
      </c>
      <c r="AC2116" s="13"/>
      <c r="AD2116" s="13"/>
    </row>
    <row r="2117" spans="1:30" ht="36" customHeight="1">
      <c r="A2117" s="32">
        <v>209</v>
      </c>
      <c r="B2117" s="249" t="s">
        <v>6220</v>
      </c>
      <c r="C2117" s="249" t="s">
        <v>6221</v>
      </c>
      <c r="D2117" s="129" t="s">
        <v>539</v>
      </c>
      <c r="E2117" s="92" t="s">
        <v>1625</v>
      </c>
      <c r="F2117" s="24">
        <v>6335067</v>
      </c>
      <c r="G2117" s="247"/>
      <c r="H2117" s="247"/>
      <c r="I2117" s="247"/>
      <c r="J2117" s="247"/>
      <c r="K2117" s="247"/>
      <c r="L2117" s="247"/>
      <c r="M2117" s="247"/>
      <c r="N2117" s="247"/>
      <c r="O2117" s="247"/>
      <c r="P2117" s="247"/>
      <c r="Q2117" s="13"/>
      <c r="R2117" s="247"/>
      <c r="S2117" s="247"/>
      <c r="T2117" s="13"/>
      <c r="U2117" s="13"/>
      <c r="V2117" s="243">
        <f t="shared" si="83"/>
        <v>977.50083810000001</v>
      </c>
      <c r="W2117" s="30">
        <v>977.50083810000001</v>
      </c>
      <c r="X2117" s="59">
        <v>977.50083810000001</v>
      </c>
      <c r="Y2117" s="247" t="s">
        <v>34</v>
      </c>
      <c r="Z2117" s="13">
        <v>57</v>
      </c>
      <c r="AA2117" s="13">
        <v>58</v>
      </c>
      <c r="AB2117" s="13">
        <v>6</v>
      </c>
      <c r="AC2117" s="13"/>
      <c r="AD2117" s="13"/>
    </row>
    <row r="2118" spans="1:30" ht="36" customHeight="1">
      <c r="A2118" s="32">
        <v>210</v>
      </c>
      <c r="B2118" s="265" t="s">
        <v>6222</v>
      </c>
      <c r="C2118" s="265" t="s">
        <v>6223</v>
      </c>
      <c r="D2118" s="129" t="s">
        <v>539</v>
      </c>
      <c r="E2118" s="129" t="s">
        <v>6197</v>
      </c>
      <c r="F2118" s="24">
        <v>6314186</v>
      </c>
      <c r="G2118" s="247"/>
      <c r="H2118" s="247"/>
      <c r="I2118" s="247"/>
      <c r="J2118" s="247"/>
      <c r="K2118" s="247"/>
      <c r="L2118" s="247"/>
      <c r="M2118" s="247"/>
      <c r="N2118" s="247"/>
      <c r="O2118" s="247"/>
      <c r="P2118" s="247"/>
      <c r="Q2118" s="13"/>
      <c r="R2118" s="247"/>
      <c r="S2118" s="247"/>
      <c r="T2118" s="13"/>
      <c r="U2118" s="13"/>
      <c r="V2118" s="243">
        <f t="shared" si="83"/>
        <v>974.27889980000009</v>
      </c>
      <c r="W2118" s="30">
        <v>974.27889980000009</v>
      </c>
      <c r="X2118" s="59">
        <v>974.27889980000009</v>
      </c>
      <c r="Y2118" s="247" t="s">
        <v>34</v>
      </c>
      <c r="Z2118" s="13">
        <v>57</v>
      </c>
      <c r="AA2118" s="13">
        <v>58</v>
      </c>
      <c r="AB2118" s="13">
        <v>6</v>
      </c>
      <c r="AC2118" s="13"/>
      <c r="AD2118" s="13"/>
    </row>
    <row r="2119" spans="1:30" ht="36" customHeight="1">
      <c r="A2119" s="32">
        <v>211</v>
      </c>
      <c r="B2119" s="209" t="s">
        <v>6224</v>
      </c>
      <c r="C2119" s="209" t="s">
        <v>6225</v>
      </c>
      <c r="D2119" s="129" t="s">
        <v>539</v>
      </c>
      <c r="E2119" s="129" t="s">
        <v>5728</v>
      </c>
      <c r="F2119" s="24">
        <v>6287770.9090909092</v>
      </c>
      <c r="G2119" s="247"/>
      <c r="H2119" s="247"/>
      <c r="I2119" s="247"/>
      <c r="J2119" s="247"/>
      <c r="K2119" s="247"/>
      <c r="L2119" s="247"/>
      <c r="M2119" s="247"/>
      <c r="N2119" s="247"/>
      <c r="O2119" s="247"/>
      <c r="P2119" s="247"/>
      <c r="Q2119" s="13"/>
      <c r="R2119" s="247"/>
      <c r="S2119" s="247"/>
      <c r="T2119" s="13"/>
      <c r="U2119" s="13"/>
      <c r="V2119" s="243">
        <f t="shared" si="83"/>
        <v>970.20305127272729</v>
      </c>
      <c r="W2119" s="30">
        <v>970.20305127272729</v>
      </c>
      <c r="X2119" s="59">
        <v>970.20305127272729</v>
      </c>
      <c r="Y2119" s="247" t="s">
        <v>34</v>
      </c>
      <c r="Z2119" s="13">
        <v>57</v>
      </c>
      <c r="AA2119" s="13">
        <v>58</v>
      </c>
      <c r="AB2119" s="13">
        <v>6</v>
      </c>
      <c r="AC2119" s="13"/>
      <c r="AD2119" s="13"/>
    </row>
    <row r="2120" spans="1:30" ht="36" customHeight="1">
      <c r="A2120" s="32">
        <v>212</v>
      </c>
      <c r="B2120" s="265" t="s">
        <v>6226</v>
      </c>
      <c r="C2120" s="265" t="s">
        <v>6227</v>
      </c>
      <c r="D2120" s="129" t="s">
        <v>32</v>
      </c>
      <c r="E2120" s="266" t="s">
        <v>5852</v>
      </c>
      <c r="F2120" s="24">
        <v>6229309</v>
      </c>
      <c r="G2120" s="247"/>
      <c r="H2120" s="247"/>
      <c r="I2120" s="247"/>
      <c r="J2120" s="247"/>
      <c r="K2120" s="247"/>
      <c r="L2120" s="247"/>
      <c r="M2120" s="247"/>
      <c r="N2120" s="247"/>
      <c r="O2120" s="247"/>
      <c r="P2120" s="247"/>
      <c r="Q2120" s="13"/>
      <c r="R2120" s="247"/>
      <c r="S2120" s="247"/>
      <c r="T2120" s="13"/>
      <c r="U2120" s="13"/>
      <c r="V2120" s="243">
        <f t="shared" si="83"/>
        <v>961.18237870000007</v>
      </c>
      <c r="W2120" s="30">
        <v>961.18237870000007</v>
      </c>
      <c r="X2120" s="59">
        <v>961.18237870000007</v>
      </c>
      <c r="Y2120" s="11" t="s">
        <v>34</v>
      </c>
      <c r="Z2120" s="13">
        <v>57</v>
      </c>
      <c r="AA2120" s="13">
        <v>58</v>
      </c>
      <c r="AB2120" s="13">
        <v>5</v>
      </c>
      <c r="AC2120" s="13"/>
      <c r="AD2120" s="13"/>
    </row>
    <row r="2121" spans="1:30" ht="36" hidden="1" customHeight="1">
      <c r="A2121" s="32">
        <v>213</v>
      </c>
      <c r="B2121" s="209" t="s">
        <v>6228</v>
      </c>
      <c r="C2121" s="209" t="s">
        <v>6229</v>
      </c>
      <c r="D2121" s="129" t="s">
        <v>539</v>
      </c>
      <c r="E2121" s="129" t="s">
        <v>5978</v>
      </c>
      <c r="F2121" s="24">
        <v>6201395</v>
      </c>
      <c r="G2121" s="247"/>
      <c r="H2121" s="247"/>
      <c r="I2121" s="247"/>
      <c r="J2121" s="247"/>
      <c r="K2121" s="247">
        <v>96.32</v>
      </c>
      <c r="L2121" s="247"/>
      <c r="M2121" s="247"/>
      <c r="N2121" s="247"/>
      <c r="O2121" s="247"/>
      <c r="P2121" s="247"/>
      <c r="Q2121" s="13"/>
      <c r="R2121" s="247"/>
      <c r="S2121" s="247">
        <v>55.7</v>
      </c>
      <c r="T2121" s="13"/>
      <c r="U2121" s="13"/>
      <c r="V2121" s="243">
        <f t="shared" si="83"/>
        <v>1115.8346485</v>
      </c>
      <c r="W2121" s="30">
        <v>1115.8346485</v>
      </c>
      <c r="X2121" s="59">
        <v>1115.8346485</v>
      </c>
      <c r="Y2121" s="247" t="s">
        <v>34</v>
      </c>
      <c r="Z2121" s="13">
        <v>57</v>
      </c>
      <c r="AA2121" s="13">
        <v>58</v>
      </c>
      <c r="AB2121" s="13">
        <v>6</v>
      </c>
      <c r="AC2121" s="38" t="s">
        <v>6230</v>
      </c>
      <c r="AD2121" s="13">
        <v>3026</v>
      </c>
    </row>
    <row r="2122" spans="1:30" ht="36" customHeight="1">
      <c r="A2122" s="32">
        <v>214</v>
      </c>
      <c r="B2122" s="209" t="s">
        <v>6231</v>
      </c>
      <c r="C2122" s="209" t="s">
        <v>6232</v>
      </c>
      <c r="D2122" s="129" t="s">
        <v>539</v>
      </c>
      <c r="E2122" s="250" t="s">
        <v>1843</v>
      </c>
      <c r="F2122" s="24">
        <v>6194181</v>
      </c>
      <c r="G2122" s="247"/>
      <c r="H2122" s="247"/>
      <c r="I2122" s="247"/>
      <c r="J2122" s="247"/>
      <c r="K2122" s="247"/>
      <c r="L2122" s="247"/>
      <c r="M2122" s="247"/>
      <c r="N2122" s="247"/>
      <c r="O2122" s="247"/>
      <c r="P2122" s="247"/>
      <c r="Q2122" s="13"/>
      <c r="R2122" s="247"/>
      <c r="S2122" s="247"/>
      <c r="T2122" s="13"/>
      <c r="U2122" s="13"/>
      <c r="V2122" s="243">
        <f t="shared" ref="V2122:V2185" si="84">0.0001543*F2122+0.7*G2122+ 0.7*H2122+0.6*I2122+0.5*J2122+1.02*K2122+0.00088*L2122+0.99*M2122+0.00094*N2122+1.05*O2122+0.00083*P2122+1.09*Q2122+0.0009*R2122+1.09*S2122+1*T2122+0*U2122</f>
        <v>955.76212830000009</v>
      </c>
      <c r="W2122" s="30">
        <v>955.76212830000009</v>
      </c>
      <c r="X2122" s="59">
        <v>955.76212830000009</v>
      </c>
      <c r="Y2122" s="247" t="s">
        <v>34</v>
      </c>
      <c r="Z2122" s="13">
        <v>57</v>
      </c>
      <c r="AA2122" s="13">
        <v>58</v>
      </c>
      <c r="AB2122" s="13">
        <v>6</v>
      </c>
      <c r="AC2122" s="13"/>
      <c r="AD2122" s="13"/>
    </row>
    <row r="2123" spans="1:30" ht="36" hidden="1" customHeight="1">
      <c r="A2123" s="32">
        <v>215</v>
      </c>
      <c r="B2123" s="209" t="s">
        <v>6233</v>
      </c>
      <c r="C2123" s="209" t="s">
        <v>6234</v>
      </c>
      <c r="D2123" s="129" t="s">
        <v>539</v>
      </c>
      <c r="E2123" s="129" t="s">
        <v>5891</v>
      </c>
      <c r="F2123" s="24">
        <v>6178716</v>
      </c>
      <c r="G2123" s="247"/>
      <c r="H2123" s="247"/>
      <c r="I2123" s="247"/>
      <c r="J2123" s="247"/>
      <c r="K2123" s="247"/>
      <c r="L2123" s="247"/>
      <c r="M2123" s="247"/>
      <c r="N2123" s="247"/>
      <c r="O2123" s="247"/>
      <c r="P2123" s="247"/>
      <c r="Q2123" s="13"/>
      <c r="R2123" s="247"/>
      <c r="S2123" s="247"/>
      <c r="T2123" s="13"/>
      <c r="U2123" s="13"/>
      <c r="V2123" s="243">
        <f t="shared" si="84"/>
        <v>953.37587880000001</v>
      </c>
      <c r="W2123" s="30">
        <v>953.37587880000001</v>
      </c>
      <c r="X2123" s="59">
        <v>953.37587880000001</v>
      </c>
      <c r="Y2123" s="247" t="s">
        <v>34</v>
      </c>
      <c r="Z2123" s="13">
        <v>57</v>
      </c>
      <c r="AA2123" s="13">
        <v>58</v>
      </c>
      <c r="AB2123" s="13">
        <v>6</v>
      </c>
      <c r="AC2123" s="38" t="s">
        <v>6235</v>
      </c>
      <c r="AD2123" s="13">
        <v>3214</v>
      </c>
    </row>
    <row r="2124" spans="1:30" ht="36" hidden="1" customHeight="1">
      <c r="A2124" s="32">
        <v>216</v>
      </c>
      <c r="B2124" s="209" t="s">
        <v>6236</v>
      </c>
      <c r="C2124" s="209" t="s">
        <v>6237</v>
      </c>
      <c r="D2124" s="129" t="s">
        <v>539</v>
      </c>
      <c r="E2124" s="248" t="s">
        <v>6238</v>
      </c>
      <c r="F2124" s="24">
        <v>6248620</v>
      </c>
      <c r="G2124" s="247"/>
      <c r="H2124" s="247"/>
      <c r="I2124" s="247"/>
      <c r="J2124" s="247"/>
      <c r="K2124" s="247"/>
      <c r="L2124" s="247"/>
      <c r="M2124" s="247"/>
      <c r="N2124" s="247"/>
      <c r="O2124" s="247"/>
      <c r="P2124" s="247"/>
      <c r="Q2124" s="13"/>
      <c r="R2124" s="247"/>
      <c r="S2124" s="247"/>
      <c r="T2124" s="13"/>
      <c r="U2124" s="13"/>
      <c r="V2124" s="243">
        <f t="shared" si="84"/>
        <v>964.1620660000001</v>
      </c>
      <c r="W2124" s="30">
        <v>938.98107750000008</v>
      </c>
      <c r="X2124" s="59">
        <v>964.1620660000001</v>
      </c>
      <c r="Y2124" s="247" t="s">
        <v>51</v>
      </c>
      <c r="Z2124" s="13">
        <v>57</v>
      </c>
      <c r="AA2124" s="13">
        <v>58</v>
      </c>
      <c r="AB2124" s="13">
        <v>6</v>
      </c>
      <c r="AC2124" s="38" t="s">
        <v>6239</v>
      </c>
      <c r="AD2124" s="13">
        <v>2928</v>
      </c>
    </row>
    <row r="2125" spans="1:30" ht="36" hidden="1" customHeight="1">
      <c r="A2125" s="32">
        <v>217</v>
      </c>
      <c r="B2125" s="209" t="s">
        <v>6240</v>
      </c>
      <c r="C2125" s="209" t="s">
        <v>6232</v>
      </c>
      <c r="D2125" s="129" t="s">
        <v>539</v>
      </c>
      <c r="E2125" s="129" t="s">
        <v>6241</v>
      </c>
      <c r="F2125" s="24">
        <v>5913400</v>
      </c>
      <c r="G2125" s="247"/>
      <c r="H2125" s="247"/>
      <c r="I2125" s="247"/>
      <c r="J2125" s="247"/>
      <c r="K2125" s="247">
        <v>4.3</v>
      </c>
      <c r="L2125" s="247"/>
      <c r="M2125" s="247"/>
      <c r="N2125" s="247"/>
      <c r="O2125" s="247"/>
      <c r="P2125" s="247"/>
      <c r="Q2125" s="13"/>
      <c r="R2125" s="247"/>
      <c r="S2125" s="247">
        <v>7.8</v>
      </c>
      <c r="T2125" s="13"/>
      <c r="U2125" s="13"/>
      <c r="V2125" s="243">
        <f t="shared" si="84"/>
        <v>925.32561999999996</v>
      </c>
      <c r="W2125" s="30">
        <v>925.26390000000004</v>
      </c>
      <c r="X2125" s="59">
        <v>925.26390000000004</v>
      </c>
      <c r="Y2125" s="247" t="s">
        <v>34</v>
      </c>
      <c r="Z2125" s="13">
        <v>57</v>
      </c>
      <c r="AA2125" s="13">
        <v>58</v>
      </c>
      <c r="AB2125" s="13">
        <v>6</v>
      </c>
      <c r="AC2125" s="38" t="s">
        <v>6242</v>
      </c>
      <c r="AD2125" s="13">
        <v>3056</v>
      </c>
    </row>
    <row r="2126" spans="1:30" ht="36" hidden="1" customHeight="1">
      <c r="A2126" s="32">
        <v>218</v>
      </c>
      <c r="B2126" s="209" t="s">
        <v>6243</v>
      </c>
      <c r="C2126" s="209" t="s">
        <v>6244</v>
      </c>
      <c r="D2126" s="129" t="s">
        <v>539</v>
      </c>
      <c r="E2126" s="250" t="s">
        <v>5958</v>
      </c>
      <c r="F2126" s="24">
        <v>5881602</v>
      </c>
      <c r="G2126" s="247"/>
      <c r="H2126" s="247"/>
      <c r="I2126" s="247"/>
      <c r="J2126" s="247"/>
      <c r="K2126" s="247">
        <v>7.8087999999999997</v>
      </c>
      <c r="L2126" s="247"/>
      <c r="M2126" s="247"/>
      <c r="N2126" s="247"/>
      <c r="O2126" s="247"/>
      <c r="P2126" s="247"/>
      <c r="Q2126" s="13"/>
      <c r="R2126" s="247"/>
      <c r="S2126" s="247"/>
      <c r="T2126" s="13"/>
      <c r="U2126" s="13"/>
      <c r="V2126" s="243">
        <f t="shared" si="84"/>
        <v>915.49616460000004</v>
      </c>
      <c r="W2126" s="30">
        <v>915.49616460000004</v>
      </c>
      <c r="X2126" s="59">
        <v>915.49616460000004</v>
      </c>
      <c r="Y2126" s="247" t="s">
        <v>34</v>
      </c>
      <c r="Z2126" s="13">
        <v>57</v>
      </c>
      <c r="AA2126" s="13">
        <v>58</v>
      </c>
      <c r="AB2126" s="13">
        <v>6</v>
      </c>
      <c r="AC2126" s="38" t="s">
        <v>6245</v>
      </c>
      <c r="AD2126" s="13">
        <v>3223</v>
      </c>
    </row>
    <row r="2127" spans="1:30" ht="36" customHeight="1">
      <c r="A2127" s="32">
        <v>219</v>
      </c>
      <c r="B2127" s="209" t="s">
        <v>6246</v>
      </c>
      <c r="C2127" s="209" t="s">
        <v>6247</v>
      </c>
      <c r="D2127" s="129" t="s">
        <v>539</v>
      </c>
      <c r="E2127" s="248" t="s">
        <v>758</v>
      </c>
      <c r="F2127" s="24">
        <v>5806818.1818181816</v>
      </c>
      <c r="G2127" s="247"/>
      <c r="H2127" s="247"/>
      <c r="I2127" s="247"/>
      <c r="J2127" s="247"/>
      <c r="K2127" s="259">
        <v>0.52800000000000002</v>
      </c>
      <c r="L2127" s="259"/>
      <c r="M2127" s="247"/>
      <c r="N2127" s="247"/>
      <c r="O2127" s="247"/>
      <c r="P2127" s="247"/>
      <c r="Q2127" s="13"/>
      <c r="R2127" s="247"/>
      <c r="S2127" s="247"/>
      <c r="T2127" s="13"/>
      <c r="U2127" s="13"/>
      <c r="V2127" s="243">
        <f t="shared" si="84"/>
        <v>896.53060545454548</v>
      </c>
      <c r="W2127" s="30">
        <v>896.53060545454548</v>
      </c>
      <c r="X2127" s="59">
        <v>896.53060545454548</v>
      </c>
      <c r="Y2127" s="247" t="s">
        <v>34</v>
      </c>
      <c r="Z2127" s="13">
        <v>57</v>
      </c>
      <c r="AA2127" s="13">
        <v>58</v>
      </c>
      <c r="AB2127" s="13">
        <v>6</v>
      </c>
      <c r="AC2127" s="13"/>
      <c r="AD2127" s="13"/>
    </row>
    <row r="2128" spans="1:30" ht="36" hidden="1" customHeight="1">
      <c r="A2128" s="32">
        <v>220</v>
      </c>
      <c r="B2128" s="209" t="s">
        <v>6248</v>
      </c>
      <c r="C2128" s="209" t="s">
        <v>6249</v>
      </c>
      <c r="D2128" s="129" t="s">
        <v>539</v>
      </c>
      <c r="E2128" s="248" t="s">
        <v>1843</v>
      </c>
      <c r="F2128" s="24">
        <v>5740746</v>
      </c>
      <c r="G2128" s="247"/>
      <c r="H2128" s="247"/>
      <c r="I2128" s="247"/>
      <c r="J2128" s="247"/>
      <c r="K2128" s="247"/>
      <c r="L2128" s="247"/>
      <c r="M2128" s="247"/>
      <c r="N2128" s="247"/>
      <c r="O2128" s="247"/>
      <c r="P2128" s="247"/>
      <c r="Q2128" s="13"/>
      <c r="R2128" s="247"/>
      <c r="S2128" s="247"/>
      <c r="T2128" s="13"/>
      <c r="U2128" s="13"/>
      <c r="V2128" s="243">
        <f t="shared" si="84"/>
        <v>885.79710780000005</v>
      </c>
      <c r="W2128" s="30">
        <v>885.79710780000005</v>
      </c>
      <c r="X2128" s="59">
        <v>885.79710780000005</v>
      </c>
      <c r="Y2128" s="247" t="s">
        <v>34</v>
      </c>
      <c r="Z2128" s="13">
        <v>57</v>
      </c>
      <c r="AA2128" s="13">
        <v>58</v>
      </c>
      <c r="AB2128" s="13">
        <v>6</v>
      </c>
      <c r="AC2128" s="38" t="s">
        <v>6250</v>
      </c>
      <c r="AD2128" s="13">
        <v>2946</v>
      </c>
    </row>
    <row r="2129" spans="1:30" ht="36" hidden="1" customHeight="1">
      <c r="A2129" s="32">
        <v>221</v>
      </c>
      <c r="B2129" s="209" t="s">
        <v>6251</v>
      </c>
      <c r="C2129" s="209" t="s">
        <v>6252</v>
      </c>
      <c r="D2129" s="129" t="s">
        <v>539</v>
      </c>
      <c r="E2129" s="248" t="s">
        <v>1843</v>
      </c>
      <c r="F2129" s="24">
        <v>5682337</v>
      </c>
      <c r="G2129" s="247"/>
      <c r="H2129" s="247"/>
      <c r="I2129" s="247"/>
      <c r="J2129" s="247"/>
      <c r="K2129" s="264">
        <v>7.74</v>
      </c>
      <c r="L2129" s="264"/>
      <c r="M2129" s="247"/>
      <c r="N2129" s="247"/>
      <c r="O2129" s="247"/>
      <c r="P2129" s="247"/>
      <c r="Q2129" s="13"/>
      <c r="R2129" s="247"/>
      <c r="S2129" s="247"/>
      <c r="T2129" s="13"/>
      <c r="U2129" s="13"/>
      <c r="V2129" s="243">
        <f t="shared" si="84"/>
        <v>884.67939910000007</v>
      </c>
      <c r="W2129" s="30">
        <v>884.67939910000007</v>
      </c>
      <c r="X2129" s="59">
        <v>884.67939910000007</v>
      </c>
      <c r="Y2129" s="247" t="s">
        <v>34</v>
      </c>
      <c r="Z2129" s="13">
        <v>57</v>
      </c>
      <c r="AA2129" s="13">
        <v>58</v>
      </c>
      <c r="AB2129" s="13">
        <v>6</v>
      </c>
      <c r="AC2129" s="38" t="s">
        <v>6189</v>
      </c>
      <c r="AD2129" s="13">
        <v>2920</v>
      </c>
    </row>
    <row r="2130" spans="1:30" ht="36" customHeight="1">
      <c r="A2130" s="32">
        <v>222</v>
      </c>
      <c r="B2130" s="290" t="s">
        <v>6253</v>
      </c>
      <c r="C2130" s="290" t="s">
        <v>6254</v>
      </c>
      <c r="D2130" s="129" t="s">
        <v>539</v>
      </c>
      <c r="E2130" s="291" t="s">
        <v>5672</v>
      </c>
      <c r="F2130" s="24">
        <v>5613544</v>
      </c>
      <c r="G2130" s="247"/>
      <c r="H2130" s="247"/>
      <c r="I2130" s="247"/>
      <c r="J2130" s="247"/>
      <c r="K2130" s="247"/>
      <c r="L2130" s="247"/>
      <c r="M2130" s="247"/>
      <c r="N2130" s="247"/>
      <c r="O2130" s="247"/>
      <c r="P2130" s="247"/>
      <c r="Q2130" s="13"/>
      <c r="R2130" s="247"/>
      <c r="S2130" s="247"/>
      <c r="T2130" s="13"/>
      <c r="U2130" s="13"/>
      <c r="V2130" s="243">
        <f t="shared" si="84"/>
        <v>866.16983920000007</v>
      </c>
      <c r="W2130" s="30">
        <v>866.16983920000007</v>
      </c>
      <c r="X2130" s="59">
        <v>866.16983920000007</v>
      </c>
      <c r="Y2130" s="247" t="s">
        <v>34</v>
      </c>
      <c r="Z2130" s="13">
        <v>57</v>
      </c>
      <c r="AA2130" s="13">
        <v>58</v>
      </c>
      <c r="AB2130" s="13">
        <v>6</v>
      </c>
      <c r="AC2130" s="13"/>
      <c r="AD2130" s="13"/>
    </row>
    <row r="2131" spans="1:30" ht="36" customHeight="1">
      <c r="A2131" s="32">
        <v>223</v>
      </c>
      <c r="B2131" s="209" t="s">
        <v>6255</v>
      </c>
      <c r="C2131" s="209" t="s">
        <v>6256</v>
      </c>
      <c r="D2131" s="129" t="s">
        <v>539</v>
      </c>
      <c r="E2131" s="250" t="s">
        <v>1264</v>
      </c>
      <c r="F2131" s="24">
        <v>5471138</v>
      </c>
      <c r="G2131" s="247"/>
      <c r="H2131" s="247"/>
      <c r="I2131" s="247"/>
      <c r="J2131" s="247"/>
      <c r="K2131" s="247"/>
      <c r="L2131" s="247"/>
      <c r="M2131" s="247"/>
      <c r="N2131" s="247"/>
      <c r="O2131" s="247"/>
      <c r="P2131" s="247"/>
      <c r="Q2131" s="13"/>
      <c r="R2131" s="247"/>
      <c r="S2131" s="247"/>
      <c r="T2131" s="13"/>
      <c r="U2131" s="13"/>
      <c r="V2131" s="243">
        <f t="shared" si="84"/>
        <v>844.1965934000001</v>
      </c>
      <c r="W2131" s="30">
        <v>844.1965934000001</v>
      </c>
      <c r="X2131" s="59">
        <v>844.1965934000001</v>
      </c>
      <c r="Y2131" s="247" t="s">
        <v>34</v>
      </c>
      <c r="Z2131" s="13">
        <v>57</v>
      </c>
      <c r="AA2131" s="13">
        <v>58</v>
      </c>
      <c r="AB2131" s="13">
        <v>6</v>
      </c>
      <c r="AC2131" s="13"/>
      <c r="AD2131" s="13"/>
    </row>
    <row r="2132" spans="1:30" ht="36" customHeight="1">
      <c r="A2132" s="32">
        <v>224</v>
      </c>
      <c r="B2132" s="292" t="s">
        <v>6257</v>
      </c>
      <c r="C2132" s="292" t="s">
        <v>6258</v>
      </c>
      <c r="D2132" s="129" t="s">
        <v>539</v>
      </c>
      <c r="E2132" s="293" t="s">
        <v>601</v>
      </c>
      <c r="F2132" s="24">
        <v>5358172</v>
      </c>
      <c r="G2132" s="247"/>
      <c r="H2132" s="247"/>
      <c r="I2132" s="247"/>
      <c r="J2132" s="247"/>
      <c r="K2132" s="247"/>
      <c r="L2132" s="247"/>
      <c r="M2132" s="247"/>
      <c r="N2132" s="247"/>
      <c r="O2132" s="247"/>
      <c r="P2132" s="247"/>
      <c r="Q2132" s="13"/>
      <c r="R2132" s="247"/>
      <c r="S2132" s="247"/>
      <c r="T2132" s="13"/>
      <c r="U2132" s="13"/>
      <c r="V2132" s="243">
        <f t="shared" si="84"/>
        <v>826.76593960000002</v>
      </c>
      <c r="W2132" s="30">
        <v>826.76593960000002</v>
      </c>
      <c r="X2132" s="59">
        <v>826.76593960000002</v>
      </c>
      <c r="Y2132" s="247" t="s">
        <v>34</v>
      </c>
      <c r="Z2132" s="13">
        <v>57</v>
      </c>
      <c r="AA2132" s="13">
        <v>58</v>
      </c>
      <c r="AB2132" s="13">
        <v>6</v>
      </c>
      <c r="AC2132" s="13"/>
      <c r="AD2132" s="13"/>
    </row>
    <row r="2133" spans="1:30" ht="36" customHeight="1">
      <c r="A2133" s="32">
        <v>225</v>
      </c>
      <c r="B2133" s="209" t="s">
        <v>6259</v>
      </c>
      <c r="C2133" s="209" t="s">
        <v>6260</v>
      </c>
      <c r="D2133" s="129" t="s">
        <v>539</v>
      </c>
      <c r="E2133" s="248" t="s">
        <v>1843</v>
      </c>
      <c r="F2133" s="24">
        <v>5332862</v>
      </c>
      <c r="G2133" s="247"/>
      <c r="H2133" s="247"/>
      <c r="I2133" s="247"/>
      <c r="J2133" s="247"/>
      <c r="K2133" s="247"/>
      <c r="L2133" s="247"/>
      <c r="M2133" s="247"/>
      <c r="N2133" s="247"/>
      <c r="O2133" s="247"/>
      <c r="P2133" s="247"/>
      <c r="Q2133" s="13"/>
      <c r="R2133" s="247"/>
      <c r="S2133" s="247"/>
      <c r="T2133" s="13"/>
      <c r="U2133" s="13"/>
      <c r="V2133" s="243">
        <f t="shared" si="84"/>
        <v>822.8606066000001</v>
      </c>
      <c r="W2133" s="30">
        <v>822.8606066000001</v>
      </c>
      <c r="X2133" s="59">
        <v>822.8606066000001</v>
      </c>
      <c r="Y2133" s="247" t="s">
        <v>34</v>
      </c>
      <c r="Z2133" s="13">
        <v>57</v>
      </c>
      <c r="AA2133" s="13">
        <v>58</v>
      </c>
      <c r="AB2133" s="13">
        <v>6</v>
      </c>
      <c r="AC2133" s="13"/>
      <c r="AD2133" s="13"/>
    </row>
    <row r="2134" spans="1:30" ht="36" hidden="1" customHeight="1">
      <c r="A2134" s="32">
        <v>226</v>
      </c>
      <c r="B2134" s="253" t="s">
        <v>6261</v>
      </c>
      <c r="C2134" s="253" t="s">
        <v>6262</v>
      </c>
      <c r="D2134" s="129" t="s">
        <v>539</v>
      </c>
      <c r="E2134" s="254" t="s">
        <v>403</v>
      </c>
      <c r="F2134" s="24">
        <v>5160000</v>
      </c>
      <c r="G2134" s="247"/>
      <c r="H2134" s="247"/>
      <c r="I2134" s="247"/>
      <c r="J2134" s="247"/>
      <c r="K2134" s="247"/>
      <c r="L2134" s="247"/>
      <c r="M2134" s="247"/>
      <c r="N2134" s="247"/>
      <c r="O2134" s="247"/>
      <c r="P2134" s="247"/>
      <c r="Q2134" s="13"/>
      <c r="R2134" s="247"/>
      <c r="S2134" s="247"/>
      <c r="T2134" s="13"/>
      <c r="U2134" s="13"/>
      <c r="V2134" s="243">
        <f t="shared" si="84"/>
        <v>796.1880000000001</v>
      </c>
      <c r="W2134" s="30">
        <v>796.1880000000001</v>
      </c>
      <c r="X2134" s="59">
        <v>796.1880000000001</v>
      </c>
      <c r="Y2134" s="247" t="s">
        <v>34</v>
      </c>
      <c r="Z2134" s="13">
        <v>57</v>
      </c>
      <c r="AA2134" s="13">
        <v>58</v>
      </c>
      <c r="AB2134" s="13">
        <v>6</v>
      </c>
      <c r="AC2134" s="38" t="s">
        <v>6263</v>
      </c>
      <c r="AD2134" s="13">
        <v>3045</v>
      </c>
    </row>
    <row r="2135" spans="1:30" ht="36" customHeight="1">
      <c r="A2135" s="32">
        <v>227</v>
      </c>
      <c r="B2135" s="209" t="s">
        <v>6264</v>
      </c>
      <c r="C2135" s="209" t="s">
        <v>6265</v>
      </c>
      <c r="D2135" s="129" t="s">
        <v>32</v>
      </c>
      <c r="E2135" s="248" t="s">
        <v>6266</v>
      </c>
      <c r="F2135" s="24">
        <v>5145042</v>
      </c>
      <c r="G2135" s="247"/>
      <c r="H2135" s="247"/>
      <c r="I2135" s="247">
        <v>1372</v>
      </c>
      <c r="J2135" s="247"/>
      <c r="K2135" s="247"/>
      <c r="L2135" s="247"/>
      <c r="M2135" s="247"/>
      <c r="N2135" s="247"/>
      <c r="O2135" s="247"/>
      <c r="P2135" s="247"/>
      <c r="Q2135" s="13"/>
      <c r="R2135" s="247"/>
      <c r="S2135" s="247"/>
      <c r="T2135" s="13"/>
      <c r="U2135" s="13"/>
      <c r="V2135" s="243">
        <f t="shared" si="84"/>
        <v>1617.0799806</v>
      </c>
      <c r="W2135" s="30">
        <v>1617.0799806</v>
      </c>
      <c r="X2135" s="59">
        <v>1617.0799806</v>
      </c>
      <c r="Y2135" s="11" t="s">
        <v>34</v>
      </c>
      <c r="Z2135" s="13">
        <v>57</v>
      </c>
      <c r="AA2135" s="13">
        <v>58</v>
      </c>
      <c r="AB2135" s="13">
        <v>5</v>
      </c>
      <c r="AC2135" s="13"/>
      <c r="AD2135" s="13"/>
    </row>
    <row r="2136" spans="1:30" ht="36" hidden="1" customHeight="1">
      <c r="A2136" s="32">
        <v>228</v>
      </c>
      <c r="B2136" s="209" t="s">
        <v>6267</v>
      </c>
      <c r="C2136" s="209" t="s">
        <v>6268</v>
      </c>
      <c r="D2136" s="129" t="s">
        <v>539</v>
      </c>
      <c r="E2136" s="129" t="s">
        <v>758</v>
      </c>
      <c r="F2136" s="24">
        <v>5121374</v>
      </c>
      <c r="G2136" s="247"/>
      <c r="H2136" s="247"/>
      <c r="I2136" s="247"/>
      <c r="J2136" s="247"/>
      <c r="K2136" s="247"/>
      <c r="L2136" s="247"/>
      <c r="M2136" s="247"/>
      <c r="N2136" s="247"/>
      <c r="O2136" s="247"/>
      <c r="P2136" s="247"/>
      <c r="Q2136" s="13"/>
      <c r="R2136" s="247"/>
      <c r="S2136" s="247"/>
      <c r="T2136" s="13"/>
      <c r="U2136" s="13"/>
      <c r="V2136" s="243">
        <f t="shared" si="84"/>
        <v>790.22800820000009</v>
      </c>
      <c r="W2136" s="30">
        <v>790.22800820000009</v>
      </c>
      <c r="X2136" s="59">
        <v>790.22800820000009</v>
      </c>
      <c r="Y2136" s="247" t="s">
        <v>34</v>
      </c>
      <c r="Z2136" s="13">
        <v>57</v>
      </c>
      <c r="AA2136" s="13">
        <v>58</v>
      </c>
      <c r="AB2136" s="13">
        <v>6</v>
      </c>
      <c r="AC2136" s="38" t="s">
        <v>6269</v>
      </c>
      <c r="AD2136" s="13">
        <v>2954</v>
      </c>
    </row>
    <row r="2137" spans="1:30" ht="36" customHeight="1">
      <c r="A2137" s="32">
        <v>229</v>
      </c>
      <c r="B2137" s="209" t="s">
        <v>6270</v>
      </c>
      <c r="C2137" s="209" t="s">
        <v>6271</v>
      </c>
      <c r="D2137" s="129" t="s">
        <v>539</v>
      </c>
      <c r="E2137" s="250" t="s">
        <v>1843</v>
      </c>
      <c r="F2137" s="24">
        <v>5114076</v>
      </c>
      <c r="G2137" s="247"/>
      <c r="H2137" s="247"/>
      <c r="I2137" s="247"/>
      <c r="J2137" s="247"/>
      <c r="K2137" s="247">
        <v>1.9779999999999998</v>
      </c>
      <c r="L2137" s="247"/>
      <c r="M2137" s="247"/>
      <c r="N2137" s="247"/>
      <c r="O2137" s="247"/>
      <c r="P2137" s="247"/>
      <c r="Q2137" s="13"/>
      <c r="R2137" s="247"/>
      <c r="S2137" s="247">
        <v>1.95</v>
      </c>
      <c r="T2137" s="13"/>
      <c r="U2137" s="13"/>
      <c r="V2137" s="243">
        <f t="shared" si="84"/>
        <v>793.24498679999999</v>
      </c>
      <c r="W2137" s="30">
        <v>793.24498679999999</v>
      </c>
      <c r="X2137" s="59">
        <v>793.24498679999999</v>
      </c>
      <c r="Y2137" s="247" t="s">
        <v>34</v>
      </c>
      <c r="Z2137" s="13">
        <v>57</v>
      </c>
      <c r="AA2137" s="13">
        <v>58</v>
      </c>
      <c r="AB2137" s="13">
        <v>6</v>
      </c>
      <c r="AC2137" s="13"/>
      <c r="AD2137" s="13"/>
    </row>
    <row r="2138" spans="1:30" ht="36" customHeight="1">
      <c r="A2138" s="32">
        <v>230</v>
      </c>
      <c r="B2138" s="209" t="s">
        <v>6272</v>
      </c>
      <c r="C2138" s="209" t="s">
        <v>6273</v>
      </c>
      <c r="D2138" s="129" t="s">
        <v>539</v>
      </c>
      <c r="E2138" s="129" t="s">
        <v>5978</v>
      </c>
      <c r="F2138" s="24">
        <v>5093507</v>
      </c>
      <c r="G2138" s="247"/>
      <c r="H2138" s="247"/>
      <c r="I2138" s="247"/>
      <c r="J2138" s="247"/>
      <c r="K2138" s="247">
        <v>6.6048</v>
      </c>
      <c r="L2138" s="247"/>
      <c r="M2138" s="247"/>
      <c r="N2138" s="247"/>
      <c r="O2138" s="247"/>
      <c r="P2138" s="247"/>
      <c r="Q2138" s="13"/>
      <c r="R2138" s="247"/>
      <c r="S2138" s="247"/>
      <c r="T2138" s="13"/>
      <c r="U2138" s="13"/>
      <c r="V2138" s="243">
        <f t="shared" si="84"/>
        <v>792.66502610000009</v>
      </c>
      <c r="W2138" s="30">
        <v>792.66502610000009</v>
      </c>
      <c r="X2138" s="59">
        <v>792.66502610000009</v>
      </c>
      <c r="Y2138" s="247" t="s">
        <v>34</v>
      </c>
      <c r="Z2138" s="13">
        <v>57</v>
      </c>
      <c r="AA2138" s="13">
        <v>58</v>
      </c>
      <c r="AB2138" s="13">
        <v>6</v>
      </c>
      <c r="AC2138" s="13"/>
      <c r="AD2138" s="13"/>
    </row>
    <row r="2139" spans="1:30" ht="36" customHeight="1">
      <c r="A2139" s="32">
        <v>231</v>
      </c>
      <c r="B2139" s="209" t="s">
        <v>6274</v>
      </c>
      <c r="C2139" s="209" t="s">
        <v>6275</v>
      </c>
      <c r="D2139" s="129" t="s">
        <v>539</v>
      </c>
      <c r="E2139" s="129" t="s">
        <v>5978</v>
      </c>
      <c r="F2139" s="14">
        <v>5075350</v>
      </c>
      <c r="G2139" s="247"/>
      <c r="H2139" s="247"/>
      <c r="I2139" s="247"/>
      <c r="J2139" s="247"/>
      <c r="K2139" s="247">
        <v>5.9340000000000002</v>
      </c>
      <c r="L2139" s="247"/>
      <c r="M2139" s="247"/>
      <c r="N2139" s="247"/>
      <c r="O2139" s="247">
        <v>13.7094</v>
      </c>
      <c r="P2139" s="247"/>
      <c r="Q2139" s="13"/>
      <c r="R2139" s="247"/>
      <c r="S2139" s="247">
        <v>190</v>
      </c>
      <c r="T2139" s="13"/>
      <c r="U2139" s="13"/>
      <c r="V2139" s="243">
        <f t="shared" si="84"/>
        <v>1010.6740550000001</v>
      </c>
      <c r="W2139" s="30">
        <v>1010.6740550000001</v>
      </c>
      <c r="X2139" s="59">
        <v>1010.6740550000001</v>
      </c>
      <c r="Y2139" s="247" t="s">
        <v>34</v>
      </c>
      <c r="Z2139" s="13">
        <v>57</v>
      </c>
      <c r="AA2139" s="13">
        <v>58</v>
      </c>
      <c r="AB2139" s="13">
        <v>6</v>
      </c>
      <c r="AC2139" s="13"/>
      <c r="AD2139" s="13"/>
    </row>
    <row r="2140" spans="1:30" ht="36" customHeight="1">
      <c r="A2140" s="32">
        <v>232</v>
      </c>
      <c r="B2140" s="289" t="s">
        <v>6276</v>
      </c>
      <c r="C2140" s="289" t="s">
        <v>6277</v>
      </c>
      <c r="D2140" s="129" t="s">
        <v>539</v>
      </c>
      <c r="E2140" s="129" t="s">
        <v>1843</v>
      </c>
      <c r="F2140" s="24">
        <v>5072594</v>
      </c>
      <c r="G2140" s="247"/>
      <c r="H2140" s="247"/>
      <c r="I2140" s="247"/>
      <c r="J2140" s="247"/>
      <c r="K2140" s="247"/>
      <c r="L2140" s="247"/>
      <c r="M2140" s="247"/>
      <c r="N2140" s="247"/>
      <c r="O2140" s="247"/>
      <c r="P2140" s="247"/>
      <c r="Q2140" s="13"/>
      <c r="R2140" s="247"/>
      <c r="S2140" s="247"/>
      <c r="T2140" s="13"/>
      <c r="U2140" s="13"/>
      <c r="V2140" s="243">
        <f t="shared" si="84"/>
        <v>782.70125420000011</v>
      </c>
      <c r="W2140" s="30">
        <v>782.70125420000011</v>
      </c>
      <c r="X2140" s="59">
        <v>782.70125420000011</v>
      </c>
      <c r="Y2140" s="247" t="s">
        <v>34</v>
      </c>
      <c r="Z2140" s="13">
        <v>57</v>
      </c>
      <c r="AA2140" s="13">
        <v>58</v>
      </c>
      <c r="AB2140" s="13">
        <v>6</v>
      </c>
      <c r="AC2140" s="13"/>
      <c r="AD2140" s="13"/>
    </row>
    <row r="2141" spans="1:30" ht="36" customHeight="1">
      <c r="A2141" s="32">
        <v>233</v>
      </c>
      <c r="B2141" s="209" t="s">
        <v>6278</v>
      </c>
      <c r="C2141" s="209" t="s">
        <v>6279</v>
      </c>
      <c r="D2141" s="129" t="s">
        <v>539</v>
      </c>
      <c r="E2141" s="248" t="s">
        <v>3222</v>
      </c>
      <c r="F2141" s="24">
        <v>4936423</v>
      </c>
      <c r="G2141" s="247"/>
      <c r="H2141" s="247"/>
      <c r="I2141" s="247"/>
      <c r="J2141" s="247"/>
      <c r="K2141" s="247"/>
      <c r="L2141" s="247"/>
      <c r="M2141" s="247"/>
      <c r="N2141" s="247"/>
      <c r="O2141" s="247"/>
      <c r="P2141" s="247"/>
      <c r="Q2141" s="13"/>
      <c r="R2141" s="247"/>
      <c r="S2141" s="247"/>
      <c r="T2141" s="13"/>
      <c r="U2141" s="13"/>
      <c r="V2141" s="243">
        <f t="shared" si="84"/>
        <v>761.69006890000003</v>
      </c>
      <c r="W2141" s="30">
        <v>761.69006890000003</v>
      </c>
      <c r="X2141" s="59">
        <v>761.69006890000003</v>
      </c>
      <c r="Y2141" s="247" t="s">
        <v>34</v>
      </c>
      <c r="Z2141" s="13">
        <v>57</v>
      </c>
      <c r="AA2141" s="13">
        <v>58</v>
      </c>
      <c r="AB2141" s="13">
        <v>6</v>
      </c>
      <c r="AC2141" s="13"/>
      <c r="AD2141" s="13"/>
    </row>
    <row r="2142" spans="1:30" ht="36" customHeight="1">
      <c r="A2142" s="32">
        <v>234</v>
      </c>
      <c r="B2142" s="294" t="s">
        <v>6280</v>
      </c>
      <c r="C2142" s="294" t="s">
        <v>6281</v>
      </c>
      <c r="D2142" s="129" t="s">
        <v>539</v>
      </c>
      <c r="E2142" s="129" t="s">
        <v>758</v>
      </c>
      <c r="F2142" s="24">
        <v>4757577</v>
      </c>
      <c r="G2142" s="247"/>
      <c r="H2142" s="247"/>
      <c r="I2142" s="247"/>
      <c r="J2142" s="247"/>
      <c r="K2142" s="247"/>
      <c r="L2142" s="247"/>
      <c r="M2142" s="247"/>
      <c r="N2142" s="247"/>
      <c r="O2142" s="247"/>
      <c r="P2142" s="247"/>
      <c r="Q2142" s="13"/>
      <c r="R2142" s="247"/>
      <c r="S2142" s="247"/>
      <c r="T2142" s="13"/>
      <c r="U2142" s="13"/>
      <c r="V2142" s="243">
        <f t="shared" si="84"/>
        <v>734.09413110000003</v>
      </c>
      <c r="W2142" s="30">
        <v>734.09413110000003</v>
      </c>
      <c r="X2142" s="59">
        <v>734.09413110000003</v>
      </c>
      <c r="Y2142" s="247" t="s">
        <v>34</v>
      </c>
      <c r="Z2142" s="13">
        <v>57</v>
      </c>
      <c r="AA2142" s="13">
        <v>58</v>
      </c>
      <c r="AB2142" s="13">
        <v>6</v>
      </c>
      <c r="AC2142" s="13"/>
      <c r="AD2142" s="13"/>
    </row>
    <row r="2143" spans="1:30" ht="36" customHeight="1">
      <c r="A2143" s="32">
        <v>235</v>
      </c>
      <c r="B2143" s="289" t="s">
        <v>6282</v>
      </c>
      <c r="C2143" s="289" t="s">
        <v>6283</v>
      </c>
      <c r="D2143" s="129" t="s">
        <v>539</v>
      </c>
      <c r="E2143" s="295" t="s">
        <v>6284</v>
      </c>
      <c r="F2143" s="24">
        <v>4722722</v>
      </c>
      <c r="G2143" s="247"/>
      <c r="H2143" s="247"/>
      <c r="I2143" s="247"/>
      <c r="J2143" s="247"/>
      <c r="K2143" s="247">
        <v>3.44</v>
      </c>
      <c r="L2143" s="247"/>
      <c r="M2143" s="247"/>
      <c r="N2143" s="247"/>
      <c r="O2143" s="247"/>
      <c r="P2143" s="247"/>
      <c r="Q2143" s="13"/>
      <c r="R2143" s="247"/>
      <c r="S2143" s="247"/>
      <c r="T2143" s="13"/>
      <c r="U2143" s="13"/>
      <c r="V2143" s="243">
        <f t="shared" si="84"/>
        <v>732.22480459999997</v>
      </c>
      <c r="W2143" s="30">
        <v>732.22480459999997</v>
      </c>
      <c r="X2143" s="59">
        <v>732.22480459999997</v>
      </c>
      <c r="Y2143" s="247" t="s">
        <v>34</v>
      </c>
      <c r="Z2143" s="13">
        <v>57</v>
      </c>
      <c r="AA2143" s="13">
        <v>58</v>
      </c>
      <c r="AB2143" s="13">
        <v>6</v>
      </c>
      <c r="AC2143" s="13"/>
      <c r="AD2143" s="13"/>
    </row>
    <row r="2144" spans="1:30" ht="36" customHeight="1">
      <c r="A2144" s="32">
        <v>236</v>
      </c>
      <c r="B2144" s="209" t="s">
        <v>6285</v>
      </c>
      <c r="C2144" s="209" t="s">
        <v>6286</v>
      </c>
      <c r="D2144" s="129" t="s">
        <v>539</v>
      </c>
      <c r="E2144" s="250" t="s">
        <v>1264</v>
      </c>
      <c r="F2144" s="24">
        <v>4667925</v>
      </c>
      <c r="G2144" s="247"/>
      <c r="H2144" s="247"/>
      <c r="I2144" s="247"/>
      <c r="J2144" s="247"/>
      <c r="K2144" s="247">
        <v>3.9559999999999995</v>
      </c>
      <c r="L2144" s="247"/>
      <c r="M2144" s="247"/>
      <c r="N2144" s="247"/>
      <c r="O2144" s="247">
        <v>5.2633000000000001</v>
      </c>
      <c r="P2144" s="247"/>
      <c r="Q2144" s="13"/>
      <c r="R2144" s="247"/>
      <c r="S2144" s="247">
        <v>11.12</v>
      </c>
      <c r="T2144" s="13"/>
      <c r="U2144" s="13"/>
      <c r="V2144" s="243">
        <f t="shared" si="84"/>
        <v>741.94321250000007</v>
      </c>
      <c r="W2144" s="30">
        <v>741.94321250000007</v>
      </c>
      <c r="X2144" s="59">
        <v>741.94321250000007</v>
      </c>
      <c r="Y2144" s="247" t="s">
        <v>34</v>
      </c>
      <c r="Z2144" s="13">
        <v>57</v>
      </c>
      <c r="AA2144" s="13">
        <v>58</v>
      </c>
      <c r="AB2144" s="13">
        <v>6</v>
      </c>
      <c r="AC2144" s="13"/>
      <c r="AD2144" s="13"/>
    </row>
    <row r="2145" spans="1:30" ht="36" hidden="1" customHeight="1">
      <c r="A2145" s="32">
        <v>237</v>
      </c>
      <c r="B2145" s="209" t="s">
        <v>6287</v>
      </c>
      <c r="C2145" s="209" t="s">
        <v>6288</v>
      </c>
      <c r="D2145" s="129" t="s">
        <v>539</v>
      </c>
      <c r="E2145" s="129" t="s">
        <v>6289</v>
      </c>
      <c r="F2145" s="24">
        <v>4608384</v>
      </c>
      <c r="G2145" s="247"/>
      <c r="H2145" s="247"/>
      <c r="I2145" s="247"/>
      <c r="J2145" s="247"/>
      <c r="K2145" s="247"/>
      <c r="L2145" s="247"/>
      <c r="M2145" s="247"/>
      <c r="N2145" s="247"/>
      <c r="O2145" s="247"/>
      <c r="P2145" s="247"/>
      <c r="Q2145" s="13"/>
      <c r="R2145" s="247"/>
      <c r="S2145" s="247"/>
      <c r="T2145" s="13"/>
      <c r="U2145" s="13"/>
      <c r="V2145" s="243">
        <f t="shared" si="84"/>
        <v>711.07365120000009</v>
      </c>
      <c r="W2145" s="30">
        <v>711.07365120000009</v>
      </c>
      <c r="X2145" s="59">
        <v>711.07365120000009</v>
      </c>
      <c r="Y2145" s="247" t="s">
        <v>34</v>
      </c>
      <c r="Z2145" s="13">
        <v>57</v>
      </c>
      <c r="AA2145" s="13">
        <v>58</v>
      </c>
      <c r="AB2145" s="13">
        <v>6</v>
      </c>
      <c r="AC2145" s="38" t="s">
        <v>6290</v>
      </c>
      <c r="AD2145" s="13">
        <v>3020</v>
      </c>
    </row>
    <row r="2146" spans="1:30" ht="36" hidden="1" customHeight="1">
      <c r="A2146" s="32">
        <v>238</v>
      </c>
      <c r="B2146" s="209" t="s">
        <v>6291</v>
      </c>
      <c r="C2146" s="209" t="s">
        <v>6292</v>
      </c>
      <c r="D2146" s="129" t="s">
        <v>539</v>
      </c>
      <c r="E2146" s="129" t="s">
        <v>758</v>
      </c>
      <c r="F2146" s="24">
        <v>4600000</v>
      </c>
      <c r="G2146" s="247"/>
      <c r="H2146" s="247"/>
      <c r="I2146" s="247"/>
      <c r="J2146" s="247"/>
      <c r="K2146" s="264">
        <v>1.032</v>
      </c>
      <c r="L2146" s="264"/>
      <c r="M2146" s="247"/>
      <c r="N2146" s="247"/>
      <c r="O2146" s="247"/>
      <c r="P2146" s="247"/>
      <c r="Q2146" s="13"/>
      <c r="R2146" s="247"/>
      <c r="S2146" s="247">
        <v>35</v>
      </c>
      <c r="T2146" s="13"/>
      <c r="U2146" s="13"/>
      <c r="V2146" s="243">
        <f t="shared" si="84"/>
        <v>748.98264000000006</v>
      </c>
      <c r="W2146" s="30">
        <v>748.98264000000006</v>
      </c>
      <c r="X2146" s="59">
        <v>748.98264000000006</v>
      </c>
      <c r="Y2146" s="247" t="s">
        <v>34</v>
      </c>
      <c r="Z2146" s="13">
        <v>57</v>
      </c>
      <c r="AA2146" s="13">
        <v>58</v>
      </c>
      <c r="AB2146" s="13">
        <v>6</v>
      </c>
      <c r="AC2146" s="38" t="s">
        <v>6293</v>
      </c>
      <c r="AD2146" s="13">
        <v>2987</v>
      </c>
    </row>
    <row r="2147" spans="1:30" ht="36" customHeight="1">
      <c r="A2147" s="32">
        <v>239</v>
      </c>
      <c r="B2147" s="209" t="s">
        <v>6294</v>
      </c>
      <c r="C2147" s="209" t="s">
        <v>6295</v>
      </c>
      <c r="D2147" s="129" t="s">
        <v>539</v>
      </c>
      <c r="E2147" s="129" t="s">
        <v>1843</v>
      </c>
      <c r="F2147" s="24">
        <v>4531858</v>
      </c>
      <c r="G2147" s="247"/>
      <c r="H2147" s="247"/>
      <c r="I2147" s="247"/>
      <c r="J2147" s="247"/>
      <c r="K2147" s="247">
        <v>2.58</v>
      </c>
      <c r="L2147" s="247"/>
      <c r="M2147" s="247"/>
      <c r="N2147" s="247"/>
      <c r="O2147" s="247"/>
      <c r="P2147" s="247"/>
      <c r="Q2147" s="13"/>
      <c r="R2147" s="247"/>
      <c r="S2147" s="247"/>
      <c r="T2147" s="13"/>
      <c r="U2147" s="13"/>
      <c r="V2147" s="243">
        <f t="shared" si="84"/>
        <v>701.89728940000009</v>
      </c>
      <c r="W2147" s="30">
        <v>701.89728940000009</v>
      </c>
      <c r="X2147" s="59">
        <v>701.89728940000009</v>
      </c>
      <c r="Y2147" s="247" t="s">
        <v>34</v>
      </c>
      <c r="Z2147" s="13">
        <v>57</v>
      </c>
      <c r="AA2147" s="13">
        <v>58</v>
      </c>
      <c r="AB2147" s="13">
        <v>6</v>
      </c>
      <c r="AC2147" s="13"/>
      <c r="AD2147" s="13"/>
    </row>
    <row r="2148" spans="1:30" ht="36" customHeight="1">
      <c r="A2148" s="32">
        <v>240</v>
      </c>
      <c r="B2148" s="278" t="s">
        <v>6296</v>
      </c>
      <c r="C2148" s="278" t="s">
        <v>6297</v>
      </c>
      <c r="D2148" s="129" t="s">
        <v>539</v>
      </c>
      <c r="E2148" s="248" t="s">
        <v>758</v>
      </c>
      <c r="F2148" s="24">
        <v>4432797</v>
      </c>
      <c r="G2148" s="247"/>
      <c r="H2148" s="247"/>
      <c r="I2148" s="247"/>
      <c r="J2148" s="247"/>
      <c r="K2148" s="247">
        <v>1.72</v>
      </c>
      <c r="L2148" s="247"/>
      <c r="M2148" s="247"/>
      <c r="N2148" s="247"/>
      <c r="O2148" s="247"/>
      <c r="P2148" s="247"/>
      <c r="Q2148" s="13"/>
      <c r="R2148" s="247"/>
      <c r="S2148" s="247"/>
      <c r="T2148" s="13"/>
      <c r="U2148" s="13"/>
      <c r="V2148" s="243">
        <f t="shared" si="84"/>
        <v>685.73497710000004</v>
      </c>
      <c r="W2148" s="30">
        <v>685.73497710000004</v>
      </c>
      <c r="X2148" s="59">
        <v>685.73497710000004</v>
      </c>
      <c r="Y2148" s="247" t="s">
        <v>34</v>
      </c>
      <c r="Z2148" s="13">
        <v>57</v>
      </c>
      <c r="AA2148" s="13">
        <v>58</v>
      </c>
      <c r="AB2148" s="13">
        <v>6</v>
      </c>
      <c r="AC2148" s="13"/>
      <c r="AD2148" s="13"/>
    </row>
    <row r="2149" spans="1:30" ht="36" customHeight="1">
      <c r="A2149" s="32">
        <v>241</v>
      </c>
      <c r="B2149" s="209" t="s">
        <v>6298</v>
      </c>
      <c r="C2149" s="209" t="s">
        <v>6299</v>
      </c>
      <c r="D2149" s="129" t="s">
        <v>539</v>
      </c>
      <c r="E2149" s="250" t="s">
        <v>1264</v>
      </c>
      <c r="F2149" s="24">
        <v>4393886</v>
      </c>
      <c r="G2149" s="247"/>
      <c r="H2149" s="247"/>
      <c r="I2149" s="247"/>
      <c r="J2149" s="247"/>
      <c r="K2149" s="247"/>
      <c r="L2149" s="247"/>
      <c r="M2149" s="247"/>
      <c r="N2149" s="247"/>
      <c r="O2149" s="247"/>
      <c r="P2149" s="247"/>
      <c r="Q2149" s="13"/>
      <c r="R2149" s="247"/>
      <c r="S2149" s="247"/>
      <c r="T2149" s="13"/>
      <c r="U2149" s="13"/>
      <c r="V2149" s="243">
        <f t="shared" si="84"/>
        <v>677.97660980000001</v>
      </c>
      <c r="W2149" s="30">
        <v>677.97660980000001</v>
      </c>
      <c r="X2149" s="59">
        <v>677.97660980000001</v>
      </c>
      <c r="Y2149" s="247" t="s">
        <v>34</v>
      </c>
      <c r="Z2149" s="13">
        <v>57</v>
      </c>
      <c r="AA2149" s="13">
        <v>58</v>
      </c>
      <c r="AB2149" s="13">
        <v>6</v>
      </c>
      <c r="AC2149" s="13"/>
      <c r="AD2149" s="13"/>
    </row>
    <row r="2150" spans="1:30" ht="36" customHeight="1">
      <c r="A2150" s="32">
        <v>242</v>
      </c>
      <c r="B2150" s="252" t="s">
        <v>6300</v>
      </c>
      <c r="C2150" s="252" t="s">
        <v>6301</v>
      </c>
      <c r="D2150" s="129" t="s">
        <v>539</v>
      </c>
      <c r="E2150" s="272" t="s">
        <v>720</v>
      </c>
      <c r="F2150" s="24">
        <v>4381740</v>
      </c>
      <c r="G2150" s="247"/>
      <c r="H2150" s="247"/>
      <c r="I2150" s="247"/>
      <c r="J2150" s="247"/>
      <c r="K2150" s="247"/>
      <c r="L2150" s="247"/>
      <c r="M2150" s="247"/>
      <c r="N2150" s="247"/>
      <c r="O2150" s="247"/>
      <c r="P2150" s="247"/>
      <c r="Q2150" s="13"/>
      <c r="R2150" s="247"/>
      <c r="S2150" s="247"/>
      <c r="T2150" s="13"/>
      <c r="U2150" s="13"/>
      <c r="V2150" s="243">
        <f t="shared" si="84"/>
        <v>676.10248200000001</v>
      </c>
      <c r="W2150" s="30">
        <v>676.10248200000001</v>
      </c>
      <c r="X2150" s="59">
        <v>676.10248200000001</v>
      </c>
      <c r="Y2150" s="247" t="s">
        <v>34</v>
      </c>
      <c r="Z2150" s="13">
        <v>57</v>
      </c>
      <c r="AA2150" s="13">
        <v>58</v>
      </c>
      <c r="AB2150" s="13">
        <v>6</v>
      </c>
      <c r="AC2150" s="13"/>
      <c r="AD2150" s="13"/>
    </row>
    <row r="2151" spans="1:30" ht="36" hidden="1" customHeight="1">
      <c r="A2151" s="32">
        <v>243</v>
      </c>
      <c r="B2151" s="209" t="s">
        <v>6302</v>
      </c>
      <c r="C2151" s="209" t="s">
        <v>6303</v>
      </c>
      <c r="D2151" s="129" t="s">
        <v>539</v>
      </c>
      <c r="E2151" s="250" t="s">
        <v>1264</v>
      </c>
      <c r="F2151" s="24">
        <v>4323191</v>
      </c>
      <c r="G2151" s="247"/>
      <c r="H2151" s="247"/>
      <c r="I2151" s="247"/>
      <c r="J2151" s="247"/>
      <c r="K2151" s="247"/>
      <c r="L2151" s="247"/>
      <c r="M2151" s="247"/>
      <c r="N2151" s="247"/>
      <c r="O2151" s="247"/>
      <c r="P2151" s="247"/>
      <c r="Q2151" s="13"/>
      <c r="R2151" s="247"/>
      <c r="S2151" s="247"/>
      <c r="T2151" s="13"/>
      <c r="U2151" s="13"/>
      <c r="V2151" s="243">
        <f t="shared" si="84"/>
        <v>667.06837130000008</v>
      </c>
      <c r="W2151" s="30">
        <v>667.06837130000008</v>
      </c>
      <c r="X2151" s="59">
        <v>667.06837130000008</v>
      </c>
      <c r="Y2151" s="247" t="s">
        <v>34</v>
      </c>
      <c r="Z2151" s="13">
        <v>57</v>
      </c>
      <c r="AA2151" s="13">
        <v>58</v>
      </c>
      <c r="AB2151" s="13">
        <v>6</v>
      </c>
      <c r="AC2151" s="38" t="s">
        <v>6304</v>
      </c>
      <c r="AD2151" s="13">
        <v>2905</v>
      </c>
    </row>
    <row r="2152" spans="1:30" ht="36" hidden="1" customHeight="1">
      <c r="A2152" s="32">
        <v>244</v>
      </c>
      <c r="B2152" s="202" t="s">
        <v>6305</v>
      </c>
      <c r="C2152" s="202" t="s">
        <v>6306</v>
      </c>
      <c r="D2152" s="204" t="s">
        <v>539</v>
      </c>
      <c r="E2152" s="204" t="s">
        <v>758</v>
      </c>
      <c r="F2152" s="22">
        <v>4305649</v>
      </c>
      <c r="G2152" s="280"/>
      <c r="H2152" s="280"/>
      <c r="I2152" s="280"/>
      <c r="J2152" s="280"/>
      <c r="K2152" s="280">
        <v>3.01</v>
      </c>
      <c r="L2152" s="280"/>
      <c r="M2152" s="280"/>
      <c r="N2152" s="280"/>
      <c r="O2152" s="280"/>
      <c r="P2152" s="280"/>
      <c r="Q2152" s="26"/>
      <c r="R2152" s="280"/>
      <c r="S2152" s="280"/>
      <c r="T2152" s="26"/>
      <c r="U2152" s="26"/>
      <c r="V2152" s="243">
        <f t="shared" si="84"/>
        <v>667.43184070000007</v>
      </c>
      <c r="W2152" s="28">
        <v>667.43184070000007</v>
      </c>
      <c r="X2152" s="59">
        <v>667.43184070000007</v>
      </c>
      <c r="Y2152" s="280" t="s">
        <v>34</v>
      </c>
      <c r="Z2152" s="13">
        <v>57</v>
      </c>
      <c r="AA2152" s="13">
        <v>58</v>
      </c>
      <c r="AB2152" s="13">
        <v>6</v>
      </c>
      <c r="AC2152" s="38" t="s">
        <v>6307</v>
      </c>
      <c r="AD2152" s="13">
        <v>2913</v>
      </c>
    </row>
    <row r="2153" spans="1:30" ht="36" hidden="1" customHeight="1">
      <c r="A2153" s="32">
        <v>245</v>
      </c>
      <c r="B2153" s="209" t="s">
        <v>6308</v>
      </c>
      <c r="C2153" s="209" t="s">
        <v>6309</v>
      </c>
      <c r="D2153" s="129" t="s">
        <v>539</v>
      </c>
      <c r="E2153" s="129" t="s">
        <v>5978</v>
      </c>
      <c r="F2153" s="24">
        <v>4146527</v>
      </c>
      <c r="G2153" s="247"/>
      <c r="H2153" s="247"/>
      <c r="I2153" s="247"/>
      <c r="J2153" s="247"/>
      <c r="K2153" s="247"/>
      <c r="L2153" s="247"/>
      <c r="M2153" s="247"/>
      <c r="N2153" s="247"/>
      <c r="O2153" s="247"/>
      <c r="P2153" s="247"/>
      <c r="Q2153" s="13"/>
      <c r="R2153" s="247"/>
      <c r="S2153" s="247">
        <v>35.29</v>
      </c>
      <c r="T2153" s="13"/>
      <c r="U2153" s="13"/>
      <c r="V2153" s="243">
        <f t="shared" si="84"/>
        <v>678.27521610000008</v>
      </c>
      <c r="W2153" s="30">
        <v>678.27521609999997</v>
      </c>
      <c r="X2153" s="59">
        <v>678.27521609999997</v>
      </c>
      <c r="Y2153" s="247" t="s">
        <v>34</v>
      </c>
      <c r="Z2153" s="13">
        <v>57</v>
      </c>
      <c r="AA2153" s="13">
        <v>58</v>
      </c>
      <c r="AB2153" s="13">
        <v>6</v>
      </c>
      <c r="AC2153" s="38" t="s">
        <v>6310</v>
      </c>
      <c r="AD2153" s="13">
        <v>3025</v>
      </c>
    </row>
    <row r="2154" spans="1:30" ht="36" customHeight="1">
      <c r="A2154" s="32">
        <v>246</v>
      </c>
      <c r="B2154" s="209" t="s">
        <v>6311</v>
      </c>
      <c r="C2154" s="209" t="s">
        <v>6312</v>
      </c>
      <c r="D2154" s="129" t="s">
        <v>539</v>
      </c>
      <c r="E2154" s="250" t="s">
        <v>1264</v>
      </c>
      <c r="F2154" s="24">
        <v>3962292</v>
      </c>
      <c r="G2154" s="247"/>
      <c r="H2154" s="247"/>
      <c r="I2154" s="247"/>
      <c r="J2154" s="247"/>
      <c r="K2154" s="247">
        <v>5.298</v>
      </c>
      <c r="L2154" s="247"/>
      <c r="M2154" s="247"/>
      <c r="N2154" s="247"/>
      <c r="O2154" s="247">
        <v>45.106699999999996</v>
      </c>
      <c r="P2154" s="247"/>
      <c r="Q2154" s="13"/>
      <c r="R2154" s="247"/>
      <c r="S2154" s="247"/>
      <c r="T2154" s="13"/>
      <c r="U2154" s="13"/>
      <c r="V2154" s="243">
        <f t="shared" si="84"/>
        <v>664.14765060000002</v>
      </c>
      <c r="W2154" s="30">
        <v>664.14765060000002</v>
      </c>
      <c r="X2154" s="59">
        <v>664.14765060000002</v>
      </c>
      <c r="Y2154" s="247" t="s">
        <v>34</v>
      </c>
      <c r="Z2154" s="13">
        <v>57</v>
      </c>
      <c r="AA2154" s="13">
        <v>58</v>
      </c>
      <c r="AB2154" s="13">
        <v>6</v>
      </c>
      <c r="AC2154" s="13"/>
      <c r="AD2154" s="13"/>
    </row>
    <row r="2155" spans="1:30" ht="36" hidden="1" customHeight="1">
      <c r="A2155" s="32">
        <v>247</v>
      </c>
      <c r="B2155" s="253" t="s">
        <v>6313</v>
      </c>
      <c r="C2155" s="253" t="s">
        <v>6314</v>
      </c>
      <c r="D2155" s="129" t="s">
        <v>539</v>
      </c>
      <c r="E2155" s="129" t="s">
        <v>6315</v>
      </c>
      <c r="F2155" s="24">
        <v>3959043</v>
      </c>
      <c r="G2155" s="247"/>
      <c r="H2155" s="247"/>
      <c r="I2155" s="247"/>
      <c r="J2155" s="247"/>
      <c r="K2155" s="247">
        <v>7.335799999999999</v>
      </c>
      <c r="L2155" s="247"/>
      <c r="M2155" s="247"/>
      <c r="N2155" s="247"/>
      <c r="O2155" s="247"/>
      <c r="P2155" s="247"/>
      <c r="Q2155" s="13"/>
      <c r="R2155" s="247"/>
      <c r="S2155" s="247"/>
      <c r="T2155" s="13"/>
      <c r="U2155" s="13"/>
      <c r="V2155" s="243">
        <f t="shared" si="84"/>
        <v>618.36285090000013</v>
      </c>
      <c r="W2155" s="30">
        <v>618.36285090000013</v>
      </c>
      <c r="X2155" s="59">
        <v>618.36285090000013</v>
      </c>
      <c r="Y2155" s="247" t="s">
        <v>34</v>
      </c>
      <c r="Z2155" s="13">
        <v>57</v>
      </c>
      <c r="AA2155" s="13">
        <v>58</v>
      </c>
      <c r="AB2155" s="13">
        <v>6</v>
      </c>
      <c r="AC2155" s="38" t="s">
        <v>6316</v>
      </c>
      <c r="AD2155" s="13">
        <v>3054</v>
      </c>
    </row>
    <row r="2156" spans="1:30" ht="36" customHeight="1">
      <c r="A2156" s="32">
        <v>248</v>
      </c>
      <c r="B2156" s="296" t="s">
        <v>6317</v>
      </c>
      <c r="C2156" s="296" t="s">
        <v>6318</v>
      </c>
      <c r="D2156" s="129" t="s">
        <v>539</v>
      </c>
      <c r="E2156" s="297" t="s">
        <v>758</v>
      </c>
      <c r="F2156" s="24">
        <v>4045988</v>
      </c>
      <c r="G2156" s="247"/>
      <c r="H2156" s="247"/>
      <c r="I2156" s="247"/>
      <c r="J2156" s="247"/>
      <c r="K2156" s="247">
        <v>2.15</v>
      </c>
      <c r="L2156" s="247"/>
      <c r="M2156" s="247"/>
      <c r="N2156" s="247"/>
      <c r="O2156" s="247"/>
      <c r="P2156" s="247"/>
      <c r="Q2156" s="13"/>
      <c r="R2156" s="247"/>
      <c r="S2156" s="247"/>
      <c r="T2156" s="13"/>
      <c r="U2156" s="13"/>
      <c r="V2156" s="243">
        <f t="shared" si="84"/>
        <v>626.48894840000003</v>
      </c>
      <c r="W2156" s="30">
        <v>611.50441250000006</v>
      </c>
      <c r="X2156" s="59">
        <v>626.48894840000003</v>
      </c>
      <c r="Y2156" s="247" t="s">
        <v>51</v>
      </c>
      <c r="Z2156" s="13">
        <v>57</v>
      </c>
      <c r="AA2156" s="13">
        <v>58</v>
      </c>
      <c r="AB2156" s="13">
        <v>6</v>
      </c>
      <c r="AC2156" s="13"/>
      <c r="AD2156" s="13"/>
    </row>
    <row r="2157" spans="1:30" ht="36" customHeight="1">
      <c r="A2157" s="32">
        <v>249</v>
      </c>
      <c r="B2157" s="209" t="s">
        <v>6319</v>
      </c>
      <c r="C2157" s="209" t="s">
        <v>6320</v>
      </c>
      <c r="D2157" s="129" t="s">
        <v>539</v>
      </c>
      <c r="E2157" s="250" t="s">
        <v>6321</v>
      </c>
      <c r="F2157" s="24">
        <v>3935695</v>
      </c>
      <c r="G2157" s="129"/>
      <c r="H2157" s="129"/>
      <c r="I2157" s="129"/>
      <c r="J2157" s="129"/>
      <c r="K2157" s="129"/>
      <c r="L2157" s="129"/>
      <c r="M2157" s="129"/>
      <c r="N2157" s="129"/>
      <c r="O2157" s="129"/>
      <c r="P2157" s="129"/>
      <c r="Q2157" s="13"/>
      <c r="R2157" s="129"/>
      <c r="S2157" s="129"/>
      <c r="T2157" s="13"/>
      <c r="U2157" s="13"/>
      <c r="V2157" s="243">
        <f t="shared" si="84"/>
        <v>607.27773850000005</v>
      </c>
      <c r="W2157" s="30">
        <v>607.27773850000005</v>
      </c>
      <c r="X2157" s="59">
        <v>607.27773850000005</v>
      </c>
      <c r="Y2157" s="129" t="s">
        <v>34</v>
      </c>
      <c r="Z2157" s="13">
        <v>57</v>
      </c>
      <c r="AA2157" s="13">
        <v>58</v>
      </c>
      <c r="AB2157" s="13">
        <v>6</v>
      </c>
      <c r="AC2157" s="13"/>
      <c r="AD2157" s="13"/>
    </row>
    <row r="2158" spans="1:30" ht="36" hidden="1" customHeight="1">
      <c r="A2158" s="32">
        <v>250</v>
      </c>
      <c r="B2158" s="202" t="s">
        <v>6322</v>
      </c>
      <c r="C2158" s="202" t="s">
        <v>6323</v>
      </c>
      <c r="D2158" s="204" t="s">
        <v>32</v>
      </c>
      <c r="E2158" s="204" t="s">
        <v>5633</v>
      </c>
      <c r="F2158" s="22">
        <v>3903316</v>
      </c>
      <c r="G2158" s="280"/>
      <c r="H2158" s="280"/>
      <c r="I2158" s="280"/>
      <c r="J2158" s="280"/>
      <c r="K2158" s="280">
        <v>8.4280000000000008</v>
      </c>
      <c r="L2158" s="280"/>
      <c r="M2158" s="280">
        <v>824.31</v>
      </c>
      <c r="N2158" s="280"/>
      <c r="O2158" s="280">
        <v>5.7670000000000003</v>
      </c>
      <c r="P2158" s="280"/>
      <c r="Q2158" s="26"/>
      <c r="R2158" s="280"/>
      <c r="S2158" s="280">
        <v>73.8</v>
      </c>
      <c r="T2158" s="26"/>
      <c r="U2158" s="26"/>
      <c r="V2158" s="243">
        <f t="shared" si="84"/>
        <v>1513.4424687999999</v>
      </c>
      <c r="W2158" s="28">
        <v>1513.4424687999999</v>
      </c>
      <c r="X2158" s="59">
        <v>1513.4424687999999</v>
      </c>
      <c r="Y2158" s="11" t="s">
        <v>34</v>
      </c>
      <c r="Z2158" s="13">
        <v>57</v>
      </c>
      <c r="AA2158" s="13">
        <v>58</v>
      </c>
      <c r="AB2158" s="13">
        <v>5</v>
      </c>
      <c r="AC2158" s="38" t="s">
        <v>6324</v>
      </c>
      <c r="AD2158" s="13">
        <v>3040</v>
      </c>
    </row>
    <row r="2159" spans="1:30" ht="36" customHeight="1">
      <c r="A2159" s="32">
        <v>251</v>
      </c>
      <c r="B2159" s="209" t="s">
        <v>6325</v>
      </c>
      <c r="C2159" s="209" t="s">
        <v>6326</v>
      </c>
      <c r="D2159" s="129" t="s">
        <v>539</v>
      </c>
      <c r="E2159" s="250" t="s">
        <v>1843</v>
      </c>
      <c r="F2159" s="24">
        <v>3870000</v>
      </c>
      <c r="G2159" s="247"/>
      <c r="H2159" s="247"/>
      <c r="I2159" s="247"/>
      <c r="J2159" s="247"/>
      <c r="K2159" s="247">
        <v>8</v>
      </c>
      <c r="L2159" s="247"/>
      <c r="M2159" s="247"/>
      <c r="N2159" s="247"/>
      <c r="O2159" s="247"/>
      <c r="P2159" s="247"/>
      <c r="Q2159" s="13"/>
      <c r="R2159" s="247"/>
      <c r="S2159" s="247"/>
      <c r="T2159" s="13"/>
      <c r="U2159" s="13"/>
      <c r="V2159" s="243">
        <f t="shared" si="84"/>
        <v>605.30100000000004</v>
      </c>
      <c r="W2159" s="30">
        <v>605.30100000000004</v>
      </c>
      <c r="X2159" s="59">
        <v>605.30100000000004</v>
      </c>
      <c r="Y2159" s="247" t="s">
        <v>34</v>
      </c>
      <c r="Z2159" s="13">
        <v>57</v>
      </c>
      <c r="AA2159" s="13">
        <v>58</v>
      </c>
      <c r="AB2159" s="13">
        <v>6</v>
      </c>
      <c r="AC2159" s="13"/>
      <c r="AD2159" s="13"/>
    </row>
    <row r="2160" spans="1:30" ht="36" customHeight="1">
      <c r="A2160" s="32">
        <v>252</v>
      </c>
      <c r="B2160" s="209" t="s">
        <v>6327</v>
      </c>
      <c r="C2160" s="209" t="s">
        <v>6328</v>
      </c>
      <c r="D2160" s="204" t="s">
        <v>539</v>
      </c>
      <c r="E2160" s="129" t="s">
        <v>5978</v>
      </c>
      <c r="F2160" s="24">
        <v>3863327</v>
      </c>
      <c r="G2160" s="247"/>
      <c r="H2160" s="247"/>
      <c r="I2160" s="247"/>
      <c r="J2160" s="247"/>
      <c r="K2160" s="247">
        <v>135.88</v>
      </c>
      <c r="L2160" s="247"/>
      <c r="M2160" s="247"/>
      <c r="N2160" s="247"/>
      <c r="O2160" s="247"/>
      <c r="P2160" s="247"/>
      <c r="Q2160" s="13"/>
      <c r="R2160" s="247"/>
      <c r="S2160" s="247"/>
      <c r="T2160" s="13"/>
      <c r="U2160" s="13"/>
      <c r="V2160" s="243">
        <f t="shared" si="84"/>
        <v>734.70895610000002</v>
      </c>
      <c r="W2160" s="30">
        <v>734.70895610000002</v>
      </c>
      <c r="X2160" s="59">
        <v>734.70895610000002</v>
      </c>
      <c r="Y2160" s="247" t="s">
        <v>34</v>
      </c>
      <c r="Z2160" s="13">
        <v>57</v>
      </c>
      <c r="AA2160" s="13">
        <v>58</v>
      </c>
      <c r="AB2160" s="13">
        <v>6</v>
      </c>
      <c r="AC2160" s="13"/>
      <c r="AD2160" s="13"/>
    </row>
    <row r="2161" spans="1:30" ht="36" customHeight="1">
      <c r="A2161" s="32">
        <v>253</v>
      </c>
      <c r="B2161" s="209" t="s">
        <v>6329</v>
      </c>
      <c r="C2161" s="209" t="s">
        <v>6330</v>
      </c>
      <c r="D2161" s="204" t="s">
        <v>539</v>
      </c>
      <c r="E2161" s="129" t="s">
        <v>5891</v>
      </c>
      <c r="F2161" s="24">
        <v>3861133</v>
      </c>
      <c r="G2161" s="247"/>
      <c r="H2161" s="247"/>
      <c r="I2161" s="247"/>
      <c r="J2161" s="247"/>
      <c r="K2161" s="247"/>
      <c r="L2161" s="247"/>
      <c r="M2161" s="247"/>
      <c r="N2161" s="247"/>
      <c r="O2161" s="247"/>
      <c r="P2161" s="247"/>
      <c r="Q2161" s="13"/>
      <c r="R2161" s="247"/>
      <c r="S2161" s="247"/>
      <c r="T2161" s="13"/>
      <c r="U2161" s="13"/>
      <c r="V2161" s="243">
        <f t="shared" si="84"/>
        <v>595.77282190000005</v>
      </c>
      <c r="W2161" s="30">
        <v>595.77282190000005</v>
      </c>
      <c r="X2161" s="59">
        <v>595.77282190000005</v>
      </c>
      <c r="Y2161" s="247" t="s">
        <v>34</v>
      </c>
      <c r="Z2161" s="13">
        <v>57</v>
      </c>
      <c r="AA2161" s="13">
        <v>58</v>
      </c>
      <c r="AB2161" s="13">
        <v>6</v>
      </c>
      <c r="AC2161" s="13"/>
      <c r="AD2161" s="13"/>
    </row>
    <row r="2162" spans="1:30" ht="36" hidden="1" customHeight="1">
      <c r="A2162" s="32">
        <v>254</v>
      </c>
      <c r="B2162" s="253" t="s">
        <v>6331</v>
      </c>
      <c r="C2162" s="253" t="s">
        <v>6332</v>
      </c>
      <c r="D2162" s="129" t="s">
        <v>539</v>
      </c>
      <c r="E2162" s="129" t="s">
        <v>6333</v>
      </c>
      <c r="F2162" s="24">
        <v>3798283</v>
      </c>
      <c r="G2162" s="247"/>
      <c r="H2162" s="247"/>
      <c r="I2162" s="247"/>
      <c r="J2162" s="247"/>
      <c r="K2162" s="247">
        <v>7.1380000000000008</v>
      </c>
      <c r="L2162" s="247"/>
      <c r="M2162" s="247"/>
      <c r="N2162" s="247"/>
      <c r="O2162" s="247"/>
      <c r="P2162" s="247"/>
      <c r="Q2162" s="13"/>
      <c r="R2162" s="247"/>
      <c r="S2162" s="247"/>
      <c r="T2162" s="13"/>
      <c r="U2162" s="13"/>
      <c r="V2162" s="243">
        <f t="shared" si="84"/>
        <v>593.35582690000001</v>
      </c>
      <c r="W2162" s="30">
        <v>593.35582690000001</v>
      </c>
      <c r="X2162" s="59">
        <v>593.35582690000001</v>
      </c>
      <c r="Y2162" s="247" t="s">
        <v>34</v>
      </c>
      <c r="Z2162" s="13">
        <v>57</v>
      </c>
      <c r="AA2162" s="13">
        <v>58</v>
      </c>
      <c r="AB2162" s="13">
        <v>6</v>
      </c>
      <c r="AC2162" s="38" t="s">
        <v>6334</v>
      </c>
      <c r="AD2162" s="13">
        <v>3055</v>
      </c>
    </row>
    <row r="2163" spans="1:30" ht="36" customHeight="1">
      <c r="A2163" s="32">
        <v>255</v>
      </c>
      <c r="B2163" s="133" t="s">
        <v>6335</v>
      </c>
      <c r="C2163" s="133" t="s">
        <v>6336</v>
      </c>
      <c r="D2163" s="11" t="s">
        <v>539</v>
      </c>
      <c r="E2163" s="11" t="s">
        <v>758</v>
      </c>
      <c r="F2163" s="14">
        <v>3767105</v>
      </c>
      <c r="G2163" s="129"/>
      <c r="H2163" s="129"/>
      <c r="I2163" s="129"/>
      <c r="J2163" s="129"/>
      <c r="K2163" s="129"/>
      <c r="L2163" s="129"/>
      <c r="M2163" s="129"/>
      <c r="N2163" s="129"/>
      <c r="O2163" s="129"/>
      <c r="P2163" s="129"/>
      <c r="Q2163" s="13"/>
      <c r="R2163" s="129"/>
      <c r="S2163" s="129"/>
      <c r="T2163" s="13"/>
      <c r="U2163" s="13"/>
      <c r="V2163" s="243">
        <f t="shared" si="84"/>
        <v>581.26430149999999</v>
      </c>
      <c r="W2163" s="30">
        <v>581.26430149999999</v>
      </c>
      <c r="X2163" s="59">
        <v>581.26430149999999</v>
      </c>
      <c r="Y2163" s="129" t="s">
        <v>34</v>
      </c>
      <c r="Z2163" s="13">
        <v>57</v>
      </c>
      <c r="AA2163" s="13">
        <v>58</v>
      </c>
      <c r="AB2163" s="13">
        <v>6</v>
      </c>
      <c r="AC2163" s="13"/>
      <c r="AD2163" s="13"/>
    </row>
    <row r="2164" spans="1:30" ht="36" hidden="1" customHeight="1">
      <c r="A2164" s="32">
        <v>256</v>
      </c>
      <c r="B2164" s="209" t="s">
        <v>6337</v>
      </c>
      <c r="C2164" s="209" t="s">
        <v>6338</v>
      </c>
      <c r="D2164" s="129" t="s">
        <v>539</v>
      </c>
      <c r="E2164" s="129" t="s">
        <v>758</v>
      </c>
      <c r="F2164" s="24">
        <v>3761231</v>
      </c>
      <c r="G2164" s="247"/>
      <c r="H2164" s="247"/>
      <c r="I2164" s="247"/>
      <c r="J2164" s="247"/>
      <c r="K2164" s="247">
        <v>4.1280000000000001</v>
      </c>
      <c r="L2164" s="247"/>
      <c r="M2164" s="247"/>
      <c r="N2164" s="247"/>
      <c r="O2164" s="247"/>
      <c r="P2164" s="247"/>
      <c r="Q2164" s="13"/>
      <c r="R2164" s="247"/>
      <c r="S2164" s="247"/>
      <c r="T2164" s="13"/>
      <c r="U2164" s="13"/>
      <c r="V2164" s="243">
        <f t="shared" si="84"/>
        <v>584.56850329999997</v>
      </c>
      <c r="W2164" s="30">
        <v>584.56850329999997</v>
      </c>
      <c r="X2164" s="59">
        <v>584.56850329999997</v>
      </c>
      <c r="Y2164" s="129" t="s">
        <v>34</v>
      </c>
      <c r="Z2164" s="13">
        <v>57</v>
      </c>
      <c r="AA2164" s="13">
        <v>58</v>
      </c>
      <c r="AB2164" s="13">
        <v>6</v>
      </c>
      <c r="AC2164" s="38" t="s">
        <v>6339</v>
      </c>
      <c r="AD2164" s="13">
        <v>3237</v>
      </c>
    </row>
    <row r="2165" spans="1:30" ht="36" customHeight="1">
      <c r="A2165" s="32">
        <v>257</v>
      </c>
      <c r="B2165" s="209" t="s">
        <v>6340</v>
      </c>
      <c r="C2165" s="209" t="s">
        <v>6341</v>
      </c>
      <c r="D2165" s="129" t="s">
        <v>539</v>
      </c>
      <c r="E2165" s="129" t="s">
        <v>1625</v>
      </c>
      <c r="F2165" s="24">
        <v>3706936</v>
      </c>
      <c r="G2165" s="247"/>
      <c r="H2165" s="247"/>
      <c r="I2165" s="247"/>
      <c r="J2165" s="247"/>
      <c r="K2165" s="247"/>
      <c r="L2165" s="247"/>
      <c r="M2165" s="247"/>
      <c r="N2165" s="247"/>
      <c r="O2165" s="247"/>
      <c r="P2165" s="247"/>
      <c r="Q2165" s="13"/>
      <c r="R2165" s="247"/>
      <c r="S2165" s="247"/>
      <c r="T2165" s="13"/>
      <c r="U2165" s="13"/>
      <c r="V2165" s="243">
        <f t="shared" si="84"/>
        <v>571.98022480000009</v>
      </c>
      <c r="W2165" s="30">
        <v>571.98022480000009</v>
      </c>
      <c r="X2165" s="59">
        <v>571.98022480000009</v>
      </c>
      <c r="Y2165" s="129" t="s">
        <v>34</v>
      </c>
      <c r="Z2165" s="13">
        <v>57</v>
      </c>
      <c r="AA2165" s="13">
        <v>58</v>
      </c>
      <c r="AB2165" s="13">
        <v>6</v>
      </c>
      <c r="AC2165" s="13"/>
      <c r="AD2165" s="13"/>
    </row>
    <row r="2166" spans="1:30" ht="36" hidden="1" customHeight="1">
      <c r="A2166" s="32">
        <v>258</v>
      </c>
      <c r="B2166" s="209" t="s">
        <v>6342</v>
      </c>
      <c r="C2166" s="209" t="s">
        <v>6343</v>
      </c>
      <c r="D2166" s="129" t="s">
        <v>539</v>
      </c>
      <c r="E2166" s="129" t="s">
        <v>5752</v>
      </c>
      <c r="F2166" s="24">
        <v>3704202</v>
      </c>
      <c r="G2166" s="247"/>
      <c r="H2166" s="247"/>
      <c r="I2166" s="247"/>
      <c r="J2166" s="247"/>
      <c r="K2166" s="247">
        <v>769.69999999999993</v>
      </c>
      <c r="L2166" s="247"/>
      <c r="M2166" s="247"/>
      <c r="N2166" s="247"/>
      <c r="O2166" s="247"/>
      <c r="P2166" s="247"/>
      <c r="Q2166" s="13"/>
      <c r="R2166" s="247"/>
      <c r="S2166" s="247"/>
      <c r="T2166" s="13"/>
      <c r="U2166" s="13"/>
      <c r="V2166" s="243">
        <f t="shared" si="84"/>
        <v>1356.6523686</v>
      </c>
      <c r="W2166" s="30">
        <v>1355.7419986</v>
      </c>
      <c r="X2166" s="59">
        <v>1356.6523686</v>
      </c>
      <c r="Y2166" s="247" t="s">
        <v>51</v>
      </c>
      <c r="Z2166" s="13">
        <v>57</v>
      </c>
      <c r="AA2166" s="13">
        <v>58</v>
      </c>
      <c r="AB2166" s="13">
        <v>6</v>
      </c>
      <c r="AC2166" s="38" t="s">
        <v>6344</v>
      </c>
      <c r="AD2166" s="13">
        <v>3012</v>
      </c>
    </row>
    <row r="2167" spans="1:30" ht="36" customHeight="1">
      <c r="A2167" s="32">
        <v>259</v>
      </c>
      <c r="B2167" s="209" t="s">
        <v>6345</v>
      </c>
      <c r="C2167" s="209" t="s">
        <v>6346</v>
      </c>
      <c r="D2167" s="129" t="s">
        <v>539</v>
      </c>
      <c r="E2167" s="129" t="s">
        <v>5978</v>
      </c>
      <c r="F2167" s="24">
        <v>3689614</v>
      </c>
      <c r="G2167" s="247"/>
      <c r="H2167" s="247"/>
      <c r="I2167" s="247"/>
      <c r="J2167" s="247"/>
      <c r="K2167" s="247">
        <v>1.032</v>
      </c>
      <c r="L2167" s="247"/>
      <c r="M2167" s="247"/>
      <c r="N2167" s="247"/>
      <c r="O2167" s="247">
        <v>0.73</v>
      </c>
      <c r="P2167" s="247"/>
      <c r="Q2167" s="13"/>
      <c r="R2167" s="247"/>
      <c r="S2167" s="247">
        <v>18</v>
      </c>
      <c r="T2167" s="13"/>
      <c r="U2167" s="13"/>
      <c r="V2167" s="243">
        <f t="shared" si="84"/>
        <v>590.74658020000004</v>
      </c>
      <c r="W2167" s="30">
        <v>590.74658020000004</v>
      </c>
      <c r="X2167" s="59">
        <v>590.74658020000004</v>
      </c>
      <c r="Y2167" s="247" t="s">
        <v>34</v>
      </c>
      <c r="Z2167" s="13">
        <v>57</v>
      </c>
      <c r="AA2167" s="13">
        <v>58</v>
      </c>
      <c r="AB2167" s="13">
        <v>6</v>
      </c>
      <c r="AC2167" s="13"/>
      <c r="AD2167" s="13"/>
    </row>
    <row r="2168" spans="1:30" ht="36" customHeight="1">
      <c r="A2168" s="32">
        <v>260</v>
      </c>
      <c r="B2168" s="289" t="s">
        <v>6347</v>
      </c>
      <c r="C2168" s="289" t="s">
        <v>6348</v>
      </c>
      <c r="D2168" s="129" t="s">
        <v>539</v>
      </c>
      <c r="E2168" s="295" t="s">
        <v>147</v>
      </c>
      <c r="F2168" s="24">
        <v>3662404</v>
      </c>
      <c r="G2168" s="247"/>
      <c r="H2168" s="247"/>
      <c r="I2168" s="247"/>
      <c r="J2168" s="247"/>
      <c r="K2168" s="247">
        <v>6.1920000000000002</v>
      </c>
      <c r="L2168" s="247"/>
      <c r="M2168" s="247"/>
      <c r="N2168" s="247"/>
      <c r="O2168" s="247"/>
      <c r="P2168" s="247"/>
      <c r="Q2168" s="13"/>
      <c r="R2168" s="247"/>
      <c r="S2168" s="247"/>
      <c r="T2168" s="13"/>
      <c r="U2168" s="13"/>
      <c r="V2168" s="243">
        <f t="shared" si="84"/>
        <v>571.42477719999999</v>
      </c>
      <c r="W2168" s="30">
        <v>571.42477719999999</v>
      </c>
      <c r="X2168" s="59">
        <v>571.42477719999999</v>
      </c>
      <c r="Y2168" s="247" t="s">
        <v>34</v>
      </c>
      <c r="Z2168" s="13">
        <v>57</v>
      </c>
      <c r="AA2168" s="13">
        <v>58</v>
      </c>
      <c r="AB2168" s="13">
        <v>6</v>
      </c>
      <c r="AC2168" s="13"/>
      <c r="AD2168" s="13"/>
    </row>
    <row r="2169" spans="1:30" ht="36" hidden="1" customHeight="1">
      <c r="A2169" s="32">
        <v>261</v>
      </c>
      <c r="B2169" s="209" t="s">
        <v>6349</v>
      </c>
      <c r="C2169" s="209" t="s">
        <v>6350</v>
      </c>
      <c r="D2169" s="129" t="s">
        <v>539</v>
      </c>
      <c r="E2169" s="129" t="s">
        <v>5891</v>
      </c>
      <c r="F2169" s="24">
        <v>3646882</v>
      </c>
      <c r="G2169" s="247"/>
      <c r="H2169" s="247"/>
      <c r="I2169" s="247"/>
      <c r="J2169" s="247"/>
      <c r="K2169" s="247"/>
      <c r="L2169" s="247"/>
      <c r="M2169" s="247"/>
      <c r="N2169" s="247"/>
      <c r="O2169" s="247"/>
      <c r="P2169" s="247"/>
      <c r="Q2169" s="13"/>
      <c r="R2169" s="247"/>
      <c r="S2169" s="247"/>
      <c r="T2169" s="13"/>
      <c r="U2169" s="13"/>
      <c r="V2169" s="243">
        <f t="shared" si="84"/>
        <v>562.71389260000001</v>
      </c>
      <c r="W2169" s="30">
        <v>562.71389260000001</v>
      </c>
      <c r="X2169" s="59">
        <v>562.71389260000001</v>
      </c>
      <c r="Y2169" s="247" t="s">
        <v>34</v>
      </c>
      <c r="Z2169" s="13">
        <v>57</v>
      </c>
      <c r="AA2169" s="13">
        <v>58</v>
      </c>
      <c r="AB2169" s="13">
        <v>6</v>
      </c>
      <c r="AC2169" s="38" t="s">
        <v>6351</v>
      </c>
      <c r="AD2169" s="13">
        <v>3043</v>
      </c>
    </row>
    <row r="2170" spans="1:30" ht="36" customHeight="1">
      <c r="A2170" s="32">
        <v>262</v>
      </c>
      <c r="B2170" s="298" t="s">
        <v>6352</v>
      </c>
      <c r="C2170" s="298" t="s">
        <v>6353</v>
      </c>
      <c r="D2170" s="129" t="s">
        <v>539</v>
      </c>
      <c r="E2170" s="129" t="s">
        <v>1843</v>
      </c>
      <c r="F2170" s="24">
        <v>3604536</v>
      </c>
      <c r="G2170" s="247"/>
      <c r="H2170" s="247"/>
      <c r="I2170" s="247"/>
      <c r="J2170" s="247"/>
      <c r="K2170" s="247"/>
      <c r="L2170" s="247"/>
      <c r="M2170" s="247"/>
      <c r="N2170" s="247"/>
      <c r="O2170" s="247"/>
      <c r="P2170" s="247"/>
      <c r="Q2170" s="13"/>
      <c r="R2170" s="247"/>
      <c r="S2170" s="247"/>
      <c r="T2170" s="13"/>
      <c r="U2170" s="13"/>
      <c r="V2170" s="243">
        <f t="shared" si="84"/>
        <v>556.17990480000003</v>
      </c>
      <c r="W2170" s="30">
        <v>556.17990480000003</v>
      </c>
      <c r="X2170" s="59">
        <v>556.17990480000003</v>
      </c>
      <c r="Y2170" s="247" t="s">
        <v>34</v>
      </c>
      <c r="Z2170" s="13">
        <v>57</v>
      </c>
      <c r="AA2170" s="13">
        <v>58</v>
      </c>
      <c r="AB2170" s="13">
        <v>6</v>
      </c>
      <c r="AC2170" s="13"/>
      <c r="AD2170" s="13"/>
    </row>
    <row r="2171" spans="1:30" ht="36" customHeight="1">
      <c r="A2171" s="32">
        <v>263</v>
      </c>
      <c r="B2171" s="209" t="s">
        <v>6354</v>
      </c>
      <c r="C2171" s="209" t="s">
        <v>6355</v>
      </c>
      <c r="D2171" s="129" t="s">
        <v>539</v>
      </c>
      <c r="E2171" s="250" t="s">
        <v>1264</v>
      </c>
      <c r="F2171" s="24">
        <v>3546540</v>
      </c>
      <c r="G2171" s="247"/>
      <c r="H2171" s="247"/>
      <c r="I2171" s="247"/>
      <c r="J2171" s="247"/>
      <c r="K2171" s="247"/>
      <c r="L2171" s="247"/>
      <c r="M2171" s="247"/>
      <c r="N2171" s="247"/>
      <c r="O2171" s="247"/>
      <c r="P2171" s="247"/>
      <c r="Q2171" s="13"/>
      <c r="R2171" s="247"/>
      <c r="S2171" s="247"/>
      <c r="T2171" s="13"/>
      <c r="U2171" s="13"/>
      <c r="V2171" s="243">
        <f t="shared" si="84"/>
        <v>547.23112200000003</v>
      </c>
      <c r="W2171" s="30">
        <v>547.23112200000003</v>
      </c>
      <c r="X2171" s="59">
        <v>547.23112200000003</v>
      </c>
      <c r="Y2171" s="247" t="s">
        <v>34</v>
      </c>
      <c r="Z2171" s="13">
        <v>57</v>
      </c>
      <c r="AA2171" s="13">
        <v>58</v>
      </c>
      <c r="AB2171" s="13">
        <v>6</v>
      </c>
      <c r="AC2171" s="13"/>
      <c r="AD2171" s="13"/>
    </row>
    <row r="2172" spans="1:30" ht="36" customHeight="1">
      <c r="A2172" s="32">
        <v>264</v>
      </c>
      <c r="B2172" s="274" t="s">
        <v>6356</v>
      </c>
      <c r="C2172" s="274" t="s">
        <v>6357</v>
      </c>
      <c r="D2172" s="11" t="s">
        <v>539</v>
      </c>
      <c r="E2172" s="248" t="s">
        <v>6358</v>
      </c>
      <c r="F2172" s="24">
        <v>3518105</v>
      </c>
      <c r="G2172" s="129"/>
      <c r="H2172" s="129"/>
      <c r="I2172" s="129"/>
      <c r="J2172" s="129"/>
      <c r="K2172" s="129"/>
      <c r="L2172" s="129"/>
      <c r="M2172" s="129"/>
      <c r="N2172" s="129"/>
      <c r="O2172" s="129"/>
      <c r="P2172" s="129"/>
      <c r="Q2172" s="13"/>
      <c r="R2172" s="129"/>
      <c r="S2172" s="129"/>
      <c r="T2172" s="13"/>
      <c r="U2172" s="13"/>
      <c r="V2172" s="243">
        <f t="shared" si="84"/>
        <v>542.84360150000009</v>
      </c>
      <c r="W2172" s="30">
        <v>542.84360150000009</v>
      </c>
      <c r="X2172" s="59">
        <v>542.84360150000009</v>
      </c>
      <c r="Y2172" s="247" t="s">
        <v>34</v>
      </c>
      <c r="Z2172" s="13">
        <v>57</v>
      </c>
      <c r="AA2172" s="13">
        <v>58</v>
      </c>
      <c r="AB2172" s="13">
        <v>6</v>
      </c>
      <c r="AC2172" s="13"/>
      <c r="AD2172" s="13"/>
    </row>
    <row r="2173" spans="1:30" ht="36" customHeight="1">
      <c r="A2173" s="32">
        <v>265</v>
      </c>
      <c r="B2173" s="209" t="s">
        <v>6359</v>
      </c>
      <c r="C2173" s="209" t="s">
        <v>6360</v>
      </c>
      <c r="D2173" s="129" t="s">
        <v>539</v>
      </c>
      <c r="E2173" s="129" t="s">
        <v>758</v>
      </c>
      <c r="F2173" s="24">
        <v>3495470</v>
      </c>
      <c r="G2173" s="247"/>
      <c r="H2173" s="247"/>
      <c r="I2173" s="247"/>
      <c r="J2173" s="247"/>
      <c r="K2173" s="247"/>
      <c r="L2173" s="247"/>
      <c r="M2173" s="247"/>
      <c r="N2173" s="247"/>
      <c r="O2173" s="247"/>
      <c r="P2173" s="247"/>
      <c r="Q2173" s="13"/>
      <c r="R2173" s="247"/>
      <c r="S2173" s="247"/>
      <c r="T2173" s="13"/>
      <c r="U2173" s="13"/>
      <c r="V2173" s="243">
        <f t="shared" si="84"/>
        <v>539.35102100000006</v>
      </c>
      <c r="W2173" s="30">
        <v>535.15097500000002</v>
      </c>
      <c r="X2173" s="59">
        <v>539.35102100000006</v>
      </c>
      <c r="Y2173" s="247" t="s">
        <v>51</v>
      </c>
      <c r="Z2173" s="13">
        <v>57</v>
      </c>
      <c r="AA2173" s="13">
        <v>58</v>
      </c>
      <c r="AB2173" s="13">
        <v>6</v>
      </c>
      <c r="AC2173" s="13"/>
      <c r="AD2173" s="13"/>
    </row>
    <row r="2174" spans="1:30" ht="36" hidden="1" customHeight="1">
      <c r="A2174" s="32">
        <v>266</v>
      </c>
      <c r="B2174" s="209" t="s">
        <v>6361</v>
      </c>
      <c r="C2174" s="209" t="s">
        <v>6362</v>
      </c>
      <c r="D2174" s="129" t="s">
        <v>539</v>
      </c>
      <c r="E2174" s="248" t="s">
        <v>758</v>
      </c>
      <c r="F2174" s="24">
        <v>3410309</v>
      </c>
      <c r="G2174" s="247"/>
      <c r="H2174" s="247"/>
      <c r="I2174" s="247"/>
      <c r="J2174" s="247"/>
      <c r="K2174" s="247">
        <v>6.665</v>
      </c>
      <c r="L2174" s="247"/>
      <c r="M2174" s="247"/>
      <c r="N2174" s="247"/>
      <c r="O2174" s="247"/>
      <c r="P2174" s="247"/>
      <c r="Q2174" s="13"/>
      <c r="R2174" s="247"/>
      <c r="S2174" s="247"/>
      <c r="T2174" s="13"/>
      <c r="U2174" s="13"/>
      <c r="V2174" s="243">
        <f t="shared" si="84"/>
        <v>533.00897870000006</v>
      </c>
      <c r="W2174" s="30">
        <v>533.00897870000006</v>
      </c>
      <c r="X2174" s="59">
        <v>533.00897870000006</v>
      </c>
      <c r="Y2174" s="247" t="s">
        <v>34</v>
      </c>
      <c r="Z2174" s="13">
        <v>57</v>
      </c>
      <c r="AA2174" s="13">
        <v>58</v>
      </c>
      <c r="AB2174" s="13">
        <v>6</v>
      </c>
      <c r="AC2174" s="38" t="s">
        <v>5627</v>
      </c>
      <c r="AD2174" s="13">
        <v>2940</v>
      </c>
    </row>
    <row r="2175" spans="1:30" ht="36" customHeight="1">
      <c r="A2175" s="32">
        <v>267</v>
      </c>
      <c r="B2175" s="209" t="s">
        <v>6363</v>
      </c>
      <c r="C2175" s="209" t="s">
        <v>6364</v>
      </c>
      <c r="D2175" s="129" t="s">
        <v>539</v>
      </c>
      <c r="E2175" s="92" t="s">
        <v>3222</v>
      </c>
      <c r="F2175" s="24">
        <v>3383356</v>
      </c>
      <c r="G2175" s="247"/>
      <c r="H2175" s="247"/>
      <c r="I2175" s="247"/>
      <c r="J2175" s="247"/>
      <c r="K2175" s="247">
        <v>1.0491999999999999</v>
      </c>
      <c r="L2175" s="247"/>
      <c r="M2175" s="247"/>
      <c r="N2175" s="247"/>
      <c r="O2175" s="247"/>
      <c r="P2175" s="247"/>
      <c r="Q2175" s="13"/>
      <c r="R2175" s="247"/>
      <c r="S2175" s="247">
        <v>24</v>
      </c>
      <c r="T2175" s="13"/>
      <c r="U2175" s="13"/>
      <c r="V2175" s="243">
        <f t="shared" si="84"/>
        <v>549.28201480000007</v>
      </c>
      <c r="W2175" s="30">
        <v>549.28201480000007</v>
      </c>
      <c r="X2175" s="59">
        <v>549.28201480000007</v>
      </c>
      <c r="Y2175" s="247" t="s">
        <v>34</v>
      </c>
      <c r="Z2175" s="13">
        <v>57</v>
      </c>
      <c r="AA2175" s="13">
        <v>58</v>
      </c>
      <c r="AB2175" s="13">
        <v>6</v>
      </c>
      <c r="AC2175" s="13"/>
      <c r="AD2175" s="13"/>
    </row>
    <row r="2176" spans="1:30" ht="36" customHeight="1">
      <c r="A2176" s="32">
        <v>268</v>
      </c>
      <c r="B2176" s="263" t="s">
        <v>6365</v>
      </c>
      <c r="C2176" s="263" t="s">
        <v>6366</v>
      </c>
      <c r="D2176" s="129" t="s">
        <v>539</v>
      </c>
      <c r="E2176" s="250" t="s">
        <v>6367</v>
      </c>
      <c r="F2176" s="24">
        <v>3369055</v>
      </c>
      <c r="G2176" s="129"/>
      <c r="H2176" s="129"/>
      <c r="I2176" s="129"/>
      <c r="J2176" s="129"/>
      <c r="K2176" s="129"/>
      <c r="L2176" s="129"/>
      <c r="M2176" s="129"/>
      <c r="N2176" s="129"/>
      <c r="O2176" s="129"/>
      <c r="P2176" s="129"/>
      <c r="Q2176" s="13"/>
      <c r="R2176" s="129"/>
      <c r="S2176" s="129"/>
      <c r="T2176" s="13"/>
      <c r="U2176" s="13"/>
      <c r="V2176" s="243">
        <f t="shared" si="84"/>
        <v>519.84518650000007</v>
      </c>
      <c r="W2176" s="30">
        <v>519.84518650000007</v>
      </c>
      <c r="X2176" s="59">
        <v>519.84518650000007</v>
      </c>
      <c r="Y2176" s="129" t="s">
        <v>34</v>
      </c>
      <c r="Z2176" s="13">
        <v>57</v>
      </c>
      <c r="AA2176" s="13">
        <v>58</v>
      </c>
      <c r="AB2176" s="13">
        <v>6</v>
      </c>
      <c r="AC2176" s="13"/>
      <c r="AD2176" s="13"/>
    </row>
    <row r="2177" spans="1:30" ht="36" customHeight="1">
      <c r="A2177" s="32">
        <v>269</v>
      </c>
      <c r="B2177" s="209" t="s">
        <v>6368</v>
      </c>
      <c r="C2177" s="209" t="s">
        <v>6369</v>
      </c>
      <c r="D2177" s="129" t="s">
        <v>539</v>
      </c>
      <c r="E2177" s="129" t="s">
        <v>3222</v>
      </c>
      <c r="F2177" s="24">
        <v>3368487</v>
      </c>
      <c r="G2177" s="247"/>
      <c r="H2177" s="247"/>
      <c r="I2177" s="247"/>
      <c r="J2177" s="247"/>
      <c r="K2177" s="247"/>
      <c r="L2177" s="247"/>
      <c r="M2177" s="247"/>
      <c r="N2177" s="247"/>
      <c r="O2177" s="247"/>
      <c r="P2177" s="247"/>
      <c r="Q2177" s="13"/>
      <c r="R2177" s="247"/>
      <c r="S2177" s="247"/>
      <c r="T2177" s="13"/>
      <c r="U2177" s="13"/>
      <c r="V2177" s="243">
        <f t="shared" si="84"/>
        <v>519.75754410000002</v>
      </c>
      <c r="W2177" s="30">
        <v>519.75754410000002</v>
      </c>
      <c r="X2177" s="59">
        <v>519.75754410000002</v>
      </c>
      <c r="Y2177" s="247" t="s">
        <v>34</v>
      </c>
      <c r="Z2177" s="13">
        <v>57</v>
      </c>
      <c r="AA2177" s="13">
        <v>58</v>
      </c>
      <c r="AB2177" s="13">
        <v>6</v>
      </c>
      <c r="AC2177" s="13"/>
      <c r="AD2177" s="13"/>
    </row>
    <row r="2178" spans="1:30" ht="36" hidden="1" customHeight="1">
      <c r="A2178" s="32">
        <v>270</v>
      </c>
      <c r="B2178" s="209" t="s">
        <v>6370</v>
      </c>
      <c r="C2178" s="209" t="s">
        <v>6371</v>
      </c>
      <c r="D2178" s="129" t="s">
        <v>539</v>
      </c>
      <c r="E2178" s="129" t="s">
        <v>6372</v>
      </c>
      <c r="F2178" s="24">
        <v>3394533</v>
      </c>
      <c r="G2178" s="247"/>
      <c r="H2178" s="247"/>
      <c r="I2178" s="247"/>
      <c r="J2178" s="247"/>
      <c r="K2178" s="247">
        <v>4.0935999999999995</v>
      </c>
      <c r="L2178" s="247"/>
      <c r="M2178" s="247"/>
      <c r="N2178" s="247"/>
      <c r="O2178" s="247"/>
      <c r="P2178" s="247"/>
      <c r="Q2178" s="13"/>
      <c r="R2178" s="247"/>
      <c r="S2178" s="247"/>
      <c r="T2178" s="13"/>
      <c r="U2178" s="13"/>
      <c r="V2178" s="243">
        <f t="shared" si="84"/>
        <v>527.95191390000002</v>
      </c>
      <c r="W2178" s="30">
        <v>516.72658890000002</v>
      </c>
      <c r="X2178" s="59">
        <v>516.72658890000002</v>
      </c>
      <c r="Y2178" s="247" t="s">
        <v>34</v>
      </c>
      <c r="Z2178" s="13">
        <v>57</v>
      </c>
      <c r="AA2178" s="13">
        <v>58</v>
      </c>
      <c r="AB2178" s="13">
        <v>6</v>
      </c>
      <c r="AC2178" s="38" t="s">
        <v>6373</v>
      </c>
      <c r="AD2178" s="13">
        <v>3027</v>
      </c>
    </row>
    <row r="2179" spans="1:30" ht="36" hidden="1" customHeight="1">
      <c r="A2179" s="32">
        <v>271</v>
      </c>
      <c r="B2179" s="209" t="s">
        <v>6374</v>
      </c>
      <c r="C2179" s="209" t="s">
        <v>6375</v>
      </c>
      <c r="D2179" s="129" t="s">
        <v>539</v>
      </c>
      <c r="E2179" s="129" t="s">
        <v>758</v>
      </c>
      <c r="F2179" s="24">
        <v>3317184</v>
      </c>
      <c r="G2179" s="248"/>
      <c r="H2179" s="248"/>
      <c r="I2179" s="248"/>
      <c r="J2179" s="248"/>
      <c r="K2179" s="248"/>
      <c r="L2179" s="248"/>
      <c r="M2179" s="248"/>
      <c r="N2179" s="248"/>
      <c r="O2179" s="248"/>
      <c r="P2179" s="248"/>
      <c r="Q2179" s="13"/>
      <c r="R2179" s="248"/>
      <c r="S2179" s="248"/>
      <c r="T2179" s="13"/>
      <c r="U2179" s="13"/>
      <c r="V2179" s="243">
        <f t="shared" si="84"/>
        <v>511.84149120000001</v>
      </c>
      <c r="W2179" s="30">
        <v>511.84149120000001</v>
      </c>
      <c r="X2179" s="59">
        <v>511.84149120000001</v>
      </c>
      <c r="Y2179" s="248" t="s">
        <v>34</v>
      </c>
      <c r="Z2179" s="13">
        <v>57</v>
      </c>
      <c r="AA2179" s="13">
        <v>58</v>
      </c>
      <c r="AB2179" s="13">
        <v>6</v>
      </c>
      <c r="AC2179" s="38" t="s">
        <v>6376</v>
      </c>
      <c r="AD2179" s="13">
        <v>2964</v>
      </c>
    </row>
    <row r="2180" spans="1:30" ht="36" hidden="1" customHeight="1">
      <c r="A2180" s="32">
        <v>272</v>
      </c>
      <c r="B2180" s="209" t="s">
        <v>6377</v>
      </c>
      <c r="C2180" s="209" t="s">
        <v>6378</v>
      </c>
      <c r="D2180" s="129" t="s">
        <v>539</v>
      </c>
      <c r="E2180" s="248" t="s">
        <v>205</v>
      </c>
      <c r="F2180" s="24">
        <v>3365862</v>
      </c>
      <c r="G2180" s="247"/>
      <c r="H2180" s="247"/>
      <c r="I2180" s="247"/>
      <c r="J2180" s="247"/>
      <c r="K2180" s="247"/>
      <c r="L2180" s="247"/>
      <c r="M2180" s="247"/>
      <c r="N2180" s="247"/>
      <c r="O2180" s="247"/>
      <c r="P2180" s="247"/>
      <c r="Q2180" s="13"/>
      <c r="R2180" s="247"/>
      <c r="S2180" s="247"/>
      <c r="T2180" s="13"/>
      <c r="U2180" s="13"/>
      <c r="V2180" s="243">
        <f t="shared" si="84"/>
        <v>519.35250660000008</v>
      </c>
      <c r="W2180" s="30">
        <v>506.62445390000005</v>
      </c>
      <c r="X2180" s="59">
        <v>519.35250660000008</v>
      </c>
      <c r="Y2180" s="247" t="s">
        <v>51</v>
      </c>
      <c r="Z2180" s="13">
        <v>57</v>
      </c>
      <c r="AA2180" s="13">
        <v>58</v>
      </c>
      <c r="AB2180" s="13">
        <v>6</v>
      </c>
      <c r="AC2180" s="38" t="s">
        <v>6379</v>
      </c>
      <c r="AD2180" s="13">
        <v>3184</v>
      </c>
    </row>
    <row r="2181" spans="1:30" ht="36" hidden="1" customHeight="1">
      <c r="A2181" s="32">
        <v>273</v>
      </c>
      <c r="B2181" s="253" t="s">
        <v>6380</v>
      </c>
      <c r="C2181" s="253" t="s">
        <v>6381</v>
      </c>
      <c r="D2181" s="13" t="s">
        <v>55</v>
      </c>
      <c r="E2181" s="254" t="s">
        <v>6382</v>
      </c>
      <c r="F2181" s="24">
        <v>1359266</v>
      </c>
      <c r="G2181" s="247"/>
      <c r="H2181" s="247"/>
      <c r="I2181" s="247"/>
      <c r="J2181" s="247"/>
      <c r="K2181" s="247">
        <v>5120</v>
      </c>
      <c r="L2181" s="247"/>
      <c r="M2181" s="247"/>
      <c r="N2181" s="247"/>
      <c r="O2181" s="247">
        <v>6.88</v>
      </c>
      <c r="P2181" s="247"/>
      <c r="Q2181" s="13"/>
      <c r="R2181" s="247"/>
      <c r="S2181" s="247"/>
      <c r="T2181" s="13"/>
      <c r="U2181" s="13"/>
      <c r="V2181" s="243">
        <f t="shared" si="84"/>
        <v>5439.3587437999995</v>
      </c>
      <c r="W2181" s="30">
        <v>5439.3587437999995</v>
      </c>
      <c r="X2181" s="59">
        <v>5439.3587437999995</v>
      </c>
      <c r="Y2181" s="247" t="s">
        <v>34</v>
      </c>
      <c r="Z2181" s="13">
        <v>57</v>
      </c>
      <c r="AA2181" s="13">
        <v>58</v>
      </c>
      <c r="AB2181" s="34">
        <v>1</v>
      </c>
      <c r="AC2181" s="38" t="s">
        <v>6383</v>
      </c>
      <c r="AD2181" s="13">
        <v>2952</v>
      </c>
    </row>
    <row r="2182" spans="1:30" ht="36" hidden="1" customHeight="1">
      <c r="A2182" s="32">
        <v>274</v>
      </c>
      <c r="B2182" s="209" t="s">
        <v>6384</v>
      </c>
      <c r="C2182" s="209" t="s">
        <v>6385</v>
      </c>
      <c r="D2182" s="129" t="s">
        <v>32</v>
      </c>
      <c r="E2182" s="248" t="s">
        <v>6386</v>
      </c>
      <c r="F2182" s="24">
        <v>992439</v>
      </c>
      <c r="G2182" s="247"/>
      <c r="H2182" s="247"/>
      <c r="I2182" s="247"/>
      <c r="J2182" s="247"/>
      <c r="K2182" s="247">
        <v>186.36199999999999</v>
      </c>
      <c r="L2182" s="247"/>
      <c r="M2182" s="247"/>
      <c r="N2182" s="247"/>
      <c r="O2182" s="247"/>
      <c r="P2182" s="247"/>
      <c r="Q2182" s="13"/>
      <c r="R2182" s="24">
        <v>1530000</v>
      </c>
      <c r="S2182" s="247"/>
      <c r="T2182" s="13"/>
      <c r="U2182" s="13"/>
      <c r="V2182" s="243">
        <f t="shared" si="84"/>
        <v>1720.2225776999999</v>
      </c>
      <c r="W2182" s="30">
        <v>1720.2225776999999</v>
      </c>
      <c r="X2182" s="59">
        <v>1720.2225776999999</v>
      </c>
      <c r="Y2182" s="11" t="s">
        <v>34</v>
      </c>
      <c r="Z2182" s="13">
        <v>57</v>
      </c>
      <c r="AA2182" s="13">
        <v>58</v>
      </c>
      <c r="AB2182" s="13">
        <v>5</v>
      </c>
      <c r="AC2182" s="38" t="s">
        <v>6263</v>
      </c>
      <c r="AD2182" s="13">
        <v>3182</v>
      </c>
    </row>
    <row r="2183" spans="1:30" ht="36" customHeight="1">
      <c r="A2183" s="32">
        <v>275</v>
      </c>
      <c r="B2183" s="253" t="s">
        <v>6387</v>
      </c>
      <c r="C2183" s="253" t="s">
        <v>6388</v>
      </c>
      <c r="D2183" s="13" t="s">
        <v>55</v>
      </c>
      <c r="E2183" s="254" t="s">
        <v>6389</v>
      </c>
      <c r="F2183" s="24">
        <v>574619</v>
      </c>
      <c r="G2183" s="247"/>
      <c r="H2183" s="247"/>
      <c r="I2183" s="247"/>
      <c r="J2183" s="247"/>
      <c r="K2183" s="247">
        <v>915.9</v>
      </c>
      <c r="L2183" s="247"/>
      <c r="M2183" s="247"/>
      <c r="N2183" s="247"/>
      <c r="O2183" s="247">
        <v>12.190999999999999</v>
      </c>
      <c r="P2183" s="247"/>
      <c r="Q2183" s="13"/>
      <c r="R2183" s="247"/>
      <c r="S2183" s="247"/>
      <c r="T2183" s="13"/>
      <c r="U2183" s="13"/>
      <c r="V2183" s="243">
        <f t="shared" si="84"/>
        <v>1035.6822617</v>
      </c>
      <c r="W2183" s="30">
        <v>1035.6822617</v>
      </c>
      <c r="X2183" s="59">
        <v>1035.6822617</v>
      </c>
      <c r="Y2183" s="247" t="s">
        <v>34</v>
      </c>
      <c r="Z2183" s="13">
        <v>57</v>
      </c>
      <c r="AA2183" s="13">
        <v>58</v>
      </c>
      <c r="AB2183" s="13">
        <v>1</v>
      </c>
      <c r="AC2183" s="13"/>
      <c r="AD2183" s="13"/>
    </row>
    <row r="2184" spans="1:30" ht="36" customHeight="1">
      <c r="A2184" s="32">
        <v>276</v>
      </c>
      <c r="B2184" s="209" t="s">
        <v>6390</v>
      </c>
      <c r="C2184" s="209" t="s">
        <v>6391</v>
      </c>
      <c r="D2184" s="13" t="s">
        <v>55</v>
      </c>
      <c r="E2184" s="250" t="s">
        <v>6392</v>
      </c>
      <c r="F2184" s="24">
        <v>115865</v>
      </c>
      <c r="G2184" s="129"/>
      <c r="H2184" s="129"/>
      <c r="I2184" s="129"/>
      <c r="J2184" s="129"/>
      <c r="K2184" s="129">
        <v>1845</v>
      </c>
      <c r="L2184" s="129"/>
      <c r="M2184" s="129">
        <v>30741</v>
      </c>
      <c r="N2184" s="129"/>
      <c r="O2184" s="129">
        <v>12.41</v>
      </c>
      <c r="P2184" s="129"/>
      <c r="Q2184" s="13"/>
      <c r="R2184" s="129"/>
      <c r="S2184" s="129"/>
      <c r="T2184" s="13"/>
      <c r="U2184" s="13"/>
      <c r="V2184" s="243">
        <f t="shared" si="84"/>
        <v>32346.3984695</v>
      </c>
      <c r="W2184" s="30">
        <v>32346.398469500004</v>
      </c>
      <c r="X2184" s="59">
        <v>32346.398469500004</v>
      </c>
      <c r="Y2184" s="247" t="s">
        <v>34</v>
      </c>
      <c r="Z2184" s="13">
        <v>57</v>
      </c>
      <c r="AA2184" s="13">
        <v>58</v>
      </c>
      <c r="AB2184" s="13">
        <v>1</v>
      </c>
      <c r="AC2184" s="13"/>
      <c r="AD2184" s="13"/>
    </row>
    <row r="2185" spans="1:30" ht="36" customHeight="1">
      <c r="A2185" s="32">
        <v>277</v>
      </c>
      <c r="B2185" s="209" t="s">
        <v>6393</v>
      </c>
      <c r="C2185" s="209" t="s">
        <v>6394</v>
      </c>
      <c r="D2185" s="13" t="s">
        <v>55</v>
      </c>
      <c r="E2185" s="250" t="s">
        <v>6392</v>
      </c>
      <c r="F2185" s="24">
        <v>25200</v>
      </c>
      <c r="G2185" s="264"/>
      <c r="H2185" s="264"/>
      <c r="I2185" s="264"/>
      <c r="J2185" s="264"/>
      <c r="K2185" s="299">
        <v>1207</v>
      </c>
      <c r="L2185" s="299"/>
      <c r="M2185" s="299">
        <v>2816</v>
      </c>
      <c r="N2185" s="299"/>
      <c r="O2185" s="264">
        <v>1.7</v>
      </c>
      <c r="P2185" s="264"/>
      <c r="Q2185" s="13"/>
      <c r="R2185" s="264"/>
      <c r="S2185" s="264"/>
      <c r="T2185" s="13"/>
      <c r="U2185" s="13"/>
      <c r="V2185" s="243">
        <f t="shared" si="84"/>
        <v>4024.6533600000002</v>
      </c>
      <c r="W2185" s="30">
        <v>4024.6533600000002</v>
      </c>
      <c r="X2185" s="59">
        <v>4024.6533600000002</v>
      </c>
      <c r="Y2185" s="247" t="s">
        <v>34</v>
      </c>
      <c r="Z2185" s="13">
        <v>57</v>
      </c>
      <c r="AA2185" s="13">
        <v>58</v>
      </c>
      <c r="AB2185" s="13">
        <v>1</v>
      </c>
      <c r="AC2185" s="13"/>
      <c r="AD2185" s="13"/>
    </row>
    <row r="2186" spans="1:30" ht="36" customHeight="1">
      <c r="A2186" s="32">
        <v>278</v>
      </c>
      <c r="B2186" s="250" t="s">
        <v>6395</v>
      </c>
      <c r="C2186" s="250" t="s">
        <v>6396</v>
      </c>
      <c r="D2186" s="250" t="s">
        <v>32</v>
      </c>
      <c r="E2186" s="250"/>
      <c r="F2186" s="24">
        <v>10774740</v>
      </c>
      <c r="G2186" s="250"/>
      <c r="H2186" s="250"/>
      <c r="I2186" s="250"/>
      <c r="J2186" s="250"/>
      <c r="K2186" s="250"/>
      <c r="L2186" s="250"/>
      <c r="M2186" s="250"/>
      <c r="N2186" s="250"/>
      <c r="O2186" s="250"/>
      <c r="P2186" s="250"/>
      <c r="Q2186" s="13"/>
      <c r="R2186" s="250"/>
      <c r="S2186" s="250"/>
      <c r="T2186" s="13"/>
      <c r="U2186" s="13"/>
      <c r="V2186" s="243">
        <f t="shared" ref="V2186:V2210" si="85">0.0001543*F2186+0.7*G2186+ 0.7*H2186+0.6*I2186+0.5*J2186+1.02*K2186+0.00088*L2186+0.99*M2186+0.00094*N2186+1.05*O2186+0.00083*P2186+1.09*Q2186+0.0009*R2186+1.09*S2186+1*T2186+0*U2186</f>
        <v>1662.5423820000001</v>
      </c>
      <c r="W2186" s="30">
        <f>H2186*0.0001543</f>
        <v>0</v>
      </c>
      <c r="X2186" s="59">
        <v>1662.5423820000001</v>
      </c>
      <c r="Y2186" s="11" t="s">
        <v>51</v>
      </c>
      <c r="Z2186" s="13">
        <v>57</v>
      </c>
      <c r="AA2186" s="13">
        <v>58</v>
      </c>
      <c r="AB2186" s="13">
        <v>5</v>
      </c>
      <c r="AC2186" s="13"/>
      <c r="AD2186" s="13"/>
    </row>
    <row r="2187" spans="1:30" ht="57.75" customHeight="1">
      <c r="A2187" s="32">
        <v>279</v>
      </c>
      <c r="B2187" s="300" t="s">
        <v>6397</v>
      </c>
      <c r="C2187" s="300" t="s">
        <v>6398</v>
      </c>
      <c r="D2187" s="300" t="s">
        <v>402</v>
      </c>
      <c r="E2187" s="300" t="s">
        <v>1625</v>
      </c>
      <c r="F2187" s="22">
        <v>10767584</v>
      </c>
      <c r="G2187" s="300"/>
      <c r="H2187" s="300"/>
      <c r="I2187" s="300"/>
      <c r="J2187" s="300"/>
      <c r="K2187" s="300"/>
      <c r="L2187" s="300"/>
      <c r="M2187" s="300"/>
      <c r="N2187" s="300"/>
      <c r="O2187" s="300"/>
      <c r="P2187" s="300"/>
      <c r="Q2187" s="26"/>
      <c r="R2187" s="300"/>
      <c r="S2187" s="300"/>
      <c r="T2187" s="26"/>
      <c r="U2187" s="26"/>
      <c r="V2187" s="243">
        <f t="shared" si="85"/>
        <v>1661.4382112000001</v>
      </c>
      <c r="W2187" s="28">
        <f t="shared" ref="W2187:W2210" si="86">H2187*0.0001543</f>
        <v>0</v>
      </c>
      <c r="X2187" s="59">
        <v>1661.4382112000001</v>
      </c>
      <c r="Y2187" s="280" t="s">
        <v>51</v>
      </c>
      <c r="Z2187" s="13">
        <v>57</v>
      </c>
      <c r="AA2187" s="13">
        <v>58</v>
      </c>
      <c r="AB2187" s="13">
        <v>6</v>
      </c>
      <c r="AC2187" s="13"/>
      <c r="AD2187" s="13"/>
    </row>
    <row r="2188" spans="1:30" ht="36" customHeight="1">
      <c r="A2188" s="32">
        <v>280</v>
      </c>
      <c r="B2188" s="250" t="s">
        <v>6399</v>
      </c>
      <c r="C2188" s="250" t="s">
        <v>6400</v>
      </c>
      <c r="D2188" s="250" t="s">
        <v>402</v>
      </c>
      <c r="E2188" s="250" t="s">
        <v>205</v>
      </c>
      <c r="F2188" s="24">
        <v>8254582</v>
      </c>
      <c r="G2188" s="250"/>
      <c r="H2188" s="250"/>
      <c r="I2188" s="250"/>
      <c r="J2188" s="250"/>
      <c r="K2188" s="250"/>
      <c r="L2188" s="250"/>
      <c r="M2188" s="250"/>
      <c r="N2188" s="250"/>
      <c r="O2188" s="250"/>
      <c r="P2188" s="250"/>
      <c r="Q2188" s="13"/>
      <c r="R2188" s="250"/>
      <c r="S2188" s="250"/>
      <c r="T2188" s="13"/>
      <c r="U2188" s="13"/>
      <c r="V2188" s="243">
        <f t="shared" si="85"/>
        <v>1273.6820026</v>
      </c>
      <c r="W2188" s="30">
        <f>H2188*0.0001543</f>
        <v>0</v>
      </c>
      <c r="X2188" s="59">
        <v>1273.6820026</v>
      </c>
      <c r="Y2188" s="247" t="s">
        <v>51</v>
      </c>
      <c r="Z2188" s="13">
        <v>57</v>
      </c>
      <c r="AA2188" s="13">
        <v>58</v>
      </c>
      <c r="AB2188" s="13">
        <v>6</v>
      </c>
      <c r="AC2188" s="13"/>
      <c r="AD2188" s="13"/>
    </row>
    <row r="2189" spans="1:30" ht="51" customHeight="1">
      <c r="A2189" s="32">
        <v>281</v>
      </c>
      <c r="B2189" s="250" t="s">
        <v>6401</v>
      </c>
      <c r="C2189" s="250" t="s">
        <v>6402</v>
      </c>
      <c r="D2189" s="250" t="s">
        <v>32</v>
      </c>
      <c r="E2189" s="250" t="s">
        <v>6403</v>
      </c>
      <c r="F2189" s="24">
        <v>7612682</v>
      </c>
      <c r="G2189" s="250"/>
      <c r="H2189" s="250"/>
      <c r="I2189" s="250"/>
      <c r="J2189" s="250"/>
      <c r="K2189" s="250"/>
      <c r="L2189" s="250"/>
      <c r="M2189" s="250"/>
      <c r="N2189" s="250"/>
      <c r="O2189" s="250"/>
      <c r="P2189" s="250"/>
      <c r="Q2189" s="13"/>
      <c r="R2189" s="250"/>
      <c r="S2189" s="250"/>
      <c r="T2189" s="13"/>
      <c r="U2189" s="13"/>
      <c r="V2189" s="243">
        <f t="shared" si="85"/>
        <v>1174.6368326000002</v>
      </c>
      <c r="W2189" s="30">
        <f t="shared" si="86"/>
        <v>0</v>
      </c>
      <c r="X2189" s="59">
        <v>1174.6368326000002</v>
      </c>
      <c r="Y2189" s="11" t="s">
        <v>51</v>
      </c>
      <c r="Z2189" s="13">
        <v>57</v>
      </c>
      <c r="AA2189" s="13">
        <v>58</v>
      </c>
      <c r="AB2189" s="13">
        <v>5</v>
      </c>
      <c r="AC2189" s="13"/>
      <c r="AD2189" s="13"/>
    </row>
    <row r="2190" spans="1:30" ht="36" hidden="1" customHeight="1">
      <c r="A2190" s="32">
        <v>282</v>
      </c>
      <c r="B2190" s="250" t="s">
        <v>6404</v>
      </c>
      <c r="C2190" s="250" t="s">
        <v>6405</v>
      </c>
      <c r="D2190" s="250" t="s">
        <v>32</v>
      </c>
      <c r="E2190" s="250" t="s">
        <v>6406</v>
      </c>
      <c r="F2190" s="24">
        <v>7251726</v>
      </c>
      <c r="G2190" s="250"/>
      <c r="H2190" s="250"/>
      <c r="I2190" s="250"/>
      <c r="J2190" s="250"/>
      <c r="K2190" s="250"/>
      <c r="L2190" s="250"/>
      <c r="M2190" s="250"/>
      <c r="N2190" s="250"/>
      <c r="O2190" s="250"/>
      <c r="P2190" s="250"/>
      <c r="Q2190" s="13"/>
      <c r="R2190" s="250"/>
      <c r="S2190" s="250"/>
      <c r="T2190" s="13"/>
      <c r="U2190" s="13"/>
      <c r="V2190" s="243">
        <f t="shared" si="85"/>
        <v>1118.9413218</v>
      </c>
      <c r="W2190" s="30">
        <f t="shared" si="86"/>
        <v>0</v>
      </c>
      <c r="X2190" s="59">
        <v>1118.9413218</v>
      </c>
      <c r="Y2190" s="11" t="s">
        <v>51</v>
      </c>
      <c r="Z2190" s="13">
        <v>57</v>
      </c>
      <c r="AA2190" s="13">
        <v>58</v>
      </c>
      <c r="AB2190" s="13">
        <v>5</v>
      </c>
      <c r="AC2190" s="38" t="s">
        <v>6407</v>
      </c>
      <c r="AD2190" s="13">
        <v>2189</v>
      </c>
    </row>
    <row r="2191" spans="1:30" ht="36" customHeight="1">
      <c r="A2191" s="32">
        <v>283</v>
      </c>
      <c r="B2191" s="250" t="s">
        <v>6408</v>
      </c>
      <c r="C2191" s="250" t="s">
        <v>6409</v>
      </c>
      <c r="D2191" s="250" t="s">
        <v>402</v>
      </c>
      <c r="E2191" s="250" t="s">
        <v>6410</v>
      </c>
      <c r="F2191" s="24">
        <v>13664310</v>
      </c>
      <c r="G2191" s="250"/>
      <c r="H2191" s="250"/>
      <c r="I2191" s="250"/>
      <c r="J2191" s="250"/>
      <c r="K2191" s="250"/>
      <c r="L2191" s="250"/>
      <c r="M2191" s="250"/>
      <c r="N2191" s="250"/>
      <c r="O2191" s="250"/>
      <c r="P2191" s="250"/>
      <c r="Q2191" s="13"/>
      <c r="R2191" s="250"/>
      <c r="S2191" s="250"/>
      <c r="T2191" s="13"/>
      <c r="U2191" s="13"/>
      <c r="V2191" s="243">
        <f t="shared" si="85"/>
        <v>2108.4030330000001</v>
      </c>
      <c r="W2191" s="30">
        <f t="shared" si="86"/>
        <v>0</v>
      </c>
      <c r="X2191" s="59">
        <v>2108.4030330000001</v>
      </c>
      <c r="Y2191" s="247" t="s">
        <v>51</v>
      </c>
      <c r="Z2191" s="13">
        <v>57</v>
      </c>
      <c r="AA2191" s="13">
        <v>58</v>
      </c>
      <c r="AB2191" s="13">
        <v>6</v>
      </c>
      <c r="AC2191" s="13"/>
      <c r="AD2191" s="13"/>
    </row>
    <row r="2192" spans="1:30" ht="36" customHeight="1">
      <c r="A2192" s="32">
        <v>284</v>
      </c>
      <c r="B2192" s="250" t="s">
        <v>6411</v>
      </c>
      <c r="C2192" s="250" t="s">
        <v>6412</v>
      </c>
      <c r="D2192" s="250" t="s">
        <v>32</v>
      </c>
      <c r="E2192" s="250" t="s">
        <v>6406</v>
      </c>
      <c r="F2192" s="24">
        <v>7014417</v>
      </c>
      <c r="G2192" s="250"/>
      <c r="H2192" s="250"/>
      <c r="I2192" s="250"/>
      <c r="J2192" s="250"/>
      <c r="K2192" s="250"/>
      <c r="L2192" s="250"/>
      <c r="M2192" s="250"/>
      <c r="N2192" s="250"/>
      <c r="O2192" s="250"/>
      <c r="P2192" s="250"/>
      <c r="Q2192" s="13"/>
      <c r="R2192" s="250"/>
      <c r="S2192" s="250"/>
      <c r="T2192" s="13"/>
      <c r="U2192" s="13"/>
      <c r="V2192" s="243">
        <f t="shared" si="85"/>
        <v>1082.3245431</v>
      </c>
      <c r="W2192" s="30">
        <f t="shared" si="86"/>
        <v>0</v>
      </c>
      <c r="X2192" s="59">
        <v>1082.3245431</v>
      </c>
      <c r="Y2192" s="11" t="s">
        <v>51</v>
      </c>
      <c r="Z2192" s="13">
        <v>57</v>
      </c>
      <c r="AA2192" s="13">
        <v>58</v>
      </c>
      <c r="AB2192" s="13">
        <v>5</v>
      </c>
      <c r="AC2192" s="13"/>
      <c r="AD2192" s="13"/>
    </row>
    <row r="2193" spans="1:30" ht="36" customHeight="1">
      <c r="A2193" s="32">
        <v>285</v>
      </c>
      <c r="B2193" s="250" t="s">
        <v>6413</v>
      </c>
      <c r="C2193" s="250" t="s">
        <v>6414</v>
      </c>
      <c r="D2193" s="250" t="s">
        <v>539</v>
      </c>
      <c r="E2193" s="250" t="s">
        <v>1625</v>
      </c>
      <c r="F2193" s="24">
        <v>6757528</v>
      </c>
      <c r="G2193" s="250"/>
      <c r="H2193" s="250"/>
      <c r="I2193" s="250"/>
      <c r="J2193" s="250"/>
      <c r="K2193" s="250"/>
      <c r="L2193" s="250"/>
      <c r="M2193" s="250"/>
      <c r="N2193" s="250"/>
      <c r="O2193" s="250"/>
      <c r="P2193" s="250"/>
      <c r="Q2193" s="13"/>
      <c r="R2193" s="250"/>
      <c r="S2193" s="250"/>
      <c r="T2193" s="13"/>
      <c r="U2193" s="13"/>
      <c r="V2193" s="243">
        <f t="shared" si="85"/>
        <v>1042.6865704000002</v>
      </c>
      <c r="W2193" s="30">
        <f t="shared" si="86"/>
        <v>0</v>
      </c>
      <c r="X2193" s="59">
        <v>1042.6865704000002</v>
      </c>
      <c r="Y2193" s="247" t="s">
        <v>51</v>
      </c>
      <c r="Z2193" s="13">
        <v>57</v>
      </c>
      <c r="AA2193" s="13">
        <v>58</v>
      </c>
      <c r="AB2193" s="13">
        <v>6</v>
      </c>
      <c r="AC2193" s="13"/>
      <c r="AD2193" s="13"/>
    </row>
    <row r="2194" spans="1:30" ht="36" customHeight="1">
      <c r="A2194" s="32">
        <v>286</v>
      </c>
      <c r="B2194" s="250" t="s">
        <v>6415</v>
      </c>
      <c r="C2194" s="250" t="s">
        <v>6416</v>
      </c>
      <c r="D2194" s="250" t="s">
        <v>32</v>
      </c>
      <c r="E2194" s="250" t="s">
        <v>125</v>
      </c>
      <c r="F2194" s="24">
        <v>6626150</v>
      </c>
      <c r="G2194" s="250"/>
      <c r="H2194" s="250"/>
      <c r="I2194" s="250"/>
      <c r="J2194" s="250"/>
      <c r="K2194" s="250"/>
      <c r="L2194" s="250"/>
      <c r="M2194" s="250"/>
      <c r="N2194" s="250"/>
      <c r="O2194" s="250"/>
      <c r="P2194" s="250"/>
      <c r="Q2194" s="13"/>
      <c r="R2194" s="250"/>
      <c r="S2194" s="250"/>
      <c r="T2194" s="13"/>
      <c r="U2194" s="13"/>
      <c r="V2194" s="243">
        <f t="shared" si="85"/>
        <v>1022.4149450000001</v>
      </c>
      <c r="W2194" s="30">
        <f t="shared" si="86"/>
        <v>0</v>
      </c>
      <c r="X2194" s="59">
        <v>1022.4149450000001</v>
      </c>
      <c r="Y2194" s="11" t="s">
        <v>51</v>
      </c>
      <c r="Z2194" s="13">
        <v>57</v>
      </c>
      <c r="AA2194" s="13">
        <v>58</v>
      </c>
      <c r="AB2194" s="13">
        <v>5</v>
      </c>
      <c r="AC2194" s="13"/>
      <c r="AD2194" s="13"/>
    </row>
    <row r="2195" spans="1:30" ht="36" customHeight="1">
      <c r="A2195" s="32">
        <v>287</v>
      </c>
      <c r="B2195" s="250" t="s">
        <v>6417</v>
      </c>
      <c r="C2195" s="250" t="s">
        <v>6418</v>
      </c>
      <c r="D2195" s="250" t="s">
        <v>32</v>
      </c>
      <c r="E2195" s="250" t="s">
        <v>1284</v>
      </c>
      <c r="F2195" s="24">
        <v>6526930</v>
      </c>
      <c r="G2195" s="250"/>
      <c r="H2195" s="250"/>
      <c r="I2195" s="250"/>
      <c r="J2195" s="250"/>
      <c r="K2195" s="250"/>
      <c r="L2195" s="250"/>
      <c r="M2195" s="250"/>
      <c r="N2195" s="250"/>
      <c r="O2195" s="250"/>
      <c r="P2195" s="250"/>
      <c r="Q2195" s="13"/>
      <c r="R2195" s="250"/>
      <c r="S2195" s="250"/>
      <c r="T2195" s="13"/>
      <c r="U2195" s="13"/>
      <c r="V2195" s="243">
        <f t="shared" si="85"/>
        <v>1007.1052990000001</v>
      </c>
      <c r="W2195" s="30">
        <f t="shared" si="86"/>
        <v>0</v>
      </c>
      <c r="X2195" s="59">
        <v>1007.1052990000001</v>
      </c>
      <c r="Y2195" s="11" t="s">
        <v>51</v>
      </c>
      <c r="Z2195" s="13">
        <v>57</v>
      </c>
      <c r="AA2195" s="13">
        <v>58</v>
      </c>
      <c r="AB2195" s="13">
        <v>5</v>
      </c>
      <c r="AC2195" s="13"/>
      <c r="AD2195" s="13"/>
    </row>
    <row r="2196" spans="1:30" ht="36" customHeight="1">
      <c r="A2196" s="32">
        <v>288</v>
      </c>
      <c r="B2196" s="250" t="s">
        <v>6419</v>
      </c>
      <c r="C2196" s="250" t="s">
        <v>6420</v>
      </c>
      <c r="D2196" s="250" t="s">
        <v>32</v>
      </c>
      <c r="E2196" s="250" t="s">
        <v>1284</v>
      </c>
      <c r="F2196" s="24">
        <v>6511599</v>
      </c>
      <c r="G2196" s="250"/>
      <c r="H2196" s="250"/>
      <c r="I2196" s="250"/>
      <c r="J2196" s="250"/>
      <c r="K2196" s="250"/>
      <c r="L2196" s="250"/>
      <c r="M2196" s="250"/>
      <c r="N2196" s="250"/>
      <c r="O2196" s="250"/>
      <c r="P2196" s="250"/>
      <c r="Q2196" s="13"/>
      <c r="R2196" s="250"/>
      <c r="S2196" s="250"/>
      <c r="T2196" s="13"/>
      <c r="U2196" s="13"/>
      <c r="V2196" s="243">
        <f t="shared" si="85"/>
        <v>1004.7397257000001</v>
      </c>
      <c r="W2196" s="30">
        <f t="shared" si="86"/>
        <v>0</v>
      </c>
      <c r="X2196" s="59">
        <v>1004.7397257000001</v>
      </c>
      <c r="Y2196" s="11" t="s">
        <v>51</v>
      </c>
      <c r="Z2196" s="13">
        <v>57</v>
      </c>
      <c r="AA2196" s="13">
        <v>58</v>
      </c>
      <c r="AB2196" s="13">
        <v>5</v>
      </c>
      <c r="AC2196" s="13"/>
      <c r="AD2196" s="13"/>
    </row>
    <row r="2197" spans="1:30" ht="36" customHeight="1">
      <c r="A2197" s="32">
        <v>289</v>
      </c>
      <c r="B2197" s="250" t="s">
        <v>6421</v>
      </c>
      <c r="C2197" s="250" t="s">
        <v>6422</v>
      </c>
      <c r="D2197" s="250" t="s">
        <v>32</v>
      </c>
      <c r="E2197" s="250" t="s">
        <v>6423</v>
      </c>
      <c r="F2197" s="24">
        <v>387852075</v>
      </c>
      <c r="G2197" s="250"/>
      <c r="H2197" s="250"/>
      <c r="I2197" s="250"/>
      <c r="J2197" s="250"/>
      <c r="K2197" s="250"/>
      <c r="L2197" s="250"/>
      <c r="M2197" s="250"/>
      <c r="N2197" s="250"/>
      <c r="O2197" s="250"/>
      <c r="P2197" s="250"/>
      <c r="Q2197" s="13"/>
      <c r="R2197" s="250"/>
      <c r="S2197" s="250"/>
      <c r="T2197" s="13"/>
      <c r="U2197" s="13"/>
      <c r="V2197" s="243">
        <f t="shared" si="85"/>
        <v>59845.575172500001</v>
      </c>
      <c r="W2197" s="30">
        <f t="shared" si="86"/>
        <v>0</v>
      </c>
      <c r="X2197" s="59">
        <v>59845.575172500001</v>
      </c>
      <c r="Y2197" s="11" t="s">
        <v>51</v>
      </c>
      <c r="Z2197" s="13">
        <v>57</v>
      </c>
      <c r="AA2197" s="13">
        <v>58</v>
      </c>
      <c r="AB2197" s="13">
        <v>5</v>
      </c>
      <c r="AC2197" s="13"/>
      <c r="AD2197" s="13"/>
    </row>
    <row r="2198" spans="1:30" ht="36" customHeight="1">
      <c r="A2198" s="32">
        <v>290</v>
      </c>
      <c r="B2198" s="250" t="s">
        <v>6424</v>
      </c>
      <c r="C2198" s="250" t="s">
        <v>6425</v>
      </c>
      <c r="D2198" s="250" t="s">
        <v>32</v>
      </c>
      <c r="E2198" s="250"/>
      <c r="F2198" s="24">
        <v>19114860</v>
      </c>
      <c r="G2198" s="250"/>
      <c r="H2198" s="250"/>
      <c r="I2198" s="250"/>
      <c r="J2198" s="250"/>
      <c r="K2198" s="250"/>
      <c r="L2198" s="250"/>
      <c r="M2198" s="250"/>
      <c r="N2198" s="250"/>
      <c r="O2198" s="250"/>
      <c r="P2198" s="250"/>
      <c r="Q2198" s="13"/>
      <c r="R2198" s="250"/>
      <c r="S2198" s="250"/>
      <c r="T2198" s="13"/>
      <c r="U2198" s="13"/>
      <c r="V2198" s="243">
        <f t="shared" si="85"/>
        <v>2949.4228980000003</v>
      </c>
      <c r="W2198" s="30">
        <f t="shared" si="86"/>
        <v>0</v>
      </c>
      <c r="X2198" s="59">
        <v>2949.4228980000003</v>
      </c>
      <c r="Y2198" s="11" t="s">
        <v>51</v>
      </c>
      <c r="Z2198" s="13">
        <v>57</v>
      </c>
      <c r="AA2198" s="13">
        <v>58</v>
      </c>
      <c r="AB2198" s="13">
        <v>5</v>
      </c>
      <c r="AC2198" s="13"/>
      <c r="AD2198" s="13"/>
    </row>
    <row r="2199" spans="1:30" ht="36" customHeight="1">
      <c r="A2199" s="32">
        <v>291</v>
      </c>
      <c r="B2199" s="250" t="s">
        <v>6426</v>
      </c>
      <c r="C2199" s="250" t="s">
        <v>6427</v>
      </c>
      <c r="D2199" s="250" t="s">
        <v>32</v>
      </c>
      <c r="E2199" s="250"/>
      <c r="F2199" s="24">
        <v>8568074</v>
      </c>
      <c r="G2199" s="250"/>
      <c r="H2199" s="250"/>
      <c r="I2199" s="250"/>
      <c r="J2199" s="250"/>
      <c r="K2199" s="250"/>
      <c r="L2199" s="250"/>
      <c r="M2199" s="250"/>
      <c r="N2199" s="250"/>
      <c r="O2199" s="250"/>
      <c r="P2199" s="250"/>
      <c r="Q2199" s="13"/>
      <c r="R2199" s="250"/>
      <c r="S2199" s="250"/>
      <c r="T2199" s="13"/>
      <c r="U2199" s="13"/>
      <c r="V2199" s="243">
        <f t="shared" si="85"/>
        <v>1322.0538182</v>
      </c>
      <c r="W2199" s="30">
        <f t="shared" si="86"/>
        <v>0</v>
      </c>
      <c r="X2199" s="59">
        <v>1322.0538182</v>
      </c>
      <c r="Y2199" s="11" t="s">
        <v>51</v>
      </c>
      <c r="Z2199" s="13">
        <v>57</v>
      </c>
      <c r="AA2199" s="13">
        <v>58</v>
      </c>
      <c r="AB2199" s="13">
        <v>5</v>
      </c>
      <c r="AC2199" s="13"/>
      <c r="AD2199" s="13"/>
    </row>
    <row r="2200" spans="1:30" ht="66" customHeight="1">
      <c r="A2200" s="32">
        <v>292</v>
      </c>
      <c r="B2200" s="250" t="s">
        <v>6428</v>
      </c>
      <c r="C2200" s="250" t="s">
        <v>6429</v>
      </c>
      <c r="D2200" s="250" t="s">
        <v>402</v>
      </c>
      <c r="E2200" s="250"/>
      <c r="F2200" s="250">
        <v>6172969</v>
      </c>
      <c r="G2200" s="250"/>
      <c r="H2200" s="250"/>
      <c r="I2200" s="250"/>
      <c r="J2200" s="250"/>
      <c r="K2200" s="250"/>
      <c r="L2200" s="250"/>
      <c r="M2200" s="250"/>
      <c r="N2200" s="250"/>
      <c r="O2200" s="250"/>
      <c r="P2200" s="250"/>
      <c r="Q2200" s="13"/>
      <c r="R2200" s="250"/>
      <c r="S2200" s="250"/>
      <c r="T2200" s="13"/>
      <c r="U2200" s="13"/>
      <c r="V2200" s="243">
        <f t="shared" si="85"/>
        <v>952.48911670000007</v>
      </c>
      <c r="W2200" s="30">
        <f t="shared" si="86"/>
        <v>0</v>
      </c>
      <c r="X2200" s="59">
        <v>952.48911670000007</v>
      </c>
      <c r="Y2200" s="247" t="s">
        <v>51</v>
      </c>
      <c r="Z2200" s="13">
        <v>57</v>
      </c>
      <c r="AA2200" s="13">
        <v>58</v>
      </c>
      <c r="AB2200" s="13">
        <v>6</v>
      </c>
      <c r="AC2200" s="13"/>
      <c r="AD2200" s="13"/>
    </row>
    <row r="2201" spans="1:30" ht="36" customHeight="1">
      <c r="A2201" s="32">
        <v>293</v>
      </c>
      <c r="B2201" s="250" t="s">
        <v>6430</v>
      </c>
      <c r="C2201" s="250" t="s">
        <v>6431</v>
      </c>
      <c r="D2201" s="250" t="s">
        <v>402</v>
      </c>
      <c r="E2201" s="250"/>
      <c r="F2201" s="250">
        <v>5947796</v>
      </c>
      <c r="G2201" s="250"/>
      <c r="H2201" s="250"/>
      <c r="I2201" s="250"/>
      <c r="J2201" s="250"/>
      <c r="K2201" s="250"/>
      <c r="L2201" s="250"/>
      <c r="M2201" s="250"/>
      <c r="N2201" s="250"/>
      <c r="O2201" s="250"/>
      <c r="P2201" s="250"/>
      <c r="Q2201" s="13"/>
      <c r="R2201" s="250"/>
      <c r="S2201" s="250"/>
      <c r="T2201" s="13"/>
      <c r="U2201" s="13"/>
      <c r="V2201" s="243">
        <f t="shared" si="85"/>
        <v>917.74492280000004</v>
      </c>
      <c r="W2201" s="30">
        <f t="shared" si="86"/>
        <v>0</v>
      </c>
      <c r="X2201" s="59">
        <v>917.74492280000004</v>
      </c>
      <c r="Y2201" s="247" t="s">
        <v>51</v>
      </c>
      <c r="Z2201" s="13">
        <v>57</v>
      </c>
      <c r="AA2201" s="13">
        <v>58</v>
      </c>
      <c r="AB2201" s="13">
        <v>6</v>
      </c>
      <c r="AC2201" s="13"/>
      <c r="AD2201" s="13"/>
    </row>
    <row r="2202" spans="1:30" ht="36" customHeight="1">
      <c r="A2202" s="32">
        <v>294</v>
      </c>
      <c r="B2202" s="250" t="s">
        <v>6432</v>
      </c>
      <c r="C2202" s="250" t="s">
        <v>6433</v>
      </c>
      <c r="D2202" s="250" t="s">
        <v>402</v>
      </c>
      <c r="E2202" s="250"/>
      <c r="F2202" s="250">
        <v>3715205</v>
      </c>
      <c r="G2202" s="250"/>
      <c r="H2202" s="250"/>
      <c r="I2202" s="250"/>
      <c r="J2202" s="250"/>
      <c r="K2202" s="250"/>
      <c r="L2202" s="250"/>
      <c r="M2202" s="250"/>
      <c r="N2202" s="250"/>
      <c r="O2202" s="250"/>
      <c r="P2202" s="250"/>
      <c r="Q2202" s="13"/>
      <c r="R2202" s="250"/>
      <c r="S2202" s="250"/>
      <c r="T2202" s="13"/>
      <c r="U2202" s="13"/>
      <c r="V2202" s="243">
        <f t="shared" si="85"/>
        <v>573.25613150000004</v>
      </c>
      <c r="W2202" s="30">
        <f t="shared" si="86"/>
        <v>0</v>
      </c>
      <c r="X2202" s="59">
        <v>573.25613150000004</v>
      </c>
      <c r="Y2202" s="247" t="s">
        <v>51</v>
      </c>
      <c r="Z2202" s="13">
        <v>57</v>
      </c>
      <c r="AA2202" s="13">
        <v>58</v>
      </c>
      <c r="AB2202" s="13">
        <v>6</v>
      </c>
      <c r="AC2202" s="13"/>
      <c r="AD2202" s="13"/>
    </row>
    <row r="2203" spans="1:30" ht="36" customHeight="1">
      <c r="A2203" s="32">
        <v>295</v>
      </c>
      <c r="B2203" s="250" t="s">
        <v>6434</v>
      </c>
      <c r="C2203" s="250" t="s">
        <v>6435</v>
      </c>
      <c r="D2203" s="250" t="s">
        <v>402</v>
      </c>
      <c r="E2203" s="250"/>
      <c r="F2203" s="250">
        <v>3534129</v>
      </c>
      <c r="G2203" s="250"/>
      <c r="H2203" s="250"/>
      <c r="I2203" s="250"/>
      <c r="J2203" s="250"/>
      <c r="K2203" s="250"/>
      <c r="L2203" s="250"/>
      <c r="M2203" s="250"/>
      <c r="N2203" s="250"/>
      <c r="O2203" s="250"/>
      <c r="P2203" s="250"/>
      <c r="Q2203" s="13"/>
      <c r="R2203" s="250"/>
      <c r="S2203" s="250"/>
      <c r="T2203" s="13"/>
      <c r="U2203" s="13"/>
      <c r="V2203" s="243">
        <f t="shared" si="85"/>
        <v>545.31610469999998</v>
      </c>
      <c r="W2203" s="30">
        <f t="shared" si="86"/>
        <v>0</v>
      </c>
      <c r="X2203" s="59">
        <v>545.31610469999998</v>
      </c>
      <c r="Y2203" s="247" t="s">
        <v>51</v>
      </c>
      <c r="Z2203" s="13">
        <v>57</v>
      </c>
      <c r="AA2203" s="13">
        <v>58</v>
      </c>
      <c r="AB2203" s="13">
        <v>6</v>
      </c>
      <c r="AC2203" s="13"/>
      <c r="AD2203" s="13"/>
    </row>
    <row r="2204" spans="1:30" ht="36" customHeight="1">
      <c r="A2204" s="32">
        <v>296</v>
      </c>
      <c r="B2204" s="250" t="s">
        <v>6436</v>
      </c>
      <c r="C2204" s="250" t="s">
        <v>6437</v>
      </c>
      <c r="D2204" s="250" t="s">
        <v>402</v>
      </c>
      <c r="E2204" s="250"/>
      <c r="F2204" s="250">
        <v>3451649</v>
      </c>
      <c r="G2204" s="250"/>
      <c r="H2204" s="250"/>
      <c r="I2204" s="250"/>
      <c r="J2204" s="250"/>
      <c r="K2204" s="250"/>
      <c r="L2204" s="250"/>
      <c r="M2204" s="250"/>
      <c r="N2204" s="250"/>
      <c r="O2204" s="250"/>
      <c r="P2204" s="250"/>
      <c r="Q2204" s="13"/>
      <c r="R2204" s="250"/>
      <c r="S2204" s="250"/>
      <c r="T2204" s="13"/>
      <c r="U2204" s="13"/>
      <c r="V2204" s="243">
        <f t="shared" si="85"/>
        <v>532.58944070000007</v>
      </c>
      <c r="W2204" s="30">
        <f t="shared" si="86"/>
        <v>0</v>
      </c>
      <c r="X2204" s="59">
        <v>532.58944070000007</v>
      </c>
      <c r="Y2204" s="247" t="s">
        <v>51</v>
      </c>
      <c r="Z2204" s="13">
        <v>57</v>
      </c>
      <c r="AA2204" s="13">
        <v>58</v>
      </c>
      <c r="AB2204" s="13">
        <v>6</v>
      </c>
      <c r="AC2204" s="13"/>
      <c r="AD2204" s="13"/>
    </row>
    <row r="2205" spans="1:30" ht="36" customHeight="1">
      <c r="A2205" s="32">
        <v>297</v>
      </c>
      <c r="B2205" s="250" t="s">
        <v>6438</v>
      </c>
      <c r="C2205" s="250" t="s">
        <v>6439</v>
      </c>
      <c r="D2205" s="250" t="s">
        <v>402</v>
      </c>
      <c r="E2205" s="250"/>
      <c r="F2205" s="250">
        <v>3454775</v>
      </c>
      <c r="G2205" s="250"/>
      <c r="H2205" s="250"/>
      <c r="I2205" s="250"/>
      <c r="J2205" s="250"/>
      <c r="K2205" s="250"/>
      <c r="L2205" s="250"/>
      <c r="M2205" s="250"/>
      <c r="N2205" s="250"/>
      <c r="O2205" s="250"/>
      <c r="P2205" s="250"/>
      <c r="Q2205" s="13"/>
      <c r="R2205" s="250"/>
      <c r="S2205" s="250"/>
      <c r="T2205" s="13"/>
      <c r="U2205" s="13"/>
      <c r="V2205" s="243">
        <f t="shared" si="85"/>
        <v>533.07178250000004</v>
      </c>
      <c r="W2205" s="30">
        <f t="shared" si="86"/>
        <v>0</v>
      </c>
      <c r="X2205" s="59">
        <v>533.07178250000004</v>
      </c>
      <c r="Y2205" s="247" t="s">
        <v>51</v>
      </c>
      <c r="Z2205" s="13">
        <v>57</v>
      </c>
      <c r="AA2205" s="13">
        <v>58</v>
      </c>
      <c r="AB2205" s="13">
        <v>6</v>
      </c>
      <c r="AC2205" s="13"/>
      <c r="AD2205" s="13"/>
    </row>
    <row r="2206" spans="1:30" ht="36" customHeight="1">
      <c r="A2206" s="32">
        <v>298</v>
      </c>
      <c r="B2206" s="250" t="s">
        <v>6440</v>
      </c>
      <c r="C2206" s="250" t="s">
        <v>6441</v>
      </c>
      <c r="D2206" s="250" t="s">
        <v>402</v>
      </c>
      <c r="E2206" s="250"/>
      <c r="F2206" s="250">
        <v>3451433</v>
      </c>
      <c r="G2206" s="250"/>
      <c r="H2206" s="250"/>
      <c r="I2206" s="250"/>
      <c r="J2206" s="250"/>
      <c r="K2206" s="250"/>
      <c r="L2206" s="250"/>
      <c r="M2206" s="250"/>
      <c r="N2206" s="250"/>
      <c r="O2206" s="250"/>
      <c r="P2206" s="250"/>
      <c r="Q2206" s="13"/>
      <c r="R2206" s="250"/>
      <c r="S2206" s="250"/>
      <c r="T2206" s="13"/>
      <c r="U2206" s="13"/>
      <c r="V2206" s="243">
        <f t="shared" si="85"/>
        <v>532.55611190000002</v>
      </c>
      <c r="W2206" s="30">
        <f t="shared" si="86"/>
        <v>0</v>
      </c>
      <c r="X2206" s="59">
        <v>532.55611190000002</v>
      </c>
      <c r="Y2206" s="247" t="s">
        <v>51</v>
      </c>
      <c r="Z2206" s="13">
        <v>57</v>
      </c>
      <c r="AA2206" s="13">
        <v>58</v>
      </c>
      <c r="AB2206" s="13">
        <v>6</v>
      </c>
      <c r="AC2206" s="13"/>
      <c r="AD2206" s="13"/>
    </row>
    <row r="2207" spans="1:30" ht="36" customHeight="1">
      <c r="A2207" s="32">
        <v>299</v>
      </c>
      <c r="B2207" s="250" t="s">
        <v>6442</v>
      </c>
      <c r="C2207" s="250" t="s">
        <v>6443</v>
      </c>
      <c r="D2207" s="250" t="s">
        <v>402</v>
      </c>
      <c r="E2207" s="250"/>
      <c r="F2207" s="250">
        <v>3394533</v>
      </c>
      <c r="G2207" s="250"/>
      <c r="H2207" s="250"/>
      <c r="I2207" s="250"/>
      <c r="J2207" s="250"/>
      <c r="K2207" s="250"/>
      <c r="L2207" s="250"/>
      <c r="M2207" s="250"/>
      <c r="N2207" s="250"/>
      <c r="O2207" s="250"/>
      <c r="P2207" s="250"/>
      <c r="Q2207" s="13"/>
      <c r="R2207" s="250"/>
      <c r="S2207" s="250"/>
      <c r="T2207" s="13"/>
      <c r="U2207" s="13"/>
      <c r="V2207" s="243">
        <f t="shared" si="85"/>
        <v>523.77644190000001</v>
      </c>
      <c r="W2207" s="30">
        <f t="shared" si="86"/>
        <v>0</v>
      </c>
      <c r="X2207" s="59">
        <v>523.77644190000001</v>
      </c>
      <c r="Y2207" s="247" t="s">
        <v>51</v>
      </c>
      <c r="Z2207" s="13">
        <v>57</v>
      </c>
      <c r="AA2207" s="13">
        <v>58</v>
      </c>
      <c r="AB2207" s="13">
        <v>6</v>
      </c>
      <c r="AC2207" s="13"/>
      <c r="AD2207" s="13"/>
    </row>
    <row r="2208" spans="1:30" ht="36" hidden="1" customHeight="1">
      <c r="A2208" s="32">
        <v>300</v>
      </c>
      <c r="B2208" s="250" t="s">
        <v>6444</v>
      </c>
      <c r="C2208" s="250" t="s">
        <v>6445</v>
      </c>
      <c r="D2208" s="250" t="s">
        <v>402</v>
      </c>
      <c r="E2208" s="250"/>
      <c r="F2208" s="250">
        <v>3377407</v>
      </c>
      <c r="G2208" s="250"/>
      <c r="H2208" s="250"/>
      <c r="I2208" s="250"/>
      <c r="J2208" s="250"/>
      <c r="K2208" s="250"/>
      <c r="L2208" s="250"/>
      <c r="M2208" s="250"/>
      <c r="N2208" s="250"/>
      <c r="O2208" s="250"/>
      <c r="P2208" s="250"/>
      <c r="Q2208" s="13"/>
      <c r="R2208" s="250"/>
      <c r="S2208" s="250"/>
      <c r="T2208" s="13"/>
      <c r="U2208" s="13"/>
      <c r="V2208" s="243">
        <f t="shared" si="85"/>
        <v>521.13390010000001</v>
      </c>
      <c r="W2208" s="30">
        <f t="shared" si="86"/>
        <v>0</v>
      </c>
      <c r="X2208" s="59">
        <v>521.13390010000001</v>
      </c>
      <c r="Y2208" s="247" t="s">
        <v>51</v>
      </c>
      <c r="Z2208" s="13">
        <v>57</v>
      </c>
      <c r="AA2208" s="13">
        <v>58</v>
      </c>
      <c r="AB2208" s="13">
        <v>6</v>
      </c>
      <c r="AC2208" s="38" t="s">
        <v>6446</v>
      </c>
      <c r="AD2208" s="13">
        <v>2196</v>
      </c>
    </row>
    <row r="2209" spans="1:30" ht="36" hidden="1" customHeight="1">
      <c r="A2209" s="32">
        <v>301</v>
      </c>
      <c r="B2209" s="250" t="s">
        <v>6447</v>
      </c>
      <c r="C2209" s="250" t="s">
        <v>6448</v>
      </c>
      <c r="D2209" s="250" t="s">
        <v>402</v>
      </c>
      <c r="E2209" s="250"/>
      <c r="F2209" s="250">
        <v>3296764</v>
      </c>
      <c r="G2209" s="250"/>
      <c r="H2209" s="250"/>
      <c r="I2209" s="250"/>
      <c r="J2209" s="250"/>
      <c r="K2209" s="250"/>
      <c r="L2209" s="250"/>
      <c r="M2209" s="250"/>
      <c r="N2209" s="250"/>
      <c r="O2209" s="250"/>
      <c r="P2209" s="250"/>
      <c r="Q2209" s="13"/>
      <c r="R2209" s="250"/>
      <c r="S2209" s="250"/>
      <c r="T2209" s="13"/>
      <c r="U2209" s="13"/>
      <c r="V2209" s="243">
        <f t="shared" si="85"/>
        <v>508.69068520000002</v>
      </c>
      <c r="W2209" s="30">
        <f t="shared" si="86"/>
        <v>0</v>
      </c>
      <c r="X2209" s="59">
        <v>508.69068520000002</v>
      </c>
      <c r="Y2209" s="247" t="s">
        <v>51</v>
      </c>
      <c r="Z2209" s="13">
        <v>57</v>
      </c>
      <c r="AA2209" s="13">
        <v>58</v>
      </c>
      <c r="AB2209" s="13">
        <v>6</v>
      </c>
      <c r="AC2209" s="38" t="s">
        <v>6449</v>
      </c>
      <c r="AD2209" s="13">
        <v>3029</v>
      </c>
    </row>
    <row r="2210" spans="1:30" ht="36" customHeight="1">
      <c r="A2210" s="32">
        <v>302</v>
      </c>
      <c r="B2210" s="250" t="s">
        <v>6450</v>
      </c>
      <c r="C2210" s="250" t="s">
        <v>6451</v>
      </c>
      <c r="D2210" s="250" t="s">
        <v>402</v>
      </c>
      <c r="E2210" s="250"/>
      <c r="F2210" s="250">
        <v>3259179</v>
      </c>
      <c r="G2210" s="250"/>
      <c r="H2210" s="250"/>
      <c r="I2210" s="250"/>
      <c r="J2210" s="250"/>
      <c r="K2210" s="250"/>
      <c r="L2210" s="250"/>
      <c r="M2210" s="250"/>
      <c r="N2210" s="250"/>
      <c r="O2210" s="250"/>
      <c r="P2210" s="250"/>
      <c r="Q2210" s="13"/>
      <c r="R2210" s="250"/>
      <c r="S2210" s="250"/>
      <c r="T2210" s="13"/>
      <c r="U2210" s="13"/>
      <c r="V2210" s="243">
        <f t="shared" si="85"/>
        <v>502.89131970000005</v>
      </c>
      <c r="W2210" s="30">
        <f t="shared" si="86"/>
        <v>0</v>
      </c>
      <c r="X2210" s="59">
        <v>502.89131970000005</v>
      </c>
      <c r="Y2210" s="247" t="s">
        <v>51</v>
      </c>
      <c r="Z2210" s="13">
        <v>57</v>
      </c>
      <c r="AA2210" s="13">
        <v>58</v>
      </c>
      <c r="AB2210" s="13">
        <v>6</v>
      </c>
      <c r="AC2210" s="13"/>
      <c r="AD2210" s="13"/>
    </row>
    <row r="2211" spans="1:30" ht="36" hidden="1" customHeight="1">
      <c r="A2211" s="32">
        <v>1</v>
      </c>
      <c r="B2211" s="118" t="s">
        <v>6452</v>
      </c>
      <c r="C2211" s="118" t="s">
        <v>6453</v>
      </c>
      <c r="D2211" s="118" t="s">
        <v>1822</v>
      </c>
      <c r="E2211" s="118" t="s">
        <v>6454</v>
      </c>
      <c r="F2211" s="31">
        <v>100001700</v>
      </c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243">
        <f t="shared" ref="V2211:V2274" si="87">0.0001543*F2211+0.7*G2211+ 0.7*H2211+0.6*I2211+0.5*J2211+1.02*K2211+0.00088*L2211+0.99*M2211+0.00094*N2211+1.05*O2211+0.00083*P2211+1.09*Q2211+0.0009*R2211+1.09*S2211+1*T2211+0*U2211</f>
        <v>15430.262310000002</v>
      </c>
      <c r="W2211" s="31">
        <v>15430.262310000002</v>
      </c>
      <c r="X2211" s="31">
        <f>IF(Y2211="EVN",V2211,W2211)</f>
        <v>15430.262310000002</v>
      </c>
      <c r="Y2211" s="11" t="s">
        <v>34</v>
      </c>
      <c r="Z2211" s="31">
        <v>58</v>
      </c>
      <c r="AA2211" s="31">
        <v>42</v>
      </c>
      <c r="AB2211" s="31">
        <v>5</v>
      </c>
      <c r="AC2211" s="31" t="s">
        <v>6455</v>
      </c>
      <c r="AD2211" s="31">
        <v>3075</v>
      </c>
    </row>
    <row r="2212" spans="1:30" ht="36" hidden="1" customHeight="1">
      <c r="A2212" s="32">
        <v>2</v>
      </c>
      <c r="B2212" s="118" t="s">
        <v>6456</v>
      </c>
      <c r="C2212" s="118" t="s">
        <v>6457</v>
      </c>
      <c r="D2212" s="118" t="s">
        <v>1822</v>
      </c>
      <c r="E2212" s="118" t="s">
        <v>6458</v>
      </c>
      <c r="F2212" s="31">
        <v>75380800</v>
      </c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243">
        <f t="shared" si="87"/>
        <v>11631.257440000001</v>
      </c>
      <c r="W2212" s="31">
        <v>11631.257440000001</v>
      </c>
      <c r="X2212" s="31">
        <f t="shared" ref="X2212:X2275" si="88">IF(Y2212="EVN",V2212,W2212)</f>
        <v>11631.257440000001</v>
      </c>
      <c r="Y2212" s="11" t="s">
        <v>34</v>
      </c>
      <c r="Z2212" s="31">
        <v>58</v>
      </c>
      <c r="AA2212" s="31">
        <v>42</v>
      </c>
      <c r="AB2212" s="31">
        <v>5</v>
      </c>
      <c r="AC2212" s="31" t="s">
        <v>6459</v>
      </c>
      <c r="AD2212" s="31">
        <v>1760</v>
      </c>
    </row>
    <row r="2213" spans="1:30" ht="36" hidden="1" customHeight="1">
      <c r="A2213" s="32">
        <v>3</v>
      </c>
      <c r="B2213" s="118" t="s">
        <v>6460</v>
      </c>
      <c r="C2213" s="118" t="s">
        <v>6461</v>
      </c>
      <c r="D2213" s="118" t="s">
        <v>1822</v>
      </c>
      <c r="E2213" s="118" t="s">
        <v>6458</v>
      </c>
      <c r="F2213" s="31">
        <v>74916300</v>
      </c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243">
        <f t="shared" si="87"/>
        <v>11559.58509</v>
      </c>
      <c r="W2213" s="31">
        <v>11559.58509</v>
      </c>
      <c r="X2213" s="31">
        <f t="shared" si="88"/>
        <v>11559.58509</v>
      </c>
      <c r="Y2213" s="11" t="s">
        <v>34</v>
      </c>
      <c r="Z2213" s="31">
        <v>58</v>
      </c>
      <c r="AA2213" s="31">
        <v>42</v>
      </c>
      <c r="AB2213" s="31">
        <v>5</v>
      </c>
      <c r="AC2213" s="31" t="s">
        <v>6462</v>
      </c>
      <c r="AD2213" s="31">
        <v>3092</v>
      </c>
    </row>
    <row r="2214" spans="1:30" ht="36" hidden="1" customHeight="1">
      <c r="A2214" s="32">
        <v>4</v>
      </c>
      <c r="B2214" s="118" t="s">
        <v>6463</v>
      </c>
      <c r="C2214" s="118" t="s">
        <v>6464</v>
      </c>
      <c r="D2214" s="118" t="s">
        <v>1822</v>
      </c>
      <c r="E2214" s="118" t="s">
        <v>3483</v>
      </c>
      <c r="F2214" s="31">
        <v>70812700</v>
      </c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243">
        <f t="shared" si="87"/>
        <v>10926.39961</v>
      </c>
      <c r="W2214" s="31">
        <v>10926.39961</v>
      </c>
      <c r="X2214" s="31">
        <f t="shared" si="88"/>
        <v>10926.39961</v>
      </c>
      <c r="Y2214" s="11" t="s">
        <v>34</v>
      </c>
      <c r="Z2214" s="31">
        <v>58</v>
      </c>
      <c r="AA2214" s="31">
        <v>42</v>
      </c>
      <c r="AB2214" s="31">
        <v>5</v>
      </c>
      <c r="AC2214" s="31" t="s">
        <v>6465</v>
      </c>
      <c r="AD2214" s="31">
        <v>1761</v>
      </c>
    </row>
    <row r="2215" spans="1:30" ht="36" hidden="1" customHeight="1">
      <c r="A2215" s="32">
        <v>5</v>
      </c>
      <c r="B2215" s="118" t="s">
        <v>6466</v>
      </c>
      <c r="C2215" s="118" t="s">
        <v>6467</v>
      </c>
      <c r="D2215" s="118" t="s">
        <v>1822</v>
      </c>
      <c r="E2215" s="118" t="s">
        <v>6468</v>
      </c>
      <c r="F2215" s="31">
        <v>49209600</v>
      </c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243">
        <f t="shared" si="87"/>
        <v>7593.0412800000004</v>
      </c>
      <c r="W2215" s="31">
        <v>7593.0412800000004</v>
      </c>
      <c r="X2215" s="31">
        <f t="shared" si="88"/>
        <v>7593.0412800000004</v>
      </c>
      <c r="Y2215" s="11" t="s">
        <v>34</v>
      </c>
      <c r="Z2215" s="31">
        <v>58</v>
      </c>
      <c r="AA2215" s="31">
        <v>42</v>
      </c>
      <c r="AB2215" s="31">
        <v>5</v>
      </c>
      <c r="AC2215" s="31" t="s">
        <v>6469</v>
      </c>
      <c r="AD2215" s="31">
        <v>1783</v>
      </c>
    </row>
    <row r="2216" spans="1:30" ht="36" hidden="1" customHeight="1">
      <c r="A2216" s="32">
        <v>6</v>
      </c>
      <c r="B2216" s="118" t="s">
        <v>6470</v>
      </c>
      <c r="C2216" s="118" t="s">
        <v>6471</v>
      </c>
      <c r="D2216" s="118" t="s">
        <v>1822</v>
      </c>
      <c r="E2216" s="118" t="s">
        <v>6472</v>
      </c>
      <c r="F2216" s="31">
        <v>36032000</v>
      </c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243">
        <f t="shared" si="87"/>
        <v>5559.7376000000004</v>
      </c>
      <c r="W2216" s="31">
        <v>5559.7376000000004</v>
      </c>
      <c r="X2216" s="31">
        <f t="shared" si="88"/>
        <v>5559.7376000000004</v>
      </c>
      <c r="Y2216" s="11" t="s">
        <v>34</v>
      </c>
      <c r="Z2216" s="31">
        <v>58</v>
      </c>
      <c r="AA2216" s="31">
        <v>42</v>
      </c>
      <c r="AB2216" s="31">
        <v>5</v>
      </c>
      <c r="AC2216" s="31" t="s">
        <v>6473</v>
      </c>
      <c r="AD2216" s="31">
        <v>1791</v>
      </c>
    </row>
    <row r="2217" spans="1:30" ht="36" hidden="1" customHeight="1">
      <c r="A2217" s="32">
        <v>7</v>
      </c>
      <c r="B2217" s="118" t="s">
        <v>6474</v>
      </c>
      <c r="C2217" s="118" t="s">
        <v>6475</v>
      </c>
      <c r="D2217" s="118" t="s">
        <v>1822</v>
      </c>
      <c r="E2217" s="118" t="s">
        <v>6476</v>
      </c>
      <c r="F2217" s="31">
        <v>31571000</v>
      </c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243">
        <f t="shared" si="87"/>
        <v>4871.4053000000004</v>
      </c>
      <c r="W2217" s="31">
        <v>4871.4053000000004</v>
      </c>
      <c r="X2217" s="31">
        <f t="shared" si="88"/>
        <v>4871.4053000000004</v>
      </c>
      <c r="Y2217" s="11" t="s">
        <v>34</v>
      </c>
      <c r="Z2217" s="31">
        <v>58</v>
      </c>
      <c r="AA2217" s="31">
        <v>42</v>
      </c>
      <c r="AB2217" s="31">
        <v>5</v>
      </c>
      <c r="AC2217" s="31" t="s">
        <v>6477</v>
      </c>
      <c r="AD2217" s="31">
        <v>1757</v>
      </c>
    </row>
    <row r="2218" spans="1:30" ht="36" hidden="1" customHeight="1">
      <c r="A2218" s="32">
        <v>8</v>
      </c>
      <c r="B2218" s="118" t="s">
        <v>6478</v>
      </c>
      <c r="C2218" s="118" t="s">
        <v>6479</v>
      </c>
      <c r="D2218" s="118" t="s">
        <v>1822</v>
      </c>
      <c r="E2218" s="118" t="s">
        <v>6480</v>
      </c>
      <c r="F2218" s="31">
        <v>30906000</v>
      </c>
      <c r="G2218" s="31"/>
      <c r="H2218" s="31"/>
      <c r="I2218" s="31"/>
      <c r="J2218" s="31"/>
      <c r="K2218" s="31"/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243">
        <f t="shared" si="87"/>
        <v>4768.7957999999999</v>
      </c>
      <c r="W2218" s="31">
        <v>4768.7957999999999</v>
      </c>
      <c r="X2218" s="31">
        <f t="shared" si="88"/>
        <v>4768.7957999999999</v>
      </c>
      <c r="Y2218" s="11" t="s">
        <v>34</v>
      </c>
      <c r="Z2218" s="31">
        <v>58</v>
      </c>
      <c r="AA2218" s="31">
        <v>42</v>
      </c>
      <c r="AB2218" s="31">
        <v>5</v>
      </c>
      <c r="AC2218" s="31" t="s">
        <v>6481</v>
      </c>
      <c r="AD2218" s="31">
        <v>1756</v>
      </c>
    </row>
    <row r="2219" spans="1:30" ht="36" hidden="1" customHeight="1">
      <c r="A2219" s="32">
        <v>9</v>
      </c>
      <c r="B2219" s="118" t="s">
        <v>6482</v>
      </c>
      <c r="C2219" s="118" t="s">
        <v>6483</v>
      </c>
      <c r="D2219" s="118" t="s">
        <v>1822</v>
      </c>
      <c r="E2219" s="118" t="s">
        <v>6472</v>
      </c>
      <c r="F2219" s="31">
        <v>26401600</v>
      </c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243">
        <f t="shared" si="87"/>
        <v>4073.7668800000001</v>
      </c>
      <c r="W2219" s="31">
        <v>4073.7668800000001</v>
      </c>
      <c r="X2219" s="31">
        <f t="shared" si="88"/>
        <v>4073.7668800000001</v>
      </c>
      <c r="Y2219" s="11" t="s">
        <v>34</v>
      </c>
      <c r="Z2219" s="31">
        <v>58</v>
      </c>
      <c r="AA2219" s="31">
        <v>42</v>
      </c>
      <c r="AB2219" s="31">
        <v>5</v>
      </c>
      <c r="AC2219" s="31" t="s">
        <v>6484</v>
      </c>
      <c r="AD2219" s="31">
        <v>1759</v>
      </c>
    </row>
    <row r="2220" spans="1:30" ht="36" hidden="1" customHeight="1">
      <c r="A2220" s="32">
        <v>10</v>
      </c>
      <c r="B2220" s="118" t="s">
        <v>6485</v>
      </c>
      <c r="C2220" s="118" t="s">
        <v>6486</v>
      </c>
      <c r="D2220" s="118" t="s">
        <v>1822</v>
      </c>
      <c r="E2220" s="118" t="s">
        <v>6487</v>
      </c>
      <c r="F2220" s="31">
        <v>25246700</v>
      </c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243">
        <f t="shared" si="87"/>
        <v>3895.5658100000001</v>
      </c>
      <c r="W2220" s="31">
        <v>3895.5658100000001</v>
      </c>
      <c r="X2220" s="31">
        <f t="shared" si="88"/>
        <v>3895.5658100000001</v>
      </c>
      <c r="Y2220" s="11" t="s">
        <v>34</v>
      </c>
      <c r="Z2220" s="31">
        <v>58</v>
      </c>
      <c r="AA2220" s="31">
        <v>42</v>
      </c>
      <c r="AB2220" s="31">
        <v>5</v>
      </c>
      <c r="AC2220" s="31" t="s">
        <v>6488</v>
      </c>
      <c r="AD2220" s="31">
        <v>1758</v>
      </c>
    </row>
    <row r="2221" spans="1:30" ht="36" hidden="1" customHeight="1">
      <c r="A2221" s="32">
        <v>11</v>
      </c>
      <c r="B2221" s="118" t="s">
        <v>6489</v>
      </c>
      <c r="C2221" s="118" t="s">
        <v>6490</v>
      </c>
      <c r="D2221" s="118" t="s">
        <v>1822</v>
      </c>
      <c r="E2221" s="118" t="s">
        <v>6491</v>
      </c>
      <c r="F2221" s="31">
        <v>24872400</v>
      </c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243">
        <f t="shared" si="87"/>
        <v>3837.8113200000003</v>
      </c>
      <c r="W2221" s="31">
        <v>3837.8113200000003</v>
      </c>
      <c r="X2221" s="31">
        <f t="shared" si="88"/>
        <v>3837.8113200000003</v>
      </c>
      <c r="Y2221" s="11" t="s">
        <v>34</v>
      </c>
      <c r="Z2221" s="31">
        <v>58</v>
      </c>
      <c r="AA2221" s="31">
        <v>42</v>
      </c>
      <c r="AB2221" s="31">
        <v>5</v>
      </c>
      <c r="AC2221" s="31" t="s">
        <v>6492</v>
      </c>
      <c r="AD2221" s="31">
        <v>1812</v>
      </c>
    </row>
    <row r="2222" spans="1:30" ht="36" hidden="1" customHeight="1">
      <c r="A2222" s="32">
        <v>12</v>
      </c>
      <c r="B2222" s="118" t="s">
        <v>6493</v>
      </c>
      <c r="C2222" s="118" t="s">
        <v>6494</v>
      </c>
      <c r="D2222" s="118" t="s">
        <v>1822</v>
      </c>
      <c r="E2222" s="118" t="s">
        <v>6495</v>
      </c>
      <c r="F2222" s="31">
        <v>24186100</v>
      </c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243">
        <f t="shared" si="87"/>
        <v>3731.9152300000001</v>
      </c>
      <c r="W2222" s="31">
        <v>3731.9152300000001</v>
      </c>
      <c r="X2222" s="31">
        <f t="shared" si="88"/>
        <v>3731.9152300000001</v>
      </c>
      <c r="Y2222" s="11" t="s">
        <v>34</v>
      </c>
      <c r="Z2222" s="31">
        <v>58</v>
      </c>
      <c r="AA2222" s="31">
        <v>42</v>
      </c>
      <c r="AB2222" s="31">
        <v>5</v>
      </c>
      <c r="AC2222" s="31" t="s">
        <v>6496</v>
      </c>
      <c r="AD2222" s="31">
        <v>1763</v>
      </c>
    </row>
    <row r="2223" spans="1:30" ht="36" hidden="1" customHeight="1">
      <c r="A2223" s="32">
        <v>13</v>
      </c>
      <c r="B2223" s="118" t="s">
        <v>6497</v>
      </c>
      <c r="C2223" s="118" t="s">
        <v>6498</v>
      </c>
      <c r="D2223" s="118" t="s">
        <v>1822</v>
      </c>
      <c r="E2223" s="118" t="s">
        <v>6499</v>
      </c>
      <c r="F2223" s="31">
        <v>23232400</v>
      </c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243">
        <f t="shared" si="87"/>
        <v>3584.7593200000001</v>
      </c>
      <c r="W2223" s="31">
        <v>3584.7593200000001</v>
      </c>
      <c r="X2223" s="31">
        <f t="shared" si="88"/>
        <v>3584.7593200000001</v>
      </c>
      <c r="Y2223" s="11" t="s">
        <v>34</v>
      </c>
      <c r="Z2223" s="31">
        <v>58</v>
      </c>
      <c r="AA2223" s="31">
        <v>42</v>
      </c>
      <c r="AB2223" s="31">
        <v>5</v>
      </c>
      <c r="AC2223" s="31" t="s">
        <v>6500</v>
      </c>
      <c r="AD2223" s="31">
        <v>1767</v>
      </c>
    </row>
    <row r="2224" spans="1:30" ht="36" hidden="1" customHeight="1">
      <c r="A2224" s="32">
        <v>14</v>
      </c>
      <c r="B2224" s="118" t="s">
        <v>6501</v>
      </c>
      <c r="C2224" s="118" t="s">
        <v>6502</v>
      </c>
      <c r="D2224" s="118" t="s">
        <v>1822</v>
      </c>
      <c r="E2224" s="118" t="s">
        <v>6503</v>
      </c>
      <c r="F2224" s="31">
        <v>22529200</v>
      </c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243">
        <f t="shared" si="87"/>
        <v>3476.2555600000001</v>
      </c>
      <c r="W2224" s="31">
        <v>3476.2555600000001</v>
      </c>
      <c r="X2224" s="31">
        <f t="shared" si="88"/>
        <v>3476.2555600000001</v>
      </c>
      <c r="Y2224" s="11" t="s">
        <v>34</v>
      </c>
      <c r="Z2224" s="31">
        <v>58</v>
      </c>
      <c r="AA2224" s="31">
        <v>42</v>
      </c>
      <c r="AB2224" s="31">
        <v>5</v>
      </c>
      <c r="AC2224" s="31" t="s">
        <v>6504</v>
      </c>
      <c r="AD2224" s="31">
        <v>1769</v>
      </c>
    </row>
    <row r="2225" spans="1:30" ht="36" hidden="1" customHeight="1">
      <c r="A2225" s="32">
        <v>15</v>
      </c>
      <c r="B2225" s="118" t="s">
        <v>6505</v>
      </c>
      <c r="C2225" s="118" t="s">
        <v>6506</v>
      </c>
      <c r="D2225" s="118" t="s">
        <v>1822</v>
      </c>
      <c r="E2225" s="118" t="s">
        <v>6507</v>
      </c>
      <c r="F2225" s="31">
        <v>21898500</v>
      </c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243">
        <f t="shared" si="87"/>
        <v>3378.9385500000003</v>
      </c>
      <c r="W2225" s="31">
        <v>3378.9385500000003</v>
      </c>
      <c r="X2225" s="31">
        <f t="shared" si="88"/>
        <v>3378.9385500000003</v>
      </c>
      <c r="Y2225" s="11" t="s">
        <v>34</v>
      </c>
      <c r="Z2225" s="31">
        <v>58</v>
      </c>
      <c r="AA2225" s="31">
        <v>42</v>
      </c>
      <c r="AB2225" s="31">
        <v>5</v>
      </c>
      <c r="AC2225" s="31" t="s">
        <v>6508</v>
      </c>
      <c r="AD2225" s="31">
        <v>3070</v>
      </c>
    </row>
    <row r="2226" spans="1:30" ht="36" hidden="1" customHeight="1">
      <c r="A2226" s="32">
        <v>16</v>
      </c>
      <c r="B2226" s="118" t="s">
        <v>6509</v>
      </c>
      <c r="C2226" s="118" t="s">
        <v>6510</v>
      </c>
      <c r="D2226" s="118" t="s">
        <v>1822</v>
      </c>
      <c r="E2226" s="118" t="s">
        <v>6511</v>
      </c>
      <c r="F2226" s="31">
        <v>19858600</v>
      </c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243">
        <f t="shared" si="87"/>
        <v>3064.1819800000003</v>
      </c>
      <c r="W2226" s="31">
        <v>3064.1819800000003</v>
      </c>
      <c r="X2226" s="31">
        <f t="shared" si="88"/>
        <v>3064.1819800000003</v>
      </c>
      <c r="Y2226" s="11" t="s">
        <v>34</v>
      </c>
      <c r="Z2226" s="31">
        <v>58</v>
      </c>
      <c r="AA2226" s="31">
        <v>42</v>
      </c>
      <c r="AB2226" s="31">
        <v>5</v>
      </c>
      <c r="AC2226" s="31" t="s">
        <v>6512</v>
      </c>
      <c r="AD2226" s="31">
        <v>3068</v>
      </c>
    </row>
    <row r="2227" spans="1:30" ht="36" hidden="1" customHeight="1">
      <c r="A2227" s="32">
        <v>17</v>
      </c>
      <c r="B2227" s="118" t="s">
        <v>6513</v>
      </c>
      <c r="C2227" s="118" t="s">
        <v>6514</v>
      </c>
      <c r="D2227" s="118" t="s">
        <v>1822</v>
      </c>
      <c r="E2227" s="118" t="s">
        <v>6515</v>
      </c>
      <c r="F2227" s="31">
        <v>18909400</v>
      </c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243">
        <f t="shared" si="87"/>
        <v>2917.7204200000001</v>
      </c>
      <c r="W2227" s="31">
        <v>2917.7204200000001</v>
      </c>
      <c r="X2227" s="31">
        <f t="shared" si="88"/>
        <v>2917.7204200000001</v>
      </c>
      <c r="Y2227" s="11" t="s">
        <v>34</v>
      </c>
      <c r="Z2227" s="31">
        <v>58</v>
      </c>
      <c r="AA2227" s="31">
        <v>42</v>
      </c>
      <c r="AB2227" s="31">
        <v>5</v>
      </c>
      <c r="AC2227" s="31" t="s">
        <v>6516</v>
      </c>
      <c r="AD2227" s="31">
        <v>3085</v>
      </c>
    </row>
    <row r="2228" spans="1:30" ht="36" hidden="1" customHeight="1">
      <c r="A2228" s="32">
        <v>18</v>
      </c>
      <c r="B2228" s="118" t="s">
        <v>6517</v>
      </c>
      <c r="C2228" s="118" t="s">
        <v>6518</v>
      </c>
      <c r="D2228" s="118" t="s">
        <v>1822</v>
      </c>
      <c r="E2228" s="118" t="s">
        <v>33</v>
      </c>
      <c r="F2228" s="31">
        <v>18605600</v>
      </c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243">
        <f t="shared" si="87"/>
        <v>2870.8440800000003</v>
      </c>
      <c r="W2228" s="31">
        <v>2870.8440800000003</v>
      </c>
      <c r="X2228" s="31">
        <f t="shared" si="88"/>
        <v>2870.8440800000003</v>
      </c>
      <c r="Y2228" s="11" t="s">
        <v>34</v>
      </c>
      <c r="Z2228" s="31">
        <v>58</v>
      </c>
      <c r="AA2228" s="31">
        <v>42</v>
      </c>
      <c r="AB2228" s="31">
        <v>5</v>
      </c>
      <c r="AC2228" s="31" t="s">
        <v>6519</v>
      </c>
      <c r="AD2228" s="31">
        <v>1796</v>
      </c>
    </row>
    <row r="2229" spans="1:30" ht="36" hidden="1" customHeight="1">
      <c r="A2229" s="32">
        <v>19</v>
      </c>
      <c r="B2229" s="118" t="s">
        <v>6520</v>
      </c>
      <c r="C2229" s="118" t="s">
        <v>6521</v>
      </c>
      <c r="D2229" s="118" t="s">
        <v>1822</v>
      </c>
      <c r="E2229" s="118" t="s">
        <v>6522</v>
      </c>
      <c r="F2229" s="31">
        <v>18060600</v>
      </c>
      <c r="G2229" s="31"/>
      <c r="H2229" s="31"/>
      <c r="I2229" s="31"/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243">
        <f t="shared" si="87"/>
        <v>2786.7505800000004</v>
      </c>
      <c r="W2229" s="31">
        <v>2786.7505800000004</v>
      </c>
      <c r="X2229" s="31">
        <f t="shared" si="88"/>
        <v>2786.7505800000004</v>
      </c>
      <c r="Y2229" s="11" t="s">
        <v>34</v>
      </c>
      <c r="Z2229" s="31">
        <v>58</v>
      </c>
      <c r="AA2229" s="31">
        <v>42</v>
      </c>
      <c r="AB2229" s="31">
        <v>5</v>
      </c>
      <c r="AC2229" s="31" t="s">
        <v>6523</v>
      </c>
      <c r="AD2229" s="31">
        <v>1765</v>
      </c>
    </row>
    <row r="2230" spans="1:30" ht="36" hidden="1" customHeight="1">
      <c r="A2230" s="32">
        <v>20</v>
      </c>
      <c r="B2230" s="118" t="s">
        <v>6524</v>
      </c>
      <c r="C2230" s="118" t="s">
        <v>6525</v>
      </c>
      <c r="D2230" s="118" t="s">
        <v>1822</v>
      </c>
      <c r="E2230" s="118" t="s">
        <v>6526</v>
      </c>
      <c r="F2230" s="31">
        <v>18113910</v>
      </c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243">
        <f t="shared" si="87"/>
        <v>2794.9763130000001</v>
      </c>
      <c r="W2230" s="31">
        <v>2717</v>
      </c>
      <c r="X2230" s="31">
        <f t="shared" si="88"/>
        <v>2794.9763130000001</v>
      </c>
      <c r="Y2230" s="11" t="s">
        <v>51</v>
      </c>
      <c r="Z2230" s="31">
        <v>58</v>
      </c>
      <c r="AA2230" s="31">
        <v>42</v>
      </c>
      <c r="AB2230" s="31">
        <v>5</v>
      </c>
      <c r="AC2230" s="31" t="s">
        <v>6527</v>
      </c>
      <c r="AD2230" s="31">
        <v>1777</v>
      </c>
    </row>
    <row r="2231" spans="1:30" ht="36" hidden="1" customHeight="1">
      <c r="A2231" s="32">
        <v>21</v>
      </c>
      <c r="B2231" s="118" t="s">
        <v>6528</v>
      </c>
      <c r="C2231" s="118" t="s">
        <v>6529</v>
      </c>
      <c r="D2231" s="118" t="s">
        <v>1822</v>
      </c>
      <c r="E2231" s="118" t="s">
        <v>486</v>
      </c>
      <c r="F2231" s="31">
        <v>15821000</v>
      </c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243">
        <f t="shared" si="87"/>
        <v>2441.1803</v>
      </c>
      <c r="W2231" s="31">
        <v>2441.1803</v>
      </c>
      <c r="X2231" s="31">
        <f t="shared" si="88"/>
        <v>2441.1803</v>
      </c>
      <c r="Y2231" s="11" t="s">
        <v>34</v>
      </c>
      <c r="Z2231" s="31">
        <v>58</v>
      </c>
      <c r="AA2231" s="31">
        <v>42</v>
      </c>
      <c r="AB2231" s="31">
        <v>5</v>
      </c>
      <c r="AC2231" s="31" t="s">
        <v>6530</v>
      </c>
      <c r="AD2231" s="31">
        <v>1814</v>
      </c>
    </row>
    <row r="2232" spans="1:30" ht="36" hidden="1" customHeight="1">
      <c r="A2232" s="32">
        <v>22</v>
      </c>
      <c r="B2232" s="118" t="s">
        <v>6531</v>
      </c>
      <c r="C2232" s="118" t="s">
        <v>6532</v>
      </c>
      <c r="D2232" s="118" t="s">
        <v>1822</v>
      </c>
      <c r="E2232" s="118" t="s">
        <v>6533</v>
      </c>
      <c r="F2232" s="31">
        <v>15740100</v>
      </c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243">
        <f t="shared" si="87"/>
        <v>2428.6974300000002</v>
      </c>
      <c r="W2232" s="31">
        <v>2428.6974300000002</v>
      </c>
      <c r="X2232" s="31">
        <f t="shared" si="88"/>
        <v>2428.6974300000002</v>
      </c>
      <c r="Y2232" s="11" t="s">
        <v>34</v>
      </c>
      <c r="Z2232" s="31">
        <v>58</v>
      </c>
      <c r="AA2232" s="31">
        <v>42</v>
      </c>
      <c r="AB2232" s="31">
        <v>5</v>
      </c>
      <c r="AC2232" s="31" t="s">
        <v>6534</v>
      </c>
      <c r="AD2232" s="31">
        <v>3077</v>
      </c>
    </row>
    <row r="2233" spans="1:30" ht="36" customHeight="1">
      <c r="A2233" s="32">
        <v>23</v>
      </c>
      <c r="B2233" s="118" t="s">
        <v>6535</v>
      </c>
      <c r="C2233" s="118" t="s">
        <v>6457</v>
      </c>
      <c r="D2233" s="118" t="s">
        <v>1822</v>
      </c>
      <c r="E2233" s="118" t="s">
        <v>4106</v>
      </c>
      <c r="F2233" s="31">
        <v>15588800</v>
      </c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243">
        <f t="shared" si="87"/>
        <v>2405.3518400000003</v>
      </c>
      <c r="W2233" s="31">
        <v>2405.3518400000003</v>
      </c>
      <c r="X2233" s="31">
        <f t="shared" si="88"/>
        <v>2405.3518400000003</v>
      </c>
      <c r="Y2233" s="11" t="s">
        <v>34</v>
      </c>
      <c r="Z2233" s="31">
        <v>58</v>
      </c>
      <c r="AA2233" s="31">
        <v>42</v>
      </c>
      <c r="AB2233" s="31">
        <v>5</v>
      </c>
      <c r="AC2233" s="31"/>
      <c r="AD2233" s="31"/>
    </row>
    <row r="2234" spans="1:30" ht="36" hidden="1" customHeight="1">
      <c r="A2234" s="32">
        <v>24</v>
      </c>
      <c r="B2234" s="118" t="s">
        <v>6536</v>
      </c>
      <c r="C2234" s="118" t="s">
        <v>6537</v>
      </c>
      <c r="D2234" s="118" t="s">
        <v>1822</v>
      </c>
      <c r="E2234" s="301" t="s">
        <v>6538</v>
      </c>
      <c r="F2234" s="31">
        <v>14845700</v>
      </c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243">
        <f t="shared" si="87"/>
        <v>2290.6915100000001</v>
      </c>
      <c r="W2234" s="31">
        <v>2290.6915100000001</v>
      </c>
      <c r="X2234" s="31">
        <f t="shared" si="88"/>
        <v>2290.6915100000001</v>
      </c>
      <c r="Y2234" s="11" t="s">
        <v>34</v>
      </c>
      <c r="Z2234" s="31">
        <v>58</v>
      </c>
      <c r="AA2234" s="31">
        <v>42</v>
      </c>
      <c r="AB2234" s="31">
        <v>5</v>
      </c>
      <c r="AC2234" s="31" t="s">
        <v>6539</v>
      </c>
      <c r="AD2234" s="31">
        <v>3064</v>
      </c>
    </row>
    <row r="2235" spans="1:30" ht="36" hidden="1" customHeight="1">
      <c r="A2235" s="32">
        <v>25</v>
      </c>
      <c r="B2235" s="118" t="s">
        <v>6540</v>
      </c>
      <c r="C2235" s="118" t="s">
        <v>6541</v>
      </c>
      <c r="D2235" s="118" t="s">
        <v>1822</v>
      </c>
      <c r="E2235" s="118" t="s">
        <v>6542</v>
      </c>
      <c r="F2235" s="31">
        <v>14675800</v>
      </c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243">
        <f t="shared" si="87"/>
        <v>2264.4759400000003</v>
      </c>
      <c r="W2235" s="31">
        <v>2264.4759400000003</v>
      </c>
      <c r="X2235" s="31">
        <f t="shared" si="88"/>
        <v>2264.4759400000003</v>
      </c>
      <c r="Y2235" s="11" t="s">
        <v>34</v>
      </c>
      <c r="Z2235" s="31">
        <v>58</v>
      </c>
      <c r="AA2235" s="31">
        <v>42</v>
      </c>
      <c r="AB2235" s="31">
        <v>5</v>
      </c>
      <c r="AC2235" s="31" t="s">
        <v>6543</v>
      </c>
      <c r="AD2235" s="31">
        <v>1785</v>
      </c>
    </row>
    <row r="2236" spans="1:30" ht="36" hidden="1" customHeight="1">
      <c r="A2236" s="32">
        <v>26</v>
      </c>
      <c r="B2236" s="118" t="s">
        <v>6544</v>
      </c>
      <c r="C2236" s="118" t="s">
        <v>6545</v>
      </c>
      <c r="D2236" s="118" t="s">
        <v>1822</v>
      </c>
      <c r="E2236" s="118" t="s">
        <v>6546</v>
      </c>
      <c r="F2236" s="31">
        <v>14482200</v>
      </c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243">
        <f t="shared" si="87"/>
        <v>2234.6034600000003</v>
      </c>
      <c r="W2236" s="31">
        <v>2234.6034600000003</v>
      </c>
      <c r="X2236" s="31">
        <f t="shared" si="88"/>
        <v>2234.6034600000003</v>
      </c>
      <c r="Y2236" s="11" t="s">
        <v>34</v>
      </c>
      <c r="Z2236" s="31">
        <v>58</v>
      </c>
      <c r="AA2236" s="31">
        <v>42</v>
      </c>
      <c r="AB2236" s="31">
        <v>5</v>
      </c>
      <c r="AC2236" s="31" t="s">
        <v>6547</v>
      </c>
      <c r="AD2236" s="31">
        <v>1774</v>
      </c>
    </row>
    <row r="2237" spans="1:30" ht="36" hidden="1" customHeight="1">
      <c r="A2237" s="32">
        <v>27</v>
      </c>
      <c r="B2237" s="118" t="s">
        <v>6548</v>
      </c>
      <c r="C2237" s="118" t="s">
        <v>6549</v>
      </c>
      <c r="D2237" s="118" t="s">
        <v>1822</v>
      </c>
      <c r="E2237" s="118" t="s">
        <v>6550</v>
      </c>
      <c r="F2237" s="31">
        <v>14374700</v>
      </c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243">
        <f t="shared" si="87"/>
        <v>2218.0162100000002</v>
      </c>
      <c r="W2237" s="31">
        <v>2218.0162100000002</v>
      </c>
      <c r="X2237" s="31">
        <f t="shared" si="88"/>
        <v>2218.0162100000002</v>
      </c>
      <c r="Y2237" s="11" t="s">
        <v>34</v>
      </c>
      <c r="Z2237" s="31">
        <v>58</v>
      </c>
      <c r="AA2237" s="31">
        <v>42</v>
      </c>
      <c r="AB2237" s="31">
        <v>5</v>
      </c>
      <c r="AC2237" s="31" t="s">
        <v>6551</v>
      </c>
      <c r="AD2237" s="31">
        <v>1768</v>
      </c>
    </row>
    <row r="2238" spans="1:30" ht="36" hidden="1" customHeight="1">
      <c r="A2238" s="32">
        <v>28</v>
      </c>
      <c r="B2238" s="118" t="s">
        <v>6552</v>
      </c>
      <c r="C2238" s="118" t="s">
        <v>6553</v>
      </c>
      <c r="D2238" s="118" t="s">
        <v>1822</v>
      </c>
      <c r="E2238" s="118" t="s">
        <v>3483</v>
      </c>
      <c r="F2238" s="31">
        <v>13902400</v>
      </c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243">
        <f t="shared" si="87"/>
        <v>2145.14032</v>
      </c>
      <c r="W2238" s="31">
        <v>2145.14032</v>
      </c>
      <c r="X2238" s="31">
        <f t="shared" si="88"/>
        <v>2145.14032</v>
      </c>
      <c r="Y2238" s="11" t="s">
        <v>34</v>
      </c>
      <c r="Z2238" s="31">
        <v>58</v>
      </c>
      <c r="AA2238" s="31">
        <v>42</v>
      </c>
      <c r="AB2238" s="31">
        <v>5</v>
      </c>
      <c r="AC2238" s="31" t="s">
        <v>6554</v>
      </c>
      <c r="AD2238" s="31">
        <v>1776</v>
      </c>
    </row>
    <row r="2239" spans="1:30" ht="36" customHeight="1">
      <c r="A2239" s="32">
        <v>29</v>
      </c>
      <c r="B2239" s="118" t="s">
        <v>6555</v>
      </c>
      <c r="C2239" s="118" t="s">
        <v>6556</v>
      </c>
      <c r="D2239" s="118" t="s">
        <v>1822</v>
      </c>
      <c r="E2239" s="118" t="s">
        <v>2452</v>
      </c>
      <c r="F2239" s="31">
        <v>13825500</v>
      </c>
      <c r="G2239" s="31"/>
      <c r="H2239" s="31"/>
      <c r="I2239" s="31"/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243">
        <f t="shared" si="87"/>
        <v>2133.2746500000003</v>
      </c>
      <c r="W2239" s="31">
        <v>2133.2746500000003</v>
      </c>
      <c r="X2239" s="31">
        <f t="shared" si="88"/>
        <v>2133.2746500000003</v>
      </c>
      <c r="Y2239" s="11" t="s">
        <v>34</v>
      </c>
      <c r="Z2239" s="31">
        <v>58</v>
      </c>
      <c r="AA2239" s="31">
        <v>42</v>
      </c>
      <c r="AB2239" s="31">
        <v>5</v>
      </c>
      <c r="AC2239" s="31"/>
      <c r="AD2239" s="31"/>
    </row>
    <row r="2240" spans="1:30" ht="36" hidden="1" customHeight="1">
      <c r="A2240" s="32">
        <v>30</v>
      </c>
      <c r="B2240" s="118" t="s">
        <v>6557</v>
      </c>
      <c r="C2240" s="118" t="s">
        <v>6558</v>
      </c>
      <c r="D2240" s="118" t="s">
        <v>1822</v>
      </c>
      <c r="E2240" s="118" t="s">
        <v>1700</v>
      </c>
      <c r="F2240" s="31">
        <v>18450400</v>
      </c>
      <c r="G2240" s="31"/>
      <c r="H2240" s="31"/>
      <c r="I2240" s="31"/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243">
        <f t="shared" si="87"/>
        <v>2846.8967200000002</v>
      </c>
      <c r="W2240" s="31">
        <v>2129</v>
      </c>
      <c r="X2240" s="31">
        <f t="shared" si="88"/>
        <v>2846.8967200000002</v>
      </c>
      <c r="Y2240" s="11" t="s">
        <v>51</v>
      </c>
      <c r="Z2240" s="31">
        <v>58</v>
      </c>
      <c r="AA2240" s="31">
        <v>42</v>
      </c>
      <c r="AB2240" s="31">
        <v>5</v>
      </c>
      <c r="AC2240" s="31" t="s">
        <v>6559</v>
      </c>
      <c r="AD2240" s="31">
        <v>3082</v>
      </c>
    </row>
    <row r="2241" spans="1:30" ht="36" hidden="1" customHeight="1">
      <c r="A2241" s="32">
        <v>31</v>
      </c>
      <c r="B2241" s="118" t="s">
        <v>6560</v>
      </c>
      <c r="C2241" s="118" t="s">
        <v>6561</v>
      </c>
      <c r="D2241" s="118" t="s">
        <v>1822</v>
      </c>
      <c r="E2241" s="118" t="s">
        <v>6562</v>
      </c>
      <c r="F2241" s="31">
        <v>13095900</v>
      </c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243">
        <f t="shared" si="87"/>
        <v>2020.6973700000001</v>
      </c>
      <c r="W2241" s="31">
        <v>2020.6973700000001</v>
      </c>
      <c r="X2241" s="31">
        <f t="shared" si="88"/>
        <v>2020.6973700000001</v>
      </c>
      <c r="Y2241" s="11" t="s">
        <v>34</v>
      </c>
      <c r="Z2241" s="31">
        <v>58</v>
      </c>
      <c r="AA2241" s="31">
        <v>42</v>
      </c>
      <c r="AB2241" s="31">
        <v>5</v>
      </c>
      <c r="AC2241" s="31" t="s">
        <v>6563</v>
      </c>
      <c r="AD2241" s="31">
        <v>1766</v>
      </c>
    </row>
    <row r="2242" spans="1:30" ht="36" hidden="1" customHeight="1">
      <c r="A2242" s="32">
        <v>32</v>
      </c>
      <c r="B2242" s="118" t="s">
        <v>6564</v>
      </c>
      <c r="C2242" s="118" t="s">
        <v>6565</v>
      </c>
      <c r="D2242" s="118" t="s">
        <v>1822</v>
      </c>
      <c r="E2242" s="118" t="s">
        <v>3548</v>
      </c>
      <c r="F2242" s="31">
        <v>12871900</v>
      </c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243">
        <f t="shared" si="87"/>
        <v>1986.13417</v>
      </c>
      <c r="W2242" s="31">
        <v>1986.13417</v>
      </c>
      <c r="X2242" s="31">
        <f t="shared" si="88"/>
        <v>1986.13417</v>
      </c>
      <c r="Y2242" s="11" t="s">
        <v>34</v>
      </c>
      <c r="Z2242" s="31">
        <v>58</v>
      </c>
      <c r="AA2242" s="31">
        <v>42</v>
      </c>
      <c r="AB2242" s="31">
        <v>5</v>
      </c>
      <c r="AC2242" s="31" t="s">
        <v>6566</v>
      </c>
      <c r="AD2242" s="31">
        <v>1786</v>
      </c>
    </row>
    <row r="2243" spans="1:30" ht="36" hidden="1" customHeight="1">
      <c r="A2243" s="32">
        <v>33</v>
      </c>
      <c r="B2243" s="118" t="s">
        <v>6567</v>
      </c>
      <c r="C2243" s="118" t="s">
        <v>6568</v>
      </c>
      <c r="D2243" s="118" t="s">
        <v>1822</v>
      </c>
      <c r="E2243" s="118" t="s">
        <v>3548</v>
      </c>
      <c r="F2243" s="31">
        <v>12740600</v>
      </c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243">
        <f t="shared" si="87"/>
        <v>1965.8745800000002</v>
      </c>
      <c r="W2243" s="31">
        <v>1965.8745800000002</v>
      </c>
      <c r="X2243" s="31">
        <f t="shared" si="88"/>
        <v>1965.8745800000002</v>
      </c>
      <c r="Y2243" s="11" t="s">
        <v>34</v>
      </c>
      <c r="Z2243" s="31">
        <v>58</v>
      </c>
      <c r="AA2243" s="31">
        <v>42</v>
      </c>
      <c r="AB2243" s="31">
        <v>5</v>
      </c>
      <c r="AC2243" s="31" t="s">
        <v>6569</v>
      </c>
      <c r="AD2243" s="31">
        <v>3067</v>
      </c>
    </row>
    <row r="2244" spans="1:30" ht="36" hidden="1" customHeight="1">
      <c r="A2244" s="32">
        <v>34</v>
      </c>
      <c r="B2244" s="118" t="s">
        <v>6570</v>
      </c>
      <c r="C2244" s="118" t="s">
        <v>6571</v>
      </c>
      <c r="D2244" s="118" t="s">
        <v>1822</v>
      </c>
      <c r="E2244" s="118" t="s">
        <v>3548</v>
      </c>
      <c r="F2244" s="31">
        <v>12712000</v>
      </c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243">
        <f t="shared" si="87"/>
        <v>1961.4616000000001</v>
      </c>
      <c r="W2244" s="31">
        <v>1961.4616000000001</v>
      </c>
      <c r="X2244" s="31">
        <f t="shared" si="88"/>
        <v>1961.4616000000001</v>
      </c>
      <c r="Y2244" s="11" t="s">
        <v>34</v>
      </c>
      <c r="Z2244" s="31">
        <v>58</v>
      </c>
      <c r="AA2244" s="31">
        <v>42</v>
      </c>
      <c r="AB2244" s="31">
        <v>5</v>
      </c>
      <c r="AC2244" s="31" t="s">
        <v>6572</v>
      </c>
      <c r="AD2244" s="31">
        <v>1787</v>
      </c>
    </row>
    <row r="2245" spans="1:30" ht="36" customHeight="1">
      <c r="A2245" s="32">
        <v>35</v>
      </c>
      <c r="B2245" s="118" t="s">
        <v>6573</v>
      </c>
      <c r="C2245" s="118" t="s">
        <v>6574</v>
      </c>
      <c r="D2245" s="118" t="s">
        <v>1822</v>
      </c>
      <c r="E2245" s="118" t="s">
        <v>6575</v>
      </c>
      <c r="F2245" s="31">
        <v>12452800</v>
      </c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243">
        <f t="shared" si="87"/>
        <v>1921.4670400000002</v>
      </c>
      <c r="W2245" s="31">
        <v>1921.4670400000002</v>
      </c>
      <c r="X2245" s="31">
        <f t="shared" si="88"/>
        <v>1921.4670400000002</v>
      </c>
      <c r="Y2245" s="11" t="s">
        <v>34</v>
      </c>
      <c r="Z2245" s="31">
        <v>58</v>
      </c>
      <c r="AA2245" s="31">
        <v>42</v>
      </c>
      <c r="AB2245" s="31">
        <v>5</v>
      </c>
      <c r="AC2245" s="31"/>
      <c r="AD2245" s="31"/>
    </row>
    <row r="2246" spans="1:30" ht="36" hidden="1" customHeight="1">
      <c r="A2246" s="32">
        <v>36</v>
      </c>
      <c r="B2246" s="118" t="s">
        <v>6576</v>
      </c>
      <c r="C2246" s="118" t="s">
        <v>6577</v>
      </c>
      <c r="D2246" s="118" t="s">
        <v>1822</v>
      </c>
      <c r="E2246" s="118" t="s">
        <v>3548</v>
      </c>
      <c r="F2246" s="31">
        <v>11796700</v>
      </c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243">
        <f t="shared" si="87"/>
        <v>1820.23081</v>
      </c>
      <c r="W2246" s="31">
        <v>1820.23081</v>
      </c>
      <c r="X2246" s="31">
        <f t="shared" si="88"/>
        <v>1820.23081</v>
      </c>
      <c r="Y2246" s="11" t="s">
        <v>34</v>
      </c>
      <c r="Z2246" s="31">
        <v>58</v>
      </c>
      <c r="AA2246" s="31">
        <v>42</v>
      </c>
      <c r="AB2246" s="31">
        <v>5</v>
      </c>
      <c r="AC2246" s="31" t="s">
        <v>6578</v>
      </c>
      <c r="AD2246" s="31">
        <v>1778</v>
      </c>
    </row>
    <row r="2247" spans="1:30" ht="36" hidden="1" customHeight="1">
      <c r="A2247" s="32">
        <v>37</v>
      </c>
      <c r="B2247" s="118" t="s">
        <v>6579</v>
      </c>
      <c r="C2247" s="118" t="s">
        <v>6580</v>
      </c>
      <c r="D2247" s="118" t="s">
        <v>1822</v>
      </c>
      <c r="E2247" s="118" t="s">
        <v>6581</v>
      </c>
      <c r="F2247" s="31">
        <v>11742000</v>
      </c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243">
        <f t="shared" si="87"/>
        <v>1811.7906</v>
      </c>
      <c r="W2247" s="31">
        <v>1811.7906</v>
      </c>
      <c r="X2247" s="31">
        <f t="shared" si="88"/>
        <v>1811.7906</v>
      </c>
      <c r="Y2247" s="11" t="s">
        <v>34</v>
      </c>
      <c r="Z2247" s="31">
        <v>58</v>
      </c>
      <c r="AA2247" s="31">
        <v>42</v>
      </c>
      <c r="AB2247" s="31">
        <v>5</v>
      </c>
      <c r="AC2247" s="31" t="s">
        <v>6582</v>
      </c>
      <c r="AD2247" s="31">
        <v>1815</v>
      </c>
    </row>
    <row r="2248" spans="1:30" ht="36" hidden="1" customHeight="1">
      <c r="A2248" s="32">
        <v>38</v>
      </c>
      <c r="B2248" s="118" t="s">
        <v>6583</v>
      </c>
      <c r="C2248" s="118" t="s">
        <v>6584</v>
      </c>
      <c r="D2248" s="118" t="s">
        <v>1822</v>
      </c>
      <c r="E2248" s="118" t="s">
        <v>3548</v>
      </c>
      <c r="F2248" s="31">
        <v>11698900</v>
      </c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243">
        <f t="shared" si="87"/>
        <v>1805.1402700000001</v>
      </c>
      <c r="W2248" s="31">
        <v>1805.1402700000001</v>
      </c>
      <c r="X2248" s="31">
        <f t="shared" si="88"/>
        <v>1805.1402700000001</v>
      </c>
      <c r="Y2248" s="11" t="s">
        <v>34</v>
      </c>
      <c r="Z2248" s="31">
        <v>58</v>
      </c>
      <c r="AA2248" s="31">
        <v>42</v>
      </c>
      <c r="AB2248" s="31">
        <v>5</v>
      </c>
      <c r="AC2248" s="31" t="s">
        <v>6585</v>
      </c>
      <c r="AD2248" s="31">
        <v>3081</v>
      </c>
    </row>
    <row r="2249" spans="1:30" ht="36" customHeight="1">
      <c r="A2249" s="32">
        <v>39</v>
      </c>
      <c r="B2249" s="118" t="s">
        <v>6586</v>
      </c>
      <c r="C2249" s="118" t="s">
        <v>6587</v>
      </c>
      <c r="D2249" s="118" t="s">
        <v>1822</v>
      </c>
      <c r="E2249" s="118" t="s">
        <v>486</v>
      </c>
      <c r="F2249" s="31">
        <v>11249200</v>
      </c>
      <c r="G2249" s="31"/>
      <c r="H2249" s="31"/>
      <c r="I2249" s="31"/>
      <c r="J2249" s="31"/>
      <c r="K2249" s="31"/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243">
        <f t="shared" si="87"/>
        <v>1735.7515600000002</v>
      </c>
      <c r="W2249" s="31">
        <v>1735.7515600000002</v>
      </c>
      <c r="X2249" s="31">
        <f t="shared" si="88"/>
        <v>1735.7515600000002</v>
      </c>
      <c r="Y2249" s="11" t="s">
        <v>34</v>
      </c>
      <c r="Z2249" s="31">
        <v>58</v>
      </c>
      <c r="AA2249" s="31">
        <v>42</v>
      </c>
      <c r="AB2249" s="31">
        <v>5</v>
      </c>
      <c r="AC2249" s="31"/>
      <c r="AD2249" s="31"/>
    </row>
    <row r="2250" spans="1:30" ht="36" hidden="1" customHeight="1">
      <c r="A2250" s="32">
        <v>40</v>
      </c>
      <c r="B2250" s="118" t="s">
        <v>6588</v>
      </c>
      <c r="C2250" s="118" t="s">
        <v>6589</v>
      </c>
      <c r="D2250" s="118" t="s">
        <v>1822</v>
      </c>
      <c r="E2250" s="118" t="s">
        <v>6590</v>
      </c>
      <c r="F2250" s="31">
        <v>22053700</v>
      </c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243">
        <f t="shared" si="87"/>
        <v>3402.8859100000004</v>
      </c>
      <c r="W2250" s="31">
        <v>3402.8859100000004</v>
      </c>
      <c r="X2250" s="31">
        <f t="shared" si="88"/>
        <v>3402.8859100000004</v>
      </c>
      <c r="Y2250" s="11" t="s">
        <v>34</v>
      </c>
      <c r="Z2250" s="31">
        <v>58</v>
      </c>
      <c r="AA2250" s="31">
        <v>42</v>
      </c>
      <c r="AB2250" s="31">
        <v>5</v>
      </c>
      <c r="AC2250" s="31" t="s">
        <v>6591</v>
      </c>
      <c r="AD2250" s="31">
        <v>1770</v>
      </c>
    </row>
    <row r="2251" spans="1:30" ht="36" hidden="1" customHeight="1">
      <c r="A2251" s="32">
        <v>41</v>
      </c>
      <c r="B2251" s="118" t="s">
        <v>6592</v>
      </c>
      <c r="C2251" s="118" t="s">
        <v>6593</v>
      </c>
      <c r="D2251" s="118" t="s">
        <v>1822</v>
      </c>
      <c r="E2251" s="118" t="s">
        <v>6550</v>
      </c>
      <c r="F2251" s="31">
        <v>10870400</v>
      </c>
      <c r="G2251" s="31"/>
      <c r="H2251" s="31"/>
      <c r="I2251" s="31"/>
      <c r="J2251" s="31"/>
      <c r="K2251" s="31"/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243">
        <f t="shared" si="87"/>
        <v>1677.3027200000001</v>
      </c>
      <c r="W2251" s="31">
        <v>1677.3027200000001</v>
      </c>
      <c r="X2251" s="31">
        <f t="shared" si="88"/>
        <v>1677.3027200000001</v>
      </c>
      <c r="Y2251" s="11" t="s">
        <v>34</v>
      </c>
      <c r="Z2251" s="31">
        <v>58</v>
      </c>
      <c r="AA2251" s="31">
        <v>42</v>
      </c>
      <c r="AB2251" s="31">
        <v>5</v>
      </c>
      <c r="AC2251" s="31" t="s">
        <v>6594</v>
      </c>
      <c r="AD2251" s="31">
        <v>2214</v>
      </c>
    </row>
    <row r="2252" spans="1:30" ht="36" hidden="1" customHeight="1">
      <c r="A2252" s="32">
        <v>42</v>
      </c>
      <c r="B2252" s="118" t="s">
        <v>6595</v>
      </c>
      <c r="C2252" s="118" t="s">
        <v>6596</v>
      </c>
      <c r="D2252" s="118" t="s">
        <v>1822</v>
      </c>
      <c r="E2252" s="118" t="s">
        <v>1284</v>
      </c>
      <c r="F2252" s="31">
        <v>9591200</v>
      </c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243">
        <f t="shared" si="87"/>
        <v>1479.9221600000001</v>
      </c>
      <c r="W2252" s="31">
        <v>1479.9221600000001</v>
      </c>
      <c r="X2252" s="31">
        <f t="shared" si="88"/>
        <v>1479.9221600000001</v>
      </c>
      <c r="Y2252" s="11" t="s">
        <v>34</v>
      </c>
      <c r="Z2252" s="31">
        <v>58</v>
      </c>
      <c r="AA2252" s="31">
        <v>42</v>
      </c>
      <c r="AB2252" s="31">
        <v>5</v>
      </c>
      <c r="AC2252" s="31" t="s">
        <v>6597</v>
      </c>
      <c r="AD2252" s="31">
        <v>1795</v>
      </c>
    </row>
    <row r="2253" spans="1:30" ht="36" hidden="1" customHeight="1">
      <c r="A2253" s="32">
        <v>43</v>
      </c>
      <c r="B2253" s="118" t="s">
        <v>6598</v>
      </c>
      <c r="C2253" s="118" t="s">
        <v>6599</v>
      </c>
      <c r="D2253" s="118" t="s">
        <v>1822</v>
      </c>
      <c r="E2253" s="118" t="s">
        <v>1284</v>
      </c>
      <c r="F2253" s="31">
        <v>9203300</v>
      </c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243">
        <f t="shared" si="87"/>
        <v>1420.0691900000002</v>
      </c>
      <c r="W2253" s="31">
        <v>1420.0691900000002</v>
      </c>
      <c r="X2253" s="31">
        <f t="shared" si="88"/>
        <v>1420.0691900000002</v>
      </c>
      <c r="Y2253" s="11" t="s">
        <v>34</v>
      </c>
      <c r="Z2253" s="31">
        <v>58</v>
      </c>
      <c r="AA2253" s="31">
        <v>42</v>
      </c>
      <c r="AB2253" s="31">
        <v>5</v>
      </c>
      <c r="AC2253" s="31" t="s">
        <v>6600</v>
      </c>
      <c r="AD2253" s="31">
        <v>1813</v>
      </c>
    </row>
    <row r="2254" spans="1:30" ht="36" customHeight="1">
      <c r="A2254" s="32">
        <v>44</v>
      </c>
      <c r="B2254" s="118" t="s">
        <v>6601</v>
      </c>
      <c r="C2254" s="118" t="s">
        <v>6602</v>
      </c>
      <c r="D2254" s="118" t="s">
        <v>1822</v>
      </c>
      <c r="E2254" s="118" t="s">
        <v>6603</v>
      </c>
      <c r="F2254" s="31">
        <v>9107000</v>
      </c>
      <c r="G2254" s="31"/>
      <c r="H2254" s="31"/>
      <c r="I2254" s="31"/>
      <c r="J2254" s="31"/>
      <c r="K2254" s="31"/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243">
        <f t="shared" si="87"/>
        <v>1405.2101</v>
      </c>
      <c r="W2254" s="31">
        <v>1405.2101</v>
      </c>
      <c r="X2254" s="31">
        <f t="shared" si="88"/>
        <v>1405.2101</v>
      </c>
      <c r="Y2254" s="11" t="s">
        <v>34</v>
      </c>
      <c r="Z2254" s="31">
        <v>58</v>
      </c>
      <c r="AA2254" s="31">
        <v>42</v>
      </c>
      <c r="AB2254" s="31">
        <v>5</v>
      </c>
      <c r="AC2254" s="31"/>
      <c r="AD2254" s="31"/>
    </row>
    <row r="2255" spans="1:30" ht="36" hidden="1" customHeight="1">
      <c r="A2255" s="32">
        <v>45</v>
      </c>
      <c r="B2255" s="118" t="s">
        <v>6604</v>
      </c>
      <c r="C2255" s="118" t="s">
        <v>6605</v>
      </c>
      <c r="D2255" s="118" t="s">
        <v>1822</v>
      </c>
      <c r="E2255" s="118" t="s">
        <v>3548</v>
      </c>
      <c r="F2255" s="31">
        <v>9089800</v>
      </c>
      <c r="G2255" s="31"/>
      <c r="H2255" s="31"/>
      <c r="I2255" s="31"/>
      <c r="J2255" s="31"/>
      <c r="K2255" s="31"/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243">
        <f t="shared" si="87"/>
        <v>1402.5561400000001</v>
      </c>
      <c r="W2255" s="31">
        <v>1402.5561400000001</v>
      </c>
      <c r="X2255" s="31">
        <f t="shared" si="88"/>
        <v>1402.5561400000001</v>
      </c>
      <c r="Y2255" s="11" t="s">
        <v>34</v>
      </c>
      <c r="Z2255" s="31">
        <v>58</v>
      </c>
      <c r="AA2255" s="31">
        <v>42</v>
      </c>
      <c r="AB2255" s="31">
        <v>5</v>
      </c>
      <c r="AC2255" s="31" t="s">
        <v>6606</v>
      </c>
      <c r="AD2255" s="31">
        <v>1780</v>
      </c>
    </row>
    <row r="2256" spans="1:30" ht="36" hidden="1" customHeight="1">
      <c r="A2256" s="32">
        <v>46</v>
      </c>
      <c r="B2256" s="118" t="s">
        <v>6607</v>
      </c>
      <c r="C2256" s="118" t="s">
        <v>6608</v>
      </c>
      <c r="D2256" s="118" t="s">
        <v>1822</v>
      </c>
      <c r="E2256" s="118" t="s">
        <v>6609</v>
      </c>
      <c r="F2256" s="31">
        <v>9013200</v>
      </c>
      <c r="G2256" s="31"/>
      <c r="H2256" s="31"/>
      <c r="I2256" s="31"/>
      <c r="J2256" s="31"/>
      <c r="K2256" s="31"/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243">
        <f t="shared" si="87"/>
        <v>1390.73676</v>
      </c>
      <c r="W2256" s="31">
        <v>1390.73676</v>
      </c>
      <c r="X2256" s="31">
        <f t="shared" si="88"/>
        <v>1390.73676</v>
      </c>
      <c r="Y2256" s="11" t="s">
        <v>34</v>
      </c>
      <c r="Z2256" s="31">
        <v>58</v>
      </c>
      <c r="AA2256" s="31">
        <v>42</v>
      </c>
      <c r="AB2256" s="31">
        <v>5</v>
      </c>
      <c r="AC2256" s="31" t="s">
        <v>6610</v>
      </c>
      <c r="AD2256" s="31">
        <v>1773</v>
      </c>
    </row>
    <row r="2257" spans="1:30" ht="36" customHeight="1">
      <c r="A2257" s="32">
        <v>47</v>
      </c>
      <c r="B2257" s="118" t="s">
        <v>6611</v>
      </c>
      <c r="C2257" s="118" t="s">
        <v>6612</v>
      </c>
      <c r="D2257" s="118" t="s">
        <v>1822</v>
      </c>
      <c r="E2257" s="118" t="s">
        <v>6613</v>
      </c>
      <c r="F2257" s="31">
        <v>23650900</v>
      </c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243">
        <f t="shared" si="87"/>
        <v>3649.3338700000004</v>
      </c>
      <c r="W2257" s="31">
        <v>3649.3338700000004</v>
      </c>
      <c r="X2257" s="31">
        <f t="shared" si="88"/>
        <v>3649.3338700000004</v>
      </c>
      <c r="Y2257" s="11" t="s">
        <v>34</v>
      </c>
      <c r="Z2257" s="31">
        <v>58</v>
      </c>
      <c r="AA2257" s="31">
        <v>42</v>
      </c>
      <c r="AB2257" s="31">
        <v>5</v>
      </c>
      <c r="AC2257" s="31"/>
      <c r="AD2257" s="31"/>
    </row>
    <row r="2258" spans="1:30" ht="36" hidden="1" customHeight="1">
      <c r="A2258" s="32">
        <v>48</v>
      </c>
      <c r="B2258" s="118" t="s">
        <v>6614</v>
      </c>
      <c r="C2258" s="118" t="s">
        <v>6615</v>
      </c>
      <c r="D2258" s="118" t="s">
        <v>1822</v>
      </c>
      <c r="E2258" s="118" t="s">
        <v>6616</v>
      </c>
      <c r="F2258" s="31">
        <v>8604800</v>
      </c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243">
        <f t="shared" si="87"/>
        <v>1327.72064</v>
      </c>
      <c r="W2258" s="31">
        <v>1327.72064</v>
      </c>
      <c r="X2258" s="31">
        <f t="shared" si="88"/>
        <v>1327.72064</v>
      </c>
      <c r="Y2258" s="11" t="s">
        <v>34</v>
      </c>
      <c r="Z2258" s="31">
        <v>58</v>
      </c>
      <c r="AA2258" s="31">
        <v>42</v>
      </c>
      <c r="AB2258" s="31">
        <v>5</v>
      </c>
      <c r="AC2258" s="31" t="s">
        <v>6617</v>
      </c>
      <c r="AD2258" s="31">
        <v>1775</v>
      </c>
    </row>
    <row r="2259" spans="1:30" ht="36" customHeight="1">
      <c r="A2259" s="32">
        <v>49</v>
      </c>
      <c r="B2259" s="118" t="s">
        <v>6618</v>
      </c>
      <c r="C2259" s="118" t="s">
        <v>6619</v>
      </c>
      <c r="D2259" s="118" t="s">
        <v>1822</v>
      </c>
      <c r="E2259" s="118" t="s">
        <v>6550</v>
      </c>
      <c r="F2259" s="31">
        <v>8328100</v>
      </c>
      <c r="G2259" s="31"/>
      <c r="H2259" s="31"/>
      <c r="I2259" s="31"/>
      <c r="J2259" s="31"/>
      <c r="K2259" s="31"/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243">
        <f t="shared" si="87"/>
        <v>1285.02583</v>
      </c>
      <c r="W2259" s="31">
        <v>1285.02583</v>
      </c>
      <c r="X2259" s="31">
        <f t="shared" si="88"/>
        <v>1285.02583</v>
      </c>
      <c r="Y2259" s="11" t="s">
        <v>34</v>
      </c>
      <c r="Z2259" s="31">
        <v>58</v>
      </c>
      <c r="AA2259" s="31">
        <v>42</v>
      </c>
      <c r="AB2259" s="31">
        <v>5</v>
      </c>
      <c r="AC2259" s="31"/>
      <c r="AD2259" s="31"/>
    </row>
    <row r="2260" spans="1:30" ht="36" hidden="1" customHeight="1">
      <c r="A2260" s="32">
        <v>50</v>
      </c>
      <c r="B2260" s="118" t="s">
        <v>6620</v>
      </c>
      <c r="C2260" s="118" t="s">
        <v>6621</v>
      </c>
      <c r="D2260" s="118" t="s">
        <v>1822</v>
      </c>
      <c r="E2260" s="118" t="s">
        <v>6550</v>
      </c>
      <c r="F2260" s="31">
        <v>8125900</v>
      </c>
      <c r="G2260" s="31"/>
      <c r="H2260" s="31"/>
      <c r="I2260" s="31"/>
      <c r="J2260" s="31"/>
      <c r="K2260" s="31"/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243">
        <f t="shared" si="87"/>
        <v>1253.82637</v>
      </c>
      <c r="W2260" s="31">
        <v>1253.82637</v>
      </c>
      <c r="X2260" s="31">
        <f t="shared" si="88"/>
        <v>1253.82637</v>
      </c>
      <c r="Y2260" s="11" t="s">
        <v>34</v>
      </c>
      <c r="Z2260" s="31">
        <v>58</v>
      </c>
      <c r="AA2260" s="31">
        <v>42</v>
      </c>
      <c r="AB2260" s="31">
        <v>5</v>
      </c>
      <c r="AC2260" s="31" t="s">
        <v>6622</v>
      </c>
      <c r="AD2260" s="31">
        <v>3089</v>
      </c>
    </row>
    <row r="2261" spans="1:30" ht="36" hidden="1" customHeight="1">
      <c r="A2261" s="32">
        <v>51</v>
      </c>
      <c r="B2261" s="118" t="s">
        <v>6623</v>
      </c>
      <c r="C2261" s="118" t="s">
        <v>6624</v>
      </c>
      <c r="D2261" s="118" t="s">
        <v>1822</v>
      </c>
      <c r="E2261" s="118" t="s">
        <v>486</v>
      </c>
      <c r="F2261" s="31">
        <v>8045800</v>
      </c>
      <c r="G2261" s="31"/>
      <c r="H2261" s="31"/>
      <c r="I2261" s="31"/>
      <c r="J2261" s="31"/>
      <c r="K2261" s="31"/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243">
        <f t="shared" si="87"/>
        <v>1241.46694</v>
      </c>
      <c r="W2261" s="31">
        <v>1241.46694</v>
      </c>
      <c r="X2261" s="31">
        <f t="shared" si="88"/>
        <v>1241.46694</v>
      </c>
      <c r="Y2261" s="11" t="s">
        <v>34</v>
      </c>
      <c r="Z2261" s="31">
        <v>58</v>
      </c>
      <c r="AA2261" s="31">
        <v>42</v>
      </c>
      <c r="AB2261" s="31">
        <v>5</v>
      </c>
      <c r="AC2261" s="31" t="s">
        <v>6625</v>
      </c>
      <c r="AD2261" s="31">
        <v>3080</v>
      </c>
    </row>
    <row r="2262" spans="1:30" ht="36" hidden="1" customHeight="1">
      <c r="A2262" s="32">
        <v>52</v>
      </c>
      <c r="B2262" s="118" t="s">
        <v>6626</v>
      </c>
      <c r="C2262" s="118" t="s">
        <v>6627</v>
      </c>
      <c r="D2262" s="118" t="s">
        <v>1822</v>
      </c>
      <c r="E2262" s="118" t="s">
        <v>6628</v>
      </c>
      <c r="F2262" s="31">
        <v>8012800</v>
      </c>
      <c r="G2262" s="31"/>
      <c r="H2262" s="31"/>
      <c r="I2262" s="31"/>
      <c r="J2262" s="31"/>
      <c r="K2262" s="31"/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243">
        <f t="shared" si="87"/>
        <v>1236.3750400000001</v>
      </c>
      <c r="W2262" s="31">
        <v>1236.3750400000001</v>
      </c>
      <c r="X2262" s="31">
        <f t="shared" si="88"/>
        <v>1236.3750400000001</v>
      </c>
      <c r="Y2262" s="11" t="s">
        <v>34</v>
      </c>
      <c r="Z2262" s="31">
        <v>58</v>
      </c>
      <c r="AA2262" s="31">
        <v>42</v>
      </c>
      <c r="AB2262" s="31">
        <v>5</v>
      </c>
      <c r="AC2262" s="31" t="s">
        <v>6629</v>
      </c>
      <c r="AD2262" s="31">
        <v>3073</v>
      </c>
    </row>
    <row r="2263" spans="1:30" ht="36" hidden="1" customHeight="1">
      <c r="A2263" s="32">
        <v>53</v>
      </c>
      <c r="B2263" s="118" t="s">
        <v>6630</v>
      </c>
      <c r="C2263" s="118" t="s">
        <v>6631</v>
      </c>
      <c r="D2263" s="118" t="s">
        <v>1822</v>
      </c>
      <c r="E2263" s="118" t="s">
        <v>6550</v>
      </c>
      <c r="F2263" s="31">
        <v>8243900</v>
      </c>
      <c r="G2263" s="31"/>
      <c r="H2263" s="31"/>
      <c r="I2263" s="31"/>
      <c r="J2263" s="31"/>
      <c r="K2263" s="31"/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243">
        <f t="shared" si="87"/>
        <v>1272.03377</v>
      </c>
      <c r="W2263" s="31">
        <v>1272.03377</v>
      </c>
      <c r="X2263" s="31">
        <f t="shared" si="88"/>
        <v>1272.03377</v>
      </c>
      <c r="Y2263" s="11" t="s">
        <v>34</v>
      </c>
      <c r="Z2263" s="31">
        <v>58</v>
      </c>
      <c r="AA2263" s="31">
        <v>42</v>
      </c>
      <c r="AB2263" s="31">
        <v>5</v>
      </c>
      <c r="AC2263" s="31" t="s">
        <v>6632</v>
      </c>
      <c r="AD2263" s="31">
        <v>1799</v>
      </c>
    </row>
    <row r="2264" spans="1:30" ht="36" customHeight="1">
      <c r="A2264" s="32">
        <v>54</v>
      </c>
      <c r="B2264" s="118" t="s">
        <v>6633</v>
      </c>
      <c r="C2264" s="118" t="s">
        <v>6634</v>
      </c>
      <c r="D2264" s="118" t="s">
        <v>1822</v>
      </c>
      <c r="E2264" s="118" t="s">
        <v>6635</v>
      </c>
      <c r="F2264" s="31">
        <v>7905500</v>
      </c>
      <c r="G2264" s="31"/>
      <c r="H2264" s="31"/>
      <c r="I2264" s="31"/>
      <c r="J2264" s="31"/>
      <c r="K2264" s="31"/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243">
        <f t="shared" si="87"/>
        <v>1219.8186500000002</v>
      </c>
      <c r="W2264" s="31">
        <v>1219.8186500000002</v>
      </c>
      <c r="X2264" s="31">
        <f t="shared" si="88"/>
        <v>1219.8186500000002</v>
      </c>
      <c r="Y2264" s="11" t="s">
        <v>34</v>
      </c>
      <c r="Z2264" s="31">
        <v>58</v>
      </c>
      <c r="AA2264" s="31">
        <v>42</v>
      </c>
      <c r="AB2264" s="31">
        <v>5</v>
      </c>
      <c r="AC2264" s="31"/>
      <c r="AD2264" s="31"/>
    </row>
    <row r="2265" spans="1:30" ht="36" hidden="1" customHeight="1">
      <c r="A2265" s="32">
        <v>55</v>
      </c>
      <c r="B2265" s="118" t="s">
        <v>6636</v>
      </c>
      <c r="C2265" s="118" t="s">
        <v>6637</v>
      </c>
      <c r="D2265" s="118" t="s">
        <v>1822</v>
      </c>
      <c r="E2265" s="118" t="s">
        <v>6638</v>
      </c>
      <c r="F2265" s="31">
        <v>7599700</v>
      </c>
      <c r="G2265" s="31"/>
      <c r="H2265" s="31"/>
      <c r="I2265" s="31"/>
      <c r="J2265" s="31"/>
      <c r="K2265" s="31"/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243">
        <f t="shared" si="87"/>
        <v>1172.6337100000001</v>
      </c>
      <c r="W2265" s="31">
        <v>1172.6337100000001</v>
      </c>
      <c r="X2265" s="31">
        <f t="shared" si="88"/>
        <v>1172.6337100000001</v>
      </c>
      <c r="Y2265" s="11" t="s">
        <v>34</v>
      </c>
      <c r="Z2265" s="31">
        <v>58</v>
      </c>
      <c r="AA2265" s="31">
        <v>42</v>
      </c>
      <c r="AB2265" s="31">
        <v>5</v>
      </c>
      <c r="AC2265" s="31" t="s">
        <v>6639</v>
      </c>
      <c r="AD2265" s="31">
        <v>3072</v>
      </c>
    </row>
    <row r="2266" spans="1:30" ht="36" hidden="1" customHeight="1">
      <c r="A2266" s="32">
        <v>56</v>
      </c>
      <c r="B2266" s="118" t="s">
        <v>6640</v>
      </c>
      <c r="C2266" s="118" t="s">
        <v>6641</v>
      </c>
      <c r="D2266" s="118" t="s">
        <v>1822</v>
      </c>
      <c r="E2266" s="118" t="s">
        <v>6642</v>
      </c>
      <c r="F2266" s="31">
        <v>7501100</v>
      </c>
      <c r="G2266" s="31"/>
      <c r="H2266" s="31"/>
      <c r="I2266" s="31"/>
      <c r="J2266" s="31"/>
      <c r="K2266" s="31"/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243">
        <f t="shared" si="87"/>
        <v>1157.4197300000001</v>
      </c>
      <c r="W2266" s="31">
        <v>1157.4197300000001</v>
      </c>
      <c r="X2266" s="31">
        <f t="shared" si="88"/>
        <v>1157.4197300000001</v>
      </c>
      <c r="Y2266" s="11" t="s">
        <v>34</v>
      </c>
      <c r="Z2266" s="31">
        <v>58</v>
      </c>
      <c r="AA2266" s="31">
        <v>42</v>
      </c>
      <c r="AB2266" s="31">
        <v>5</v>
      </c>
      <c r="AC2266" s="31" t="s">
        <v>6643</v>
      </c>
      <c r="AD2266" s="31">
        <v>2218</v>
      </c>
    </row>
    <row r="2267" spans="1:30" ht="36" customHeight="1">
      <c r="A2267" s="32">
        <v>57</v>
      </c>
      <c r="B2267" s="118" t="s">
        <v>6644</v>
      </c>
      <c r="C2267" s="118" t="s">
        <v>6645</v>
      </c>
      <c r="D2267" s="118" t="s">
        <v>1822</v>
      </c>
      <c r="E2267" s="118" t="s">
        <v>6646</v>
      </c>
      <c r="F2267" s="31">
        <v>7435000</v>
      </c>
      <c r="G2267" s="31"/>
      <c r="H2267" s="31"/>
      <c r="I2267" s="31"/>
      <c r="J2267" s="31"/>
      <c r="K2267" s="31"/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243">
        <f t="shared" si="87"/>
        <v>1147.2205000000001</v>
      </c>
      <c r="W2267" s="31">
        <v>1147.2205000000001</v>
      </c>
      <c r="X2267" s="31">
        <f t="shared" si="88"/>
        <v>1147.2205000000001</v>
      </c>
      <c r="Y2267" s="11" t="s">
        <v>34</v>
      </c>
      <c r="Z2267" s="31">
        <v>58</v>
      </c>
      <c r="AA2267" s="31">
        <v>42</v>
      </c>
      <c r="AB2267" s="31">
        <v>5</v>
      </c>
      <c r="AC2267" s="31"/>
      <c r="AD2267" s="31"/>
    </row>
    <row r="2268" spans="1:30" ht="36" hidden="1" customHeight="1">
      <c r="A2268" s="32">
        <v>58</v>
      </c>
      <c r="B2268" s="118" t="s">
        <v>6647</v>
      </c>
      <c r="C2268" s="118" t="s">
        <v>6648</v>
      </c>
      <c r="D2268" s="118" t="s">
        <v>1822</v>
      </c>
      <c r="E2268" s="118" t="s">
        <v>125</v>
      </c>
      <c r="F2268" s="31">
        <v>7418500</v>
      </c>
      <c r="G2268" s="31"/>
      <c r="H2268" s="31"/>
      <c r="I2268" s="31"/>
      <c r="J2268" s="31"/>
      <c r="K2268" s="31"/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243">
        <f t="shared" si="87"/>
        <v>1144.6745500000002</v>
      </c>
      <c r="W2268" s="31">
        <v>1144.6745500000002</v>
      </c>
      <c r="X2268" s="31">
        <f t="shared" si="88"/>
        <v>1144.6745500000002</v>
      </c>
      <c r="Y2268" s="11" t="s">
        <v>34</v>
      </c>
      <c r="Z2268" s="31">
        <v>58</v>
      </c>
      <c r="AA2268" s="31">
        <v>42</v>
      </c>
      <c r="AB2268" s="31">
        <v>5</v>
      </c>
      <c r="AC2268" s="31" t="s">
        <v>6649</v>
      </c>
      <c r="AD2268" s="31">
        <v>1771</v>
      </c>
    </row>
    <row r="2269" spans="1:30" ht="36" hidden="1" customHeight="1">
      <c r="A2269" s="32">
        <v>59</v>
      </c>
      <c r="B2269" s="118" t="s">
        <v>6650</v>
      </c>
      <c r="C2269" s="118" t="s">
        <v>6651</v>
      </c>
      <c r="D2269" s="118" t="s">
        <v>1822</v>
      </c>
      <c r="E2269" s="118" t="s">
        <v>6652</v>
      </c>
      <c r="F2269" s="31">
        <v>7370700</v>
      </c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243">
        <f t="shared" si="87"/>
        <v>1137.2990100000002</v>
      </c>
      <c r="W2269" s="31">
        <v>1137.2990100000002</v>
      </c>
      <c r="X2269" s="31">
        <f t="shared" si="88"/>
        <v>1137.2990100000002</v>
      </c>
      <c r="Y2269" s="11" t="s">
        <v>34</v>
      </c>
      <c r="Z2269" s="31">
        <v>58</v>
      </c>
      <c r="AA2269" s="31">
        <v>42</v>
      </c>
      <c r="AB2269" s="31">
        <v>5</v>
      </c>
      <c r="AC2269" s="31" t="s">
        <v>6653</v>
      </c>
      <c r="AD2269" s="31">
        <v>1802</v>
      </c>
    </row>
    <row r="2270" spans="1:30" ht="36" hidden="1" customHeight="1">
      <c r="A2270" s="32">
        <v>60</v>
      </c>
      <c r="B2270" s="118" t="s">
        <v>6654</v>
      </c>
      <c r="C2270" s="118" t="s">
        <v>6655</v>
      </c>
      <c r="D2270" s="118" t="s">
        <v>1822</v>
      </c>
      <c r="E2270" s="118" t="s">
        <v>6656</v>
      </c>
      <c r="F2270" s="31">
        <v>7367100</v>
      </c>
      <c r="G2270" s="31"/>
      <c r="H2270" s="31"/>
      <c r="I2270" s="31"/>
      <c r="J2270" s="31"/>
      <c r="K2270" s="31"/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243">
        <f t="shared" si="87"/>
        <v>1136.74353</v>
      </c>
      <c r="W2270" s="31">
        <v>1136.74353</v>
      </c>
      <c r="X2270" s="31">
        <f t="shared" si="88"/>
        <v>1136.74353</v>
      </c>
      <c r="Y2270" s="11" t="s">
        <v>34</v>
      </c>
      <c r="Z2270" s="31">
        <v>58</v>
      </c>
      <c r="AA2270" s="31">
        <v>42</v>
      </c>
      <c r="AB2270" s="31">
        <v>5</v>
      </c>
      <c r="AC2270" s="31" t="s">
        <v>6657</v>
      </c>
      <c r="AD2270" s="31">
        <v>1810</v>
      </c>
    </row>
    <row r="2271" spans="1:30" ht="36" hidden="1" customHeight="1">
      <c r="A2271" s="32">
        <v>61</v>
      </c>
      <c r="B2271" s="118" t="s">
        <v>6658</v>
      </c>
      <c r="C2271" s="118" t="s">
        <v>6659</v>
      </c>
      <c r="D2271" s="118" t="s">
        <v>1822</v>
      </c>
      <c r="E2271" s="118" t="s">
        <v>6660</v>
      </c>
      <c r="F2271" s="31">
        <v>7346000</v>
      </c>
      <c r="G2271" s="31"/>
      <c r="H2271" s="31"/>
      <c r="I2271" s="31"/>
      <c r="J2271" s="31"/>
      <c r="K2271" s="31"/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243">
        <f t="shared" si="87"/>
        <v>1133.4878000000001</v>
      </c>
      <c r="W2271" s="31">
        <v>1133.4878000000001</v>
      </c>
      <c r="X2271" s="31">
        <f t="shared" si="88"/>
        <v>1133.4878000000001</v>
      </c>
      <c r="Y2271" s="11" t="s">
        <v>34</v>
      </c>
      <c r="Z2271" s="31">
        <v>58</v>
      </c>
      <c r="AA2271" s="31">
        <v>42</v>
      </c>
      <c r="AB2271" s="31">
        <v>5</v>
      </c>
      <c r="AC2271" s="31" t="s">
        <v>6661</v>
      </c>
      <c r="AD2271" s="31">
        <v>1792</v>
      </c>
    </row>
    <row r="2272" spans="1:30" ht="36" hidden="1" customHeight="1">
      <c r="A2272" s="32">
        <v>62</v>
      </c>
      <c r="B2272" s="118" t="s">
        <v>6662</v>
      </c>
      <c r="C2272" s="118" t="s">
        <v>6663</v>
      </c>
      <c r="D2272" s="118" t="s">
        <v>1822</v>
      </c>
      <c r="E2272" s="118" t="s">
        <v>6664</v>
      </c>
      <c r="F2272" s="31">
        <v>12207000</v>
      </c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243">
        <f t="shared" si="87"/>
        <v>1883.5401000000002</v>
      </c>
      <c r="W2272" s="31">
        <v>1883.5401000000002</v>
      </c>
      <c r="X2272" s="31">
        <f t="shared" si="88"/>
        <v>1883.5401000000002</v>
      </c>
      <c r="Y2272" s="11" t="s">
        <v>34</v>
      </c>
      <c r="Z2272" s="31">
        <v>58</v>
      </c>
      <c r="AA2272" s="31">
        <v>42</v>
      </c>
      <c r="AB2272" s="31">
        <v>5</v>
      </c>
      <c r="AC2272" s="31" t="s">
        <v>6665</v>
      </c>
      <c r="AD2272" s="31">
        <v>2217</v>
      </c>
    </row>
    <row r="2273" spans="1:30" ht="36" hidden="1" customHeight="1">
      <c r="A2273" s="32">
        <v>63</v>
      </c>
      <c r="B2273" s="118" t="s">
        <v>6666</v>
      </c>
      <c r="C2273" s="118" t="s">
        <v>6667</v>
      </c>
      <c r="D2273" s="118" t="s">
        <v>1822</v>
      </c>
      <c r="E2273" s="118" t="s">
        <v>6550</v>
      </c>
      <c r="F2273" s="31">
        <v>7227500</v>
      </c>
      <c r="G2273" s="31"/>
      <c r="H2273" s="31"/>
      <c r="I2273" s="31"/>
      <c r="J2273" s="31"/>
      <c r="K2273" s="31"/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243">
        <f t="shared" si="87"/>
        <v>1115.20325</v>
      </c>
      <c r="W2273" s="31">
        <v>1115.20325</v>
      </c>
      <c r="X2273" s="31">
        <f t="shared" si="88"/>
        <v>1115.20325</v>
      </c>
      <c r="Y2273" s="11" t="s">
        <v>34</v>
      </c>
      <c r="Z2273" s="31">
        <v>58</v>
      </c>
      <c r="AA2273" s="31">
        <v>42</v>
      </c>
      <c r="AB2273" s="31">
        <v>5</v>
      </c>
      <c r="AC2273" s="31" t="s">
        <v>6668</v>
      </c>
      <c r="AD2273" s="31">
        <v>3088</v>
      </c>
    </row>
    <row r="2274" spans="1:30" ht="36" customHeight="1">
      <c r="A2274" s="32">
        <v>64</v>
      </c>
      <c r="B2274" s="118" t="s">
        <v>6669</v>
      </c>
      <c r="C2274" s="118" t="s">
        <v>6670</v>
      </c>
      <c r="D2274" s="118" t="s">
        <v>1822</v>
      </c>
      <c r="E2274" s="118" t="s">
        <v>6671</v>
      </c>
      <c r="F2274" s="31">
        <v>7145600</v>
      </c>
      <c r="G2274" s="31"/>
      <c r="H2274" s="31"/>
      <c r="I2274" s="31"/>
      <c r="J2274" s="31"/>
      <c r="K2274" s="31"/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243">
        <f t="shared" si="87"/>
        <v>1102.5660800000001</v>
      </c>
      <c r="W2274" s="31">
        <v>1102.5660800000001</v>
      </c>
      <c r="X2274" s="31">
        <f t="shared" si="88"/>
        <v>1102.5660800000001</v>
      </c>
      <c r="Y2274" s="11" t="s">
        <v>34</v>
      </c>
      <c r="Z2274" s="31">
        <v>58</v>
      </c>
      <c r="AA2274" s="31">
        <v>42</v>
      </c>
      <c r="AB2274" s="31">
        <v>5</v>
      </c>
      <c r="AC2274" s="31"/>
      <c r="AD2274" s="31"/>
    </row>
    <row r="2275" spans="1:30" ht="36" hidden="1" customHeight="1">
      <c r="A2275" s="32">
        <v>65</v>
      </c>
      <c r="B2275" s="118" t="s">
        <v>6672</v>
      </c>
      <c r="C2275" s="118" t="s">
        <v>6673</v>
      </c>
      <c r="D2275" s="118" t="s">
        <v>1822</v>
      </c>
      <c r="E2275" s="118" t="s">
        <v>6550</v>
      </c>
      <c r="F2275" s="31">
        <v>7097800</v>
      </c>
      <c r="G2275" s="31"/>
      <c r="H2275" s="31"/>
      <c r="I2275" s="31"/>
      <c r="J2275" s="31"/>
      <c r="K2275" s="31"/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243">
        <f t="shared" ref="V2275:V2295" si="89">0.0001543*F2275+0.7*G2275+ 0.7*H2275+0.6*I2275+0.5*J2275+1.02*K2275+0.00088*L2275+0.99*M2275+0.00094*N2275+1.05*O2275+0.00083*P2275+1.09*Q2275+0.0009*R2275+1.09*S2275+1*T2275+0*U2275</f>
        <v>1095.1905400000001</v>
      </c>
      <c r="W2275" s="31">
        <v>1095.1905400000001</v>
      </c>
      <c r="X2275" s="31">
        <f t="shared" si="88"/>
        <v>1095.1905400000001</v>
      </c>
      <c r="Y2275" s="11" t="s">
        <v>34</v>
      </c>
      <c r="Z2275" s="31">
        <v>58</v>
      </c>
      <c r="AA2275" s="31">
        <v>42</v>
      </c>
      <c r="AB2275" s="31">
        <v>5</v>
      </c>
      <c r="AC2275" s="31" t="s">
        <v>6674</v>
      </c>
      <c r="AD2275" s="31">
        <v>1800</v>
      </c>
    </row>
    <row r="2276" spans="1:30" ht="36" hidden="1" customHeight="1">
      <c r="A2276" s="32">
        <v>66</v>
      </c>
      <c r="B2276" s="118" t="s">
        <v>6675</v>
      </c>
      <c r="C2276" s="118" t="s">
        <v>6676</v>
      </c>
      <c r="D2276" s="118" t="s">
        <v>1822</v>
      </c>
      <c r="E2276" s="118" t="s">
        <v>6677</v>
      </c>
      <c r="F2276" s="31">
        <v>6973000</v>
      </c>
      <c r="G2276" s="31"/>
      <c r="H2276" s="31"/>
      <c r="I2276" s="31"/>
      <c r="J2276" s="31"/>
      <c r="K2276" s="31"/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243">
        <f t="shared" si="89"/>
        <v>1075.9339</v>
      </c>
      <c r="W2276" s="31">
        <v>1075.9339</v>
      </c>
      <c r="X2276" s="31">
        <f t="shared" ref="X2276:X2295" si="90">IF(Y2276="EVN",V2276,W2276)</f>
        <v>1075.9339</v>
      </c>
      <c r="Y2276" s="11" t="s">
        <v>34</v>
      </c>
      <c r="Z2276" s="31">
        <v>58</v>
      </c>
      <c r="AA2276" s="31">
        <v>42</v>
      </c>
      <c r="AB2276" s="31">
        <v>5</v>
      </c>
      <c r="AC2276" s="31" t="s">
        <v>6678</v>
      </c>
      <c r="AD2276" s="31">
        <v>1779</v>
      </c>
    </row>
    <row r="2277" spans="1:30" ht="36" customHeight="1">
      <c r="A2277" s="32">
        <v>67</v>
      </c>
      <c r="B2277" s="118" t="s">
        <v>6679</v>
      </c>
      <c r="C2277" s="118" t="s">
        <v>6680</v>
      </c>
      <c r="D2277" s="118" t="s">
        <v>1822</v>
      </c>
      <c r="E2277" s="118" t="s">
        <v>6681</v>
      </c>
      <c r="F2277" s="31">
        <v>6956100</v>
      </c>
      <c r="G2277" s="31"/>
      <c r="H2277" s="31"/>
      <c r="I2277" s="31"/>
      <c r="J2277" s="31"/>
      <c r="K2277" s="31"/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243">
        <f t="shared" si="89"/>
        <v>1073.3262300000001</v>
      </c>
      <c r="W2277" s="31">
        <v>1073.3262300000001</v>
      </c>
      <c r="X2277" s="31">
        <f t="shared" si="90"/>
        <v>1073.3262300000001</v>
      </c>
      <c r="Y2277" s="11" t="s">
        <v>34</v>
      </c>
      <c r="Z2277" s="31">
        <v>58</v>
      </c>
      <c r="AA2277" s="31">
        <v>42</v>
      </c>
      <c r="AB2277" s="31">
        <v>5</v>
      </c>
      <c r="AC2277" s="31"/>
      <c r="AD2277" s="31"/>
    </row>
    <row r="2278" spans="1:30" ht="36" hidden="1" customHeight="1">
      <c r="A2278" s="32">
        <v>68</v>
      </c>
      <c r="B2278" s="118" t="s">
        <v>6682</v>
      </c>
      <c r="C2278" s="118" t="s">
        <v>6683</v>
      </c>
      <c r="D2278" s="118" t="s">
        <v>1822</v>
      </c>
      <c r="E2278" s="118" t="s">
        <v>2975</v>
      </c>
      <c r="F2278" s="31">
        <v>6946500</v>
      </c>
      <c r="G2278" s="31"/>
      <c r="H2278" s="31"/>
      <c r="I2278" s="31"/>
      <c r="J2278" s="31"/>
      <c r="K2278" s="31"/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243">
        <f t="shared" si="89"/>
        <v>1071.8449500000002</v>
      </c>
      <c r="W2278" s="31">
        <v>1071.8449500000002</v>
      </c>
      <c r="X2278" s="31">
        <f t="shared" si="90"/>
        <v>1071.8449500000002</v>
      </c>
      <c r="Y2278" s="11" t="s">
        <v>34</v>
      </c>
      <c r="Z2278" s="31">
        <v>58</v>
      </c>
      <c r="AA2278" s="31">
        <v>42</v>
      </c>
      <c r="AB2278" s="31">
        <v>5</v>
      </c>
      <c r="AC2278" s="31" t="s">
        <v>6684</v>
      </c>
      <c r="AD2278" s="31">
        <v>2215</v>
      </c>
    </row>
    <row r="2279" spans="1:30" ht="36" customHeight="1">
      <c r="A2279" s="32">
        <v>69</v>
      </c>
      <c r="B2279" s="118" t="s">
        <v>6685</v>
      </c>
      <c r="C2279" s="118" t="s">
        <v>6686</v>
      </c>
      <c r="D2279" s="118" t="s">
        <v>1822</v>
      </c>
      <c r="E2279" s="118" t="s">
        <v>6687</v>
      </c>
      <c r="F2279" s="31">
        <v>6736600</v>
      </c>
      <c r="G2279" s="31"/>
      <c r="H2279" s="31"/>
      <c r="I2279" s="31"/>
      <c r="J2279" s="31"/>
      <c r="K2279" s="31"/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243">
        <f t="shared" si="89"/>
        <v>1039.4573800000001</v>
      </c>
      <c r="W2279" s="31">
        <v>1039.4573800000001</v>
      </c>
      <c r="X2279" s="31">
        <f t="shared" si="90"/>
        <v>1039.4573800000001</v>
      </c>
      <c r="Y2279" s="11" t="s">
        <v>34</v>
      </c>
      <c r="Z2279" s="31">
        <v>58</v>
      </c>
      <c r="AA2279" s="31">
        <v>42</v>
      </c>
      <c r="AB2279" s="31">
        <v>5</v>
      </c>
      <c r="AC2279" s="31"/>
      <c r="AD2279" s="31"/>
    </row>
    <row r="2280" spans="1:30" ht="36" hidden="1" customHeight="1">
      <c r="A2280" s="32">
        <v>70</v>
      </c>
      <c r="B2280" s="118" t="s">
        <v>6688</v>
      </c>
      <c r="C2280" s="118" t="s">
        <v>6689</v>
      </c>
      <c r="D2280" s="118" t="s">
        <v>1822</v>
      </c>
      <c r="E2280" s="118" t="s">
        <v>6690</v>
      </c>
      <c r="F2280" s="31">
        <v>6688800</v>
      </c>
      <c r="G2280" s="31"/>
      <c r="H2280" s="31"/>
      <c r="I2280" s="31"/>
      <c r="J2280" s="31"/>
      <c r="K2280" s="31"/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243">
        <f t="shared" si="89"/>
        <v>1032.0818400000001</v>
      </c>
      <c r="W2280" s="31">
        <v>1032.0818400000001</v>
      </c>
      <c r="X2280" s="31">
        <f t="shared" si="90"/>
        <v>1032.0818400000001</v>
      </c>
      <c r="Y2280" s="11" t="s">
        <v>34</v>
      </c>
      <c r="Z2280" s="31">
        <v>58</v>
      </c>
      <c r="AA2280" s="31">
        <v>42</v>
      </c>
      <c r="AB2280" s="31">
        <v>5</v>
      </c>
      <c r="AC2280" s="31" t="s">
        <v>6691</v>
      </c>
      <c r="AD2280" s="31">
        <v>3084</v>
      </c>
    </row>
    <row r="2281" spans="1:30" ht="36" hidden="1" customHeight="1">
      <c r="A2281" s="32">
        <v>71</v>
      </c>
      <c r="B2281" s="118" t="s">
        <v>6692</v>
      </c>
      <c r="C2281" s="118" t="s">
        <v>6693</v>
      </c>
      <c r="D2281" s="118" t="s">
        <v>6694</v>
      </c>
      <c r="E2281" s="118" t="s">
        <v>1538</v>
      </c>
      <c r="F2281" s="31">
        <v>3631200</v>
      </c>
      <c r="G2281" s="31"/>
      <c r="H2281" s="31"/>
      <c r="I2281" s="31"/>
      <c r="J2281" s="31"/>
      <c r="K2281" s="31"/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243">
        <f t="shared" si="89"/>
        <v>560.29416000000003</v>
      </c>
      <c r="W2281" s="31">
        <v>560.29416000000003</v>
      </c>
      <c r="X2281" s="31">
        <f t="shared" si="90"/>
        <v>560.29416000000003</v>
      </c>
      <c r="Y2281" s="302" t="s">
        <v>6695</v>
      </c>
      <c r="Z2281" s="31">
        <v>58</v>
      </c>
      <c r="AA2281" s="31">
        <v>42</v>
      </c>
      <c r="AB2281" s="31">
        <v>6</v>
      </c>
      <c r="AC2281" s="31" t="s">
        <v>6696</v>
      </c>
      <c r="AD2281" s="31">
        <v>1803</v>
      </c>
    </row>
    <row r="2282" spans="1:30" ht="36" customHeight="1">
      <c r="A2282" s="32">
        <v>72</v>
      </c>
      <c r="B2282" s="118" t="s">
        <v>6697</v>
      </c>
      <c r="C2282" s="118" t="s">
        <v>6698</v>
      </c>
      <c r="D2282" s="118" t="s">
        <v>1822</v>
      </c>
      <c r="E2282" s="118" t="s">
        <v>6699</v>
      </c>
      <c r="F2282" s="31">
        <v>77327500</v>
      </c>
      <c r="G2282" s="31"/>
      <c r="H2282" s="31"/>
      <c r="I2282" s="31"/>
      <c r="J2282" s="31"/>
      <c r="K2282" s="31"/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243">
        <f t="shared" si="89"/>
        <v>11931.633250000001</v>
      </c>
      <c r="W2282" s="31">
        <v>11931.633250000001</v>
      </c>
      <c r="X2282" s="31">
        <f t="shared" si="90"/>
        <v>11931.633250000001</v>
      </c>
      <c r="Y2282" s="11" t="s">
        <v>34</v>
      </c>
      <c r="Z2282" s="31">
        <v>58</v>
      </c>
      <c r="AA2282" s="31">
        <v>42</v>
      </c>
      <c r="AB2282" s="31">
        <v>5</v>
      </c>
      <c r="AC2282" s="31"/>
      <c r="AD2282" s="31"/>
    </row>
    <row r="2283" spans="1:30" ht="36" hidden="1" customHeight="1">
      <c r="A2283" s="32">
        <v>73</v>
      </c>
      <c r="B2283" s="118" t="s">
        <v>6700</v>
      </c>
      <c r="C2283" s="118" t="s">
        <v>6701</v>
      </c>
      <c r="D2283" s="118" t="s">
        <v>1822</v>
      </c>
      <c r="E2283" s="118" t="s">
        <v>6699</v>
      </c>
      <c r="F2283" s="31">
        <v>41765500</v>
      </c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243">
        <f t="shared" si="89"/>
        <v>6444.4166500000001</v>
      </c>
      <c r="W2283" s="31">
        <v>6444.4166500000001</v>
      </c>
      <c r="X2283" s="31">
        <f t="shared" si="90"/>
        <v>6444.4166500000001</v>
      </c>
      <c r="Y2283" s="11" t="s">
        <v>34</v>
      </c>
      <c r="Z2283" s="31">
        <v>58</v>
      </c>
      <c r="AA2283" s="31">
        <v>42</v>
      </c>
      <c r="AB2283" s="31">
        <v>5</v>
      </c>
      <c r="AC2283" s="31" t="s">
        <v>6702</v>
      </c>
      <c r="AD2283" s="31">
        <v>1807</v>
      </c>
    </row>
    <row r="2284" spans="1:30" ht="36" hidden="1" customHeight="1">
      <c r="A2284" s="32">
        <v>74</v>
      </c>
      <c r="B2284" s="118" t="s">
        <v>6703</v>
      </c>
      <c r="C2284" s="118" t="s">
        <v>6704</v>
      </c>
      <c r="D2284" s="118" t="s">
        <v>1822</v>
      </c>
      <c r="E2284" s="118" t="s">
        <v>6699</v>
      </c>
      <c r="F2284" s="31">
        <v>21136300</v>
      </c>
      <c r="G2284" s="31"/>
      <c r="H2284" s="31"/>
      <c r="I2284" s="31"/>
      <c r="J2284" s="31"/>
      <c r="K2284" s="31"/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243">
        <f t="shared" si="89"/>
        <v>3261.3310900000001</v>
      </c>
      <c r="W2284" s="31">
        <v>3261.3310900000001</v>
      </c>
      <c r="X2284" s="31">
        <f t="shared" si="90"/>
        <v>3261.3310900000001</v>
      </c>
      <c r="Y2284" s="11" t="s">
        <v>34</v>
      </c>
      <c r="Z2284" s="31">
        <v>58</v>
      </c>
      <c r="AA2284" s="31">
        <v>42</v>
      </c>
      <c r="AB2284" s="31">
        <v>5</v>
      </c>
      <c r="AC2284" s="31" t="s">
        <v>6705</v>
      </c>
      <c r="AD2284" s="31">
        <v>1806</v>
      </c>
    </row>
    <row r="2285" spans="1:30" ht="36" hidden="1" customHeight="1">
      <c r="A2285" s="32">
        <v>75</v>
      </c>
      <c r="B2285" s="118" t="s">
        <v>6706</v>
      </c>
      <c r="C2285" s="118" t="s">
        <v>6707</v>
      </c>
      <c r="D2285" s="118" t="s">
        <v>1822</v>
      </c>
      <c r="E2285" s="118" t="s">
        <v>6699</v>
      </c>
      <c r="F2285" s="31">
        <v>86715100</v>
      </c>
      <c r="G2285" s="31"/>
      <c r="H2285" s="31"/>
      <c r="I2285" s="31"/>
      <c r="J2285" s="31"/>
      <c r="K2285" s="31"/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243">
        <f t="shared" si="89"/>
        <v>13380.139930000001</v>
      </c>
      <c r="W2285" s="31">
        <v>13380.139930000001</v>
      </c>
      <c r="X2285" s="31">
        <f t="shared" si="90"/>
        <v>13380.139930000001</v>
      </c>
      <c r="Y2285" s="11" t="s">
        <v>34</v>
      </c>
      <c r="Z2285" s="31">
        <v>58</v>
      </c>
      <c r="AA2285" s="31">
        <v>42</v>
      </c>
      <c r="AB2285" s="31">
        <v>5</v>
      </c>
      <c r="AC2285" s="31" t="s">
        <v>6708</v>
      </c>
      <c r="AD2285" s="31">
        <v>3074</v>
      </c>
    </row>
    <row r="2286" spans="1:30" ht="36" customHeight="1">
      <c r="A2286" s="32">
        <v>76</v>
      </c>
      <c r="B2286" s="118" t="s">
        <v>6709</v>
      </c>
      <c r="C2286" s="118" t="s">
        <v>6710</v>
      </c>
      <c r="D2286" s="118" t="s">
        <v>1822</v>
      </c>
      <c r="E2286" s="118" t="s">
        <v>6699</v>
      </c>
      <c r="F2286" s="31">
        <v>17977200</v>
      </c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243">
        <f t="shared" si="89"/>
        <v>2773.8819600000002</v>
      </c>
      <c r="W2286" s="31">
        <v>2773.8819600000002</v>
      </c>
      <c r="X2286" s="31">
        <f t="shared" si="90"/>
        <v>2773.8819600000002</v>
      </c>
      <c r="Y2286" s="11" t="s">
        <v>34</v>
      </c>
      <c r="Z2286" s="31">
        <v>58</v>
      </c>
      <c r="AA2286" s="31">
        <v>42</v>
      </c>
      <c r="AB2286" s="31">
        <v>5</v>
      </c>
      <c r="AC2286" s="31"/>
      <c r="AD2286" s="31"/>
    </row>
    <row r="2287" spans="1:30" ht="36" hidden="1" customHeight="1">
      <c r="A2287" s="32">
        <v>77</v>
      </c>
      <c r="B2287" s="118" t="s">
        <v>6711</v>
      </c>
      <c r="C2287" s="118" t="s">
        <v>6712</v>
      </c>
      <c r="D2287" s="13" t="s">
        <v>55</v>
      </c>
      <c r="E2287" s="118" t="s">
        <v>6713</v>
      </c>
      <c r="F2287" s="13"/>
      <c r="G2287" s="31"/>
      <c r="H2287" s="31"/>
      <c r="I2287" s="31"/>
      <c r="J2287" s="31"/>
      <c r="K2287" s="118">
        <v>2066</v>
      </c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243">
        <f t="shared" si="89"/>
        <v>2107.3200000000002</v>
      </c>
      <c r="W2287" s="303">
        <v>2107</v>
      </c>
      <c r="X2287" s="31">
        <f t="shared" si="90"/>
        <v>2107</v>
      </c>
      <c r="Y2287" s="302" t="s">
        <v>6714</v>
      </c>
      <c r="Z2287" s="31">
        <v>58</v>
      </c>
      <c r="AA2287" s="31">
        <v>42</v>
      </c>
      <c r="AB2287" s="111">
        <v>1</v>
      </c>
      <c r="AC2287" s="31" t="s">
        <v>6715</v>
      </c>
      <c r="AD2287" s="31">
        <v>3090</v>
      </c>
    </row>
    <row r="2288" spans="1:30" ht="36" hidden="1" customHeight="1">
      <c r="A2288" s="32">
        <v>78</v>
      </c>
      <c r="B2288" s="304" t="s">
        <v>6716</v>
      </c>
      <c r="C2288" s="304" t="s">
        <v>6717</v>
      </c>
      <c r="D2288" s="214" t="s">
        <v>4893</v>
      </c>
      <c r="E2288" s="304" t="s">
        <v>4958</v>
      </c>
      <c r="F2288" s="305">
        <v>7481100</v>
      </c>
      <c r="G2288" s="31"/>
      <c r="H2288" s="31"/>
      <c r="I2288" s="31"/>
      <c r="J2288" s="31"/>
      <c r="K2288" s="31"/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243">
        <f t="shared" si="89"/>
        <v>1154.3337300000001</v>
      </c>
      <c r="W2288" s="303"/>
      <c r="X2288" s="31">
        <f t="shared" si="90"/>
        <v>1154.3337300000001</v>
      </c>
      <c r="Y2288" s="11" t="s">
        <v>51</v>
      </c>
      <c r="Z2288" s="31">
        <v>58</v>
      </c>
      <c r="AA2288" s="31">
        <v>42</v>
      </c>
      <c r="AB2288" s="31">
        <v>5</v>
      </c>
      <c r="AC2288" s="31" t="s">
        <v>6718</v>
      </c>
      <c r="AD2288" s="31">
        <v>3091</v>
      </c>
    </row>
    <row r="2289" spans="1:30" ht="36" hidden="1" customHeight="1">
      <c r="A2289" s="32">
        <v>79</v>
      </c>
      <c r="B2289" s="304" t="s">
        <v>6719</v>
      </c>
      <c r="C2289" s="304" t="s">
        <v>6720</v>
      </c>
      <c r="D2289" s="214" t="s">
        <v>1822</v>
      </c>
      <c r="E2289" s="304" t="s">
        <v>1295</v>
      </c>
      <c r="F2289" s="305">
        <v>11500500</v>
      </c>
      <c r="G2289" s="31"/>
      <c r="H2289" s="31"/>
      <c r="I2289" s="31"/>
      <c r="J2289" s="31"/>
      <c r="K2289" s="31"/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243">
        <f t="shared" si="89"/>
        <v>1774.5271500000001</v>
      </c>
      <c r="W2289" s="303"/>
      <c r="X2289" s="31">
        <f t="shared" si="90"/>
        <v>1774.5271500000001</v>
      </c>
      <c r="Y2289" s="11" t="s">
        <v>51</v>
      </c>
      <c r="Z2289" s="31">
        <v>58</v>
      </c>
      <c r="AA2289" s="31">
        <v>42</v>
      </c>
      <c r="AB2289" s="31">
        <v>5</v>
      </c>
      <c r="AC2289" s="31" t="s">
        <v>6721</v>
      </c>
      <c r="AD2289" s="31">
        <v>1772</v>
      </c>
    </row>
    <row r="2290" spans="1:30" s="27" customFormat="1" ht="36" customHeight="1">
      <c r="A2290" s="32">
        <v>80</v>
      </c>
      <c r="B2290" s="304" t="s">
        <v>6722</v>
      </c>
      <c r="C2290" s="304" t="s">
        <v>6723</v>
      </c>
      <c r="D2290" s="304" t="s">
        <v>6694</v>
      </c>
      <c r="E2290" s="304" t="s">
        <v>4958</v>
      </c>
      <c r="F2290" s="305">
        <v>5065400</v>
      </c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29"/>
      <c r="V2290" s="306">
        <f t="shared" si="89"/>
        <v>781.59122000000002</v>
      </c>
      <c r="W2290" s="135"/>
      <c r="X2290" s="29">
        <f t="shared" si="90"/>
        <v>781.59122000000002</v>
      </c>
      <c r="Y2290" s="307" t="s">
        <v>51</v>
      </c>
      <c r="Z2290" s="31">
        <v>58</v>
      </c>
      <c r="AA2290" s="31">
        <v>42</v>
      </c>
      <c r="AB2290" s="29">
        <v>6</v>
      </c>
      <c r="AC2290" s="29"/>
      <c r="AD2290" s="29"/>
    </row>
    <row r="2291" spans="1:30" s="27" customFormat="1" ht="36" customHeight="1">
      <c r="A2291" s="32">
        <v>81</v>
      </c>
      <c r="B2291" s="304" t="s">
        <v>6724</v>
      </c>
      <c r="C2291" s="304" t="s">
        <v>6725</v>
      </c>
      <c r="D2291" s="304" t="s">
        <v>6694</v>
      </c>
      <c r="E2291" s="304" t="s">
        <v>4958</v>
      </c>
      <c r="F2291" s="305">
        <v>4237200</v>
      </c>
      <c r="G2291" s="29"/>
      <c r="H2291" s="29"/>
      <c r="I2291" s="29"/>
      <c r="J2291" s="29"/>
      <c r="K2291" s="29"/>
      <c r="L2291" s="29"/>
      <c r="M2291" s="29"/>
      <c r="N2291" s="29"/>
      <c r="O2291" s="29"/>
      <c r="P2291" s="29"/>
      <c r="Q2291" s="29"/>
      <c r="R2291" s="29"/>
      <c r="S2291" s="29"/>
      <c r="T2291" s="29"/>
      <c r="U2291" s="29"/>
      <c r="V2291" s="306">
        <f t="shared" si="89"/>
        <v>653.79996000000006</v>
      </c>
      <c r="W2291" s="135"/>
      <c r="X2291" s="29">
        <f t="shared" si="90"/>
        <v>653.79996000000006</v>
      </c>
      <c r="Y2291" s="307" t="s">
        <v>51</v>
      </c>
      <c r="Z2291" s="31">
        <v>58</v>
      </c>
      <c r="AA2291" s="31">
        <v>42</v>
      </c>
      <c r="AB2291" s="26">
        <v>6</v>
      </c>
      <c r="AC2291" s="26"/>
      <c r="AD2291" s="26"/>
    </row>
    <row r="2292" spans="1:30" s="27" customFormat="1" ht="36" customHeight="1">
      <c r="A2292" s="32">
        <v>82</v>
      </c>
      <c r="B2292" s="304" t="s">
        <v>6726</v>
      </c>
      <c r="C2292" s="304" t="s">
        <v>6727</v>
      </c>
      <c r="D2292" s="304" t="s">
        <v>6694</v>
      </c>
      <c r="E2292" s="304" t="s">
        <v>4958</v>
      </c>
      <c r="F2292" s="305">
        <v>3252400</v>
      </c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306">
        <f t="shared" si="89"/>
        <v>501.84532000000002</v>
      </c>
      <c r="W2292" s="135"/>
      <c r="X2292" s="29">
        <f t="shared" si="90"/>
        <v>501.84532000000002</v>
      </c>
      <c r="Y2292" s="307" t="s">
        <v>51</v>
      </c>
      <c r="Z2292" s="31">
        <v>58</v>
      </c>
      <c r="AA2292" s="31">
        <v>42</v>
      </c>
      <c r="AB2292" s="308">
        <v>6</v>
      </c>
      <c r="AC2292" s="308"/>
      <c r="AD2292" s="308"/>
    </row>
    <row r="2293" spans="1:30" s="27" customFormat="1" ht="36" customHeight="1">
      <c r="A2293" s="32">
        <v>83</v>
      </c>
      <c r="B2293" s="304" t="s">
        <v>6728</v>
      </c>
      <c r="C2293" s="304" t="s">
        <v>6729</v>
      </c>
      <c r="D2293" s="304" t="s">
        <v>6694</v>
      </c>
      <c r="E2293" s="304" t="s">
        <v>1625</v>
      </c>
      <c r="F2293" s="305">
        <v>5555200</v>
      </c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  <c r="R2293" s="29"/>
      <c r="S2293" s="29"/>
      <c r="T2293" s="29"/>
      <c r="U2293" s="29"/>
      <c r="V2293" s="306">
        <f t="shared" si="89"/>
        <v>857.16736000000003</v>
      </c>
      <c r="W2293" s="135"/>
      <c r="X2293" s="29">
        <f t="shared" si="90"/>
        <v>857.16736000000003</v>
      </c>
      <c r="Y2293" s="307" t="s">
        <v>51</v>
      </c>
      <c r="Z2293" s="31">
        <v>58</v>
      </c>
      <c r="AA2293" s="31">
        <v>42</v>
      </c>
      <c r="AB2293" s="308">
        <v>6</v>
      </c>
      <c r="AC2293" s="308"/>
      <c r="AD2293" s="308"/>
    </row>
    <row r="2294" spans="1:30" s="27" customFormat="1" ht="36" customHeight="1">
      <c r="A2294" s="32">
        <v>84</v>
      </c>
      <c r="B2294" s="304" t="s">
        <v>6730</v>
      </c>
      <c r="C2294" s="304" t="s">
        <v>6731</v>
      </c>
      <c r="D2294" s="304" t="s">
        <v>6694</v>
      </c>
      <c r="E2294" s="304" t="s">
        <v>4958</v>
      </c>
      <c r="F2294" s="305">
        <v>4559600</v>
      </c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306">
        <f t="shared" si="89"/>
        <v>703.54628000000002</v>
      </c>
      <c r="W2294" s="135"/>
      <c r="X2294" s="29">
        <f t="shared" si="90"/>
        <v>703.54628000000002</v>
      </c>
      <c r="Y2294" s="307" t="s">
        <v>51</v>
      </c>
      <c r="Z2294" s="31">
        <v>58</v>
      </c>
      <c r="AA2294" s="31">
        <v>42</v>
      </c>
      <c r="AB2294" s="308">
        <v>6</v>
      </c>
      <c r="AC2294" s="308"/>
      <c r="AD2294" s="308"/>
    </row>
    <row r="2295" spans="1:30" ht="36" customHeight="1">
      <c r="A2295" s="32">
        <v>85</v>
      </c>
      <c r="B2295" s="304" t="s">
        <v>6732</v>
      </c>
      <c r="C2295" s="304" t="s">
        <v>6733</v>
      </c>
      <c r="D2295" s="304" t="s">
        <v>1822</v>
      </c>
      <c r="E2295" s="304" t="s">
        <v>6734</v>
      </c>
      <c r="F2295" s="305">
        <v>7227500</v>
      </c>
      <c r="G2295" s="31"/>
      <c r="H2295" s="31"/>
      <c r="I2295" s="31"/>
      <c r="J2295" s="31"/>
      <c r="K2295" s="31"/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243">
        <f t="shared" si="89"/>
        <v>1115.20325</v>
      </c>
      <c r="W2295" s="303"/>
      <c r="X2295" s="31">
        <f t="shared" si="90"/>
        <v>1115.20325</v>
      </c>
      <c r="Y2295" s="11" t="s">
        <v>51</v>
      </c>
      <c r="Z2295" s="31">
        <v>58</v>
      </c>
      <c r="AA2295" s="31">
        <v>42</v>
      </c>
      <c r="AB2295" s="308">
        <v>5</v>
      </c>
      <c r="AC2295" s="308"/>
      <c r="AD2295" s="308"/>
    </row>
    <row r="2296" spans="1:30" ht="36" hidden="1" customHeight="1">
      <c r="A2296" s="32">
        <v>1</v>
      </c>
      <c r="B2296" s="309" t="s">
        <v>6735</v>
      </c>
      <c r="C2296" s="309" t="s">
        <v>6736</v>
      </c>
      <c r="D2296" s="309" t="s">
        <v>32</v>
      </c>
      <c r="E2296" s="309" t="s">
        <v>6737</v>
      </c>
      <c r="F2296" s="310">
        <v>11643923</v>
      </c>
      <c r="G2296" s="310"/>
      <c r="H2296" s="310"/>
      <c r="I2296" s="310"/>
      <c r="J2296" s="310"/>
      <c r="K2296" s="311">
        <v>29.7</v>
      </c>
      <c r="L2296" s="312">
        <v>0</v>
      </c>
      <c r="M2296" s="313"/>
      <c r="N2296" s="312">
        <v>0</v>
      </c>
      <c r="O2296" s="313"/>
      <c r="P2296" s="314">
        <v>0</v>
      </c>
      <c r="Q2296" s="13"/>
      <c r="R2296" s="13"/>
      <c r="S2296" s="13">
        <v>66.599999999999994</v>
      </c>
      <c r="T2296" s="13"/>
      <c r="U2296" s="315">
        <v>0</v>
      </c>
      <c r="V2296" s="306">
        <f t="shared" ref="V2296:V2330" si="91">0.0001543*F2296+0.7*G2296+ 0.7*H2296+0.6*I2296+0.5*J2296+1.02*K2296+0.00088*L2296+0.99*M2296+0.00094*N2296+1.05*O2296+0.00083*P2296+1.09*Q2296+0.0009*R2296+1.09*S2296+1*T2296+0*U2296</f>
        <v>1899.5453189000002</v>
      </c>
      <c r="W2296" s="310">
        <v>1899.5453189000002</v>
      </c>
      <c r="X2296" s="310">
        <f>IF(Y2296="EVN",V2296,W2296)</f>
        <v>1899.5453189000002</v>
      </c>
      <c r="Y2296" s="11" t="s">
        <v>34</v>
      </c>
      <c r="Z2296" s="26">
        <v>59</v>
      </c>
      <c r="AA2296" s="26">
        <v>62</v>
      </c>
      <c r="AB2296" s="26">
        <v>5</v>
      </c>
      <c r="AC2296" s="61" t="s">
        <v>6738</v>
      </c>
      <c r="AD2296" s="61">
        <v>3097</v>
      </c>
    </row>
    <row r="2297" spans="1:30" ht="36" hidden="1" customHeight="1">
      <c r="A2297" s="32">
        <v>2</v>
      </c>
      <c r="B2297" s="309" t="s">
        <v>6739</v>
      </c>
      <c r="C2297" s="309" t="s">
        <v>6740</v>
      </c>
      <c r="D2297" s="309" t="s">
        <v>32</v>
      </c>
      <c r="E2297" s="309" t="s">
        <v>6741</v>
      </c>
      <c r="F2297" s="310">
        <v>15241800</v>
      </c>
      <c r="G2297" s="310"/>
      <c r="H2297" s="310"/>
      <c r="I2297" s="310"/>
      <c r="J2297" s="310"/>
      <c r="K2297" s="311"/>
      <c r="L2297" s="312">
        <v>2512</v>
      </c>
      <c r="M2297" s="316"/>
      <c r="N2297" s="312">
        <v>4615</v>
      </c>
      <c r="O2297" s="313"/>
      <c r="P2297" s="314">
        <v>80</v>
      </c>
      <c r="Q2297" s="13"/>
      <c r="R2297" s="13"/>
      <c r="S2297" s="13"/>
      <c r="T2297" s="13"/>
      <c r="U2297" s="315">
        <v>5411.7349999999997</v>
      </c>
      <c r="V2297" s="306">
        <f t="shared" si="91"/>
        <v>2358.4248000000002</v>
      </c>
      <c r="W2297" s="310">
        <v>2360.4433771550002</v>
      </c>
      <c r="X2297" s="310">
        <f t="shared" ref="X2297:X2329" si="92">IF(Y2297="EVN",V2297,W2297)</f>
        <v>2360.4433771550002</v>
      </c>
      <c r="Y2297" s="11" t="s">
        <v>34</v>
      </c>
      <c r="Z2297" s="26">
        <v>59</v>
      </c>
      <c r="AA2297" s="26">
        <v>62</v>
      </c>
      <c r="AB2297" s="26">
        <v>5</v>
      </c>
      <c r="AC2297" s="61" t="s">
        <v>6742</v>
      </c>
      <c r="AD2297" s="61">
        <v>1818</v>
      </c>
    </row>
    <row r="2298" spans="1:30" ht="36" customHeight="1">
      <c r="A2298" s="32">
        <v>3</v>
      </c>
      <c r="B2298" s="309" t="s">
        <v>6743</v>
      </c>
      <c r="C2298" s="309" t="s">
        <v>6744</v>
      </c>
      <c r="D2298" s="309" t="s">
        <v>32</v>
      </c>
      <c r="E2298" s="309" t="s">
        <v>6745</v>
      </c>
      <c r="F2298" s="310">
        <v>22078200</v>
      </c>
      <c r="G2298" s="310"/>
      <c r="H2298" s="310"/>
      <c r="I2298" s="310"/>
      <c r="J2298" s="310"/>
      <c r="K2298" s="317"/>
      <c r="L2298" s="312">
        <v>0</v>
      </c>
      <c r="M2298" s="313"/>
      <c r="N2298" s="312">
        <v>0</v>
      </c>
      <c r="O2298" s="313"/>
      <c r="P2298" s="318">
        <v>0</v>
      </c>
      <c r="Q2298" s="13"/>
      <c r="R2298" s="13"/>
      <c r="S2298" s="13"/>
      <c r="T2298" s="13"/>
      <c r="U2298" s="315">
        <v>0</v>
      </c>
      <c r="V2298" s="306">
        <f t="shared" si="91"/>
        <v>3406.6662600000004</v>
      </c>
      <c r="W2298" s="310">
        <v>3406.6662600000004</v>
      </c>
      <c r="X2298" s="310">
        <f t="shared" si="92"/>
        <v>3406.6662600000004</v>
      </c>
      <c r="Y2298" s="11" t="s">
        <v>34</v>
      </c>
      <c r="Z2298" s="26">
        <v>59</v>
      </c>
      <c r="AA2298" s="26">
        <v>62</v>
      </c>
      <c r="AB2298" s="26">
        <v>5</v>
      </c>
      <c r="AC2298" s="26"/>
      <c r="AD2298" s="26"/>
    </row>
    <row r="2299" spans="1:30" ht="36" hidden="1" customHeight="1">
      <c r="A2299" s="32">
        <v>4</v>
      </c>
      <c r="B2299" s="309" t="s">
        <v>6746</v>
      </c>
      <c r="C2299" s="309" t="s">
        <v>6747</v>
      </c>
      <c r="D2299" s="309" t="s">
        <v>32</v>
      </c>
      <c r="E2299" s="309" t="s">
        <v>6646</v>
      </c>
      <c r="F2299" s="310">
        <v>10548400</v>
      </c>
      <c r="G2299" s="310"/>
      <c r="H2299" s="310"/>
      <c r="I2299" s="310"/>
      <c r="J2299" s="310"/>
      <c r="K2299" s="311">
        <v>3.2</v>
      </c>
      <c r="L2299" s="312">
        <v>0</v>
      </c>
      <c r="M2299" s="313"/>
      <c r="N2299" s="312">
        <v>0</v>
      </c>
      <c r="O2299" s="313"/>
      <c r="P2299" s="314">
        <v>0</v>
      </c>
      <c r="Q2299" s="13"/>
      <c r="R2299" s="13"/>
      <c r="S2299" s="13"/>
      <c r="T2299" s="13"/>
      <c r="U2299" s="315">
        <v>0</v>
      </c>
      <c r="V2299" s="306">
        <f t="shared" si="91"/>
        <v>1630.88212</v>
      </c>
      <c r="W2299" s="310">
        <v>1630.88212</v>
      </c>
      <c r="X2299" s="310">
        <f t="shared" si="92"/>
        <v>1630.88212</v>
      </c>
      <c r="Y2299" s="11" t="s">
        <v>34</v>
      </c>
      <c r="Z2299" s="26">
        <v>59</v>
      </c>
      <c r="AA2299" s="26">
        <v>62</v>
      </c>
      <c r="AB2299" s="13">
        <v>5</v>
      </c>
      <c r="AC2299" s="38" t="s">
        <v>6748</v>
      </c>
      <c r="AD2299" s="38">
        <v>1820</v>
      </c>
    </row>
    <row r="2300" spans="1:30" ht="36" hidden="1" customHeight="1">
      <c r="A2300" s="32">
        <v>5</v>
      </c>
      <c r="B2300" s="309" t="s">
        <v>6749</v>
      </c>
      <c r="C2300" s="309" t="s">
        <v>6750</v>
      </c>
      <c r="D2300" s="309" t="s">
        <v>32</v>
      </c>
      <c r="E2300" s="309" t="s">
        <v>6751</v>
      </c>
      <c r="F2300" s="310">
        <v>17183500</v>
      </c>
      <c r="G2300" s="310"/>
      <c r="H2300" s="310"/>
      <c r="I2300" s="310"/>
      <c r="J2300" s="310"/>
      <c r="K2300" s="311">
        <v>1.6</v>
      </c>
      <c r="L2300" s="312">
        <v>0</v>
      </c>
      <c r="M2300" s="313"/>
      <c r="N2300" s="312">
        <v>0</v>
      </c>
      <c r="O2300" s="313"/>
      <c r="P2300" s="314">
        <v>21</v>
      </c>
      <c r="Q2300" s="13"/>
      <c r="R2300" s="13"/>
      <c r="S2300" s="13">
        <v>7.56</v>
      </c>
      <c r="T2300" s="13"/>
      <c r="U2300" s="315">
        <v>0</v>
      </c>
      <c r="V2300" s="306">
        <f t="shared" si="91"/>
        <v>2661.3038800000004</v>
      </c>
      <c r="W2300" s="310">
        <v>2661.3038800000004</v>
      </c>
      <c r="X2300" s="310">
        <f t="shared" si="92"/>
        <v>2661.3038800000004</v>
      </c>
      <c r="Y2300" s="11" t="s">
        <v>34</v>
      </c>
      <c r="Z2300" s="26">
        <v>59</v>
      </c>
      <c r="AA2300" s="26">
        <v>62</v>
      </c>
      <c r="AB2300" s="13">
        <v>5</v>
      </c>
      <c r="AC2300" s="38" t="s">
        <v>6752</v>
      </c>
      <c r="AD2300" s="38">
        <v>1821</v>
      </c>
    </row>
    <row r="2301" spans="1:30" ht="36" hidden="1" customHeight="1">
      <c r="A2301" s="32">
        <v>6</v>
      </c>
      <c r="B2301" s="309" t="s">
        <v>6753</v>
      </c>
      <c r="C2301" s="309" t="s">
        <v>6754</v>
      </c>
      <c r="D2301" s="309" t="s">
        <v>32</v>
      </c>
      <c r="E2301" s="309" t="s">
        <v>2348</v>
      </c>
      <c r="F2301" s="310">
        <v>10715200</v>
      </c>
      <c r="G2301" s="310"/>
      <c r="H2301" s="310"/>
      <c r="I2301" s="310"/>
      <c r="J2301" s="310"/>
      <c r="K2301" s="311">
        <v>10.4</v>
      </c>
      <c r="L2301" s="312">
        <v>0</v>
      </c>
      <c r="M2301" s="313"/>
      <c r="N2301" s="312">
        <v>0</v>
      </c>
      <c r="O2301" s="313"/>
      <c r="P2301" s="314">
        <v>0</v>
      </c>
      <c r="Q2301" s="13"/>
      <c r="R2301" s="13"/>
      <c r="S2301" s="13"/>
      <c r="T2301" s="13"/>
      <c r="U2301" s="315">
        <v>0</v>
      </c>
      <c r="V2301" s="306">
        <f t="shared" si="91"/>
        <v>1663.96336</v>
      </c>
      <c r="W2301" s="310">
        <v>1663.96336</v>
      </c>
      <c r="X2301" s="310">
        <f t="shared" si="92"/>
        <v>1663.96336</v>
      </c>
      <c r="Y2301" s="11" t="s">
        <v>34</v>
      </c>
      <c r="Z2301" s="26">
        <v>59</v>
      </c>
      <c r="AA2301" s="26">
        <v>62</v>
      </c>
      <c r="AB2301" s="13">
        <v>5</v>
      </c>
      <c r="AC2301" s="38" t="s">
        <v>6755</v>
      </c>
      <c r="AD2301" s="38">
        <v>1822</v>
      </c>
    </row>
    <row r="2302" spans="1:30" ht="36" hidden="1" customHeight="1">
      <c r="A2302" s="32">
        <v>7</v>
      </c>
      <c r="B2302" s="309" t="s">
        <v>6756</v>
      </c>
      <c r="C2302" s="309" t="s">
        <v>6757</v>
      </c>
      <c r="D2302" s="309" t="s">
        <v>32</v>
      </c>
      <c r="E2302" s="319" t="s">
        <v>6646</v>
      </c>
      <c r="F2302" s="310">
        <v>18048354</v>
      </c>
      <c r="G2302" s="310"/>
      <c r="H2302" s="310"/>
      <c r="I2302" s="310"/>
      <c r="J2302" s="310"/>
      <c r="K2302" s="320">
        <v>12</v>
      </c>
      <c r="L2302" s="312">
        <v>0</v>
      </c>
      <c r="M2302" s="313"/>
      <c r="N2302" s="312">
        <v>0</v>
      </c>
      <c r="O2302" s="313"/>
      <c r="P2302" s="314">
        <v>0</v>
      </c>
      <c r="Q2302" s="13"/>
      <c r="R2302" s="13"/>
      <c r="S2302" s="13"/>
      <c r="T2302" s="13"/>
      <c r="U2302" s="315">
        <v>8400</v>
      </c>
      <c r="V2302" s="306">
        <f t="shared" si="91"/>
        <v>2797.1010222</v>
      </c>
      <c r="W2302" s="310">
        <v>2800.2342222000002</v>
      </c>
      <c r="X2302" s="310">
        <f t="shared" si="92"/>
        <v>2800.2342222000002</v>
      </c>
      <c r="Y2302" s="11" t="s">
        <v>34</v>
      </c>
      <c r="Z2302" s="26">
        <v>59</v>
      </c>
      <c r="AA2302" s="26">
        <v>62</v>
      </c>
      <c r="AB2302" s="13">
        <v>5</v>
      </c>
      <c r="AC2302" s="38" t="s">
        <v>6758</v>
      </c>
      <c r="AD2302" s="38">
        <v>1825</v>
      </c>
    </row>
    <row r="2303" spans="1:30" ht="36" hidden="1" customHeight="1">
      <c r="A2303" s="32">
        <v>8</v>
      </c>
      <c r="B2303" s="309" t="s">
        <v>6759</v>
      </c>
      <c r="C2303" s="309" t="s">
        <v>6760</v>
      </c>
      <c r="D2303" s="309" t="s">
        <v>32</v>
      </c>
      <c r="E2303" s="319" t="s">
        <v>6646</v>
      </c>
      <c r="F2303" s="310">
        <v>7600609</v>
      </c>
      <c r="G2303" s="310"/>
      <c r="H2303" s="310"/>
      <c r="I2303" s="310"/>
      <c r="J2303" s="310"/>
      <c r="K2303" s="320">
        <v>6</v>
      </c>
      <c r="L2303" s="312">
        <v>0</v>
      </c>
      <c r="M2303" s="313"/>
      <c r="N2303" s="312">
        <v>0</v>
      </c>
      <c r="O2303" s="313"/>
      <c r="P2303" s="314">
        <v>0</v>
      </c>
      <c r="Q2303" s="13"/>
      <c r="R2303" s="13"/>
      <c r="S2303" s="13"/>
      <c r="T2303" s="13"/>
      <c r="U2303" s="315">
        <v>0</v>
      </c>
      <c r="V2303" s="306">
        <f t="shared" si="91"/>
        <v>1178.8939687</v>
      </c>
      <c r="W2303" s="310">
        <v>1178.8939687</v>
      </c>
      <c r="X2303" s="310">
        <f t="shared" si="92"/>
        <v>1178.8939687</v>
      </c>
      <c r="Y2303" s="11" t="s">
        <v>34</v>
      </c>
      <c r="Z2303" s="26">
        <v>59</v>
      </c>
      <c r="AA2303" s="26">
        <v>62</v>
      </c>
      <c r="AB2303" s="13">
        <v>5</v>
      </c>
      <c r="AC2303" s="38" t="s">
        <v>6761</v>
      </c>
      <c r="AD2303" s="38">
        <v>1824</v>
      </c>
    </row>
    <row r="2304" spans="1:30" ht="36" hidden="1" customHeight="1">
      <c r="A2304" s="32">
        <v>9</v>
      </c>
      <c r="B2304" s="309" t="s">
        <v>6762</v>
      </c>
      <c r="C2304" s="309" t="s">
        <v>6763</v>
      </c>
      <c r="D2304" s="309" t="s">
        <v>32</v>
      </c>
      <c r="E2304" s="309" t="s">
        <v>6764</v>
      </c>
      <c r="F2304" s="310">
        <v>67344109</v>
      </c>
      <c r="G2304" s="310"/>
      <c r="H2304" s="310"/>
      <c r="I2304" s="310"/>
      <c r="J2304" s="310"/>
      <c r="K2304" s="320">
        <v>15</v>
      </c>
      <c r="L2304" s="312">
        <v>0</v>
      </c>
      <c r="M2304" s="313"/>
      <c r="N2304" s="312">
        <v>0</v>
      </c>
      <c r="O2304" s="313"/>
      <c r="P2304" s="314">
        <v>213</v>
      </c>
      <c r="Q2304" s="13"/>
      <c r="R2304" s="13"/>
      <c r="S2304" s="13"/>
      <c r="T2304" s="13"/>
      <c r="U2304" s="315">
        <v>0</v>
      </c>
      <c r="V2304" s="306">
        <f t="shared" si="91"/>
        <v>10406.672808699999</v>
      </c>
      <c r="W2304" s="310">
        <v>10406.672808699999</v>
      </c>
      <c r="X2304" s="310">
        <f t="shared" si="92"/>
        <v>10406.672808699999</v>
      </c>
      <c r="Y2304" s="11" t="s">
        <v>34</v>
      </c>
      <c r="Z2304" s="26">
        <v>59</v>
      </c>
      <c r="AA2304" s="26">
        <v>62</v>
      </c>
      <c r="AB2304" s="13">
        <v>5</v>
      </c>
      <c r="AC2304" s="38" t="s">
        <v>6765</v>
      </c>
      <c r="AD2304" s="38">
        <v>1826</v>
      </c>
    </row>
    <row r="2305" spans="1:30" ht="36" hidden="1" customHeight="1">
      <c r="A2305" s="32">
        <v>10</v>
      </c>
      <c r="B2305" s="321" t="s">
        <v>6766</v>
      </c>
      <c r="C2305" s="321" t="s">
        <v>6767</v>
      </c>
      <c r="D2305" s="309" t="s">
        <v>32</v>
      </c>
      <c r="E2305" s="321" t="s">
        <v>6646</v>
      </c>
      <c r="F2305" s="60">
        <v>10943900</v>
      </c>
      <c r="G2305" s="60"/>
      <c r="H2305" s="60"/>
      <c r="I2305" s="60"/>
      <c r="J2305" s="60"/>
      <c r="K2305" s="60"/>
      <c r="L2305" s="322">
        <v>0</v>
      </c>
      <c r="M2305" s="323"/>
      <c r="N2305" s="322">
        <v>0</v>
      </c>
      <c r="O2305" s="323"/>
      <c r="P2305" s="322">
        <v>0</v>
      </c>
      <c r="Q2305" s="13"/>
      <c r="R2305" s="13"/>
      <c r="S2305" s="13"/>
      <c r="T2305" s="13"/>
      <c r="U2305" s="315">
        <v>0</v>
      </c>
      <c r="V2305" s="306">
        <f t="shared" si="91"/>
        <v>1688.6437700000001</v>
      </c>
      <c r="W2305" s="310">
        <v>1688.6437700000001</v>
      </c>
      <c r="X2305" s="310">
        <f t="shared" si="92"/>
        <v>1688.6437700000001</v>
      </c>
      <c r="Y2305" s="11" t="s">
        <v>34</v>
      </c>
      <c r="Z2305" s="26">
        <v>59</v>
      </c>
      <c r="AA2305" s="26">
        <v>62</v>
      </c>
      <c r="AB2305" s="13">
        <v>5</v>
      </c>
      <c r="AC2305" s="38" t="s">
        <v>6768</v>
      </c>
      <c r="AD2305" s="38">
        <v>1827</v>
      </c>
    </row>
    <row r="2306" spans="1:30" ht="36" hidden="1" customHeight="1">
      <c r="A2306" s="32">
        <v>11</v>
      </c>
      <c r="B2306" s="309" t="s">
        <v>6769</v>
      </c>
      <c r="C2306" s="309" t="s">
        <v>6770</v>
      </c>
      <c r="D2306" s="309" t="s">
        <v>32</v>
      </c>
      <c r="E2306" s="309" t="s">
        <v>6771</v>
      </c>
      <c r="F2306" s="310">
        <v>8380000</v>
      </c>
      <c r="G2306" s="310"/>
      <c r="H2306" s="310"/>
      <c r="I2306" s="310"/>
      <c r="J2306" s="310"/>
      <c r="K2306" s="324">
        <v>42</v>
      </c>
      <c r="L2306" s="312">
        <v>0</v>
      </c>
      <c r="M2306" s="313"/>
      <c r="N2306" s="312">
        <v>0</v>
      </c>
      <c r="O2306" s="313"/>
      <c r="P2306" s="314">
        <v>0</v>
      </c>
      <c r="Q2306" s="13"/>
      <c r="R2306" s="13"/>
      <c r="S2306" s="13"/>
      <c r="T2306" s="13"/>
      <c r="U2306" s="315">
        <v>0</v>
      </c>
      <c r="V2306" s="306">
        <f t="shared" si="91"/>
        <v>1335.874</v>
      </c>
      <c r="W2306" s="310">
        <v>1335.874</v>
      </c>
      <c r="X2306" s="310">
        <f t="shared" si="92"/>
        <v>1335.874</v>
      </c>
      <c r="Y2306" s="11" t="s">
        <v>34</v>
      </c>
      <c r="Z2306" s="26">
        <v>59</v>
      </c>
      <c r="AA2306" s="26">
        <v>62</v>
      </c>
      <c r="AB2306" s="13">
        <v>5</v>
      </c>
      <c r="AC2306" s="38" t="s">
        <v>6772</v>
      </c>
      <c r="AD2306" s="38">
        <v>1828</v>
      </c>
    </row>
    <row r="2307" spans="1:30" ht="36" hidden="1" customHeight="1">
      <c r="A2307" s="32">
        <v>12</v>
      </c>
      <c r="B2307" s="321" t="s">
        <v>6773</v>
      </c>
      <c r="C2307" s="321" t="s">
        <v>6774</v>
      </c>
      <c r="D2307" s="309" t="s">
        <v>32</v>
      </c>
      <c r="E2307" s="321" t="s">
        <v>6775</v>
      </c>
      <c r="F2307" s="60">
        <v>29994100</v>
      </c>
      <c r="G2307" s="60"/>
      <c r="H2307" s="60"/>
      <c r="I2307" s="60"/>
      <c r="J2307" s="60"/>
      <c r="K2307" s="323"/>
      <c r="L2307" s="322">
        <v>0</v>
      </c>
      <c r="M2307" s="323"/>
      <c r="N2307" s="322">
        <v>0</v>
      </c>
      <c r="O2307" s="323"/>
      <c r="P2307" s="322">
        <v>0</v>
      </c>
      <c r="Q2307" s="13"/>
      <c r="R2307" s="13"/>
      <c r="S2307" s="13"/>
      <c r="T2307" s="13"/>
      <c r="U2307" s="315">
        <v>0</v>
      </c>
      <c r="V2307" s="306">
        <f t="shared" si="91"/>
        <v>4628.0896300000004</v>
      </c>
      <c r="W2307" s="310">
        <v>4628.0896300000004</v>
      </c>
      <c r="X2307" s="310">
        <f t="shared" si="92"/>
        <v>4628.0896300000004</v>
      </c>
      <c r="Y2307" s="11" t="s">
        <v>34</v>
      </c>
      <c r="Z2307" s="26">
        <v>59</v>
      </c>
      <c r="AA2307" s="26">
        <v>62</v>
      </c>
      <c r="AB2307" s="13">
        <v>5</v>
      </c>
      <c r="AC2307" s="38" t="s">
        <v>6776</v>
      </c>
      <c r="AD2307" s="38">
        <v>1829</v>
      </c>
    </row>
    <row r="2308" spans="1:30" ht="36" hidden="1" customHeight="1">
      <c r="A2308" s="32">
        <v>13</v>
      </c>
      <c r="B2308" s="321" t="s">
        <v>6777</v>
      </c>
      <c r="C2308" s="321" t="s">
        <v>6778</v>
      </c>
      <c r="D2308" s="309" t="s">
        <v>32</v>
      </c>
      <c r="E2308" s="321" t="s">
        <v>6779</v>
      </c>
      <c r="F2308" s="60">
        <v>8623500</v>
      </c>
      <c r="G2308" s="60"/>
      <c r="H2308" s="60"/>
      <c r="I2308" s="60"/>
      <c r="J2308" s="60"/>
      <c r="K2308" s="323"/>
      <c r="L2308" s="322">
        <v>0</v>
      </c>
      <c r="M2308" s="323"/>
      <c r="N2308" s="322">
        <v>0</v>
      </c>
      <c r="O2308" s="323"/>
      <c r="P2308" s="322">
        <v>0</v>
      </c>
      <c r="Q2308" s="13"/>
      <c r="R2308" s="13"/>
      <c r="S2308" s="13"/>
      <c r="T2308" s="13"/>
      <c r="U2308" s="315">
        <v>20444.013999999999</v>
      </c>
      <c r="V2308" s="306">
        <f t="shared" si="91"/>
        <v>1330.6060500000001</v>
      </c>
      <c r="W2308" s="310">
        <v>1338.2316672220002</v>
      </c>
      <c r="X2308" s="310">
        <f t="shared" si="92"/>
        <v>1338.2316672220002</v>
      </c>
      <c r="Y2308" s="11" t="s">
        <v>34</v>
      </c>
      <c r="Z2308" s="26">
        <v>59</v>
      </c>
      <c r="AA2308" s="26">
        <v>62</v>
      </c>
      <c r="AB2308" s="13">
        <v>5</v>
      </c>
      <c r="AC2308" s="38" t="s">
        <v>6780</v>
      </c>
      <c r="AD2308" s="38">
        <v>1832</v>
      </c>
    </row>
    <row r="2309" spans="1:30" ht="36" hidden="1" customHeight="1">
      <c r="A2309" s="32">
        <v>14</v>
      </c>
      <c r="B2309" s="321" t="s">
        <v>6781</v>
      </c>
      <c r="C2309" s="321" t="s">
        <v>6782</v>
      </c>
      <c r="D2309" s="309" t="s">
        <v>32</v>
      </c>
      <c r="E2309" s="321" t="s">
        <v>6783</v>
      </c>
      <c r="F2309" s="60">
        <v>51509400</v>
      </c>
      <c r="G2309" s="60"/>
      <c r="H2309" s="60"/>
      <c r="I2309" s="60"/>
      <c r="J2309" s="60"/>
      <c r="K2309" s="323"/>
      <c r="L2309" s="322">
        <v>0</v>
      </c>
      <c r="M2309" s="325"/>
      <c r="N2309" s="322">
        <v>0</v>
      </c>
      <c r="O2309" s="325"/>
      <c r="P2309" s="322">
        <v>0</v>
      </c>
      <c r="Q2309" s="13"/>
      <c r="R2309" s="13"/>
      <c r="S2309" s="13"/>
      <c r="T2309" s="13"/>
      <c r="U2309" s="315">
        <v>0</v>
      </c>
      <c r="V2309" s="306">
        <f t="shared" si="91"/>
        <v>7947.9004200000008</v>
      </c>
      <c r="W2309" s="310">
        <v>7947.9004200000008</v>
      </c>
      <c r="X2309" s="310">
        <f t="shared" si="92"/>
        <v>7947.9004200000008</v>
      </c>
      <c r="Y2309" s="11" t="s">
        <v>34</v>
      </c>
      <c r="Z2309" s="26">
        <v>59</v>
      </c>
      <c r="AA2309" s="26">
        <v>62</v>
      </c>
      <c r="AB2309" s="13">
        <v>5</v>
      </c>
      <c r="AC2309" s="38" t="s">
        <v>6784</v>
      </c>
      <c r="AD2309" s="38">
        <v>1834</v>
      </c>
    </row>
    <row r="2310" spans="1:30" ht="36" hidden="1" customHeight="1">
      <c r="A2310" s="32">
        <v>15</v>
      </c>
      <c r="B2310" s="309" t="s">
        <v>6785</v>
      </c>
      <c r="C2310" s="309" t="s">
        <v>6786</v>
      </c>
      <c r="D2310" s="309" t="s">
        <v>32</v>
      </c>
      <c r="E2310" s="309" t="s">
        <v>6751</v>
      </c>
      <c r="F2310" s="310">
        <v>25217930</v>
      </c>
      <c r="G2310" s="310"/>
      <c r="H2310" s="310"/>
      <c r="I2310" s="310"/>
      <c r="J2310" s="310"/>
      <c r="K2310" s="326"/>
      <c r="L2310" s="312">
        <v>14000</v>
      </c>
      <c r="M2310" s="310"/>
      <c r="N2310" s="312">
        <v>0</v>
      </c>
      <c r="O2310" s="310"/>
      <c r="P2310" s="314">
        <v>0</v>
      </c>
      <c r="Q2310" s="13"/>
      <c r="R2310" s="13"/>
      <c r="S2310" s="13">
        <v>5</v>
      </c>
      <c r="T2310" s="13"/>
      <c r="U2310" s="315">
        <v>5.35</v>
      </c>
      <c r="V2310" s="306">
        <f t="shared" si="91"/>
        <v>3908.8965990000002</v>
      </c>
      <c r="W2310" s="310">
        <v>3908.8985945500003</v>
      </c>
      <c r="X2310" s="310">
        <f t="shared" si="92"/>
        <v>3908.8985945500003</v>
      </c>
      <c r="Y2310" s="11" t="s">
        <v>34</v>
      </c>
      <c r="Z2310" s="26">
        <v>59</v>
      </c>
      <c r="AA2310" s="26">
        <v>62</v>
      </c>
      <c r="AB2310" s="13">
        <v>5</v>
      </c>
      <c r="AC2310" s="38" t="s">
        <v>6787</v>
      </c>
      <c r="AD2310" s="38">
        <v>1835</v>
      </c>
    </row>
    <row r="2311" spans="1:30" ht="36" hidden="1" customHeight="1">
      <c r="A2311" s="32">
        <v>16</v>
      </c>
      <c r="B2311" s="321" t="s">
        <v>6788</v>
      </c>
      <c r="C2311" s="321" t="s">
        <v>6789</v>
      </c>
      <c r="D2311" s="309" t="s">
        <v>32</v>
      </c>
      <c r="E2311" s="321" t="s">
        <v>6751</v>
      </c>
      <c r="F2311" s="60">
        <v>21922200</v>
      </c>
      <c r="G2311" s="60"/>
      <c r="H2311" s="60"/>
      <c r="I2311" s="60"/>
      <c r="J2311" s="60"/>
      <c r="K2311" s="323"/>
      <c r="L2311" s="322">
        <v>0</v>
      </c>
      <c r="M2311" s="323"/>
      <c r="N2311" s="322">
        <v>0</v>
      </c>
      <c r="O2311" s="323"/>
      <c r="P2311" s="322">
        <v>0</v>
      </c>
      <c r="Q2311" s="13"/>
      <c r="R2311" s="13"/>
      <c r="S2311" s="13"/>
      <c r="T2311" s="13"/>
      <c r="U2311" s="315"/>
      <c r="V2311" s="306">
        <f t="shared" si="91"/>
        <v>3382.59546</v>
      </c>
      <c r="W2311" s="310">
        <v>3382.59546</v>
      </c>
      <c r="X2311" s="310">
        <f t="shared" si="92"/>
        <v>3382.59546</v>
      </c>
      <c r="Y2311" s="11" t="s">
        <v>34</v>
      </c>
      <c r="Z2311" s="26">
        <v>59</v>
      </c>
      <c r="AA2311" s="26">
        <v>62</v>
      </c>
      <c r="AB2311" s="13">
        <v>5</v>
      </c>
      <c r="AC2311" s="38" t="s">
        <v>6790</v>
      </c>
      <c r="AD2311" s="38">
        <v>1836</v>
      </c>
    </row>
    <row r="2312" spans="1:30" ht="36" hidden="1" customHeight="1">
      <c r="A2312" s="32">
        <v>17</v>
      </c>
      <c r="B2312" s="319" t="s">
        <v>6791</v>
      </c>
      <c r="C2312" s="319" t="s">
        <v>6792</v>
      </c>
      <c r="D2312" s="309" t="s">
        <v>32</v>
      </c>
      <c r="E2312" s="319" t="s">
        <v>6793</v>
      </c>
      <c r="F2312" s="324">
        <v>15630200</v>
      </c>
      <c r="G2312" s="324"/>
      <c r="H2312" s="324"/>
      <c r="I2312" s="324"/>
      <c r="J2312" s="324"/>
      <c r="K2312" s="326"/>
      <c r="L2312" s="314">
        <v>6000</v>
      </c>
      <c r="M2312" s="326"/>
      <c r="N2312" s="314">
        <v>0</v>
      </c>
      <c r="O2312" s="326"/>
      <c r="P2312" s="314">
        <v>0</v>
      </c>
      <c r="Q2312" s="13"/>
      <c r="R2312" s="13"/>
      <c r="S2312" s="13"/>
      <c r="T2312" s="13"/>
      <c r="U2312" s="315"/>
      <c r="V2312" s="306">
        <f t="shared" si="91"/>
        <v>2417.0198600000003</v>
      </c>
      <c r="W2312" s="310">
        <v>2417.0198600000003</v>
      </c>
      <c r="X2312" s="310">
        <f t="shared" si="92"/>
        <v>2417.0198600000003</v>
      </c>
      <c r="Y2312" s="11" t="s">
        <v>34</v>
      </c>
      <c r="Z2312" s="26">
        <v>59</v>
      </c>
      <c r="AA2312" s="26">
        <v>62</v>
      </c>
      <c r="AB2312" s="13">
        <v>5</v>
      </c>
      <c r="AC2312" s="38" t="s">
        <v>6794</v>
      </c>
      <c r="AD2312" s="38">
        <v>1840</v>
      </c>
    </row>
    <row r="2313" spans="1:30" ht="36" hidden="1" customHeight="1">
      <c r="A2313" s="32">
        <v>18</v>
      </c>
      <c r="B2313" s="309" t="s">
        <v>6795</v>
      </c>
      <c r="C2313" s="309" t="s">
        <v>6796</v>
      </c>
      <c r="D2313" s="309" t="s">
        <v>32</v>
      </c>
      <c r="E2313" s="309" t="s">
        <v>6797</v>
      </c>
      <c r="F2313" s="310">
        <v>8123772</v>
      </c>
      <c r="G2313" s="310"/>
      <c r="H2313" s="310"/>
      <c r="I2313" s="310"/>
      <c r="J2313" s="310"/>
      <c r="K2313" s="311">
        <v>32.6</v>
      </c>
      <c r="L2313" s="312">
        <v>0</v>
      </c>
      <c r="M2313" s="313"/>
      <c r="N2313" s="312">
        <v>0</v>
      </c>
      <c r="O2313" s="313"/>
      <c r="P2313" s="314">
        <v>29808</v>
      </c>
      <c r="Q2313" s="13"/>
      <c r="R2313" s="13"/>
      <c r="S2313" s="13"/>
      <c r="T2313" s="13"/>
      <c r="U2313" s="315"/>
      <c r="V2313" s="306">
        <f t="shared" si="91"/>
        <v>1311.4906596000001</v>
      </c>
      <c r="W2313" s="310">
        <v>1311.9912256</v>
      </c>
      <c r="X2313" s="310">
        <f t="shared" si="92"/>
        <v>1311.9912256</v>
      </c>
      <c r="Y2313" s="11" t="s">
        <v>34</v>
      </c>
      <c r="Z2313" s="26">
        <v>59</v>
      </c>
      <c r="AA2313" s="26">
        <v>62</v>
      </c>
      <c r="AB2313" s="13">
        <v>5</v>
      </c>
      <c r="AC2313" s="38" t="s">
        <v>6798</v>
      </c>
      <c r="AD2313" s="38">
        <v>1841</v>
      </c>
    </row>
    <row r="2314" spans="1:30" ht="36" hidden="1" customHeight="1">
      <c r="A2314" s="32">
        <v>19</v>
      </c>
      <c r="B2314" s="321" t="s">
        <v>6799</v>
      </c>
      <c r="C2314" s="321" t="s">
        <v>6800</v>
      </c>
      <c r="D2314" s="309" t="s">
        <v>32</v>
      </c>
      <c r="E2314" s="321" t="s">
        <v>6801</v>
      </c>
      <c r="F2314" s="60">
        <v>7092700</v>
      </c>
      <c r="G2314" s="60"/>
      <c r="H2314" s="60"/>
      <c r="I2314" s="60"/>
      <c r="J2314" s="60"/>
      <c r="K2314" s="324"/>
      <c r="L2314" s="322">
        <v>9300</v>
      </c>
      <c r="M2314" s="323"/>
      <c r="N2314" s="322">
        <v>0</v>
      </c>
      <c r="O2314" s="323"/>
      <c r="P2314" s="314">
        <v>0</v>
      </c>
      <c r="Q2314" s="13"/>
      <c r="R2314" s="13"/>
      <c r="S2314" s="13"/>
      <c r="T2314" s="13"/>
      <c r="U2314" s="315"/>
      <c r="V2314" s="306">
        <f t="shared" si="91"/>
        <v>1102.58761</v>
      </c>
      <c r="W2314" s="310">
        <v>1104.3007990000001</v>
      </c>
      <c r="X2314" s="310">
        <f t="shared" si="92"/>
        <v>1104.3007990000001</v>
      </c>
      <c r="Y2314" s="11" t="s">
        <v>34</v>
      </c>
      <c r="Z2314" s="26">
        <v>59</v>
      </c>
      <c r="AA2314" s="26">
        <v>62</v>
      </c>
      <c r="AB2314" s="13">
        <v>5</v>
      </c>
      <c r="AC2314" s="38" t="s">
        <v>6802</v>
      </c>
      <c r="AD2314" s="38">
        <v>1838</v>
      </c>
    </row>
    <row r="2315" spans="1:30" ht="36" hidden="1" customHeight="1">
      <c r="A2315" s="32">
        <v>20</v>
      </c>
      <c r="B2315" s="309" t="s">
        <v>6803</v>
      </c>
      <c r="C2315" s="309" t="s">
        <v>6804</v>
      </c>
      <c r="D2315" s="309" t="s">
        <v>32</v>
      </c>
      <c r="E2315" s="309" t="s">
        <v>6805</v>
      </c>
      <c r="F2315" s="310">
        <v>35372191</v>
      </c>
      <c r="G2315" s="310"/>
      <c r="H2315" s="310"/>
      <c r="I2315" s="310"/>
      <c r="J2315" s="310"/>
      <c r="K2315" s="324"/>
      <c r="L2315" s="312">
        <v>25420</v>
      </c>
      <c r="M2315" s="207"/>
      <c r="N2315" s="312">
        <v>0</v>
      </c>
      <c r="O2315" s="207"/>
      <c r="P2315" s="314">
        <v>634</v>
      </c>
      <c r="Q2315" s="13"/>
      <c r="R2315" s="13"/>
      <c r="S2315" s="13"/>
      <c r="T2315" s="13"/>
      <c r="U2315" s="315"/>
      <c r="V2315" s="306">
        <f t="shared" si="91"/>
        <v>5480.8248912999998</v>
      </c>
      <c r="W2315" s="310">
        <v>5480.8248912999998</v>
      </c>
      <c r="X2315" s="310">
        <f t="shared" si="92"/>
        <v>5480.8248912999998</v>
      </c>
      <c r="Y2315" s="11" t="s">
        <v>34</v>
      </c>
      <c r="Z2315" s="26">
        <v>59</v>
      </c>
      <c r="AA2315" s="26">
        <v>62</v>
      </c>
      <c r="AB2315" s="13">
        <v>5</v>
      </c>
      <c r="AC2315" s="38" t="s">
        <v>6806</v>
      </c>
      <c r="AD2315" s="38">
        <v>3099</v>
      </c>
    </row>
    <row r="2316" spans="1:30" ht="36" customHeight="1">
      <c r="A2316" s="32">
        <v>21</v>
      </c>
      <c r="B2316" s="321" t="s">
        <v>6807</v>
      </c>
      <c r="C2316" s="321" t="s">
        <v>6808</v>
      </c>
      <c r="D2316" s="309" t="s">
        <v>32</v>
      </c>
      <c r="E2316" s="321" t="s">
        <v>6809</v>
      </c>
      <c r="F2316" s="60">
        <v>4062660</v>
      </c>
      <c r="G2316" s="60"/>
      <c r="H2316" s="60"/>
      <c r="I2316" s="327">
        <v>2001.8409999999999</v>
      </c>
      <c r="J2316" s="327">
        <v>4719.7089999999998</v>
      </c>
      <c r="K2316" s="321"/>
      <c r="L2316" s="328">
        <v>140637</v>
      </c>
      <c r="M2316" s="327"/>
      <c r="N2316" s="328">
        <v>1200</v>
      </c>
      <c r="O2316" s="327"/>
      <c r="P2316" s="328">
        <v>7403000</v>
      </c>
      <c r="Q2316" s="13"/>
      <c r="R2316" s="13"/>
      <c r="S2316" s="13">
        <v>0.6</v>
      </c>
      <c r="T2316" s="13"/>
      <c r="U2316" s="315">
        <v>228840</v>
      </c>
      <c r="V2316" s="306">
        <f t="shared" si="91"/>
        <v>10457.860097999999</v>
      </c>
      <c r="W2316" s="310">
        <v>10543.256657999998</v>
      </c>
      <c r="X2316" s="310">
        <f t="shared" si="92"/>
        <v>10543.256657999998</v>
      </c>
      <c r="Y2316" s="11" t="s">
        <v>34</v>
      </c>
      <c r="Z2316" s="26">
        <v>59</v>
      </c>
      <c r="AA2316" s="26">
        <v>62</v>
      </c>
      <c r="AB2316" s="13">
        <v>5</v>
      </c>
      <c r="AC2316" s="13"/>
      <c r="AD2316" s="13"/>
    </row>
    <row r="2317" spans="1:30" ht="36" customHeight="1">
      <c r="A2317" s="32">
        <v>22</v>
      </c>
      <c r="B2317" s="309" t="s">
        <v>6810</v>
      </c>
      <c r="C2317" s="309" t="s">
        <v>6811</v>
      </c>
      <c r="D2317" s="309" t="s">
        <v>32</v>
      </c>
      <c r="E2317" s="309" t="s">
        <v>1700</v>
      </c>
      <c r="F2317" s="310">
        <v>8510700</v>
      </c>
      <c r="G2317" s="310"/>
      <c r="H2317" s="310"/>
      <c r="I2317" s="309"/>
      <c r="J2317" s="309"/>
      <c r="K2317" s="319"/>
      <c r="L2317" s="329">
        <v>0</v>
      </c>
      <c r="M2317" s="309"/>
      <c r="N2317" s="329">
        <v>0</v>
      </c>
      <c r="O2317" s="309"/>
      <c r="P2317" s="330">
        <v>0</v>
      </c>
      <c r="Q2317" s="13"/>
      <c r="R2317" s="13"/>
      <c r="S2317" s="13"/>
      <c r="T2317" s="13"/>
      <c r="U2317" s="315"/>
      <c r="V2317" s="306">
        <f t="shared" si="91"/>
        <v>1313.20101</v>
      </c>
      <c r="W2317" s="310">
        <v>1313.20101</v>
      </c>
      <c r="X2317" s="310">
        <f t="shared" si="92"/>
        <v>1313.20101</v>
      </c>
      <c r="Y2317" s="11" t="s">
        <v>34</v>
      </c>
      <c r="Z2317" s="26">
        <v>59</v>
      </c>
      <c r="AA2317" s="26">
        <v>62</v>
      </c>
      <c r="AB2317" s="13">
        <v>5</v>
      </c>
      <c r="AC2317" s="13"/>
      <c r="AD2317" s="13"/>
    </row>
    <row r="2318" spans="1:30" ht="36" customHeight="1">
      <c r="A2318" s="32">
        <v>23</v>
      </c>
      <c r="B2318" s="309" t="s">
        <v>6812</v>
      </c>
      <c r="C2318" s="309" t="s">
        <v>6813</v>
      </c>
      <c r="D2318" s="309" t="s">
        <v>32</v>
      </c>
      <c r="E2318" s="309" t="s">
        <v>6814</v>
      </c>
      <c r="F2318" s="310">
        <v>7420300</v>
      </c>
      <c r="G2318" s="310"/>
      <c r="H2318" s="310"/>
      <c r="I2318" s="309"/>
      <c r="J2318" s="309"/>
      <c r="K2318" s="319"/>
      <c r="L2318" s="329">
        <v>0</v>
      </c>
      <c r="M2318" s="309"/>
      <c r="N2318" s="329">
        <v>0</v>
      </c>
      <c r="O2318" s="309"/>
      <c r="P2318" s="330">
        <v>0</v>
      </c>
      <c r="Q2318" s="13"/>
      <c r="R2318" s="13"/>
      <c r="S2318" s="13"/>
      <c r="T2318" s="13"/>
      <c r="U2318" s="315"/>
      <c r="V2318" s="306">
        <f t="shared" si="91"/>
        <v>1144.9522900000002</v>
      </c>
      <c r="W2318" s="310">
        <v>1144.9522900000002</v>
      </c>
      <c r="X2318" s="310">
        <f t="shared" si="92"/>
        <v>1144.9522900000002</v>
      </c>
      <c r="Y2318" s="11" t="s">
        <v>34</v>
      </c>
      <c r="Z2318" s="26">
        <v>59</v>
      </c>
      <c r="AA2318" s="26">
        <v>62</v>
      </c>
      <c r="AB2318" s="13">
        <v>5</v>
      </c>
      <c r="AC2318" s="13"/>
      <c r="AD2318" s="13"/>
    </row>
    <row r="2319" spans="1:30" ht="36" customHeight="1">
      <c r="A2319" s="32">
        <v>24</v>
      </c>
      <c r="B2319" s="214" t="s">
        <v>6815</v>
      </c>
      <c r="C2319" s="214" t="s">
        <v>6816</v>
      </c>
      <c r="D2319" s="309" t="s">
        <v>32</v>
      </c>
      <c r="E2319" s="214" t="s">
        <v>4113</v>
      </c>
      <c r="F2319" s="310">
        <v>7276900</v>
      </c>
      <c r="G2319" s="310"/>
      <c r="H2319" s="310"/>
      <c r="I2319" s="214"/>
      <c r="J2319" s="214"/>
      <c r="K2319" s="331"/>
      <c r="L2319" s="332">
        <v>0</v>
      </c>
      <c r="M2319" s="214"/>
      <c r="N2319" s="332">
        <v>0</v>
      </c>
      <c r="O2319" s="214"/>
      <c r="P2319" s="333">
        <v>0</v>
      </c>
      <c r="Q2319" s="13"/>
      <c r="R2319" s="13"/>
      <c r="S2319" s="13"/>
      <c r="T2319" s="13"/>
      <c r="U2319" s="315"/>
      <c r="V2319" s="306">
        <f t="shared" si="91"/>
        <v>1122.8256700000002</v>
      </c>
      <c r="W2319" s="310"/>
      <c r="X2319" s="310">
        <f t="shared" si="92"/>
        <v>1122.8256700000002</v>
      </c>
      <c r="Y2319" s="11" t="s">
        <v>51</v>
      </c>
      <c r="Z2319" s="26">
        <v>59</v>
      </c>
      <c r="AA2319" s="26">
        <v>62</v>
      </c>
      <c r="AB2319" s="13">
        <v>5</v>
      </c>
      <c r="AC2319" s="13"/>
      <c r="AD2319" s="13"/>
    </row>
    <row r="2320" spans="1:30" ht="36" customHeight="1">
      <c r="A2320" s="32">
        <v>25</v>
      </c>
      <c r="B2320" s="214" t="s">
        <v>6817</v>
      </c>
      <c r="C2320" s="214" t="s">
        <v>6818</v>
      </c>
      <c r="D2320" s="309" t="s">
        <v>539</v>
      </c>
      <c r="E2320" s="214" t="s">
        <v>6819</v>
      </c>
      <c r="F2320" s="310">
        <v>5049300</v>
      </c>
      <c r="G2320" s="310"/>
      <c r="H2320" s="310"/>
      <c r="I2320" s="214"/>
      <c r="J2320" s="214"/>
      <c r="K2320" s="331"/>
      <c r="L2320" s="332">
        <v>0</v>
      </c>
      <c r="M2320" s="214"/>
      <c r="N2320" s="332">
        <v>0</v>
      </c>
      <c r="O2320" s="214"/>
      <c r="P2320" s="333">
        <v>0</v>
      </c>
      <c r="Q2320" s="13"/>
      <c r="R2320" s="13"/>
      <c r="S2320" s="13"/>
      <c r="T2320" s="13"/>
      <c r="U2320" s="315"/>
      <c r="V2320" s="306">
        <f t="shared" si="91"/>
        <v>779.10699</v>
      </c>
      <c r="W2320" s="310"/>
      <c r="X2320" s="310">
        <f t="shared" si="92"/>
        <v>779.10699</v>
      </c>
      <c r="Y2320" s="214" t="s">
        <v>51</v>
      </c>
      <c r="Z2320" s="26">
        <v>59</v>
      </c>
      <c r="AA2320" s="26">
        <v>62</v>
      </c>
      <c r="AB2320" s="13">
        <v>6</v>
      </c>
      <c r="AC2320" s="13"/>
      <c r="AD2320" s="13"/>
    </row>
    <row r="2321" spans="1:30" ht="36" customHeight="1">
      <c r="A2321" s="32">
        <v>26</v>
      </c>
      <c r="B2321" s="214" t="s">
        <v>6820</v>
      </c>
      <c r="C2321" s="214" t="s">
        <v>6821</v>
      </c>
      <c r="D2321" s="309" t="s">
        <v>32</v>
      </c>
      <c r="E2321" s="214" t="s">
        <v>6822</v>
      </c>
      <c r="F2321" s="310">
        <v>21104800</v>
      </c>
      <c r="G2321" s="310"/>
      <c r="H2321" s="310"/>
      <c r="I2321" s="214"/>
      <c r="J2321" s="214"/>
      <c r="K2321" s="331"/>
      <c r="L2321" s="332">
        <v>0</v>
      </c>
      <c r="M2321" s="214"/>
      <c r="N2321" s="332">
        <v>0</v>
      </c>
      <c r="O2321" s="214"/>
      <c r="P2321" s="333">
        <v>0</v>
      </c>
      <c r="Q2321" s="13"/>
      <c r="R2321" s="13"/>
      <c r="S2321" s="13"/>
      <c r="T2321" s="13"/>
      <c r="U2321" s="315"/>
      <c r="V2321" s="306">
        <f t="shared" si="91"/>
        <v>3256.47064</v>
      </c>
      <c r="W2321" s="310"/>
      <c r="X2321" s="310">
        <f t="shared" si="92"/>
        <v>3256.47064</v>
      </c>
      <c r="Y2321" s="11" t="s">
        <v>51</v>
      </c>
      <c r="Z2321" s="26">
        <v>59</v>
      </c>
      <c r="AA2321" s="26">
        <v>62</v>
      </c>
      <c r="AB2321" s="13">
        <v>5</v>
      </c>
      <c r="AC2321" s="13"/>
      <c r="AD2321" s="13"/>
    </row>
    <row r="2322" spans="1:30" ht="36" customHeight="1">
      <c r="A2322" s="32">
        <v>27</v>
      </c>
      <c r="B2322" s="214" t="s">
        <v>6823</v>
      </c>
      <c r="C2322" s="214" t="s">
        <v>6824</v>
      </c>
      <c r="D2322" s="309" t="s">
        <v>32</v>
      </c>
      <c r="E2322" s="214" t="s">
        <v>6825</v>
      </c>
      <c r="F2322" s="310">
        <v>48574600</v>
      </c>
      <c r="G2322" s="310"/>
      <c r="H2322" s="310"/>
      <c r="I2322" s="214"/>
      <c r="J2322" s="214"/>
      <c r="K2322" s="331"/>
      <c r="L2322" s="332">
        <v>0</v>
      </c>
      <c r="M2322" s="214"/>
      <c r="N2322" s="332">
        <v>0</v>
      </c>
      <c r="O2322" s="214"/>
      <c r="P2322" s="333">
        <v>0</v>
      </c>
      <c r="Q2322" s="13"/>
      <c r="R2322" s="13"/>
      <c r="S2322" s="13"/>
      <c r="T2322" s="13"/>
      <c r="U2322" s="315"/>
      <c r="V2322" s="306">
        <f t="shared" si="91"/>
        <v>7495.0607800000007</v>
      </c>
      <c r="W2322" s="310"/>
      <c r="X2322" s="310">
        <f t="shared" si="92"/>
        <v>7495.0607800000007</v>
      </c>
      <c r="Y2322" s="11" t="s">
        <v>51</v>
      </c>
      <c r="Z2322" s="26">
        <v>59</v>
      </c>
      <c r="AA2322" s="26">
        <v>62</v>
      </c>
      <c r="AB2322" s="13">
        <v>5</v>
      </c>
      <c r="AC2322" s="13"/>
      <c r="AD2322" s="13"/>
    </row>
    <row r="2323" spans="1:30" ht="36" customHeight="1">
      <c r="A2323" s="32">
        <v>28</v>
      </c>
      <c r="B2323" s="214" t="s">
        <v>6820</v>
      </c>
      <c r="C2323" s="214" t="s">
        <v>6826</v>
      </c>
      <c r="D2323" s="309" t="s">
        <v>32</v>
      </c>
      <c r="E2323" s="214" t="s">
        <v>6822</v>
      </c>
      <c r="F2323" s="310">
        <v>70861100</v>
      </c>
      <c r="G2323" s="310"/>
      <c r="H2323" s="310"/>
      <c r="I2323" s="214"/>
      <c r="J2323" s="214"/>
      <c r="K2323" s="331"/>
      <c r="L2323" s="332">
        <v>0</v>
      </c>
      <c r="M2323" s="214"/>
      <c r="N2323" s="332">
        <v>0</v>
      </c>
      <c r="O2323" s="214"/>
      <c r="P2323" s="333">
        <v>0</v>
      </c>
      <c r="Q2323" s="13"/>
      <c r="R2323" s="13"/>
      <c r="S2323" s="13"/>
      <c r="T2323" s="13"/>
      <c r="U2323" s="315"/>
      <c r="V2323" s="306">
        <f t="shared" si="91"/>
        <v>10933.86773</v>
      </c>
      <c r="W2323" s="310"/>
      <c r="X2323" s="310">
        <f t="shared" si="92"/>
        <v>10933.86773</v>
      </c>
      <c r="Y2323" s="11" t="s">
        <v>51</v>
      </c>
      <c r="Z2323" s="26">
        <v>59</v>
      </c>
      <c r="AA2323" s="26">
        <v>62</v>
      </c>
      <c r="AB2323" s="13">
        <v>5</v>
      </c>
      <c r="AC2323" s="13"/>
      <c r="AD2323" s="13"/>
    </row>
    <row r="2324" spans="1:30" ht="36" customHeight="1">
      <c r="A2324" s="32">
        <v>29</v>
      </c>
      <c r="B2324" s="214" t="s">
        <v>6827</v>
      </c>
      <c r="C2324" s="214" t="s">
        <v>6828</v>
      </c>
      <c r="D2324" s="309" t="s">
        <v>539</v>
      </c>
      <c r="E2324" s="214" t="s">
        <v>6819</v>
      </c>
      <c r="F2324" s="310">
        <v>4017100</v>
      </c>
      <c r="G2324" s="310"/>
      <c r="H2324" s="310"/>
      <c r="I2324" s="214"/>
      <c r="J2324" s="214"/>
      <c r="K2324" s="331"/>
      <c r="L2324" s="332">
        <v>0</v>
      </c>
      <c r="M2324" s="214"/>
      <c r="N2324" s="332">
        <v>0</v>
      </c>
      <c r="O2324" s="214"/>
      <c r="P2324" s="333">
        <v>0</v>
      </c>
      <c r="Q2324" s="13"/>
      <c r="R2324" s="13"/>
      <c r="S2324" s="13"/>
      <c r="T2324" s="13"/>
      <c r="U2324" s="315"/>
      <c r="V2324" s="306">
        <f t="shared" si="91"/>
        <v>619.83852999999999</v>
      </c>
      <c r="W2324" s="310"/>
      <c r="X2324" s="310">
        <f t="shared" si="92"/>
        <v>619.83852999999999</v>
      </c>
      <c r="Y2324" s="214" t="s">
        <v>51</v>
      </c>
      <c r="Z2324" s="26">
        <v>59</v>
      </c>
      <c r="AA2324" s="26">
        <v>62</v>
      </c>
      <c r="AB2324" s="13">
        <v>6</v>
      </c>
      <c r="AC2324" s="13"/>
      <c r="AD2324" s="13"/>
    </row>
    <row r="2325" spans="1:30" ht="36" customHeight="1">
      <c r="A2325" s="32">
        <v>30</v>
      </c>
      <c r="B2325" s="214" t="s">
        <v>6829</v>
      </c>
      <c r="C2325" s="214" t="s">
        <v>6830</v>
      </c>
      <c r="D2325" s="309" t="s">
        <v>539</v>
      </c>
      <c r="E2325" s="214" t="s">
        <v>6819</v>
      </c>
      <c r="F2325" s="310">
        <v>4038100</v>
      </c>
      <c r="G2325" s="310"/>
      <c r="H2325" s="310"/>
      <c r="I2325" s="214"/>
      <c r="J2325" s="214"/>
      <c r="K2325" s="331"/>
      <c r="L2325" s="332">
        <v>0</v>
      </c>
      <c r="M2325" s="214"/>
      <c r="N2325" s="332">
        <v>0</v>
      </c>
      <c r="O2325" s="214"/>
      <c r="P2325" s="333">
        <v>0</v>
      </c>
      <c r="Q2325" s="13"/>
      <c r="R2325" s="13"/>
      <c r="S2325" s="13"/>
      <c r="T2325" s="13"/>
      <c r="U2325" s="315"/>
      <c r="V2325" s="306">
        <f t="shared" si="91"/>
        <v>623.07883000000004</v>
      </c>
      <c r="W2325" s="310"/>
      <c r="X2325" s="310">
        <f t="shared" si="92"/>
        <v>623.07883000000004</v>
      </c>
      <c r="Y2325" s="214" t="s">
        <v>51</v>
      </c>
      <c r="Z2325" s="26">
        <v>59</v>
      </c>
      <c r="AA2325" s="26">
        <v>62</v>
      </c>
      <c r="AB2325" s="13">
        <v>6</v>
      </c>
      <c r="AC2325" s="13"/>
      <c r="AD2325" s="13"/>
    </row>
    <row r="2326" spans="1:30" ht="36" customHeight="1">
      <c r="A2326" s="32">
        <v>31</v>
      </c>
      <c r="B2326" s="304" t="s">
        <v>6831</v>
      </c>
      <c r="C2326" s="214" t="s">
        <v>6832</v>
      </c>
      <c r="D2326" s="309" t="s">
        <v>539</v>
      </c>
      <c r="E2326" s="214" t="s">
        <v>6819</v>
      </c>
      <c r="F2326" s="310">
        <v>3262600</v>
      </c>
      <c r="G2326" s="310"/>
      <c r="H2326" s="310"/>
      <c r="I2326" s="214"/>
      <c r="J2326" s="214"/>
      <c r="K2326" s="331"/>
      <c r="L2326" s="332">
        <v>0</v>
      </c>
      <c r="M2326" s="214"/>
      <c r="N2326" s="332">
        <v>0</v>
      </c>
      <c r="O2326" s="214"/>
      <c r="P2326" s="333">
        <v>0</v>
      </c>
      <c r="Q2326" s="13"/>
      <c r="R2326" s="13"/>
      <c r="S2326" s="13"/>
      <c r="T2326" s="13"/>
      <c r="U2326" s="315"/>
      <c r="V2326" s="306">
        <f t="shared" si="91"/>
        <v>503.41918000000004</v>
      </c>
      <c r="W2326" s="310"/>
      <c r="X2326" s="310">
        <f t="shared" si="92"/>
        <v>503.41918000000004</v>
      </c>
      <c r="Y2326" s="214" t="s">
        <v>51</v>
      </c>
      <c r="Z2326" s="26">
        <v>59</v>
      </c>
      <c r="AA2326" s="26">
        <v>62</v>
      </c>
      <c r="AB2326" s="13">
        <v>6</v>
      </c>
      <c r="AC2326" s="13"/>
      <c r="AD2326" s="13"/>
    </row>
    <row r="2327" spans="1:30" ht="36" customHeight="1">
      <c r="A2327" s="32">
        <v>32</v>
      </c>
      <c r="B2327" s="214" t="s">
        <v>6833</v>
      </c>
      <c r="C2327" s="214" t="s">
        <v>6834</v>
      </c>
      <c r="D2327" s="309" t="s">
        <v>32</v>
      </c>
      <c r="E2327" s="214" t="s">
        <v>4113</v>
      </c>
      <c r="F2327" s="310">
        <v>6478300</v>
      </c>
      <c r="G2327" s="310"/>
      <c r="H2327" s="310"/>
      <c r="I2327" s="214"/>
      <c r="J2327" s="214"/>
      <c r="K2327" s="331"/>
      <c r="L2327" s="332">
        <v>0</v>
      </c>
      <c r="M2327" s="214"/>
      <c r="N2327" s="332">
        <v>0</v>
      </c>
      <c r="O2327" s="214"/>
      <c r="P2327" s="333">
        <v>0</v>
      </c>
      <c r="Q2327" s="13"/>
      <c r="R2327" s="13"/>
      <c r="S2327" s="13"/>
      <c r="T2327" s="13"/>
      <c r="U2327" s="315"/>
      <c r="V2327" s="306">
        <f t="shared" si="91"/>
        <v>999.60169000000008</v>
      </c>
      <c r="W2327" s="310"/>
      <c r="X2327" s="310">
        <f t="shared" si="92"/>
        <v>999.60169000000008</v>
      </c>
      <c r="Y2327" s="11" t="s">
        <v>51</v>
      </c>
      <c r="Z2327" s="26">
        <v>59</v>
      </c>
      <c r="AA2327" s="26">
        <v>62</v>
      </c>
      <c r="AB2327" s="13">
        <v>5</v>
      </c>
      <c r="AC2327" s="13"/>
      <c r="AD2327" s="13"/>
    </row>
    <row r="2328" spans="1:30" ht="36" customHeight="1">
      <c r="A2328" s="32">
        <v>33</v>
      </c>
      <c r="B2328" s="214" t="s">
        <v>6835</v>
      </c>
      <c r="C2328" s="214" t="s">
        <v>6836</v>
      </c>
      <c r="D2328" s="309" t="s">
        <v>539</v>
      </c>
      <c r="E2328" s="214" t="s">
        <v>6819</v>
      </c>
      <c r="F2328" s="310">
        <v>3280400</v>
      </c>
      <c r="G2328" s="310"/>
      <c r="H2328" s="310"/>
      <c r="I2328" s="214"/>
      <c r="J2328" s="214"/>
      <c r="K2328" s="331"/>
      <c r="L2328" s="332">
        <v>0</v>
      </c>
      <c r="M2328" s="214"/>
      <c r="N2328" s="332">
        <v>0</v>
      </c>
      <c r="O2328" s="214"/>
      <c r="P2328" s="333">
        <v>0</v>
      </c>
      <c r="Q2328" s="13"/>
      <c r="R2328" s="13"/>
      <c r="S2328" s="13"/>
      <c r="T2328" s="13"/>
      <c r="U2328" s="315"/>
      <c r="V2328" s="306">
        <f t="shared" si="91"/>
        <v>506.16572000000002</v>
      </c>
      <c r="W2328" s="310"/>
      <c r="X2328" s="310">
        <f t="shared" si="92"/>
        <v>506.16572000000002</v>
      </c>
      <c r="Y2328" s="214" t="s">
        <v>51</v>
      </c>
      <c r="Z2328" s="26">
        <v>59</v>
      </c>
      <c r="AA2328" s="26">
        <v>62</v>
      </c>
      <c r="AB2328" s="13">
        <v>6</v>
      </c>
      <c r="AC2328" s="13"/>
      <c r="AD2328" s="13"/>
    </row>
    <row r="2329" spans="1:30" ht="36" customHeight="1">
      <c r="A2329" s="32">
        <v>34</v>
      </c>
      <c r="B2329" s="214" t="s">
        <v>6837</v>
      </c>
      <c r="C2329" s="214" t="s">
        <v>6838</v>
      </c>
      <c r="D2329" s="309" t="s">
        <v>32</v>
      </c>
      <c r="E2329" s="214" t="s">
        <v>3266</v>
      </c>
      <c r="F2329" s="310">
        <v>7735050</v>
      </c>
      <c r="G2329" s="310"/>
      <c r="H2329" s="310"/>
      <c r="I2329" s="214"/>
      <c r="J2329" s="214"/>
      <c r="K2329" s="331"/>
      <c r="L2329" s="332">
        <v>0</v>
      </c>
      <c r="M2329" s="214"/>
      <c r="N2329" s="332">
        <v>0</v>
      </c>
      <c r="O2329" s="214"/>
      <c r="P2329" s="333">
        <v>0</v>
      </c>
      <c r="Q2329" s="13"/>
      <c r="R2329" s="13"/>
      <c r="S2329" s="13"/>
      <c r="T2329" s="13"/>
      <c r="U2329" s="315"/>
      <c r="V2329" s="306">
        <f t="shared" si="91"/>
        <v>1193.5182150000001</v>
      </c>
      <c r="W2329" s="310"/>
      <c r="X2329" s="310">
        <f t="shared" si="92"/>
        <v>1193.5182150000001</v>
      </c>
      <c r="Y2329" s="11" t="s">
        <v>51</v>
      </c>
      <c r="Z2329" s="26">
        <v>59</v>
      </c>
      <c r="AA2329" s="26">
        <v>62</v>
      </c>
      <c r="AB2329" s="13">
        <v>5</v>
      </c>
      <c r="AC2329" s="13"/>
      <c r="AD2329" s="13"/>
    </row>
    <row r="2330" spans="1:30" ht="36" customHeight="1">
      <c r="A2330" s="32">
        <v>35</v>
      </c>
      <c r="B2330" s="214" t="s">
        <v>6837</v>
      </c>
      <c r="C2330" s="214" t="s">
        <v>6838</v>
      </c>
      <c r="D2330" s="309" t="s">
        <v>32</v>
      </c>
      <c r="E2330" s="214" t="s">
        <v>3266</v>
      </c>
      <c r="F2330" s="310">
        <v>7735050</v>
      </c>
      <c r="G2330" s="310"/>
      <c r="H2330" s="310"/>
      <c r="I2330" s="214"/>
      <c r="J2330" s="214"/>
      <c r="K2330" s="331"/>
      <c r="L2330" s="332">
        <v>0</v>
      </c>
      <c r="M2330" s="214"/>
      <c r="N2330" s="332">
        <v>0</v>
      </c>
      <c r="O2330" s="214"/>
      <c r="P2330" s="333">
        <v>0</v>
      </c>
      <c r="Q2330" s="13"/>
      <c r="R2330" s="13"/>
      <c r="S2330" s="13"/>
      <c r="T2330" s="13"/>
      <c r="U2330" s="315"/>
      <c r="V2330" s="306">
        <f t="shared" si="91"/>
        <v>1193.5182150000001</v>
      </c>
      <c r="W2330" s="310"/>
      <c r="X2330" s="310">
        <f>IF(Y2330="EVN",V2330,W2330)</f>
        <v>1193.5182150000001</v>
      </c>
      <c r="Y2330" s="11" t="s">
        <v>51</v>
      </c>
      <c r="Z2330" s="26">
        <v>59</v>
      </c>
      <c r="AA2330" s="26">
        <v>62</v>
      </c>
      <c r="AB2330" s="13">
        <v>5</v>
      </c>
      <c r="AC2330" s="13"/>
      <c r="AD2330" s="13"/>
    </row>
    <row r="2331" spans="1:30" ht="36" hidden="1" customHeight="1">
      <c r="A2331" s="32">
        <v>1</v>
      </c>
      <c r="B2331" s="209" t="s">
        <v>6839</v>
      </c>
      <c r="C2331" s="129" t="s">
        <v>6840</v>
      </c>
      <c r="D2331" s="129" t="s">
        <v>32</v>
      </c>
      <c r="E2331" s="129" t="s">
        <v>6841</v>
      </c>
      <c r="F2331" s="324">
        <v>13682860</v>
      </c>
      <c r="G2331" s="324"/>
      <c r="H2331" s="324"/>
      <c r="I2331" s="324"/>
      <c r="J2331" s="324"/>
      <c r="K2331" s="324"/>
      <c r="L2331" s="324">
        <v>14912</v>
      </c>
      <c r="M2331" s="324"/>
      <c r="N2331" s="324"/>
      <c r="O2331" s="324"/>
      <c r="P2331" s="324">
        <v>12293</v>
      </c>
      <c r="Q2331" s="167"/>
      <c r="R2331" s="334">
        <v>0</v>
      </c>
      <c r="S2331" s="167"/>
      <c r="T2331" s="167"/>
      <c r="U2331" s="167"/>
      <c r="V2331" s="243">
        <f>0.0001543*F2331+0.7*G2331+ 0.7*H2331+0.6*I2331+0.5*J2331+1.02*K2331+0.00088*L2331+0.99*M2331+0.00094*N2331+1.05*O2331+0.00083*P2331+1.09*Q2331+0.0009*R2331+1.09*S2331+1*T2331+0*U2331</f>
        <v>2134.5910480000002</v>
      </c>
      <c r="W2331" s="324">
        <v>2134.5910480000002</v>
      </c>
      <c r="X2331" s="324">
        <f t="shared" ref="X2331:X2342" si="93">IF(Y2331="EVN",V2331,W2331)</f>
        <v>2134.5910480000002</v>
      </c>
      <c r="Y2331" s="11" t="s">
        <v>34</v>
      </c>
      <c r="Z2331" s="324">
        <v>60</v>
      </c>
      <c r="AA2331" s="324">
        <v>11</v>
      </c>
      <c r="AB2331" s="324">
        <v>5</v>
      </c>
      <c r="AC2331" s="324" t="s">
        <v>6842</v>
      </c>
      <c r="AD2331" s="324">
        <v>1842</v>
      </c>
    </row>
    <row r="2332" spans="1:30" ht="36" hidden="1" customHeight="1">
      <c r="A2332" s="32">
        <v>2</v>
      </c>
      <c r="B2332" s="209" t="s">
        <v>6843</v>
      </c>
      <c r="C2332" s="129" t="s">
        <v>6844</v>
      </c>
      <c r="D2332" s="129" t="s">
        <v>32</v>
      </c>
      <c r="E2332" s="129" t="s">
        <v>6845</v>
      </c>
      <c r="F2332" s="324">
        <v>10555800</v>
      </c>
      <c r="G2332" s="324"/>
      <c r="H2332" s="324"/>
      <c r="I2332" s="324"/>
      <c r="J2332" s="324"/>
      <c r="K2332" s="324"/>
      <c r="L2332" s="324">
        <v>11030</v>
      </c>
      <c r="M2332" s="324"/>
      <c r="N2332" s="324">
        <v>180202</v>
      </c>
      <c r="O2332" s="324"/>
      <c r="P2332" s="324"/>
      <c r="Q2332" s="167"/>
      <c r="R2332" s="334">
        <v>0</v>
      </c>
      <c r="S2332" s="167"/>
      <c r="T2332" s="167"/>
      <c r="U2332" s="167"/>
      <c r="V2332" s="243">
        <f>0.0001543*F2332+0.7*G2332+ 0.7*H2332+0.6*I2332+0.5*J2332+1.02*K2332+0.00088*L2332+0.99*M2332+0.00094*N2332+1.05*O2332+0.00083*P2332+1.09*Q2332+0.0009*R2332+1.09*S2332+1*T2332+0*U2332</f>
        <v>1807.8562200000001</v>
      </c>
      <c r="W2332" s="324">
        <v>1807.8562200000001</v>
      </c>
      <c r="X2332" s="324">
        <f t="shared" si="93"/>
        <v>1807.8562200000001</v>
      </c>
      <c r="Y2332" s="11" t="s">
        <v>34</v>
      </c>
      <c r="Z2332" s="324">
        <v>60</v>
      </c>
      <c r="AA2332" s="324">
        <v>11</v>
      </c>
      <c r="AB2332" s="324">
        <v>5</v>
      </c>
      <c r="AC2332" s="324" t="s">
        <v>6846</v>
      </c>
      <c r="AD2332" s="324">
        <v>1843</v>
      </c>
    </row>
    <row r="2333" spans="1:30" ht="36" hidden="1" customHeight="1">
      <c r="A2333" s="32">
        <v>3</v>
      </c>
      <c r="B2333" s="209" t="s">
        <v>6847</v>
      </c>
      <c r="C2333" s="129" t="s">
        <v>6848</v>
      </c>
      <c r="D2333" s="129" t="s">
        <v>32</v>
      </c>
      <c r="E2333" s="335" t="s">
        <v>6849</v>
      </c>
      <c r="F2333" s="324">
        <v>6883500</v>
      </c>
      <c r="G2333" s="324"/>
      <c r="H2333" s="324"/>
      <c r="I2333" s="324"/>
      <c r="J2333" s="324"/>
      <c r="K2333" s="324"/>
      <c r="L2333" s="324">
        <v>459000</v>
      </c>
      <c r="M2333" s="324"/>
      <c r="N2333" s="324"/>
      <c r="O2333" s="324"/>
      <c r="P2333" s="324">
        <v>17000</v>
      </c>
      <c r="Q2333" s="167"/>
      <c r="R2333" s="334">
        <v>0</v>
      </c>
      <c r="S2333" s="167"/>
      <c r="T2333" s="167"/>
      <c r="U2333" s="167">
        <v>12.215999999999999</v>
      </c>
      <c r="V2333" s="243">
        <f>0.0001543*F2333+0.7*G2333+ 0.7*H2333+0.6*I2333+0.5*J2333+1.02*K2333+0.00088*L2333+0.99*M2333+0.00094*N2333+1.05*O2333+0.00083*P2333+1.09*Q2333+0.0009*R2333+1.09*S2333+1*T2333+0*U2333</f>
        <v>1480.1540500000001</v>
      </c>
      <c r="W2333" s="324">
        <v>1493.4694900000002</v>
      </c>
      <c r="X2333" s="324">
        <f t="shared" si="93"/>
        <v>1493.4694900000002</v>
      </c>
      <c r="Y2333" s="11" t="s">
        <v>34</v>
      </c>
      <c r="Z2333" s="324">
        <v>60</v>
      </c>
      <c r="AA2333" s="324">
        <v>11</v>
      </c>
      <c r="AB2333" s="324">
        <v>5</v>
      </c>
      <c r="AC2333" s="324" t="s">
        <v>6850</v>
      </c>
      <c r="AD2333" s="324">
        <v>1848</v>
      </c>
    </row>
    <row r="2334" spans="1:30" ht="36" hidden="1" customHeight="1">
      <c r="A2334" s="32">
        <v>4</v>
      </c>
      <c r="B2334" s="209" t="s">
        <v>6851</v>
      </c>
      <c r="C2334" s="129" t="s">
        <v>6852</v>
      </c>
      <c r="D2334" s="129" t="s">
        <v>32</v>
      </c>
      <c r="E2334" s="129" t="s">
        <v>1284</v>
      </c>
      <c r="F2334" s="324">
        <v>12559700</v>
      </c>
      <c r="G2334" s="336">
        <v>6.1429999999999998</v>
      </c>
      <c r="H2334" s="336"/>
      <c r="I2334" s="336"/>
      <c r="J2334" s="336"/>
      <c r="K2334" s="336"/>
      <c r="L2334" s="324">
        <v>55663</v>
      </c>
      <c r="M2334" s="324"/>
      <c r="N2334" s="324">
        <v>272777</v>
      </c>
      <c r="O2334" s="324"/>
      <c r="P2334" s="324">
        <v>125181</v>
      </c>
      <c r="Q2334" s="167"/>
      <c r="R2334" s="334">
        <v>0</v>
      </c>
      <c r="S2334" s="167"/>
      <c r="T2334" s="167"/>
      <c r="U2334" s="167">
        <v>18.542999999999999</v>
      </c>
      <c r="V2334" s="243">
        <f t="shared" ref="V2334:V2342" si="94">0.0001543*F2334+0.7*G2334+ 0.7*H2334+0.6*I2334+0.5*J2334+1.02*K2334+0.00088*L2334+0.99*M2334+0.00094*N2334+1.05*O2334+0.00083*P2334+1.09*Q2334+0.0009*R2334+1.09*S2334+1*T2334+0*U2334</f>
        <v>2351.5558599999999</v>
      </c>
      <c r="W2334" s="324">
        <v>2336.2478700000001</v>
      </c>
      <c r="X2334" s="324">
        <f t="shared" si="93"/>
        <v>2351.5558599999999</v>
      </c>
      <c r="Y2334" s="11" t="s">
        <v>51</v>
      </c>
      <c r="Z2334" s="324">
        <v>60</v>
      </c>
      <c r="AA2334" s="324">
        <v>11</v>
      </c>
      <c r="AB2334" s="324">
        <v>5</v>
      </c>
      <c r="AC2334" s="324" t="s">
        <v>6853</v>
      </c>
      <c r="AD2334" s="324">
        <v>1845</v>
      </c>
    </row>
    <row r="2335" spans="1:30" ht="36" hidden="1" customHeight="1">
      <c r="A2335" s="32">
        <v>5</v>
      </c>
      <c r="B2335" s="209" t="s">
        <v>6854</v>
      </c>
      <c r="C2335" s="129" t="s">
        <v>6855</v>
      </c>
      <c r="D2335" s="129" t="s">
        <v>1244</v>
      </c>
      <c r="E2335" s="129" t="s">
        <v>6856</v>
      </c>
      <c r="F2335" s="324">
        <v>22320000</v>
      </c>
      <c r="G2335" s="324"/>
      <c r="H2335" s="324"/>
      <c r="I2335" s="324"/>
      <c r="J2335" s="324"/>
      <c r="K2335" s="324"/>
      <c r="L2335" s="324">
        <v>120000</v>
      </c>
      <c r="M2335" s="324"/>
      <c r="N2335" s="324"/>
      <c r="O2335" s="324"/>
      <c r="P2335" s="324"/>
      <c r="Q2335" s="167"/>
      <c r="R2335" s="334">
        <v>0</v>
      </c>
      <c r="S2335" s="167"/>
      <c r="T2335" s="167"/>
      <c r="U2335" s="167"/>
      <c r="V2335" s="243">
        <f t="shared" si="94"/>
        <v>3549.576</v>
      </c>
      <c r="W2335" s="324">
        <v>3549.576</v>
      </c>
      <c r="X2335" s="324">
        <f t="shared" si="93"/>
        <v>3549.576</v>
      </c>
      <c r="Y2335" s="324" t="s">
        <v>34</v>
      </c>
      <c r="Z2335" s="324">
        <v>60</v>
      </c>
      <c r="AA2335" s="324">
        <v>11</v>
      </c>
      <c r="AB2335" s="324">
        <v>3</v>
      </c>
      <c r="AC2335" s="324" t="s">
        <v>6857</v>
      </c>
      <c r="AD2335" s="324">
        <v>1846</v>
      </c>
    </row>
    <row r="2336" spans="1:30" ht="36" hidden="1" customHeight="1">
      <c r="A2336" s="32">
        <v>6</v>
      </c>
      <c r="B2336" s="209" t="s">
        <v>6858</v>
      </c>
      <c r="C2336" s="129" t="s">
        <v>6859</v>
      </c>
      <c r="D2336" s="129" t="s">
        <v>32</v>
      </c>
      <c r="E2336" s="129" t="s">
        <v>6860</v>
      </c>
      <c r="F2336" s="324">
        <v>6686900</v>
      </c>
      <c r="G2336" s="324"/>
      <c r="H2336" s="324"/>
      <c r="I2336" s="324"/>
      <c r="J2336" s="324"/>
      <c r="K2336" s="324"/>
      <c r="L2336" s="324">
        <v>61994</v>
      </c>
      <c r="M2336" s="324"/>
      <c r="N2336" s="324">
        <v>178700</v>
      </c>
      <c r="O2336" s="324"/>
      <c r="P2336" s="324"/>
      <c r="Q2336" s="167"/>
      <c r="R2336" s="334">
        <v>0</v>
      </c>
      <c r="S2336" s="167"/>
      <c r="T2336" s="167"/>
      <c r="U2336" s="167"/>
      <c r="V2336" s="243">
        <f t="shared" si="94"/>
        <v>1254.3213900000003</v>
      </c>
      <c r="W2336" s="324">
        <v>1254.3213900000003</v>
      </c>
      <c r="X2336" s="324">
        <f t="shared" si="93"/>
        <v>1254.3213900000003</v>
      </c>
      <c r="Y2336" s="11" t="s">
        <v>34</v>
      </c>
      <c r="Z2336" s="324">
        <v>60</v>
      </c>
      <c r="AA2336" s="324">
        <v>11</v>
      </c>
      <c r="AB2336" s="324">
        <v>5</v>
      </c>
      <c r="AC2336" s="324" t="s">
        <v>6861</v>
      </c>
      <c r="AD2336" s="324">
        <v>1849</v>
      </c>
    </row>
    <row r="2337" spans="1:30" ht="36" customHeight="1">
      <c r="A2337" s="32">
        <v>7</v>
      </c>
      <c r="B2337" s="209" t="s">
        <v>6862</v>
      </c>
      <c r="C2337" s="129" t="s">
        <v>6863</v>
      </c>
      <c r="D2337" s="129" t="s">
        <v>32</v>
      </c>
      <c r="E2337" s="129" t="s">
        <v>6864</v>
      </c>
      <c r="F2337" s="324">
        <v>25758700</v>
      </c>
      <c r="G2337" s="324"/>
      <c r="H2337" s="324"/>
      <c r="I2337" s="324"/>
      <c r="J2337" s="324"/>
      <c r="K2337" s="324"/>
      <c r="L2337" s="324"/>
      <c r="M2337" s="324"/>
      <c r="N2337" s="324"/>
      <c r="O2337" s="324"/>
      <c r="P2337" s="324"/>
      <c r="Q2337" s="167"/>
      <c r="R2337" s="334">
        <v>0</v>
      </c>
      <c r="S2337" s="167"/>
      <c r="T2337" s="167"/>
      <c r="U2337" s="167"/>
      <c r="V2337" s="243">
        <f t="shared" si="94"/>
        <v>3974.5674100000001</v>
      </c>
      <c r="W2337" s="324">
        <v>3974.5674100000001</v>
      </c>
      <c r="X2337" s="324">
        <f t="shared" si="93"/>
        <v>3974.5674100000001</v>
      </c>
      <c r="Y2337" s="11" t="s">
        <v>34</v>
      </c>
      <c r="Z2337" s="324">
        <v>60</v>
      </c>
      <c r="AA2337" s="324">
        <v>11</v>
      </c>
      <c r="AB2337" s="324">
        <v>5</v>
      </c>
      <c r="AC2337" s="324"/>
      <c r="AD2337" s="324"/>
    </row>
    <row r="2338" spans="1:30" ht="36" customHeight="1">
      <c r="A2338" s="32">
        <v>8</v>
      </c>
      <c r="B2338" s="337" t="s">
        <v>6865</v>
      </c>
      <c r="C2338" s="335" t="s">
        <v>6866</v>
      </c>
      <c r="D2338" s="129" t="s">
        <v>32</v>
      </c>
      <c r="E2338" s="129" t="s">
        <v>6867</v>
      </c>
      <c r="F2338" s="324">
        <v>7735050</v>
      </c>
      <c r="G2338" s="324"/>
      <c r="H2338" s="324"/>
      <c r="I2338" s="324"/>
      <c r="J2338" s="324"/>
      <c r="K2338" s="324"/>
      <c r="L2338" s="324">
        <v>180008</v>
      </c>
      <c r="M2338" s="324"/>
      <c r="N2338" s="324"/>
      <c r="O2338" s="324"/>
      <c r="P2338" s="324">
        <v>3042</v>
      </c>
      <c r="Q2338" s="167"/>
      <c r="R2338" s="334">
        <v>0</v>
      </c>
      <c r="S2338" s="167"/>
      <c r="T2338" s="167"/>
      <c r="U2338" s="167"/>
      <c r="V2338" s="243">
        <f t="shared" si="94"/>
        <v>1354.4501150000001</v>
      </c>
      <c r="W2338" s="324">
        <v>1354.4501150000001</v>
      </c>
      <c r="X2338" s="324">
        <f t="shared" si="93"/>
        <v>1354.4501150000001</v>
      </c>
      <c r="Y2338" s="11" t="s">
        <v>34</v>
      </c>
      <c r="Z2338" s="324">
        <v>60</v>
      </c>
      <c r="AA2338" s="324">
        <v>11</v>
      </c>
      <c r="AB2338" s="324">
        <v>5</v>
      </c>
      <c r="AC2338" s="324"/>
      <c r="AD2338" s="324"/>
    </row>
    <row r="2339" spans="1:30" ht="36" customHeight="1">
      <c r="A2339" s="32">
        <v>9</v>
      </c>
      <c r="B2339" s="337" t="s">
        <v>6868</v>
      </c>
      <c r="C2339" s="335" t="s">
        <v>6869</v>
      </c>
      <c r="D2339" s="129" t="s">
        <v>32</v>
      </c>
      <c r="E2339" s="129" t="s">
        <v>6870</v>
      </c>
      <c r="F2339" s="324">
        <v>13702400</v>
      </c>
      <c r="G2339" s="324"/>
      <c r="H2339" s="324"/>
      <c r="I2339" s="324"/>
      <c r="J2339" s="324"/>
      <c r="K2339" s="324"/>
      <c r="L2339" s="324"/>
      <c r="M2339" s="324"/>
      <c r="N2339" s="324"/>
      <c r="O2339" s="324"/>
      <c r="P2339" s="324"/>
      <c r="Q2339" s="167"/>
      <c r="R2339" s="334">
        <v>0</v>
      </c>
      <c r="S2339" s="167"/>
      <c r="T2339" s="167"/>
      <c r="U2339" s="167"/>
      <c r="V2339" s="243">
        <f t="shared" si="94"/>
        <v>2114.2803200000003</v>
      </c>
      <c r="W2339" s="324">
        <v>2114.2803200000003</v>
      </c>
      <c r="X2339" s="324">
        <f t="shared" si="93"/>
        <v>2114.2803200000003</v>
      </c>
      <c r="Y2339" s="11" t="s">
        <v>34</v>
      </c>
      <c r="Z2339" s="324">
        <v>60</v>
      </c>
      <c r="AA2339" s="324">
        <v>11</v>
      </c>
      <c r="AB2339" s="324">
        <v>5</v>
      </c>
      <c r="AC2339" s="324"/>
      <c r="AD2339" s="324"/>
    </row>
    <row r="2340" spans="1:30" ht="36" hidden="1" customHeight="1">
      <c r="A2340" s="32">
        <v>10</v>
      </c>
      <c r="B2340" s="337" t="s">
        <v>6871</v>
      </c>
      <c r="C2340" s="335" t="s">
        <v>6872</v>
      </c>
      <c r="D2340" s="129" t="s">
        <v>32</v>
      </c>
      <c r="E2340" s="129" t="s">
        <v>6873</v>
      </c>
      <c r="F2340" s="324">
        <v>10493252</v>
      </c>
      <c r="G2340" s="324"/>
      <c r="H2340" s="324"/>
      <c r="I2340" s="324"/>
      <c r="J2340" s="324"/>
      <c r="K2340" s="324"/>
      <c r="L2340" s="324">
        <v>1600</v>
      </c>
      <c r="M2340" s="324"/>
      <c r="N2340" s="324"/>
      <c r="O2340" s="324"/>
      <c r="P2340" s="324"/>
      <c r="Q2340" s="167"/>
      <c r="R2340" s="334">
        <v>0</v>
      </c>
      <c r="S2340" s="167"/>
      <c r="T2340" s="167"/>
      <c r="U2340" s="167"/>
      <c r="V2340" s="243">
        <f t="shared" si="94"/>
        <v>1620.5167836000001</v>
      </c>
      <c r="W2340" s="324">
        <v>1620.5167836000001</v>
      </c>
      <c r="X2340" s="324">
        <f t="shared" si="93"/>
        <v>1620.5167836000001</v>
      </c>
      <c r="Y2340" s="11" t="s">
        <v>34</v>
      </c>
      <c r="Z2340" s="324">
        <v>60</v>
      </c>
      <c r="AA2340" s="324">
        <v>11</v>
      </c>
      <c r="AB2340" s="324">
        <v>5</v>
      </c>
      <c r="AC2340" s="324" t="s">
        <v>6874</v>
      </c>
      <c r="AD2340" s="324">
        <v>1847</v>
      </c>
    </row>
    <row r="2341" spans="1:30" ht="36" customHeight="1">
      <c r="A2341" s="32">
        <v>11</v>
      </c>
      <c r="B2341" s="337" t="s">
        <v>6875</v>
      </c>
      <c r="C2341" s="335" t="s">
        <v>6876</v>
      </c>
      <c r="D2341" s="129" t="s">
        <v>32</v>
      </c>
      <c r="E2341" s="129" t="s">
        <v>6877</v>
      </c>
      <c r="F2341" s="324">
        <v>6407700</v>
      </c>
      <c r="G2341" s="324"/>
      <c r="H2341" s="324"/>
      <c r="I2341" s="324"/>
      <c r="J2341" s="324"/>
      <c r="K2341" s="324"/>
      <c r="L2341" s="324">
        <v>7232</v>
      </c>
      <c r="M2341" s="324"/>
      <c r="N2341" s="324"/>
      <c r="O2341" s="324"/>
      <c r="P2341" s="324">
        <v>720</v>
      </c>
      <c r="Q2341" s="167"/>
      <c r="R2341" s="334">
        <v>27000</v>
      </c>
      <c r="S2341" s="167"/>
      <c r="T2341" s="167"/>
      <c r="U2341" s="167"/>
      <c r="V2341" s="243">
        <f t="shared" si="94"/>
        <v>1019.96987</v>
      </c>
      <c r="W2341" s="324">
        <v>1019.9698699999999</v>
      </c>
      <c r="X2341" s="324">
        <f t="shared" si="93"/>
        <v>1019.9698699999999</v>
      </c>
      <c r="Y2341" s="11" t="s">
        <v>34</v>
      </c>
      <c r="Z2341" s="324">
        <v>60</v>
      </c>
      <c r="AA2341" s="324">
        <v>11</v>
      </c>
      <c r="AB2341" s="324">
        <v>5</v>
      </c>
      <c r="AC2341" s="324"/>
      <c r="AD2341" s="324"/>
    </row>
    <row r="2342" spans="1:30" ht="36" customHeight="1">
      <c r="A2342" s="32">
        <v>12</v>
      </c>
      <c r="B2342" s="337" t="s">
        <v>6878</v>
      </c>
      <c r="C2342" s="335" t="s">
        <v>6879</v>
      </c>
      <c r="D2342" s="129" t="s">
        <v>32</v>
      </c>
      <c r="E2342" s="335" t="s">
        <v>6867</v>
      </c>
      <c r="F2342" s="324">
        <v>6721800</v>
      </c>
      <c r="G2342" s="324"/>
      <c r="H2342" s="324"/>
      <c r="I2342" s="324"/>
      <c r="J2342" s="324"/>
      <c r="K2342" s="324"/>
      <c r="L2342" s="324">
        <v>31500</v>
      </c>
      <c r="M2342" s="324"/>
      <c r="N2342" s="324"/>
      <c r="O2342" s="324"/>
      <c r="P2342" s="324">
        <v>720</v>
      </c>
      <c r="Q2342" s="167"/>
      <c r="R2342" s="334">
        <v>0</v>
      </c>
      <c r="S2342" s="167"/>
      <c r="T2342" s="167"/>
      <c r="U2342" s="167">
        <v>5.1840000000000002</v>
      </c>
      <c r="V2342" s="243">
        <f t="shared" si="94"/>
        <v>1065.4913400000003</v>
      </c>
      <c r="W2342" s="324">
        <v>1071.1419000000003</v>
      </c>
      <c r="X2342" s="324">
        <f t="shared" si="93"/>
        <v>1071.1419000000003</v>
      </c>
      <c r="Y2342" s="11" t="s">
        <v>34</v>
      </c>
      <c r="Z2342" s="324">
        <v>60</v>
      </c>
      <c r="AA2342" s="324">
        <v>11</v>
      </c>
      <c r="AB2342" s="324">
        <v>5</v>
      </c>
      <c r="AC2342" s="324"/>
      <c r="AD2342" s="324"/>
    </row>
    <row r="2343" spans="1:30" ht="36" hidden="1" customHeight="1">
      <c r="A2343" s="32">
        <v>1</v>
      </c>
      <c r="B2343" s="338" t="s">
        <v>6880</v>
      </c>
      <c r="C2343" s="338" t="s">
        <v>6881</v>
      </c>
      <c r="D2343" s="338" t="s">
        <v>1822</v>
      </c>
      <c r="E2343" s="339" t="s">
        <v>6882</v>
      </c>
      <c r="F2343" s="340">
        <v>36000000</v>
      </c>
      <c r="G2343" s="26"/>
      <c r="H2343" s="26"/>
      <c r="I2343" s="26"/>
      <c r="J2343" s="26"/>
      <c r="K2343" s="341">
        <v>15</v>
      </c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43">
        <f t="shared" ref="V2343:V2404" si="95">0.0001543*F2343+0.7*G2343+ 0.7*H2343+0.6*I2343+0.5*J2343+1.02*K2343+0.00088*L2343+0.99*M2343+0.00094*N2343+1.05*O2343+0.00083*P2343+1.09*Q2343+0.0009*R2343+1.09*S2343+1*T2343+0*U2343</f>
        <v>5570.1</v>
      </c>
      <c r="W2343" s="340">
        <v>5570.1</v>
      </c>
      <c r="X2343" s="340">
        <f>IF(Y2343="EVN",V2343,W2343)</f>
        <v>5570.1</v>
      </c>
      <c r="Y2343" s="11" t="s">
        <v>34</v>
      </c>
      <c r="Z2343" s="26">
        <v>62</v>
      </c>
      <c r="AA2343" s="26">
        <v>24</v>
      </c>
      <c r="AB2343" s="344">
        <v>5</v>
      </c>
      <c r="AC2343" s="345" t="s">
        <v>6883</v>
      </c>
      <c r="AD2343" s="344">
        <v>1859</v>
      </c>
    </row>
    <row r="2344" spans="1:30" ht="36" hidden="1" customHeight="1">
      <c r="A2344" s="32">
        <v>2</v>
      </c>
      <c r="B2344" s="338" t="s">
        <v>6884</v>
      </c>
      <c r="C2344" s="338" t="s">
        <v>6885</v>
      </c>
      <c r="D2344" s="338" t="s">
        <v>1822</v>
      </c>
      <c r="E2344" s="339" t="s">
        <v>6882</v>
      </c>
      <c r="F2344" s="340">
        <v>29908600</v>
      </c>
      <c r="G2344" s="26"/>
      <c r="H2344" s="26"/>
      <c r="I2344" s="26"/>
      <c r="J2344" s="26"/>
      <c r="K2344" s="341">
        <v>53.247999999999998</v>
      </c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43">
        <f t="shared" si="95"/>
        <v>4669.2099400000006</v>
      </c>
      <c r="W2344" s="340">
        <v>4669.2099400000006</v>
      </c>
      <c r="X2344" s="340">
        <f t="shared" ref="X2344:X2369" si="96">IF(Y2344="EVN",V2344,W2344)</f>
        <v>4669.2099400000006</v>
      </c>
      <c r="Y2344" s="11" t="s">
        <v>34</v>
      </c>
      <c r="Z2344" s="26">
        <v>62</v>
      </c>
      <c r="AA2344" s="26">
        <v>24</v>
      </c>
      <c r="AB2344" s="344">
        <v>5</v>
      </c>
      <c r="AC2344" s="345" t="s">
        <v>6886</v>
      </c>
      <c r="AD2344" s="346">
        <v>1856</v>
      </c>
    </row>
    <row r="2345" spans="1:30" ht="36" hidden="1" customHeight="1">
      <c r="A2345" s="32">
        <v>3</v>
      </c>
      <c r="B2345" s="338" t="s">
        <v>6887</v>
      </c>
      <c r="C2345" s="338" t="s">
        <v>6888</v>
      </c>
      <c r="D2345" s="338" t="s">
        <v>1822</v>
      </c>
      <c r="E2345" s="339" t="s">
        <v>6882</v>
      </c>
      <c r="F2345" s="340">
        <v>26400590</v>
      </c>
      <c r="G2345" s="26"/>
      <c r="H2345" s="26"/>
      <c r="I2345" s="26"/>
      <c r="J2345" s="26"/>
      <c r="K2345" s="341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43">
        <f t="shared" si="95"/>
        <v>4073.6110370000001</v>
      </c>
      <c r="W2345" s="340">
        <v>4073.6110370000001</v>
      </c>
      <c r="X2345" s="340">
        <f t="shared" si="96"/>
        <v>4073.6110370000001</v>
      </c>
      <c r="Y2345" s="11" t="s">
        <v>34</v>
      </c>
      <c r="Z2345" s="26">
        <v>62</v>
      </c>
      <c r="AA2345" s="26">
        <v>24</v>
      </c>
      <c r="AB2345" s="344">
        <v>5</v>
      </c>
      <c r="AC2345" s="345" t="s">
        <v>6889</v>
      </c>
      <c r="AD2345" s="346">
        <v>1866</v>
      </c>
    </row>
    <row r="2346" spans="1:30" ht="36" hidden="1" customHeight="1">
      <c r="A2346" s="32">
        <v>4</v>
      </c>
      <c r="B2346" s="338" t="s">
        <v>6890</v>
      </c>
      <c r="C2346" s="338" t="s">
        <v>6891</v>
      </c>
      <c r="D2346" s="338" t="s">
        <v>1822</v>
      </c>
      <c r="E2346" s="339" t="s">
        <v>6882</v>
      </c>
      <c r="F2346" s="340">
        <v>24341835</v>
      </c>
      <c r="G2346" s="26"/>
      <c r="H2346" s="26"/>
      <c r="I2346" s="26"/>
      <c r="J2346" s="26"/>
      <c r="K2346" s="341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43">
        <f t="shared" si="95"/>
        <v>3755.9451405000004</v>
      </c>
      <c r="W2346" s="340">
        <v>3755.9451405000004</v>
      </c>
      <c r="X2346" s="340">
        <f t="shared" si="96"/>
        <v>3755.9451405000004</v>
      </c>
      <c r="Y2346" s="11" t="s">
        <v>34</v>
      </c>
      <c r="Z2346" s="26">
        <v>62</v>
      </c>
      <c r="AA2346" s="26">
        <v>24</v>
      </c>
      <c r="AB2346" s="344">
        <v>5</v>
      </c>
      <c r="AC2346" s="345" t="s">
        <v>6892</v>
      </c>
      <c r="AD2346" s="346">
        <v>1860</v>
      </c>
    </row>
    <row r="2347" spans="1:30" ht="36" hidden="1" customHeight="1">
      <c r="A2347" s="32">
        <v>5</v>
      </c>
      <c r="B2347" s="338" t="s">
        <v>6893</v>
      </c>
      <c r="C2347" s="338" t="s">
        <v>6888</v>
      </c>
      <c r="D2347" s="338" t="s">
        <v>1822</v>
      </c>
      <c r="E2347" s="339" t="s">
        <v>6882</v>
      </c>
      <c r="F2347" s="340">
        <v>21627190</v>
      </c>
      <c r="G2347" s="26"/>
      <c r="H2347" s="26"/>
      <c r="I2347" s="26"/>
      <c r="J2347" s="26"/>
      <c r="K2347" s="341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43">
        <f t="shared" si="95"/>
        <v>3337.075417</v>
      </c>
      <c r="W2347" s="340">
        <v>3337.075417</v>
      </c>
      <c r="X2347" s="340">
        <f t="shared" si="96"/>
        <v>3337.075417</v>
      </c>
      <c r="Y2347" s="11" t="s">
        <v>34</v>
      </c>
      <c r="Z2347" s="26">
        <v>62</v>
      </c>
      <c r="AA2347" s="26">
        <v>24</v>
      </c>
      <c r="AB2347" s="344">
        <v>5</v>
      </c>
      <c r="AC2347" s="345" t="s">
        <v>6894</v>
      </c>
      <c r="AD2347" s="346">
        <v>1861</v>
      </c>
    </row>
    <row r="2348" spans="1:30" ht="36" hidden="1" customHeight="1">
      <c r="A2348" s="32">
        <v>6</v>
      </c>
      <c r="B2348" s="338" t="s">
        <v>6895</v>
      </c>
      <c r="C2348" s="338" t="s">
        <v>6896</v>
      </c>
      <c r="D2348" s="338" t="s">
        <v>1822</v>
      </c>
      <c r="E2348" s="339" t="s">
        <v>6882</v>
      </c>
      <c r="F2348" s="340">
        <v>19919660</v>
      </c>
      <c r="G2348" s="26"/>
      <c r="H2348" s="26"/>
      <c r="I2348" s="26"/>
      <c r="J2348" s="26"/>
      <c r="K2348" s="341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43">
        <f t="shared" si="95"/>
        <v>3073.6035380000003</v>
      </c>
      <c r="W2348" s="340">
        <v>3073.6035380000003</v>
      </c>
      <c r="X2348" s="340">
        <f t="shared" si="96"/>
        <v>3073.6035380000003</v>
      </c>
      <c r="Y2348" s="11" t="s">
        <v>34</v>
      </c>
      <c r="Z2348" s="26">
        <v>62</v>
      </c>
      <c r="AA2348" s="26">
        <v>24</v>
      </c>
      <c r="AB2348" s="344">
        <v>5</v>
      </c>
      <c r="AC2348" s="345" t="s">
        <v>6897</v>
      </c>
      <c r="AD2348" s="346">
        <v>1869</v>
      </c>
    </row>
    <row r="2349" spans="1:30" ht="36" hidden="1" customHeight="1">
      <c r="A2349" s="32">
        <v>7</v>
      </c>
      <c r="B2349" s="338" t="s">
        <v>6898</v>
      </c>
      <c r="C2349" s="338" t="s">
        <v>6888</v>
      </c>
      <c r="D2349" s="338" t="s">
        <v>1822</v>
      </c>
      <c r="E2349" s="339" t="s">
        <v>6899</v>
      </c>
      <c r="F2349" s="340">
        <v>28525300</v>
      </c>
      <c r="G2349" s="26"/>
      <c r="H2349" s="26"/>
      <c r="I2349" s="26"/>
      <c r="J2349" s="26"/>
      <c r="K2349" s="340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43">
        <f t="shared" si="95"/>
        <v>4401.4537900000005</v>
      </c>
      <c r="W2349" s="340">
        <f>19546500*0.0001543</f>
        <v>3016.02495</v>
      </c>
      <c r="X2349" s="340">
        <f t="shared" si="96"/>
        <v>4401.4537900000005</v>
      </c>
      <c r="Y2349" s="11" t="s">
        <v>51</v>
      </c>
      <c r="Z2349" s="26">
        <v>62</v>
      </c>
      <c r="AA2349" s="26">
        <v>24</v>
      </c>
      <c r="AB2349" s="344">
        <v>5</v>
      </c>
      <c r="AC2349" s="345" t="s">
        <v>6900</v>
      </c>
      <c r="AD2349" s="346">
        <v>1850</v>
      </c>
    </row>
    <row r="2350" spans="1:30" ht="36" hidden="1" customHeight="1">
      <c r="A2350" s="32">
        <v>8</v>
      </c>
      <c r="B2350" s="338" t="s">
        <v>6901</v>
      </c>
      <c r="C2350" s="338" t="s">
        <v>6902</v>
      </c>
      <c r="D2350" s="338" t="s">
        <v>1822</v>
      </c>
      <c r="E2350" s="339" t="s">
        <v>6882</v>
      </c>
      <c r="F2350" s="340">
        <v>19314620</v>
      </c>
      <c r="G2350" s="26"/>
      <c r="H2350" s="26"/>
      <c r="I2350" s="26"/>
      <c r="J2350" s="26"/>
      <c r="K2350" s="341">
        <v>16.5</v>
      </c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43">
        <f t="shared" si="95"/>
        <v>2997.0758660000001</v>
      </c>
      <c r="W2350" s="340">
        <v>2997.0758660000001</v>
      </c>
      <c r="X2350" s="340">
        <f t="shared" si="96"/>
        <v>2997.0758660000001</v>
      </c>
      <c r="Y2350" s="11" t="s">
        <v>34</v>
      </c>
      <c r="Z2350" s="26">
        <v>62</v>
      </c>
      <c r="AA2350" s="26">
        <v>24</v>
      </c>
      <c r="AB2350" s="344">
        <v>5</v>
      </c>
      <c r="AC2350" s="345" t="s">
        <v>6903</v>
      </c>
      <c r="AD2350" s="346">
        <v>1868</v>
      </c>
    </row>
    <row r="2351" spans="1:30" ht="36" hidden="1" customHeight="1">
      <c r="A2351" s="32">
        <v>9</v>
      </c>
      <c r="B2351" s="347" t="s">
        <v>6904</v>
      </c>
      <c r="C2351" s="338" t="s">
        <v>6905</v>
      </c>
      <c r="D2351" s="338" t="s">
        <v>1822</v>
      </c>
      <c r="E2351" s="339" t="s">
        <v>6899</v>
      </c>
      <c r="F2351" s="340">
        <v>17463200</v>
      </c>
      <c r="G2351" s="26"/>
      <c r="H2351" s="26"/>
      <c r="I2351" s="26"/>
      <c r="J2351" s="26"/>
      <c r="K2351" s="341">
        <v>93.183999999999997</v>
      </c>
      <c r="L2351" s="26"/>
      <c r="M2351" s="26"/>
      <c r="N2351" s="26"/>
      <c r="O2351" s="26"/>
      <c r="P2351" s="26"/>
      <c r="Q2351" s="26"/>
      <c r="R2351" s="26"/>
      <c r="S2351" s="26"/>
      <c r="T2351" s="26"/>
      <c r="U2351" s="26">
        <v>17000</v>
      </c>
      <c r="V2351" s="243">
        <f t="shared" si="95"/>
        <v>2789.6194400000004</v>
      </c>
      <c r="W2351" s="340">
        <v>2795.9604400000003</v>
      </c>
      <c r="X2351" s="340">
        <f t="shared" si="96"/>
        <v>2795.9604400000003</v>
      </c>
      <c r="Y2351" s="11" t="s">
        <v>34</v>
      </c>
      <c r="Z2351" s="26">
        <v>62</v>
      </c>
      <c r="AA2351" s="26">
        <v>24</v>
      </c>
      <c r="AB2351" s="344">
        <v>5</v>
      </c>
      <c r="AC2351" s="345" t="s">
        <v>6906</v>
      </c>
      <c r="AD2351" s="346">
        <v>1853</v>
      </c>
    </row>
    <row r="2352" spans="1:30" ht="36" hidden="1" customHeight="1">
      <c r="A2352" s="32">
        <v>10</v>
      </c>
      <c r="B2352" s="338" t="s">
        <v>6907</v>
      </c>
      <c r="C2352" s="338" t="s">
        <v>6896</v>
      </c>
      <c r="D2352" s="338" t="s">
        <v>1822</v>
      </c>
      <c r="E2352" s="339" t="s">
        <v>6882</v>
      </c>
      <c r="F2352" s="340">
        <v>16408840</v>
      </c>
      <c r="G2352" s="26"/>
      <c r="H2352" s="26"/>
      <c r="I2352" s="26"/>
      <c r="J2352" s="26"/>
      <c r="K2352" s="341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43">
        <f t="shared" si="95"/>
        <v>2531.884012</v>
      </c>
      <c r="W2352" s="340">
        <v>2531.884012</v>
      </c>
      <c r="X2352" s="340">
        <f t="shared" si="96"/>
        <v>2531.884012</v>
      </c>
      <c r="Y2352" s="11" t="s">
        <v>34</v>
      </c>
      <c r="Z2352" s="26">
        <v>62</v>
      </c>
      <c r="AA2352" s="26">
        <v>24</v>
      </c>
      <c r="AB2352" s="344">
        <v>5</v>
      </c>
      <c r="AC2352" s="345" t="s">
        <v>6908</v>
      </c>
      <c r="AD2352" s="346">
        <v>1862</v>
      </c>
    </row>
    <row r="2353" spans="1:30" ht="36" hidden="1" customHeight="1">
      <c r="A2353" s="32">
        <v>11</v>
      </c>
      <c r="B2353" s="338" t="s">
        <v>6909</v>
      </c>
      <c r="C2353" s="338" t="s">
        <v>6896</v>
      </c>
      <c r="D2353" s="338" t="s">
        <v>1822</v>
      </c>
      <c r="E2353" s="339" t="s">
        <v>6899</v>
      </c>
      <c r="F2353" s="340">
        <v>19919660</v>
      </c>
      <c r="G2353" s="26"/>
      <c r="H2353" s="26"/>
      <c r="I2353" s="26"/>
      <c r="J2353" s="26"/>
      <c r="K2353" s="341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43">
        <f t="shared" si="95"/>
        <v>3073.6035380000003</v>
      </c>
      <c r="W2353" s="340">
        <f>0.0001543*16003500</f>
        <v>2469.3400500000002</v>
      </c>
      <c r="X2353" s="340">
        <f t="shared" si="96"/>
        <v>3073.6035380000003</v>
      </c>
      <c r="Y2353" s="11" t="s">
        <v>51</v>
      </c>
      <c r="Z2353" s="26">
        <v>62</v>
      </c>
      <c r="AA2353" s="26">
        <v>24</v>
      </c>
      <c r="AB2353" s="344">
        <v>5</v>
      </c>
      <c r="AC2353" s="345" t="s">
        <v>6910</v>
      </c>
      <c r="AD2353" s="346">
        <v>1873</v>
      </c>
    </row>
    <row r="2354" spans="1:30" ht="36" hidden="1" customHeight="1">
      <c r="A2354" s="32">
        <v>12</v>
      </c>
      <c r="B2354" s="338" t="s">
        <v>6911</v>
      </c>
      <c r="C2354" s="338" t="s">
        <v>6912</v>
      </c>
      <c r="D2354" s="338" t="s">
        <v>1822</v>
      </c>
      <c r="E2354" s="339" t="s">
        <v>6882</v>
      </c>
      <c r="F2354" s="340">
        <v>15884200</v>
      </c>
      <c r="G2354" s="26"/>
      <c r="H2354" s="26"/>
      <c r="I2354" s="26"/>
      <c r="J2354" s="26"/>
      <c r="K2354" s="341">
        <v>3</v>
      </c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43">
        <f t="shared" si="95"/>
        <v>2453.99206</v>
      </c>
      <c r="W2354" s="340">
        <v>2453.99206</v>
      </c>
      <c r="X2354" s="340">
        <f t="shared" si="96"/>
        <v>2453.99206</v>
      </c>
      <c r="Y2354" s="11" t="s">
        <v>34</v>
      </c>
      <c r="Z2354" s="26">
        <v>62</v>
      </c>
      <c r="AA2354" s="26">
        <v>24</v>
      </c>
      <c r="AB2354" s="344">
        <v>5</v>
      </c>
      <c r="AC2354" s="345" t="s">
        <v>6913</v>
      </c>
      <c r="AD2354" s="346">
        <v>1867</v>
      </c>
    </row>
    <row r="2355" spans="1:30" ht="36" hidden="1" customHeight="1">
      <c r="A2355" s="32">
        <v>13</v>
      </c>
      <c r="B2355" s="338" t="s">
        <v>6914</v>
      </c>
      <c r="C2355" s="338" t="s">
        <v>6915</v>
      </c>
      <c r="D2355" s="338" t="s">
        <v>1822</v>
      </c>
      <c r="E2355" s="339" t="s">
        <v>6899</v>
      </c>
      <c r="F2355" s="340">
        <v>15185300</v>
      </c>
      <c r="G2355" s="26"/>
      <c r="H2355" s="26"/>
      <c r="I2355" s="26"/>
      <c r="J2355" s="26"/>
      <c r="K2355" s="341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43">
        <f t="shared" si="95"/>
        <v>2343.0917899999999</v>
      </c>
      <c r="W2355" s="340">
        <v>2343.0917899999999</v>
      </c>
      <c r="X2355" s="340">
        <f t="shared" si="96"/>
        <v>2343.0917899999999</v>
      </c>
      <c r="Y2355" s="11" t="s">
        <v>34</v>
      </c>
      <c r="Z2355" s="26">
        <v>62</v>
      </c>
      <c r="AA2355" s="26">
        <v>24</v>
      </c>
      <c r="AB2355" s="344">
        <v>5</v>
      </c>
      <c r="AC2355" s="345" t="s">
        <v>6916</v>
      </c>
      <c r="AD2355" s="346">
        <v>1858</v>
      </c>
    </row>
    <row r="2356" spans="1:30" ht="36" hidden="1" customHeight="1">
      <c r="A2356" s="32">
        <v>14</v>
      </c>
      <c r="B2356" s="338" t="s">
        <v>6917</v>
      </c>
      <c r="C2356" s="338" t="s">
        <v>6918</v>
      </c>
      <c r="D2356" s="338" t="s">
        <v>1822</v>
      </c>
      <c r="E2356" s="339" t="s">
        <v>6919</v>
      </c>
      <c r="F2356" s="340">
        <v>13583640</v>
      </c>
      <c r="G2356" s="26"/>
      <c r="H2356" s="26"/>
      <c r="I2356" s="26"/>
      <c r="J2356" s="26"/>
      <c r="K2356" s="341">
        <v>55.832191999999992</v>
      </c>
      <c r="L2356" s="26"/>
      <c r="M2356" s="26"/>
      <c r="N2356" s="26"/>
      <c r="O2356" s="26"/>
      <c r="P2356" s="26"/>
      <c r="Q2356" s="26"/>
      <c r="R2356" s="26"/>
      <c r="S2356" s="26"/>
      <c r="T2356" s="26"/>
      <c r="U2356" s="26">
        <v>11268</v>
      </c>
      <c r="V2356" s="243">
        <f t="shared" si="95"/>
        <v>2152.90448784</v>
      </c>
      <c r="W2356" s="340">
        <v>2157.1074518400001</v>
      </c>
      <c r="X2356" s="340">
        <f t="shared" si="96"/>
        <v>2157.1074518400001</v>
      </c>
      <c r="Y2356" s="11" t="s">
        <v>34</v>
      </c>
      <c r="Z2356" s="26">
        <v>62</v>
      </c>
      <c r="AA2356" s="26">
        <v>24</v>
      </c>
      <c r="AB2356" s="344">
        <v>5</v>
      </c>
      <c r="AC2356" s="345" t="s">
        <v>6920</v>
      </c>
      <c r="AD2356" s="346">
        <v>1872</v>
      </c>
    </row>
    <row r="2357" spans="1:30" ht="36" customHeight="1">
      <c r="A2357" s="32">
        <v>15</v>
      </c>
      <c r="B2357" s="338" t="s">
        <v>6921</v>
      </c>
      <c r="C2357" s="338" t="s">
        <v>6881</v>
      </c>
      <c r="D2357" s="338" t="s">
        <v>1822</v>
      </c>
      <c r="E2357" s="339" t="s">
        <v>6922</v>
      </c>
      <c r="F2357" s="340">
        <v>13810990</v>
      </c>
      <c r="G2357" s="26"/>
      <c r="H2357" s="26"/>
      <c r="I2357" s="26"/>
      <c r="J2357" s="26"/>
      <c r="K2357" s="348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43">
        <f t="shared" si="95"/>
        <v>2131.0357570000001</v>
      </c>
      <c r="W2357" s="340">
        <v>2131.0357570000001</v>
      </c>
      <c r="X2357" s="340">
        <f t="shared" si="96"/>
        <v>2131.0357570000001</v>
      </c>
      <c r="Y2357" s="11" t="s">
        <v>34</v>
      </c>
      <c r="Z2357" s="26">
        <v>62</v>
      </c>
      <c r="AA2357" s="26">
        <v>24</v>
      </c>
      <c r="AB2357" s="344">
        <v>5</v>
      </c>
      <c r="AC2357" s="346"/>
      <c r="AD2357" s="346"/>
    </row>
    <row r="2358" spans="1:30" ht="36" hidden="1" customHeight="1">
      <c r="A2358" s="32">
        <v>16</v>
      </c>
      <c r="B2358" s="338" t="s">
        <v>6923</v>
      </c>
      <c r="C2358" s="338" t="s">
        <v>6924</v>
      </c>
      <c r="D2358" s="338" t="s">
        <v>1822</v>
      </c>
      <c r="E2358" s="339" t="s">
        <v>6882</v>
      </c>
      <c r="F2358" s="340">
        <v>13539770</v>
      </c>
      <c r="G2358" s="26"/>
      <c r="H2358" s="26"/>
      <c r="I2358" s="26"/>
      <c r="J2358" s="26"/>
      <c r="K2358" s="341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43">
        <f t="shared" si="95"/>
        <v>2089.1865110000003</v>
      </c>
      <c r="W2358" s="340">
        <v>2089.1865110000003</v>
      </c>
      <c r="X2358" s="340">
        <f t="shared" si="96"/>
        <v>2089.1865110000003</v>
      </c>
      <c r="Y2358" s="11" t="s">
        <v>34</v>
      </c>
      <c r="Z2358" s="26">
        <v>62</v>
      </c>
      <c r="AA2358" s="26">
        <v>24</v>
      </c>
      <c r="AB2358" s="344">
        <v>5</v>
      </c>
      <c r="AC2358" s="345" t="s">
        <v>6925</v>
      </c>
      <c r="AD2358" s="346">
        <v>1865</v>
      </c>
    </row>
    <row r="2359" spans="1:30" ht="36" customHeight="1">
      <c r="A2359" s="32">
        <v>17</v>
      </c>
      <c r="B2359" s="338" t="s">
        <v>6926</v>
      </c>
      <c r="C2359" s="338" t="s">
        <v>6927</v>
      </c>
      <c r="D2359" s="338" t="s">
        <v>1822</v>
      </c>
      <c r="E2359" s="349" t="s">
        <v>6928</v>
      </c>
      <c r="F2359" s="340">
        <v>13244446</v>
      </c>
      <c r="G2359" s="26"/>
      <c r="H2359" s="26"/>
      <c r="I2359" s="26"/>
      <c r="J2359" s="26"/>
      <c r="K2359" s="348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43">
        <f t="shared" si="95"/>
        <v>2043.6180178000002</v>
      </c>
      <c r="W2359" s="340">
        <v>2043.6180178000002</v>
      </c>
      <c r="X2359" s="340">
        <f t="shared" si="96"/>
        <v>2043.6180178000002</v>
      </c>
      <c r="Y2359" s="11" t="s">
        <v>34</v>
      </c>
      <c r="Z2359" s="26">
        <v>62</v>
      </c>
      <c r="AA2359" s="26">
        <v>24</v>
      </c>
      <c r="AB2359" s="344">
        <v>5</v>
      </c>
      <c r="AC2359" s="346"/>
      <c r="AD2359" s="346"/>
    </row>
    <row r="2360" spans="1:30" ht="36" hidden="1" customHeight="1">
      <c r="A2360" s="32">
        <v>18</v>
      </c>
      <c r="B2360" s="338" t="s">
        <v>6929</v>
      </c>
      <c r="C2360" s="338" t="s">
        <v>6930</v>
      </c>
      <c r="D2360" s="338" t="s">
        <v>1822</v>
      </c>
      <c r="E2360" s="339" t="s">
        <v>6899</v>
      </c>
      <c r="F2360" s="340">
        <v>11333850</v>
      </c>
      <c r="G2360" s="26"/>
      <c r="H2360" s="26"/>
      <c r="I2360" s="26"/>
      <c r="J2360" s="26"/>
      <c r="K2360" s="341">
        <v>65.37</v>
      </c>
      <c r="L2360" s="26"/>
      <c r="M2360" s="26"/>
      <c r="N2360" s="26"/>
      <c r="O2360" s="26"/>
      <c r="P2360" s="26"/>
      <c r="Q2360" s="26"/>
      <c r="R2360" s="26"/>
      <c r="S2360" s="26"/>
      <c r="T2360" s="26"/>
      <c r="U2360" s="26">
        <v>14639</v>
      </c>
      <c r="V2360" s="243">
        <f t="shared" si="95"/>
        <v>1815.4904550000001</v>
      </c>
      <c r="W2360" s="340">
        <v>1820.9508020000001</v>
      </c>
      <c r="X2360" s="340">
        <f t="shared" si="96"/>
        <v>1820.9508020000001</v>
      </c>
      <c r="Y2360" s="11" t="s">
        <v>34</v>
      </c>
      <c r="Z2360" s="26">
        <v>62</v>
      </c>
      <c r="AA2360" s="26">
        <v>24</v>
      </c>
      <c r="AB2360" s="344">
        <v>5</v>
      </c>
      <c r="AC2360" s="345" t="s">
        <v>6931</v>
      </c>
      <c r="AD2360" s="346">
        <v>1854</v>
      </c>
    </row>
    <row r="2361" spans="1:30" ht="36" customHeight="1">
      <c r="A2361" s="32">
        <v>19</v>
      </c>
      <c r="B2361" s="338" t="s">
        <v>6932</v>
      </c>
      <c r="C2361" s="338" t="s">
        <v>6933</v>
      </c>
      <c r="D2361" s="338" t="s">
        <v>1822</v>
      </c>
      <c r="E2361" s="349" t="s">
        <v>6928</v>
      </c>
      <c r="F2361" s="340">
        <v>11161720</v>
      </c>
      <c r="G2361" s="26"/>
      <c r="H2361" s="26"/>
      <c r="I2361" s="26"/>
      <c r="J2361" s="26"/>
      <c r="K2361" s="348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43">
        <f t="shared" si="95"/>
        <v>1722.2533960000001</v>
      </c>
      <c r="W2361" s="340">
        <v>1722.2533960000001</v>
      </c>
      <c r="X2361" s="340">
        <f t="shared" si="96"/>
        <v>1722.2533960000001</v>
      </c>
      <c r="Y2361" s="11" t="s">
        <v>34</v>
      </c>
      <c r="Z2361" s="26">
        <v>62</v>
      </c>
      <c r="AA2361" s="26">
        <v>24</v>
      </c>
      <c r="AB2361" s="344">
        <v>5</v>
      </c>
      <c r="AC2361" s="346"/>
      <c r="AD2361" s="346"/>
    </row>
    <row r="2362" spans="1:30" ht="36" hidden="1" customHeight="1">
      <c r="A2362" s="32">
        <v>20</v>
      </c>
      <c r="B2362" s="338" t="s">
        <v>6934</v>
      </c>
      <c r="C2362" s="338" t="s">
        <v>6896</v>
      </c>
      <c r="D2362" s="338" t="s">
        <v>1822</v>
      </c>
      <c r="E2362" s="339" t="s">
        <v>6882</v>
      </c>
      <c r="F2362" s="340">
        <v>10983400</v>
      </c>
      <c r="G2362" s="26"/>
      <c r="H2362" s="26"/>
      <c r="I2362" s="26"/>
      <c r="J2362" s="26"/>
      <c r="K2362" s="341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43">
        <f t="shared" si="95"/>
        <v>1694.7386200000001</v>
      </c>
      <c r="W2362" s="340">
        <v>1694.7386200000001</v>
      </c>
      <c r="X2362" s="340">
        <f t="shared" si="96"/>
        <v>1694.7386200000001</v>
      </c>
      <c r="Y2362" s="11" t="s">
        <v>34</v>
      </c>
      <c r="Z2362" s="26">
        <v>62</v>
      </c>
      <c r="AA2362" s="26">
        <v>24</v>
      </c>
      <c r="AB2362" s="344">
        <v>5</v>
      </c>
      <c r="AC2362" s="345" t="s">
        <v>6935</v>
      </c>
      <c r="AD2362" s="346">
        <v>1863</v>
      </c>
    </row>
    <row r="2363" spans="1:30" ht="36" customHeight="1">
      <c r="A2363" s="32">
        <v>21</v>
      </c>
      <c r="B2363" s="338" t="s">
        <v>6936</v>
      </c>
      <c r="C2363" s="338" t="s">
        <v>6905</v>
      </c>
      <c r="D2363" s="338" t="s">
        <v>1822</v>
      </c>
      <c r="E2363" s="339" t="s">
        <v>6922</v>
      </c>
      <c r="F2363" s="340">
        <v>11438000</v>
      </c>
      <c r="G2363" s="26"/>
      <c r="H2363" s="26"/>
      <c r="I2363" s="26"/>
      <c r="J2363" s="26"/>
      <c r="K2363" s="348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43">
        <f t="shared" si="95"/>
        <v>1764.8834000000002</v>
      </c>
      <c r="W2363" s="340">
        <f>0.0001543*10816600</f>
        <v>1669.0013800000002</v>
      </c>
      <c r="X2363" s="340">
        <f t="shared" si="96"/>
        <v>1764.8834000000002</v>
      </c>
      <c r="Y2363" s="11" t="s">
        <v>51</v>
      </c>
      <c r="Z2363" s="26">
        <v>62</v>
      </c>
      <c r="AA2363" s="26">
        <v>24</v>
      </c>
      <c r="AB2363" s="344">
        <v>5</v>
      </c>
      <c r="AC2363" s="346"/>
      <c r="AD2363" s="346"/>
    </row>
    <row r="2364" spans="1:30" ht="36" hidden="1" customHeight="1">
      <c r="A2364" s="32">
        <v>22</v>
      </c>
      <c r="B2364" s="338" t="s">
        <v>6937</v>
      </c>
      <c r="C2364" s="338" t="s">
        <v>6930</v>
      </c>
      <c r="D2364" s="338" t="s">
        <v>1822</v>
      </c>
      <c r="E2364" s="339" t="s">
        <v>6899</v>
      </c>
      <c r="F2364" s="340">
        <v>8978800</v>
      </c>
      <c r="G2364" s="26"/>
      <c r="H2364" s="26"/>
      <c r="I2364" s="26"/>
      <c r="J2364" s="26"/>
      <c r="K2364" s="341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43">
        <f t="shared" si="95"/>
        <v>1385.42884</v>
      </c>
      <c r="W2364" s="340">
        <v>1385.42884</v>
      </c>
      <c r="X2364" s="340">
        <f t="shared" si="96"/>
        <v>1385.42884</v>
      </c>
      <c r="Y2364" s="11" t="s">
        <v>34</v>
      </c>
      <c r="Z2364" s="26">
        <v>62</v>
      </c>
      <c r="AA2364" s="26">
        <v>24</v>
      </c>
      <c r="AB2364" s="344">
        <v>5</v>
      </c>
      <c r="AC2364" s="345" t="s">
        <v>6938</v>
      </c>
      <c r="AD2364" s="346">
        <v>1851</v>
      </c>
    </row>
    <row r="2365" spans="1:30" ht="36" customHeight="1">
      <c r="A2365" s="32">
        <v>23</v>
      </c>
      <c r="B2365" s="338" t="s">
        <v>6939</v>
      </c>
      <c r="C2365" s="338" t="s">
        <v>6940</v>
      </c>
      <c r="D2365" s="338" t="s">
        <v>1822</v>
      </c>
      <c r="E2365" s="349" t="s">
        <v>6928</v>
      </c>
      <c r="F2365" s="340">
        <v>8928230</v>
      </c>
      <c r="G2365" s="26"/>
      <c r="H2365" s="26"/>
      <c r="I2365" s="26"/>
      <c r="J2365" s="26"/>
      <c r="K2365" s="348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43">
        <f t="shared" si="95"/>
        <v>1377.6258890000001</v>
      </c>
      <c r="W2365" s="340">
        <v>1377.6258890000001</v>
      </c>
      <c r="X2365" s="340">
        <f t="shared" si="96"/>
        <v>1377.6258890000001</v>
      </c>
      <c r="Y2365" s="11" t="s">
        <v>34</v>
      </c>
      <c r="Z2365" s="26">
        <v>62</v>
      </c>
      <c r="AA2365" s="26">
        <v>24</v>
      </c>
      <c r="AB2365" s="344">
        <v>5</v>
      </c>
      <c r="AC2365" s="346"/>
      <c r="AD2365" s="346"/>
    </row>
    <row r="2366" spans="1:30" ht="36" customHeight="1">
      <c r="A2366" s="32">
        <v>24</v>
      </c>
      <c r="B2366" s="338" t="s">
        <v>6941</v>
      </c>
      <c r="C2366" s="338" t="s">
        <v>6942</v>
      </c>
      <c r="D2366" s="338" t="s">
        <v>1822</v>
      </c>
      <c r="E2366" s="349" t="s">
        <v>6928</v>
      </c>
      <c r="F2366" s="340">
        <v>8899540</v>
      </c>
      <c r="G2366" s="26"/>
      <c r="H2366" s="26"/>
      <c r="I2366" s="26"/>
      <c r="J2366" s="26"/>
      <c r="K2366" s="348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43">
        <f t="shared" si="95"/>
        <v>1373.199022</v>
      </c>
      <c r="W2366" s="340">
        <v>1373.199022</v>
      </c>
      <c r="X2366" s="340">
        <f t="shared" si="96"/>
        <v>1373.199022</v>
      </c>
      <c r="Y2366" s="11" t="s">
        <v>34</v>
      </c>
      <c r="Z2366" s="26">
        <v>62</v>
      </c>
      <c r="AA2366" s="26">
        <v>24</v>
      </c>
      <c r="AB2366" s="344">
        <v>5</v>
      </c>
      <c r="AC2366" s="346"/>
      <c r="AD2366" s="346"/>
    </row>
    <row r="2367" spans="1:30" ht="36" hidden="1" customHeight="1">
      <c r="A2367" s="32">
        <v>25</v>
      </c>
      <c r="B2367" s="338" t="s">
        <v>6943</v>
      </c>
      <c r="C2367" s="338"/>
      <c r="D2367" s="338" t="s">
        <v>1822</v>
      </c>
      <c r="E2367" s="339" t="s">
        <v>6882</v>
      </c>
      <c r="F2367" s="340">
        <v>7613000</v>
      </c>
      <c r="G2367" s="26"/>
      <c r="H2367" s="26"/>
      <c r="I2367" s="26"/>
      <c r="J2367" s="26"/>
      <c r="K2367" s="341">
        <v>2.496</v>
      </c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43">
        <f t="shared" si="95"/>
        <v>1177.2318200000002</v>
      </c>
      <c r="W2367" s="340">
        <v>1177.2318200000002</v>
      </c>
      <c r="X2367" s="340">
        <f t="shared" si="96"/>
        <v>1177.2318200000002</v>
      </c>
      <c r="Y2367" s="11" t="s">
        <v>34</v>
      </c>
      <c r="Z2367" s="26">
        <v>62</v>
      </c>
      <c r="AA2367" s="26">
        <v>24</v>
      </c>
      <c r="AB2367" s="344">
        <v>5</v>
      </c>
      <c r="AC2367" s="345" t="s">
        <v>6944</v>
      </c>
      <c r="AD2367" s="346">
        <v>1855</v>
      </c>
    </row>
    <row r="2368" spans="1:30" ht="36" customHeight="1">
      <c r="A2368" s="32">
        <v>26</v>
      </c>
      <c r="B2368" s="338" t="s">
        <v>6945</v>
      </c>
      <c r="C2368" s="338" t="s">
        <v>6885</v>
      </c>
      <c r="D2368" s="338" t="s">
        <v>1822</v>
      </c>
      <c r="E2368" s="349" t="s">
        <v>6946</v>
      </c>
      <c r="F2368" s="340">
        <v>7548600</v>
      </c>
      <c r="G2368" s="26"/>
      <c r="H2368" s="26"/>
      <c r="I2368" s="26"/>
      <c r="J2368" s="26"/>
      <c r="K2368" s="348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43">
        <f t="shared" si="95"/>
        <v>1164.7489800000001</v>
      </c>
      <c r="W2368" s="340">
        <v>1164.7489800000001</v>
      </c>
      <c r="X2368" s="340">
        <f t="shared" si="96"/>
        <v>1164.7489800000001</v>
      </c>
      <c r="Y2368" s="11" t="s">
        <v>34</v>
      </c>
      <c r="Z2368" s="26">
        <v>62</v>
      </c>
      <c r="AA2368" s="26">
        <v>24</v>
      </c>
      <c r="AB2368" s="344">
        <v>5</v>
      </c>
      <c r="AC2368" s="346"/>
      <c r="AD2368" s="346"/>
    </row>
    <row r="2369" spans="1:30" ht="36" customHeight="1">
      <c r="A2369" s="32">
        <v>27</v>
      </c>
      <c r="B2369" s="338" t="s">
        <v>6947</v>
      </c>
      <c r="C2369" s="338" t="s">
        <v>6885</v>
      </c>
      <c r="D2369" s="338" t="s">
        <v>1822</v>
      </c>
      <c r="E2369" s="339" t="s">
        <v>6922</v>
      </c>
      <c r="F2369" s="340">
        <v>7085600</v>
      </c>
      <c r="G2369" s="26"/>
      <c r="H2369" s="26"/>
      <c r="I2369" s="26"/>
      <c r="J2369" s="26"/>
      <c r="K2369" s="348">
        <v>5.5</v>
      </c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43">
        <f t="shared" si="95"/>
        <v>1098.9180799999999</v>
      </c>
      <c r="W2369" s="340">
        <v>1098.9180799999999</v>
      </c>
      <c r="X2369" s="340">
        <f t="shared" si="96"/>
        <v>1098.9180799999999</v>
      </c>
      <c r="Y2369" s="11" t="s">
        <v>34</v>
      </c>
      <c r="Z2369" s="26">
        <v>62</v>
      </c>
      <c r="AA2369" s="26">
        <v>24</v>
      </c>
      <c r="AB2369" s="344">
        <v>5</v>
      </c>
      <c r="AC2369" s="346"/>
      <c r="AD2369" s="346"/>
    </row>
    <row r="2370" spans="1:30" ht="36" customHeight="1">
      <c r="A2370" s="32">
        <v>28</v>
      </c>
      <c r="B2370" s="338" t="s">
        <v>6948</v>
      </c>
      <c r="C2370" s="338" t="s">
        <v>6949</v>
      </c>
      <c r="D2370" s="338" t="s">
        <v>6694</v>
      </c>
      <c r="E2370" s="349" t="s">
        <v>1538</v>
      </c>
      <c r="F2370" s="340">
        <v>3594200</v>
      </c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43">
        <f t="shared" si="95"/>
        <v>554.58506</v>
      </c>
      <c r="W2370" s="28">
        <v>555</v>
      </c>
      <c r="X2370" s="28">
        <v>555</v>
      </c>
      <c r="Y2370" s="26" t="s">
        <v>34</v>
      </c>
      <c r="Z2370" s="26">
        <v>62</v>
      </c>
      <c r="AA2370" s="26">
        <v>24</v>
      </c>
      <c r="AB2370" s="26">
        <v>6</v>
      </c>
      <c r="AC2370" s="26"/>
      <c r="AD2370" s="26"/>
    </row>
    <row r="2371" spans="1:30" ht="36" customHeight="1">
      <c r="A2371" s="32">
        <v>1</v>
      </c>
      <c r="B2371" s="350" t="s">
        <v>6950</v>
      </c>
      <c r="C2371" s="88" t="s">
        <v>6951</v>
      </c>
      <c r="D2371" s="56" t="s">
        <v>32</v>
      </c>
      <c r="E2371" s="88" t="s">
        <v>6952</v>
      </c>
      <c r="F2371" s="126">
        <v>1427000</v>
      </c>
      <c r="G2371" s="86">
        <v>2380</v>
      </c>
      <c r="H2371" s="13"/>
      <c r="I2371" s="13"/>
      <c r="J2371" s="13"/>
      <c r="K2371" s="13"/>
      <c r="L2371" s="86">
        <v>84140</v>
      </c>
      <c r="M2371" s="87"/>
      <c r="N2371" s="86"/>
      <c r="O2371" s="86"/>
      <c r="P2371" s="88"/>
      <c r="Q2371" s="87"/>
      <c r="R2371" s="87"/>
      <c r="S2371" s="86"/>
      <c r="T2371" s="86"/>
      <c r="U2371" s="86">
        <v>2200</v>
      </c>
      <c r="V2371" s="243">
        <f t="shared" si="95"/>
        <v>1960.2293</v>
      </c>
      <c r="W2371" s="30">
        <v>1961</v>
      </c>
      <c r="X2371" s="30">
        <f>IF(Y2371="EVN",V2371,W2371)</f>
        <v>1961</v>
      </c>
      <c r="Y2371" s="11" t="s">
        <v>34</v>
      </c>
      <c r="Z2371" s="13">
        <v>63</v>
      </c>
      <c r="AA2371" s="13">
        <v>5</v>
      </c>
      <c r="AB2371" s="13">
        <v>5</v>
      </c>
      <c r="AC2371" s="13"/>
      <c r="AD2371" s="13"/>
    </row>
    <row r="2372" spans="1:30" ht="36" customHeight="1">
      <c r="A2372" s="32">
        <v>2</v>
      </c>
      <c r="B2372" s="53" t="s">
        <v>6953</v>
      </c>
      <c r="C2372" s="88" t="s">
        <v>6954</v>
      </c>
      <c r="D2372" s="56" t="s">
        <v>32</v>
      </c>
      <c r="E2372" s="88" t="s">
        <v>6952</v>
      </c>
      <c r="F2372" s="126">
        <v>1621000</v>
      </c>
      <c r="G2372" s="86">
        <v>2994</v>
      </c>
      <c r="H2372" s="13"/>
      <c r="I2372" s="13"/>
      <c r="J2372" s="13"/>
      <c r="K2372" s="13"/>
      <c r="L2372" s="86">
        <v>190000</v>
      </c>
      <c r="M2372" s="87"/>
      <c r="N2372" s="86"/>
      <c r="O2372" s="86"/>
      <c r="P2372" s="88"/>
      <c r="Q2372" s="87"/>
      <c r="R2372" s="87"/>
      <c r="S2372" s="86"/>
      <c r="T2372" s="86"/>
      <c r="U2372" s="86"/>
      <c r="V2372" s="243">
        <f t="shared" si="95"/>
        <v>2513.1202999999996</v>
      </c>
      <c r="W2372" s="30">
        <v>2513</v>
      </c>
      <c r="X2372" s="30">
        <f t="shared" ref="X2372:X2400" si="97">IF(Y2372="EVN",V2372,W2372)</f>
        <v>2513</v>
      </c>
      <c r="Y2372" s="11" t="s">
        <v>34</v>
      </c>
      <c r="Z2372" s="13">
        <v>63</v>
      </c>
      <c r="AA2372" s="13">
        <v>5</v>
      </c>
      <c r="AB2372" s="13">
        <v>5</v>
      </c>
      <c r="AC2372" s="13"/>
      <c r="AD2372" s="13"/>
    </row>
    <row r="2373" spans="1:30" ht="36" hidden="1" customHeight="1">
      <c r="A2373" s="32">
        <v>3</v>
      </c>
      <c r="B2373" s="53" t="s">
        <v>6955</v>
      </c>
      <c r="C2373" s="88" t="s">
        <v>6956</v>
      </c>
      <c r="D2373" s="56" t="s">
        <v>32</v>
      </c>
      <c r="E2373" s="88" t="s">
        <v>2260</v>
      </c>
      <c r="F2373" s="126">
        <v>4076600</v>
      </c>
      <c r="G2373" s="86"/>
      <c r="H2373" s="13"/>
      <c r="I2373" s="13"/>
      <c r="J2373" s="13"/>
      <c r="K2373" s="13"/>
      <c r="L2373" s="86">
        <v>58583</v>
      </c>
      <c r="M2373" s="87"/>
      <c r="N2373" s="86"/>
      <c r="O2373" s="86"/>
      <c r="P2373" s="88"/>
      <c r="Q2373" s="87"/>
      <c r="R2373" s="87"/>
      <c r="S2373" s="86">
        <v>1460</v>
      </c>
      <c r="T2373" s="86"/>
      <c r="U2373" s="86">
        <v>3201</v>
      </c>
      <c r="V2373" s="243">
        <f t="shared" si="95"/>
        <v>2271.9724200000001</v>
      </c>
      <c r="W2373" s="30">
        <v>2273</v>
      </c>
      <c r="X2373" s="30">
        <f t="shared" si="97"/>
        <v>2273</v>
      </c>
      <c r="Y2373" s="11" t="s">
        <v>34</v>
      </c>
      <c r="Z2373" s="13">
        <v>63</v>
      </c>
      <c r="AA2373" s="13">
        <v>5</v>
      </c>
      <c r="AB2373" s="13">
        <v>5</v>
      </c>
      <c r="AC2373" s="13" t="s">
        <v>6957</v>
      </c>
      <c r="AD2373" s="13">
        <v>1878</v>
      </c>
    </row>
    <row r="2374" spans="1:30" ht="36" customHeight="1">
      <c r="A2374" s="32">
        <v>4</v>
      </c>
      <c r="B2374" s="53" t="s">
        <v>6958</v>
      </c>
      <c r="C2374" s="88" t="s">
        <v>6956</v>
      </c>
      <c r="D2374" s="56" t="s">
        <v>32</v>
      </c>
      <c r="E2374" s="88" t="s">
        <v>522</v>
      </c>
      <c r="F2374" s="126">
        <v>11800000</v>
      </c>
      <c r="G2374" s="86"/>
      <c r="H2374" s="13"/>
      <c r="I2374" s="13"/>
      <c r="J2374" s="13"/>
      <c r="K2374" s="13"/>
      <c r="L2374" s="86">
        <v>74000</v>
      </c>
      <c r="M2374" s="87"/>
      <c r="N2374" s="86"/>
      <c r="O2374" s="86"/>
      <c r="P2374" s="88"/>
      <c r="Q2374" s="87"/>
      <c r="R2374" s="87"/>
      <c r="S2374" s="86"/>
      <c r="T2374" s="86"/>
      <c r="U2374" s="86"/>
      <c r="V2374" s="243">
        <f t="shared" si="95"/>
        <v>1885.8600000000001</v>
      </c>
      <c r="W2374" s="30">
        <v>1886</v>
      </c>
      <c r="X2374" s="30">
        <f t="shared" si="97"/>
        <v>1886</v>
      </c>
      <c r="Y2374" s="11" t="s">
        <v>34</v>
      </c>
      <c r="Z2374" s="13">
        <v>63</v>
      </c>
      <c r="AA2374" s="13">
        <v>5</v>
      </c>
      <c r="AB2374" s="13">
        <v>5</v>
      </c>
      <c r="AC2374" s="13"/>
      <c r="AD2374" s="13"/>
    </row>
    <row r="2375" spans="1:30" ht="36" hidden="1" customHeight="1">
      <c r="A2375" s="32">
        <v>5</v>
      </c>
      <c r="B2375" s="53" t="s">
        <v>6959</v>
      </c>
      <c r="C2375" s="92" t="s">
        <v>6960</v>
      </c>
      <c r="D2375" s="56" t="s">
        <v>32</v>
      </c>
      <c r="E2375" s="92" t="s">
        <v>3835</v>
      </c>
      <c r="F2375" s="351">
        <v>5521300</v>
      </c>
      <c r="G2375" s="350"/>
      <c r="H2375" s="87"/>
      <c r="I2375" s="350"/>
      <c r="J2375" s="87"/>
      <c r="K2375" s="350"/>
      <c r="L2375" s="350">
        <v>6500</v>
      </c>
      <c r="M2375" s="87"/>
      <c r="N2375" s="350"/>
      <c r="O2375" s="350"/>
      <c r="P2375" s="87"/>
      <c r="Q2375" s="87"/>
      <c r="R2375" s="87"/>
      <c r="S2375" s="350"/>
      <c r="T2375" s="350"/>
      <c r="U2375" s="350"/>
      <c r="V2375" s="243">
        <f t="shared" si="95"/>
        <v>857.65659000000005</v>
      </c>
      <c r="W2375" s="30">
        <v>858</v>
      </c>
      <c r="X2375" s="30">
        <f t="shared" si="97"/>
        <v>858</v>
      </c>
      <c r="Y2375" s="11" t="s">
        <v>34</v>
      </c>
      <c r="Z2375" s="13">
        <v>63</v>
      </c>
      <c r="AA2375" s="13">
        <v>5</v>
      </c>
      <c r="AB2375" s="13">
        <v>5</v>
      </c>
      <c r="AC2375" s="13" t="s">
        <v>6961</v>
      </c>
      <c r="AD2375" s="13">
        <v>1885</v>
      </c>
    </row>
    <row r="2376" spans="1:30" ht="36" hidden="1" customHeight="1">
      <c r="A2376" s="32">
        <v>6</v>
      </c>
      <c r="B2376" s="53" t="s">
        <v>6962</v>
      </c>
      <c r="C2376" s="352" t="s">
        <v>6963</v>
      </c>
      <c r="D2376" s="48" t="s">
        <v>32</v>
      </c>
      <c r="E2376" s="101" t="s">
        <v>289</v>
      </c>
      <c r="F2376" s="353">
        <v>14000000</v>
      </c>
      <c r="G2376" s="354">
        <v>1032</v>
      </c>
      <c r="H2376" s="13"/>
      <c r="I2376" s="13"/>
      <c r="J2376" s="13"/>
      <c r="K2376" s="13"/>
      <c r="L2376" s="354"/>
      <c r="M2376" s="355"/>
      <c r="N2376" s="354"/>
      <c r="O2376" s="354"/>
      <c r="P2376" s="352"/>
      <c r="Q2376" s="355"/>
      <c r="R2376" s="355"/>
      <c r="S2376" s="354"/>
      <c r="T2376" s="354"/>
      <c r="U2376" s="354"/>
      <c r="V2376" s="243">
        <f t="shared" si="95"/>
        <v>2882.6000000000004</v>
      </c>
      <c r="W2376" s="30">
        <v>2883</v>
      </c>
      <c r="X2376" s="30">
        <f t="shared" si="97"/>
        <v>2883</v>
      </c>
      <c r="Y2376" s="11" t="s">
        <v>34</v>
      </c>
      <c r="Z2376" s="13">
        <v>63</v>
      </c>
      <c r="AA2376" s="13">
        <v>5</v>
      </c>
      <c r="AB2376" s="13">
        <v>5</v>
      </c>
      <c r="AC2376" s="13" t="s">
        <v>6964</v>
      </c>
      <c r="AD2376" s="13">
        <v>1884</v>
      </c>
    </row>
    <row r="2377" spans="1:30" ht="36" hidden="1" customHeight="1">
      <c r="A2377" s="32">
        <v>7</v>
      </c>
      <c r="B2377" s="53" t="s">
        <v>6965</v>
      </c>
      <c r="C2377" s="88" t="s">
        <v>6966</v>
      </c>
      <c r="D2377" s="56" t="s">
        <v>32</v>
      </c>
      <c r="E2377" s="88" t="s">
        <v>3835</v>
      </c>
      <c r="F2377" s="351">
        <v>14108400</v>
      </c>
      <c r="G2377" s="350"/>
      <c r="H2377" s="13"/>
      <c r="I2377" s="13"/>
      <c r="J2377" s="13"/>
      <c r="K2377" s="13"/>
      <c r="L2377" s="350">
        <v>9400</v>
      </c>
      <c r="M2377" s="87"/>
      <c r="N2377" s="350"/>
      <c r="O2377" s="356"/>
      <c r="P2377" s="88"/>
      <c r="Q2377" s="87"/>
      <c r="R2377" s="87"/>
      <c r="S2377" s="350"/>
      <c r="T2377" s="350"/>
      <c r="U2377" s="350"/>
      <c r="V2377" s="243">
        <f t="shared" si="95"/>
        <v>2185.19812</v>
      </c>
      <c r="W2377" s="30">
        <v>2168</v>
      </c>
      <c r="X2377" s="30">
        <f t="shared" si="97"/>
        <v>2168</v>
      </c>
      <c r="Y2377" s="11" t="s">
        <v>34</v>
      </c>
      <c r="Z2377" s="13">
        <v>63</v>
      </c>
      <c r="AA2377" s="13">
        <v>5</v>
      </c>
      <c r="AB2377" s="13">
        <v>5</v>
      </c>
      <c r="AC2377" s="13" t="s">
        <v>6967</v>
      </c>
      <c r="AD2377" s="13">
        <v>1875</v>
      </c>
    </row>
    <row r="2378" spans="1:30" ht="36" hidden="1" customHeight="1">
      <c r="A2378" s="32">
        <v>8</v>
      </c>
      <c r="B2378" s="53" t="s">
        <v>6968</v>
      </c>
      <c r="C2378" s="101" t="s">
        <v>6969</v>
      </c>
      <c r="D2378" s="48" t="s">
        <v>32</v>
      </c>
      <c r="E2378" s="352" t="s">
        <v>3835</v>
      </c>
      <c r="F2378" s="353">
        <v>12897000</v>
      </c>
      <c r="G2378" s="354"/>
      <c r="H2378" s="13"/>
      <c r="I2378" s="13"/>
      <c r="J2378" s="13"/>
      <c r="K2378" s="13"/>
      <c r="L2378" s="354">
        <v>26000</v>
      </c>
      <c r="M2378" s="355"/>
      <c r="N2378" s="354"/>
      <c r="O2378" s="357"/>
      <c r="P2378" s="358"/>
      <c r="Q2378" s="355"/>
      <c r="R2378" s="355"/>
      <c r="S2378" s="354"/>
      <c r="T2378" s="13"/>
      <c r="U2378" s="354"/>
      <c r="V2378" s="243">
        <f t="shared" si="95"/>
        <v>2012.8871000000001</v>
      </c>
      <c r="W2378" s="30">
        <v>2004</v>
      </c>
      <c r="X2378" s="30">
        <f t="shared" si="97"/>
        <v>2012.8871000000001</v>
      </c>
      <c r="Y2378" s="11" t="s">
        <v>51</v>
      </c>
      <c r="Z2378" s="13">
        <v>63</v>
      </c>
      <c r="AA2378" s="13">
        <v>5</v>
      </c>
      <c r="AB2378" s="13">
        <v>5</v>
      </c>
      <c r="AC2378" s="13" t="s">
        <v>6970</v>
      </c>
      <c r="AD2378" s="13">
        <v>1876</v>
      </c>
    </row>
    <row r="2379" spans="1:30" ht="36" hidden="1" customHeight="1">
      <c r="A2379" s="32">
        <v>9</v>
      </c>
      <c r="B2379" s="53" t="s">
        <v>6971</v>
      </c>
      <c r="C2379" s="88" t="s">
        <v>6972</v>
      </c>
      <c r="D2379" s="56" t="s">
        <v>32</v>
      </c>
      <c r="E2379" s="88" t="s">
        <v>5981</v>
      </c>
      <c r="F2379" s="351">
        <v>9189200</v>
      </c>
      <c r="G2379" s="350"/>
      <c r="H2379" s="13"/>
      <c r="I2379" s="13"/>
      <c r="J2379" s="13"/>
      <c r="K2379" s="13"/>
      <c r="L2379" s="350">
        <v>17820</v>
      </c>
      <c r="M2379" s="87"/>
      <c r="N2379" s="350"/>
      <c r="O2379" s="356"/>
      <c r="P2379" s="88"/>
      <c r="Q2379" s="87"/>
      <c r="R2379" s="87"/>
      <c r="S2379" s="350"/>
      <c r="T2379" s="350"/>
      <c r="U2379" s="350"/>
      <c r="V2379" s="243">
        <f t="shared" si="95"/>
        <v>1433.5751599999999</v>
      </c>
      <c r="W2379" s="30">
        <v>1434</v>
      </c>
      <c r="X2379" s="30">
        <f t="shared" si="97"/>
        <v>1434</v>
      </c>
      <c r="Y2379" s="11" t="s">
        <v>34</v>
      </c>
      <c r="Z2379" s="13">
        <v>63</v>
      </c>
      <c r="AA2379" s="13">
        <v>5</v>
      </c>
      <c r="AB2379" s="13">
        <v>5</v>
      </c>
      <c r="AC2379" s="13" t="s">
        <v>6973</v>
      </c>
      <c r="AD2379" s="13">
        <v>1887</v>
      </c>
    </row>
    <row r="2380" spans="1:30" ht="36" hidden="1" customHeight="1">
      <c r="A2380" s="32">
        <v>10</v>
      </c>
      <c r="B2380" s="53" t="s">
        <v>6974</v>
      </c>
      <c r="C2380" s="352" t="s">
        <v>6975</v>
      </c>
      <c r="D2380" s="48" t="s">
        <v>32</v>
      </c>
      <c r="E2380" s="352" t="s">
        <v>6646</v>
      </c>
      <c r="F2380" s="353">
        <v>19716300</v>
      </c>
      <c r="G2380" s="354"/>
      <c r="H2380" s="13"/>
      <c r="I2380" s="13"/>
      <c r="J2380" s="13"/>
      <c r="K2380" s="13"/>
      <c r="L2380" s="354">
        <v>6000</v>
      </c>
      <c r="M2380" s="355"/>
      <c r="N2380" s="354"/>
      <c r="O2380" s="357"/>
      <c r="P2380" s="352"/>
      <c r="Q2380" s="355"/>
      <c r="R2380" s="355"/>
      <c r="S2380" s="354"/>
      <c r="T2380" s="354"/>
      <c r="U2380" s="354"/>
      <c r="V2380" s="243">
        <f t="shared" si="95"/>
        <v>3047.5050900000006</v>
      </c>
      <c r="W2380" s="30">
        <v>3047</v>
      </c>
      <c r="X2380" s="30">
        <f t="shared" si="97"/>
        <v>3047.5050900000006</v>
      </c>
      <c r="Y2380" s="11" t="s">
        <v>51</v>
      </c>
      <c r="Z2380" s="13">
        <v>63</v>
      </c>
      <c r="AA2380" s="13">
        <v>5</v>
      </c>
      <c r="AB2380" s="13">
        <v>5</v>
      </c>
      <c r="AC2380" s="13" t="s">
        <v>6976</v>
      </c>
      <c r="AD2380" s="13">
        <v>1879</v>
      </c>
    </row>
    <row r="2381" spans="1:30" ht="36" hidden="1" customHeight="1">
      <c r="A2381" s="32">
        <v>11</v>
      </c>
      <c r="B2381" s="53" t="s">
        <v>6977</v>
      </c>
      <c r="C2381" s="92" t="s">
        <v>6978</v>
      </c>
      <c r="D2381" s="56" t="s">
        <v>32</v>
      </c>
      <c r="E2381" s="92" t="s">
        <v>289</v>
      </c>
      <c r="F2381" s="351">
        <v>17250300</v>
      </c>
      <c r="G2381" s="286"/>
      <c r="H2381" s="13"/>
      <c r="I2381" s="13"/>
      <c r="J2381" s="13"/>
      <c r="K2381" s="13"/>
      <c r="L2381" s="351">
        <v>45700</v>
      </c>
      <c r="M2381" s="87"/>
      <c r="N2381" s="286"/>
      <c r="O2381" s="350"/>
      <c r="P2381" s="359"/>
      <c r="Q2381" s="87"/>
      <c r="R2381" s="87"/>
      <c r="S2381" s="286"/>
      <c r="T2381" s="286"/>
      <c r="U2381" s="286"/>
      <c r="V2381" s="243">
        <f t="shared" si="95"/>
        <v>2701.9372899999998</v>
      </c>
      <c r="W2381" s="30">
        <v>2702</v>
      </c>
      <c r="X2381" s="30">
        <f t="shared" si="97"/>
        <v>2702</v>
      </c>
      <c r="Y2381" s="11" t="s">
        <v>34</v>
      </c>
      <c r="Z2381" s="13">
        <v>63</v>
      </c>
      <c r="AA2381" s="13">
        <v>5</v>
      </c>
      <c r="AB2381" s="13">
        <v>5</v>
      </c>
      <c r="AC2381" s="13" t="s">
        <v>6979</v>
      </c>
      <c r="AD2381" s="13">
        <v>1883</v>
      </c>
    </row>
    <row r="2382" spans="1:30" ht="36" hidden="1" customHeight="1">
      <c r="A2382" s="32">
        <v>12</v>
      </c>
      <c r="B2382" s="53" t="s">
        <v>6980</v>
      </c>
      <c r="C2382" s="92" t="s">
        <v>6981</v>
      </c>
      <c r="D2382" s="56" t="s">
        <v>32</v>
      </c>
      <c r="E2382" s="92" t="s">
        <v>3835</v>
      </c>
      <c r="F2382" s="351">
        <v>10000000</v>
      </c>
      <c r="G2382" s="286"/>
      <c r="H2382" s="13"/>
      <c r="I2382" s="13"/>
      <c r="J2382" s="13"/>
      <c r="K2382" s="13"/>
      <c r="L2382" s="350">
        <v>7500</v>
      </c>
      <c r="M2382" s="87"/>
      <c r="N2382" s="286"/>
      <c r="O2382" s="350"/>
      <c r="P2382" s="87"/>
      <c r="Q2382" s="87"/>
      <c r="R2382" s="87"/>
      <c r="S2382" s="286"/>
      <c r="T2382" s="286"/>
      <c r="U2382" s="286"/>
      <c r="V2382" s="243">
        <f t="shared" si="95"/>
        <v>1549.6</v>
      </c>
      <c r="W2382" s="30">
        <v>1550</v>
      </c>
      <c r="X2382" s="30">
        <f t="shared" si="97"/>
        <v>1550</v>
      </c>
      <c r="Y2382" s="11" t="s">
        <v>34</v>
      </c>
      <c r="Z2382" s="13">
        <v>63</v>
      </c>
      <c r="AA2382" s="13">
        <v>5</v>
      </c>
      <c r="AB2382" s="13">
        <v>5</v>
      </c>
      <c r="AC2382" s="13" t="s">
        <v>6982</v>
      </c>
      <c r="AD2382" s="13">
        <v>1880</v>
      </c>
    </row>
    <row r="2383" spans="1:30" ht="36" hidden="1" customHeight="1">
      <c r="A2383" s="32">
        <v>13</v>
      </c>
      <c r="B2383" s="53" t="s">
        <v>6983</v>
      </c>
      <c r="C2383" s="92" t="s">
        <v>6984</v>
      </c>
      <c r="D2383" s="56" t="s">
        <v>32</v>
      </c>
      <c r="E2383" s="92" t="s">
        <v>5981</v>
      </c>
      <c r="F2383" s="351">
        <v>7000000</v>
      </c>
      <c r="G2383" s="350"/>
      <c r="H2383" s="13"/>
      <c r="I2383" s="13"/>
      <c r="J2383" s="13"/>
      <c r="K2383" s="13"/>
      <c r="L2383" s="350">
        <v>34140</v>
      </c>
      <c r="M2383" s="87"/>
      <c r="N2383" s="350"/>
      <c r="O2383" s="350"/>
      <c r="P2383" s="88"/>
      <c r="Q2383" s="87"/>
      <c r="R2383" s="87"/>
      <c r="S2383" s="350"/>
      <c r="T2383" s="350"/>
      <c r="U2383" s="350"/>
      <c r="V2383" s="243">
        <f t="shared" si="95"/>
        <v>1110.1432000000002</v>
      </c>
      <c r="W2383" s="30">
        <v>1110</v>
      </c>
      <c r="X2383" s="30">
        <f t="shared" si="97"/>
        <v>1110</v>
      </c>
      <c r="Y2383" s="11" t="s">
        <v>34</v>
      </c>
      <c r="Z2383" s="13">
        <v>63</v>
      </c>
      <c r="AA2383" s="13">
        <v>5</v>
      </c>
      <c r="AB2383" s="13">
        <v>5</v>
      </c>
      <c r="AC2383" s="13" t="s">
        <v>6985</v>
      </c>
      <c r="AD2383" s="13">
        <v>1882</v>
      </c>
    </row>
    <row r="2384" spans="1:30" ht="36" hidden="1" customHeight="1">
      <c r="A2384" s="32">
        <v>14</v>
      </c>
      <c r="B2384" s="53" t="s">
        <v>6986</v>
      </c>
      <c r="C2384" s="92" t="s">
        <v>6987</v>
      </c>
      <c r="D2384" s="56" t="s">
        <v>32</v>
      </c>
      <c r="E2384" s="92" t="s">
        <v>3835</v>
      </c>
      <c r="F2384" s="351">
        <v>10180000</v>
      </c>
      <c r="G2384" s="350"/>
      <c r="H2384" s="13"/>
      <c r="I2384" s="13"/>
      <c r="J2384" s="13"/>
      <c r="K2384" s="13"/>
      <c r="L2384" s="350">
        <v>14773</v>
      </c>
      <c r="M2384" s="87"/>
      <c r="N2384" s="350"/>
      <c r="O2384" s="350"/>
      <c r="P2384" s="88"/>
      <c r="Q2384" s="87"/>
      <c r="R2384" s="87"/>
      <c r="S2384" s="350"/>
      <c r="T2384" s="350"/>
      <c r="U2384" s="350"/>
      <c r="V2384" s="243">
        <f t="shared" si="95"/>
        <v>1583.7742400000002</v>
      </c>
      <c r="W2384" s="30">
        <v>1584</v>
      </c>
      <c r="X2384" s="30">
        <f t="shared" si="97"/>
        <v>1584</v>
      </c>
      <c r="Y2384" s="11" t="s">
        <v>34</v>
      </c>
      <c r="Z2384" s="13">
        <v>63</v>
      </c>
      <c r="AA2384" s="13">
        <v>5</v>
      </c>
      <c r="AB2384" s="13">
        <v>5</v>
      </c>
      <c r="AC2384" s="13" t="s">
        <v>6988</v>
      </c>
      <c r="AD2384" s="13">
        <v>1874</v>
      </c>
    </row>
    <row r="2385" spans="1:30" ht="36" customHeight="1">
      <c r="A2385" s="32">
        <v>15</v>
      </c>
      <c r="B2385" s="53" t="s">
        <v>6989</v>
      </c>
      <c r="C2385" s="92" t="s">
        <v>6990</v>
      </c>
      <c r="D2385" s="56" t="s">
        <v>32</v>
      </c>
      <c r="E2385" s="92" t="s">
        <v>6991</v>
      </c>
      <c r="F2385" s="351">
        <v>7259300</v>
      </c>
      <c r="G2385" s="350"/>
      <c r="H2385" s="13"/>
      <c r="I2385" s="13"/>
      <c r="J2385" s="13"/>
      <c r="K2385" s="13"/>
      <c r="L2385" s="350"/>
      <c r="M2385" s="87"/>
      <c r="N2385" s="350"/>
      <c r="O2385" s="350"/>
      <c r="P2385" s="88"/>
      <c r="Q2385" s="87"/>
      <c r="R2385" s="87"/>
      <c r="S2385" s="350"/>
      <c r="T2385" s="350"/>
      <c r="U2385" s="350"/>
      <c r="V2385" s="243">
        <f t="shared" si="95"/>
        <v>1120.1099900000002</v>
      </c>
      <c r="W2385" s="30">
        <v>1120</v>
      </c>
      <c r="X2385" s="30">
        <f t="shared" si="97"/>
        <v>1120</v>
      </c>
      <c r="Y2385" s="11" t="s">
        <v>34</v>
      </c>
      <c r="Z2385" s="13">
        <v>63</v>
      </c>
      <c r="AA2385" s="13">
        <v>5</v>
      </c>
      <c r="AB2385" s="13">
        <v>5</v>
      </c>
      <c r="AC2385" s="13"/>
      <c r="AD2385" s="13"/>
    </row>
    <row r="2386" spans="1:30" ht="36" customHeight="1">
      <c r="A2386" s="32">
        <v>16</v>
      </c>
      <c r="B2386" s="53" t="s">
        <v>6992</v>
      </c>
      <c r="C2386" s="92" t="s">
        <v>6993</v>
      </c>
      <c r="D2386" s="56" t="s">
        <v>32</v>
      </c>
      <c r="E2386" s="92" t="s">
        <v>6991</v>
      </c>
      <c r="F2386" s="151">
        <v>8002400</v>
      </c>
      <c r="G2386" s="350"/>
      <c r="H2386" s="13"/>
      <c r="I2386" s="13"/>
      <c r="J2386" s="13"/>
      <c r="K2386" s="13"/>
      <c r="L2386" s="350">
        <v>17460</v>
      </c>
      <c r="M2386" s="87"/>
      <c r="N2386" s="350"/>
      <c r="O2386" s="350"/>
      <c r="P2386" s="88"/>
      <c r="Q2386" s="87"/>
      <c r="R2386" s="87"/>
      <c r="S2386" s="350"/>
      <c r="T2386" s="350"/>
      <c r="U2386" s="350"/>
      <c r="V2386" s="243">
        <f t="shared" si="95"/>
        <v>1250.1351200000001</v>
      </c>
      <c r="W2386" s="30">
        <v>1250</v>
      </c>
      <c r="X2386" s="30">
        <f t="shared" si="97"/>
        <v>1250</v>
      </c>
      <c r="Y2386" s="11" t="s">
        <v>34</v>
      </c>
      <c r="Z2386" s="13">
        <v>63</v>
      </c>
      <c r="AA2386" s="13">
        <v>5</v>
      </c>
      <c r="AB2386" s="13">
        <v>5</v>
      </c>
      <c r="AC2386" s="13"/>
      <c r="AD2386" s="13"/>
    </row>
    <row r="2387" spans="1:30" ht="36" customHeight="1">
      <c r="A2387" s="32">
        <v>17</v>
      </c>
      <c r="B2387" s="53" t="s">
        <v>6994</v>
      </c>
      <c r="C2387" s="92" t="s">
        <v>6995</v>
      </c>
      <c r="D2387" s="56" t="s">
        <v>32</v>
      </c>
      <c r="E2387" s="92" t="s">
        <v>6991</v>
      </c>
      <c r="F2387" s="151">
        <v>11223300</v>
      </c>
      <c r="G2387" s="350"/>
      <c r="H2387" s="13"/>
      <c r="I2387" s="13"/>
      <c r="J2387" s="13"/>
      <c r="K2387" s="13"/>
      <c r="L2387" s="350">
        <v>35117</v>
      </c>
      <c r="M2387" s="87"/>
      <c r="N2387" s="350"/>
      <c r="O2387" s="350"/>
      <c r="P2387" s="87"/>
      <c r="Q2387" s="87"/>
      <c r="R2387" s="87"/>
      <c r="S2387" s="350"/>
      <c r="T2387" s="350"/>
      <c r="U2387" s="350"/>
      <c r="V2387" s="243">
        <f t="shared" si="95"/>
        <v>1762.65815</v>
      </c>
      <c r="W2387" s="30">
        <v>1763</v>
      </c>
      <c r="X2387" s="30">
        <f t="shared" si="97"/>
        <v>1763</v>
      </c>
      <c r="Y2387" s="11" t="s">
        <v>34</v>
      </c>
      <c r="Z2387" s="13">
        <v>63</v>
      </c>
      <c r="AA2387" s="13">
        <v>5</v>
      </c>
      <c r="AB2387" s="13">
        <v>5</v>
      </c>
      <c r="AC2387" s="13"/>
      <c r="AD2387" s="13"/>
    </row>
    <row r="2388" spans="1:30" ht="36" customHeight="1">
      <c r="A2388" s="32">
        <v>18</v>
      </c>
      <c r="B2388" s="53" t="s">
        <v>6996</v>
      </c>
      <c r="C2388" s="172" t="s">
        <v>6997</v>
      </c>
      <c r="D2388" s="13" t="s">
        <v>55</v>
      </c>
      <c r="E2388" s="56" t="s">
        <v>6998</v>
      </c>
      <c r="F2388" s="126"/>
      <c r="G2388" s="92"/>
      <c r="H2388" s="13"/>
      <c r="I2388" s="13"/>
      <c r="J2388" s="13"/>
      <c r="K2388" s="13"/>
      <c r="L2388" s="151">
        <v>1608084</v>
      </c>
      <c r="M2388" s="87"/>
      <c r="N2388" s="92"/>
      <c r="O2388" s="87"/>
      <c r="P2388" s="88"/>
      <c r="Q2388" s="87"/>
      <c r="R2388" s="87"/>
      <c r="S2388" s="92"/>
      <c r="T2388" s="92"/>
      <c r="U2388" s="92"/>
      <c r="V2388" s="243">
        <f t="shared" si="95"/>
        <v>1415.11392</v>
      </c>
      <c r="W2388" s="30">
        <v>1415</v>
      </c>
      <c r="X2388" s="30">
        <f t="shared" si="97"/>
        <v>1415</v>
      </c>
      <c r="Y2388" s="13" t="s">
        <v>34</v>
      </c>
      <c r="Z2388" s="13">
        <v>63</v>
      </c>
      <c r="AA2388" s="13">
        <v>5</v>
      </c>
      <c r="AB2388" s="34">
        <v>1</v>
      </c>
      <c r="AC2388" s="13"/>
      <c r="AD2388" s="13"/>
    </row>
    <row r="2389" spans="1:30" ht="36" customHeight="1">
      <c r="A2389" s="32">
        <v>19</v>
      </c>
      <c r="B2389" s="53" t="s">
        <v>6999</v>
      </c>
      <c r="C2389" s="172" t="s">
        <v>7000</v>
      </c>
      <c r="D2389" s="13" t="s">
        <v>55</v>
      </c>
      <c r="E2389" s="56" t="s">
        <v>6998</v>
      </c>
      <c r="F2389" s="126"/>
      <c r="G2389" s="88"/>
      <c r="H2389" s="13"/>
      <c r="I2389" s="13"/>
      <c r="J2389" s="13"/>
      <c r="K2389" s="13"/>
      <c r="L2389" s="88">
        <v>3014230</v>
      </c>
      <c r="M2389" s="87"/>
      <c r="N2389" s="88"/>
      <c r="O2389" s="87"/>
      <c r="P2389" s="88"/>
      <c r="Q2389" s="87"/>
      <c r="R2389" s="87"/>
      <c r="S2389" s="88"/>
      <c r="T2389" s="88"/>
      <c r="U2389" s="88"/>
      <c r="V2389" s="243">
        <f t="shared" si="95"/>
        <v>2652.5224000000003</v>
      </c>
      <c r="W2389" s="30">
        <v>2653</v>
      </c>
      <c r="X2389" s="30">
        <f t="shared" si="97"/>
        <v>2653</v>
      </c>
      <c r="Y2389" s="13" t="s">
        <v>34</v>
      </c>
      <c r="Z2389" s="13">
        <v>63</v>
      </c>
      <c r="AA2389" s="13">
        <v>5</v>
      </c>
      <c r="AB2389" s="34">
        <v>1</v>
      </c>
      <c r="AC2389" s="13"/>
      <c r="AD2389" s="13"/>
    </row>
    <row r="2390" spans="1:30" ht="36" customHeight="1">
      <c r="A2390" s="32">
        <v>20</v>
      </c>
      <c r="B2390" s="53" t="s">
        <v>7001</v>
      </c>
      <c r="C2390" s="172" t="s">
        <v>7002</v>
      </c>
      <c r="D2390" s="13" t="s">
        <v>55</v>
      </c>
      <c r="E2390" s="56" t="s">
        <v>6998</v>
      </c>
      <c r="F2390" s="126"/>
      <c r="G2390" s="88"/>
      <c r="H2390" s="13"/>
      <c r="I2390" s="13"/>
      <c r="J2390" s="13"/>
      <c r="K2390" s="13"/>
      <c r="L2390" s="88">
        <v>1400500</v>
      </c>
      <c r="M2390" s="87"/>
      <c r="N2390" s="88"/>
      <c r="O2390" s="87"/>
      <c r="P2390" s="88"/>
      <c r="Q2390" s="87"/>
      <c r="R2390" s="87"/>
      <c r="S2390" s="88"/>
      <c r="T2390" s="88"/>
      <c r="U2390" s="88"/>
      <c r="V2390" s="243">
        <f t="shared" si="95"/>
        <v>1232.44</v>
      </c>
      <c r="W2390" s="30">
        <v>1232</v>
      </c>
      <c r="X2390" s="30">
        <f t="shared" si="97"/>
        <v>1232</v>
      </c>
      <c r="Y2390" s="13" t="s">
        <v>34</v>
      </c>
      <c r="Z2390" s="13">
        <v>63</v>
      </c>
      <c r="AA2390" s="13">
        <v>5</v>
      </c>
      <c r="AB2390" s="34">
        <v>1</v>
      </c>
      <c r="AC2390" s="13"/>
      <c r="AD2390" s="13"/>
    </row>
    <row r="2391" spans="1:30" ht="36" customHeight="1">
      <c r="A2391" s="32">
        <v>21</v>
      </c>
      <c r="B2391" s="53" t="s">
        <v>7003</v>
      </c>
      <c r="C2391" s="123" t="s">
        <v>7004</v>
      </c>
      <c r="D2391" s="56" t="s">
        <v>60</v>
      </c>
      <c r="E2391" s="56" t="s">
        <v>7005</v>
      </c>
      <c r="F2391" s="360">
        <v>3997500</v>
      </c>
      <c r="G2391" s="88"/>
      <c r="H2391" s="13"/>
      <c r="I2391" s="13"/>
      <c r="J2391" s="13"/>
      <c r="K2391" s="13"/>
      <c r="L2391" s="361">
        <v>4285</v>
      </c>
      <c r="M2391" s="87"/>
      <c r="N2391" s="88"/>
      <c r="O2391" s="87"/>
      <c r="P2391" s="88"/>
      <c r="Q2391" s="87"/>
      <c r="R2391" s="87"/>
      <c r="S2391" s="362">
        <v>2500</v>
      </c>
      <c r="T2391" s="362"/>
      <c r="U2391" s="362"/>
      <c r="V2391" s="243">
        <f t="shared" si="95"/>
        <v>3345.5850500000001</v>
      </c>
      <c r="W2391" s="30">
        <v>623</v>
      </c>
      <c r="X2391" s="30">
        <f t="shared" si="97"/>
        <v>623</v>
      </c>
      <c r="Y2391" s="13" t="s">
        <v>34</v>
      </c>
      <c r="Z2391" s="13">
        <v>63</v>
      </c>
      <c r="AA2391" s="13">
        <v>5</v>
      </c>
      <c r="AB2391" s="13">
        <v>6</v>
      </c>
      <c r="AC2391" s="13"/>
      <c r="AD2391" s="13"/>
    </row>
    <row r="2392" spans="1:30" ht="36" customHeight="1">
      <c r="A2392" s="32">
        <v>22</v>
      </c>
      <c r="B2392" s="53" t="s">
        <v>7006</v>
      </c>
      <c r="C2392" s="123" t="s">
        <v>7007</v>
      </c>
      <c r="D2392" s="56" t="s">
        <v>60</v>
      </c>
      <c r="E2392" s="56" t="s">
        <v>1538</v>
      </c>
      <c r="F2392" s="360">
        <v>6765800</v>
      </c>
      <c r="G2392" s="88"/>
      <c r="H2392" s="13"/>
      <c r="I2392" s="13"/>
      <c r="J2392" s="13"/>
      <c r="K2392" s="13"/>
      <c r="L2392" s="361">
        <v>40000</v>
      </c>
      <c r="M2392" s="87"/>
      <c r="N2392" s="88"/>
      <c r="O2392" s="87"/>
      <c r="P2392" s="88"/>
      <c r="Q2392" s="87"/>
      <c r="R2392" s="87"/>
      <c r="S2392" s="88"/>
      <c r="T2392" s="88"/>
      <c r="U2392" s="88"/>
      <c r="V2392" s="243">
        <f t="shared" si="95"/>
        <v>1079.1629400000002</v>
      </c>
      <c r="W2392" s="30">
        <v>1079</v>
      </c>
      <c r="X2392" s="30">
        <f t="shared" si="97"/>
        <v>1079</v>
      </c>
      <c r="Y2392" s="13" t="s">
        <v>34</v>
      </c>
      <c r="Z2392" s="13">
        <v>63</v>
      </c>
      <c r="AA2392" s="13">
        <v>5</v>
      </c>
      <c r="AB2392" s="13">
        <v>6</v>
      </c>
      <c r="AC2392" s="13"/>
      <c r="AD2392" s="13"/>
    </row>
    <row r="2393" spans="1:30" ht="36" hidden="1" customHeight="1">
      <c r="A2393" s="32">
        <v>23</v>
      </c>
      <c r="B2393" s="53" t="s">
        <v>7008</v>
      </c>
      <c r="C2393" s="123" t="s">
        <v>7009</v>
      </c>
      <c r="D2393" s="56" t="s">
        <v>32</v>
      </c>
      <c r="E2393" s="123" t="s">
        <v>3835</v>
      </c>
      <c r="F2393" s="128">
        <v>14889800</v>
      </c>
      <c r="G2393" s="88"/>
      <c r="H2393" s="13"/>
      <c r="I2393" s="13"/>
      <c r="J2393" s="13"/>
      <c r="K2393" s="13"/>
      <c r="L2393" s="88">
        <v>5000</v>
      </c>
      <c r="M2393" s="87"/>
      <c r="N2393" s="88"/>
      <c r="O2393" s="87"/>
      <c r="P2393" s="88"/>
      <c r="Q2393" s="87"/>
      <c r="R2393" s="87"/>
      <c r="S2393" s="88"/>
      <c r="T2393" s="88"/>
      <c r="U2393" s="88"/>
      <c r="V2393" s="243">
        <f t="shared" si="95"/>
        <v>2301.8961400000003</v>
      </c>
      <c r="W2393" s="30">
        <v>2302</v>
      </c>
      <c r="X2393" s="30">
        <f t="shared" si="97"/>
        <v>2302</v>
      </c>
      <c r="Y2393" s="11" t="s">
        <v>34</v>
      </c>
      <c r="Z2393" s="13">
        <v>63</v>
      </c>
      <c r="AA2393" s="13">
        <v>5</v>
      </c>
      <c r="AB2393" s="13">
        <v>5</v>
      </c>
      <c r="AC2393" s="13" t="s">
        <v>7010</v>
      </c>
      <c r="AD2393" s="13">
        <v>1890</v>
      </c>
    </row>
    <row r="2394" spans="1:30" ht="36" customHeight="1">
      <c r="A2394" s="32">
        <v>24</v>
      </c>
      <c r="B2394" s="53" t="s">
        <v>7011</v>
      </c>
      <c r="C2394" s="123" t="s">
        <v>7012</v>
      </c>
      <c r="D2394" s="56" t="s">
        <v>32</v>
      </c>
      <c r="E2394" s="123" t="s">
        <v>7013</v>
      </c>
      <c r="F2394" s="128">
        <v>6434800</v>
      </c>
      <c r="G2394" s="88"/>
      <c r="H2394" s="13"/>
      <c r="I2394" s="13"/>
      <c r="J2394" s="13"/>
      <c r="K2394" s="13"/>
      <c r="L2394" s="88">
        <v>19350</v>
      </c>
      <c r="M2394" s="87"/>
      <c r="N2394" s="88">
        <v>727</v>
      </c>
      <c r="O2394" s="87"/>
      <c r="P2394" s="88"/>
      <c r="Q2394" s="87"/>
      <c r="R2394" s="87"/>
      <c r="S2394" s="88"/>
      <c r="T2394" s="88"/>
      <c r="U2394" s="88"/>
      <c r="V2394" s="243">
        <f t="shared" si="95"/>
        <v>1010.6010200000002</v>
      </c>
      <c r="W2394" s="30">
        <v>1011</v>
      </c>
      <c r="X2394" s="30">
        <f t="shared" si="97"/>
        <v>1011</v>
      </c>
      <c r="Y2394" s="11" t="s">
        <v>34</v>
      </c>
      <c r="Z2394" s="13">
        <v>63</v>
      </c>
      <c r="AA2394" s="13">
        <v>5</v>
      </c>
      <c r="AB2394" s="13">
        <v>5</v>
      </c>
      <c r="AC2394" s="13"/>
      <c r="AD2394" s="13"/>
    </row>
    <row r="2395" spans="1:30" ht="36" customHeight="1">
      <c r="A2395" s="32">
        <v>25</v>
      </c>
      <c r="B2395" s="286" t="s">
        <v>7014</v>
      </c>
      <c r="C2395" s="286" t="s">
        <v>7015</v>
      </c>
      <c r="D2395" s="56" t="s">
        <v>32</v>
      </c>
      <c r="E2395" s="286" t="s">
        <v>7016</v>
      </c>
      <c r="F2395" s="126">
        <v>7332500</v>
      </c>
      <c r="G2395" s="88"/>
      <c r="H2395" s="13"/>
      <c r="I2395" s="13"/>
      <c r="J2395" s="13"/>
      <c r="K2395" s="13"/>
      <c r="L2395" s="88"/>
      <c r="M2395" s="87"/>
      <c r="N2395" s="88"/>
      <c r="O2395" s="87"/>
      <c r="P2395" s="88"/>
      <c r="Q2395" s="87"/>
      <c r="R2395" s="87"/>
      <c r="S2395" s="88"/>
      <c r="T2395" s="88"/>
      <c r="U2395" s="88"/>
      <c r="V2395" s="243">
        <f t="shared" si="95"/>
        <v>1131.4047500000001</v>
      </c>
      <c r="W2395" s="30"/>
      <c r="X2395" s="30">
        <f t="shared" si="97"/>
        <v>1131.4047500000001</v>
      </c>
      <c r="Y2395" s="11" t="s">
        <v>51</v>
      </c>
      <c r="Z2395" s="13">
        <v>63</v>
      </c>
      <c r="AA2395" s="13">
        <v>5</v>
      </c>
      <c r="AB2395" s="13">
        <v>5</v>
      </c>
      <c r="AC2395" s="13"/>
      <c r="AD2395" s="13"/>
    </row>
    <row r="2396" spans="1:30" ht="36" hidden="1" customHeight="1">
      <c r="A2396" s="32">
        <v>26</v>
      </c>
      <c r="B2396" s="286" t="s">
        <v>7017</v>
      </c>
      <c r="C2396" s="286" t="s">
        <v>7018</v>
      </c>
      <c r="D2396" s="56" t="s">
        <v>32</v>
      </c>
      <c r="E2396" s="286" t="s">
        <v>6734</v>
      </c>
      <c r="F2396" s="126">
        <v>8002400</v>
      </c>
      <c r="G2396" s="88"/>
      <c r="H2396" s="13"/>
      <c r="I2396" s="13"/>
      <c r="J2396" s="13"/>
      <c r="K2396" s="13"/>
      <c r="L2396" s="88"/>
      <c r="M2396" s="87"/>
      <c r="N2396" s="88"/>
      <c r="O2396" s="87"/>
      <c r="P2396" s="88"/>
      <c r="Q2396" s="87"/>
      <c r="R2396" s="87"/>
      <c r="S2396" s="88"/>
      <c r="T2396" s="88"/>
      <c r="U2396" s="88"/>
      <c r="V2396" s="243">
        <f t="shared" si="95"/>
        <v>1234.7703200000001</v>
      </c>
      <c r="W2396" s="30"/>
      <c r="X2396" s="30">
        <f t="shared" si="97"/>
        <v>1234.7703200000001</v>
      </c>
      <c r="Y2396" s="11" t="s">
        <v>51</v>
      </c>
      <c r="Z2396" s="13">
        <v>63</v>
      </c>
      <c r="AA2396" s="13">
        <v>5</v>
      </c>
      <c r="AB2396" s="13">
        <v>5</v>
      </c>
      <c r="AC2396" s="13" t="s">
        <v>7019</v>
      </c>
      <c r="AD2396" s="13">
        <v>1889</v>
      </c>
    </row>
    <row r="2397" spans="1:30" ht="36" hidden="1" customHeight="1">
      <c r="A2397" s="32">
        <v>27</v>
      </c>
      <c r="B2397" s="357" t="s">
        <v>7020</v>
      </c>
      <c r="C2397" s="101" t="s">
        <v>7021</v>
      </c>
      <c r="D2397" s="48" t="s">
        <v>32</v>
      </c>
      <c r="E2397" s="357" t="s">
        <v>1284</v>
      </c>
      <c r="F2397" s="363">
        <v>9241300</v>
      </c>
      <c r="G2397" s="352"/>
      <c r="H2397" s="26"/>
      <c r="I2397" s="26"/>
      <c r="J2397" s="26"/>
      <c r="K2397" s="26"/>
      <c r="L2397" s="352">
        <v>8365</v>
      </c>
      <c r="M2397" s="355"/>
      <c r="N2397" s="352"/>
      <c r="O2397" s="355"/>
      <c r="P2397" s="352"/>
      <c r="Q2397" s="355"/>
      <c r="R2397" s="355"/>
      <c r="S2397" s="352"/>
      <c r="T2397" s="352"/>
      <c r="U2397" s="352"/>
      <c r="V2397" s="243">
        <f t="shared" si="95"/>
        <v>1433.2937900000002</v>
      </c>
      <c r="W2397" s="28">
        <v>1433</v>
      </c>
      <c r="X2397" s="30">
        <f t="shared" si="97"/>
        <v>1433</v>
      </c>
      <c r="Y2397" s="11" t="s">
        <v>34</v>
      </c>
      <c r="Z2397" s="26">
        <v>63</v>
      </c>
      <c r="AA2397" s="26">
        <v>5</v>
      </c>
      <c r="AB2397" s="26">
        <v>5</v>
      </c>
      <c r="AC2397" s="26" t="s">
        <v>7022</v>
      </c>
      <c r="AD2397" s="26">
        <v>1881</v>
      </c>
    </row>
    <row r="2398" spans="1:30" ht="36" customHeight="1">
      <c r="A2398" s="32">
        <v>28</v>
      </c>
      <c r="B2398" s="286" t="s">
        <v>7023</v>
      </c>
      <c r="C2398" s="286" t="s">
        <v>7024</v>
      </c>
      <c r="D2398" s="56" t="s">
        <v>32</v>
      </c>
      <c r="E2398" s="286" t="s">
        <v>1284</v>
      </c>
      <c r="F2398" s="126">
        <v>8379900</v>
      </c>
      <c r="G2398" s="88"/>
      <c r="H2398" s="13"/>
      <c r="I2398" s="13"/>
      <c r="J2398" s="13"/>
      <c r="K2398" s="13"/>
      <c r="L2398" s="88"/>
      <c r="M2398" s="87"/>
      <c r="N2398" s="88"/>
      <c r="O2398" s="87"/>
      <c r="P2398" s="88"/>
      <c r="Q2398" s="87"/>
      <c r="R2398" s="87"/>
      <c r="S2398" s="88"/>
      <c r="T2398" s="88"/>
      <c r="U2398" s="88"/>
      <c r="V2398" s="243">
        <f t="shared" si="95"/>
        <v>1293.0185700000002</v>
      </c>
      <c r="W2398" s="30">
        <v>1293.0185700000002</v>
      </c>
      <c r="X2398" s="30">
        <f t="shared" si="97"/>
        <v>1293.0185700000002</v>
      </c>
      <c r="Y2398" s="11" t="s">
        <v>51</v>
      </c>
      <c r="Z2398" s="13">
        <v>63</v>
      </c>
      <c r="AA2398" s="13">
        <v>5</v>
      </c>
      <c r="AB2398" s="13">
        <v>5</v>
      </c>
      <c r="AC2398" s="13"/>
      <c r="AD2398" s="13"/>
    </row>
    <row r="2399" spans="1:30" ht="36" hidden="1" customHeight="1">
      <c r="A2399" s="32">
        <v>29</v>
      </c>
      <c r="B2399" s="286" t="s">
        <v>7025</v>
      </c>
      <c r="C2399" s="286" t="s">
        <v>7026</v>
      </c>
      <c r="D2399" s="56" t="s">
        <v>32</v>
      </c>
      <c r="E2399" s="286" t="s">
        <v>1284</v>
      </c>
      <c r="F2399" s="126">
        <v>10076900</v>
      </c>
      <c r="G2399" s="88"/>
      <c r="H2399" s="13"/>
      <c r="I2399" s="13"/>
      <c r="J2399" s="13"/>
      <c r="K2399" s="13"/>
      <c r="L2399" s="88"/>
      <c r="M2399" s="87"/>
      <c r="N2399" s="88"/>
      <c r="O2399" s="87"/>
      <c r="P2399" s="88"/>
      <c r="Q2399" s="87"/>
      <c r="R2399" s="87"/>
      <c r="S2399" s="88"/>
      <c r="T2399" s="88"/>
      <c r="U2399" s="88"/>
      <c r="V2399" s="243">
        <f t="shared" si="95"/>
        <v>1554.8656700000001</v>
      </c>
      <c r="W2399" s="30">
        <v>1554.8656700000001</v>
      </c>
      <c r="X2399" s="30">
        <f t="shared" si="97"/>
        <v>1554.8656700000001</v>
      </c>
      <c r="Y2399" s="11" t="s">
        <v>51</v>
      </c>
      <c r="Z2399" s="13">
        <v>63</v>
      </c>
      <c r="AA2399" s="13">
        <v>5</v>
      </c>
      <c r="AB2399" s="13">
        <v>5</v>
      </c>
      <c r="AC2399" s="13" t="s">
        <v>7027</v>
      </c>
      <c r="AD2399" s="13">
        <v>1877</v>
      </c>
    </row>
    <row r="2400" spans="1:30" ht="36" customHeight="1">
      <c r="A2400" s="32">
        <v>30</v>
      </c>
      <c r="B2400" s="286" t="s">
        <v>7028</v>
      </c>
      <c r="C2400" s="286" t="s">
        <v>7029</v>
      </c>
      <c r="D2400" s="56" t="s">
        <v>32</v>
      </c>
      <c r="E2400" s="286" t="s">
        <v>1284</v>
      </c>
      <c r="F2400" s="126">
        <v>14390800</v>
      </c>
      <c r="G2400" s="88"/>
      <c r="H2400" s="13"/>
      <c r="I2400" s="13"/>
      <c r="J2400" s="13"/>
      <c r="K2400" s="13"/>
      <c r="L2400" s="88"/>
      <c r="M2400" s="87"/>
      <c r="N2400" s="88"/>
      <c r="O2400" s="87"/>
      <c r="P2400" s="88"/>
      <c r="Q2400" s="87"/>
      <c r="R2400" s="87"/>
      <c r="S2400" s="88"/>
      <c r="T2400" s="88"/>
      <c r="U2400" s="88"/>
      <c r="V2400" s="243">
        <f t="shared" si="95"/>
        <v>2220.5004400000003</v>
      </c>
      <c r="W2400" s="30">
        <v>2220.5004400000003</v>
      </c>
      <c r="X2400" s="30">
        <f t="shared" si="97"/>
        <v>2220.5004400000003</v>
      </c>
      <c r="Y2400" s="11" t="s">
        <v>51</v>
      </c>
      <c r="Z2400" s="13">
        <v>63</v>
      </c>
      <c r="AA2400" s="13">
        <v>5</v>
      </c>
      <c r="AB2400" s="13">
        <v>5</v>
      </c>
      <c r="AC2400" s="13"/>
      <c r="AD2400" s="13"/>
    </row>
    <row r="2401" spans="1:30" ht="36" hidden="1" customHeight="1">
      <c r="A2401" s="32">
        <v>1</v>
      </c>
      <c r="B2401" s="209" t="s">
        <v>7030</v>
      </c>
      <c r="C2401" s="364" t="s">
        <v>7031</v>
      </c>
      <c r="D2401" s="129" t="s">
        <v>539</v>
      </c>
      <c r="E2401" s="129" t="s">
        <v>1264</v>
      </c>
      <c r="F2401" s="126">
        <v>6180000</v>
      </c>
      <c r="G2401" s="86"/>
      <c r="H2401" s="13"/>
      <c r="I2401" s="13"/>
      <c r="J2401" s="13"/>
      <c r="K2401" s="13"/>
      <c r="L2401" s="86"/>
      <c r="M2401" s="87"/>
      <c r="N2401" s="86"/>
      <c r="O2401" s="86"/>
      <c r="P2401" s="88"/>
      <c r="Q2401" s="87"/>
      <c r="R2401" s="87"/>
      <c r="S2401" s="86"/>
      <c r="T2401" s="86"/>
      <c r="U2401" s="86"/>
      <c r="V2401" s="243">
        <f t="shared" si="95"/>
        <v>953.57400000000007</v>
      </c>
      <c r="W2401" s="152">
        <v>953.57400000000007</v>
      </c>
      <c r="X2401" s="152">
        <f>IF(Y2401="EVN",V2401,W2401)</f>
        <v>953.57400000000007</v>
      </c>
      <c r="Y2401" s="129" t="s">
        <v>34</v>
      </c>
      <c r="Z2401" s="209">
        <v>65</v>
      </c>
      <c r="AA2401" s="209">
        <v>18</v>
      </c>
      <c r="AB2401" s="209">
        <v>6</v>
      </c>
      <c r="AC2401" s="209" t="s">
        <v>7032</v>
      </c>
      <c r="AD2401" s="209">
        <v>1923</v>
      </c>
    </row>
    <row r="2402" spans="1:30" ht="36" hidden="1" customHeight="1">
      <c r="A2402" s="32">
        <v>2</v>
      </c>
      <c r="B2402" s="55" t="s">
        <v>7033</v>
      </c>
      <c r="C2402" s="364" t="s">
        <v>7034</v>
      </c>
      <c r="D2402" s="129" t="s">
        <v>539</v>
      </c>
      <c r="E2402" s="129" t="s">
        <v>1264</v>
      </c>
      <c r="F2402" s="126">
        <v>5490000</v>
      </c>
      <c r="G2402" s="86"/>
      <c r="H2402" s="13"/>
      <c r="I2402" s="13"/>
      <c r="J2402" s="13"/>
      <c r="K2402" s="13"/>
      <c r="L2402" s="86"/>
      <c r="M2402" s="87"/>
      <c r="N2402" s="86"/>
      <c r="O2402" s="86"/>
      <c r="P2402" s="88"/>
      <c r="Q2402" s="87"/>
      <c r="R2402" s="87"/>
      <c r="S2402" s="86"/>
      <c r="T2402" s="86"/>
      <c r="U2402" s="86"/>
      <c r="V2402" s="243">
        <f t="shared" si="95"/>
        <v>847.10700000000008</v>
      </c>
      <c r="W2402" s="152">
        <v>847.10700000000008</v>
      </c>
      <c r="X2402" s="152">
        <f t="shared" ref="X2402:X2446" si="98">IF(Y2402="EVN",V2402,W2402)</f>
        <v>847.10700000000008</v>
      </c>
      <c r="Y2402" s="129" t="s">
        <v>34</v>
      </c>
      <c r="Z2402" s="209">
        <v>65</v>
      </c>
      <c r="AA2402" s="209">
        <v>18</v>
      </c>
      <c r="AB2402" s="209">
        <v>6</v>
      </c>
      <c r="AC2402" s="209" t="s">
        <v>7035</v>
      </c>
      <c r="AD2402" s="209">
        <v>1922</v>
      </c>
    </row>
    <row r="2403" spans="1:30" ht="36" hidden="1" customHeight="1">
      <c r="A2403" s="32">
        <v>3</v>
      </c>
      <c r="B2403" s="209" t="s">
        <v>7036</v>
      </c>
      <c r="C2403" s="364" t="s">
        <v>7037</v>
      </c>
      <c r="D2403" s="129" t="s">
        <v>32</v>
      </c>
      <c r="E2403" s="129" t="s">
        <v>198</v>
      </c>
      <c r="F2403" s="126">
        <v>23197500</v>
      </c>
      <c r="G2403" s="86"/>
      <c r="H2403" s="13"/>
      <c r="I2403" s="13"/>
      <c r="J2403" s="13"/>
      <c r="K2403" s="13"/>
      <c r="L2403" s="86"/>
      <c r="M2403" s="87"/>
      <c r="N2403" s="86"/>
      <c r="O2403" s="86"/>
      <c r="P2403" s="88"/>
      <c r="Q2403" s="87"/>
      <c r="R2403" s="87"/>
      <c r="S2403" s="86"/>
      <c r="T2403" s="86"/>
      <c r="U2403" s="86"/>
      <c r="V2403" s="243">
        <f t="shared" si="95"/>
        <v>3579.3742500000003</v>
      </c>
      <c r="W2403" s="152">
        <v>4970</v>
      </c>
      <c r="X2403" s="152">
        <f t="shared" si="98"/>
        <v>4970</v>
      </c>
      <c r="Y2403" s="11" t="s">
        <v>34</v>
      </c>
      <c r="Z2403" s="209">
        <v>65</v>
      </c>
      <c r="AA2403" s="209">
        <v>18</v>
      </c>
      <c r="AB2403" s="209">
        <v>5</v>
      </c>
      <c r="AC2403" s="209" t="s">
        <v>7038</v>
      </c>
      <c r="AD2403" s="209">
        <v>1902</v>
      </c>
    </row>
    <row r="2404" spans="1:30" ht="36" hidden="1" customHeight="1">
      <c r="A2404" s="32">
        <v>4</v>
      </c>
      <c r="B2404" s="209" t="s">
        <v>7039</v>
      </c>
      <c r="C2404" s="364" t="s">
        <v>7040</v>
      </c>
      <c r="D2404" s="129" t="s">
        <v>32</v>
      </c>
      <c r="E2404" s="129" t="s">
        <v>7041</v>
      </c>
      <c r="F2404" s="126">
        <v>8187900</v>
      </c>
      <c r="G2404" s="86"/>
      <c r="H2404" s="13"/>
      <c r="I2404" s="13"/>
      <c r="J2404" s="13"/>
      <c r="K2404" s="13"/>
      <c r="L2404" s="86"/>
      <c r="M2404" s="87"/>
      <c r="N2404" s="86"/>
      <c r="O2404" s="86"/>
      <c r="P2404" s="88"/>
      <c r="Q2404" s="87"/>
      <c r="R2404" s="87"/>
      <c r="S2404" s="86"/>
      <c r="T2404" s="86"/>
      <c r="U2404" s="86"/>
      <c r="V2404" s="243">
        <f t="shared" si="95"/>
        <v>1263.3929700000001</v>
      </c>
      <c r="W2404" s="152">
        <v>1263.3929700000001</v>
      </c>
      <c r="X2404" s="152">
        <f t="shared" si="98"/>
        <v>1263.3929700000001</v>
      </c>
      <c r="Y2404" s="11" t="s">
        <v>34</v>
      </c>
      <c r="Z2404" s="209">
        <v>65</v>
      </c>
      <c r="AA2404" s="209">
        <v>18</v>
      </c>
      <c r="AB2404" s="209">
        <v>5</v>
      </c>
      <c r="AC2404" s="209" t="s">
        <v>7042</v>
      </c>
      <c r="AD2404" s="209">
        <v>3123</v>
      </c>
    </row>
    <row r="2405" spans="1:30" ht="36" hidden="1" customHeight="1">
      <c r="A2405" s="32">
        <v>5</v>
      </c>
      <c r="B2405" s="55" t="s">
        <v>7043</v>
      </c>
      <c r="C2405" s="364" t="s">
        <v>7044</v>
      </c>
      <c r="D2405" s="129" t="s">
        <v>539</v>
      </c>
      <c r="E2405" s="129" t="s">
        <v>3222</v>
      </c>
      <c r="F2405" s="126">
        <v>6752500</v>
      </c>
      <c r="G2405" s="350"/>
      <c r="H2405" s="13"/>
      <c r="I2405" s="13"/>
      <c r="J2405" s="13"/>
      <c r="K2405" s="13"/>
      <c r="L2405" s="350"/>
      <c r="M2405" s="87"/>
      <c r="N2405" s="350"/>
      <c r="O2405" s="350"/>
      <c r="P2405" s="87"/>
      <c r="Q2405" s="87"/>
      <c r="R2405" s="87"/>
      <c r="S2405" s="350"/>
      <c r="T2405" s="350"/>
      <c r="U2405" s="350"/>
      <c r="V2405" s="243">
        <f t="shared" ref="V2405:V2465" si="99">0.0001543*F2405+0.7*G2405+ 0.7*H2405+0.6*I2405+0.5*J2405+1.02*K2405+0.00088*L2405+0.99*M2405+0.00094*N2405+1.05*O2405+0.00083*P2405+1.09*Q2405+0.0009*R2405+1.09*S2405+1*T2405+0*U2405</f>
        <v>1041.91075</v>
      </c>
      <c r="W2405" s="152">
        <v>1041.91075</v>
      </c>
      <c r="X2405" s="152">
        <f t="shared" si="98"/>
        <v>1041.91075</v>
      </c>
      <c r="Y2405" s="129" t="s">
        <v>34</v>
      </c>
      <c r="Z2405" s="209">
        <v>65</v>
      </c>
      <c r="AA2405" s="209">
        <v>18</v>
      </c>
      <c r="AB2405" s="209">
        <v>6</v>
      </c>
      <c r="AC2405" s="209" t="s">
        <v>7045</v>
      </c>
      <c r="AD2405" s="209">
        <v>1924</v>
      </c>
    </row>
    <row r="2406" spans="1:30" ht="36" hidden="1" customHeight="1">
      <c r="A2406" s="32">
        <v>6</v>
      </c>
      <c r="B2406" s="209" t="s">
        <v>7046</v>
      </c>
      <c r="C2406" s="364" t="s">
        <v>7047</v>
      </c>
      <c r="D2406" s="129" t="s">
        <v>539</v>
      </c>
      <c r="E2406" s="129" t="s">
        <v>3627</v>
      </c>
      <c r="F2406" s="126">
        <v>3738200</v>
      </c>
      <c r="G2406" s="354"/>
      <c r="H2406" s="13"/>
      <c r="I2406" s="13"/>
      <c r="J2406" s="13"/>
      <c r="K2406" s="13"/>
      <c r="L2406" s="354"/>
      <c r="M2406" s="355"/>
      <c r="N2406" s="354"/>
      <c r="O2406" s="354"/>
      <c r="P2406" s="352"/>
      <c r="Q2406" s="355"/>
      <c r="R2406" s="355"/>
      <c r="S2406" s="354"/>
      <c r="T2406" s="354"/>
      <c r="U2406" s="354"/>
      <c r="V2406" s="243">
        <f t="shared" si="99"/>
        <v>576.80426</v>
      </c>
      <c r="W2406" s="152">
        <v>576.80426</v>
      </c>
      <c r="X2406" s="152">
        <f t="shared" si="98"/>
        <v>576.80426</v>
      </c>
      <c r="Y2406" s="129" t="s">
        <v>34</v>
      </c>
      <c r="Z2406" s="209">
        <v>65</v>
      </c>
      <c r="AA2406" s="209">
        <v>18</v>
      </c>
      <c r="AB2406" s="209">
        <v>6</v>
      </c>
      <c r="AC2406" s="209" t="s">
        <v>7048</v>
      </c>
      <c r="AD2406" s="209">
        <v>3124</v>
      </c>
    </row>
    <row r="2407" spans="1:30" ht="36" hidden="1" customHeight="1">
      <c r="A2407" s="32">
        <v>7</v>
      </c>
      <c r="B2407" s="55" t="s">
        <v>7049</v>
      </c>
      <c r="C2407" s="129" t="s">
        <v>7050</v>
      </c>
      <c r="D2407" s="129" t="s">
        <v>32</v>
      </c>
      <c r="E2407" s="129" t="s">
        <v>109</v>
      </c>
      <c r="F2407" s="126">
        <v>6289200</v>
      </c>
      <c r="G2407" s="350"/>
      <c r="H2407" s="13"/>
      <c r="I2407" s="13"/>
      <c r="J2407" s="13"/>
      <c r="K2407" s="13"/>
      <c r="L2407" s="350"/>
      <c r="M2407" s="87"/>
      <c r="N2407" s="350"/>
      <c r="O2407" s="356"/>
      <c r="P2407" s="88"/>
      <c r="Q2407" s="87"/>
      <c r="R2407" s="87"/>
      <c r="S2407" s="350"/>
      <c r="T2407" s="350"/>
      <c r="U2407" s="350"/>
      <c r="V2407" s="243">
        <f t="shared" si="99"/>
        <v>970.42356000000007</v>
      </c>
      <c r="W2407" s="152">
        <v>5566</v>
      </c>
      <c r="X2407" s="152">
        <f t="shared" si="98"/>
        <v>5566</v>
      </c>
      <c r="Y2407" s="11" t="s">
        <v>34</v>
      </c>
      <c r="Z2407" s="209">
        <v>65</v>
      </c>
      <c r="AA2407" s="209">
        <v>18</v>
      </c>
      <c r="AB2407" s="209">
        <v>5</v>
      </c>
      <c r="AC2407" s="209" t="s">
        <v>7051</v>
      </c>
      <c r="AD2407" s="209">
        <v>1901</v>
      </c>
    </row>
    <row r="2408" spans="1:30" ht="36" hidden="1" customHeight="1">
      <c r="A2408" s="32">
        <v>8</v>
      </c>
      <c r="B2408" s="209" t="s">
        <v>7052</v>
      </c>
      <c r="C2408" s="364" t="s">
        <v>7053</v>
      </c>
      <c r="D2408" s="129" t="s">
        <v>32</v>
      </c>
      <c r="E2408" s="129" t="s">
        <v>5981</v>
      </c>
      <c r="F2408" s="126">
        <v>8158900</v>
      </c>
      <c r="G2408" s="354"/>
      <c r="H2408" s="13"/>
      <c r="I2408" s="13"/>
      <c r="J2408" s="13"/>
      <c r="K2408" s="13"/>
      <c r="L2408" s="354"/>
      <c r="M2408" s="355"/>
      <c r="N2408" s="354"/>
      <c r="O2408" s="357"/>
      <c r="P2408" s="358"/>
      <c r="Q2408" s="355"/>
      <c r="R2408" s="355"/>
      <c r="S2408" s="354"/>
      <c r="T2408" s="354"/>
      <c r="U2408" s="354"/>
      <c r="V2408" s="243">
        <f t="shared" si="99"/>
        <v>1258.9182700000001</v>
      </c>
      <c r="W2408" s="152">
        <v>1246</v>
      </c>
      <c r="X2408" s="152">
        <f t="shared" si="98"/>
        <v>1258.9182700000001</v>
      </c>
      <c r="Y2408" s="11" t="s">
        <v>51</v>
      </c>
      <c r="Z2408" s="209">
        <v>65</v>
      </c>
      <c r="AA2408" s="209">
        <v>18</v>
      </c>
      <c r="AB2408" s="209">
        <v>5</v>
      </c>
      <c r="AC2408" s="209" t="s">
        <v>7054</v>
      </c>
      <c r="AD2408" s="209">
        <v>1915</v>
      </c>
    </row>
    <row r="2409" spans="1:30" ht="36" hidden="1" customHeight="1">
      <c r="A2409" s="32">
        <v>9</v>
      </c>
      <c r="B2409" s="209" t="s">
        <v>7055</v>
      </c>
      <c r="C2409" s="364" t="s">
        <v>7056</v>
      </c>
      <c r="D2409" s="129" t="s">
        <v>32</v>
      </c>
      <c r="E2409" s="129" t="s">
        <v>2256</v>
      </c>
      <c r="F2409" s="126">
        <v>6671000</v>
      </c>
      <c r="G2409" s="350"/>
      <c r="H2409" s="13"/>
      <c r="I2409" s="13"/>
      <c r="J2409" s="13"/>
      <c r="K2409" s="13"/>
      <c r="L2409" s="350"/>
      <c r="M2409" s="87"/>
      <c r="N2409" s="350"/>
      <c r="O2409" s="356"/>
      <c r="P2409" s="88"/>
      <c r="Q2409" s="87"/>
      <c r="R2409" s="87"/>
      <c r="S2409" s="350"/>
      <c r="T2409" s="350"/>
      <c r="U2409" s="350"/>
      <c r="V2409" s="243">
        <f t="shared" si="99"/>
        <v>1029.3353</v>
      </c>
      <c r="W2409" s="152">
        <v>1036</v>
      </c>
      <c r="X2409" s="152">
        <f t="shared" si="98"/>
        <v>1036</v>
      </c>
      <c r="Y2409" s="11" t="s">
        <v>34</v>
      </c>
      <c r="Z2409" s="209">
        <v>65</v>
      </c>
      <c r="AA2409" s="209">
        <v>18</v>
      </c>
      <c r="AB2409" s="209">
        <v>5</v>
      </c>
      <c r="AC2409" s="209" t="s">
        <v>7057</v>
      </c>
      <c r="AD2409" s="209">
        <v>1918</v>
      </c>
    </row>
    <row r="2410" spans="1:30" ht="36" hidden="1" customHeight="1">
      <c r="A2410" s="32">
        <v>10</v>
      </c>
      <c r="B2410" s="55" t="s">
        <v>7058</v>
      </c>
      <c r="C2410" s="364" t="s">
        <v>7059</v>
      </c>
      <c r="D2410" s="129" t="s">
        <v>32</v>
      </c>
      <c r="E2410" s="129" t="s">
        <v>2256</v>
      </c>
      <c r="F2410" s="126">
        <v>7367000</v>
      </c>
      <c r="G2410" s="354"/>
      <c r="H2410" s="13"/>
      <c r="I2410" s="13"/>
      <c r="J2410" s="13"/>
      <c r="K2410" s="13"/>
      <c r="L2410" s="354"/>
      <c r="M2410" s="355"/>
      <c r="N2410" s="354"/>
      <c r="O2410" s="357"/>
      <c r="P2410" s="352"/>
      <c r="Q2410" s="355"/>
      <c r="R2410" s="355"/>
      <c r="S2410" s="354"/>
      <c r="T2410" s="354"/>
      <c r="U2410" s="354"/>
      <c r="V2410" s="243">
        <f t="shared" si="99"/>
        <v>1136.7281</v>
      </c>
      <c r="W2410" s="152">
        <v>1136.7281</v>
      </c>
      <c r="X2410" s="152">
        <f t="shared" si="98"/>
        <v>1136.7281</v>
      </c>
      <c r="Y2410" s="11" t="s">
        <v>34</v>
      </c>
      <c r="Z2410" s="209">
        <v>65</v>
      </c>
      <c r="AA2410" s="209">
        <v>18</v>
      </c>
      <c r="AB2410" s="209">
        <v>5</v>
      </c>
      <c r="AC2410" s="209" t="s">
        <v>7060</v>
      </c>
      <c r="AD2410" s="209">
        <v>1913</v>
      </c>
    </row>
    <row r="2411" spans="1:30" ht="36" hidden="1" customHeight="1">
      <c r="A2411" s="32">
        <v>11</v>
      </c>
      <c r="B2411" s="209" t="s">
        <v>7061</v>
      </c>
      <c r="C2411" s="364" t="s">
        <v>7062</v>
      </c>
      <c r="D2411" s="129" t="s">
        <v>32</v>
      </c>
      <c r="E2411" s="129" t="s">
        <v>7041</v>
      </c>
      <c r="F2411" s="126">
        <v>20194400</v>
      </c>
      <c r="G2411" s="286"/>
      <c r="H2411" s="13"/>
      <c r="I2411" s="13"/>
      <c r="J2411" s="13"/>
      <c r="K2411" s="13"/>
      <c r="L2411" s="351"/>
      <c r="M2411" s="87"/>
      <c r="N2411" s="286"/>
      <c r="O2411" s="350"/>
      <c r="P2411" s="359"/>
      <c r="Q2411" s="87"/>
      <c r="R2411" s="87"/>
      <c r="S2411" s="286"/>
      <c r="T2411" s="286"/>
      <c r="U2411" s="286"/>
      <c r="V2411" s="243">
        <f t="shared" si="99"/>
        <v>3115.9959200000003</v>
      </c>
      <c r="W2411" s="152">
        <v>3116</v>
      </c>
      <c r="X2411" s="152">
        <f t="shared" si="98"/>
        <v>3116</v>
      </c>
      <c r="Y2411" s="11" t="s">
        <v>34</v>
      </c>
      <c r="Z2411" s="209">
        <v>65</v>
      </c>
      <c r="AA2411" s="209">
        <v>18</v>
      </c>
      <c r="AB2411" s="209">
        <v>5</v>
      </c>
      <c r="AC2411" s="209" t="s">
        <v>7063</v>
      </c>
      <c r="AD2411" s="209">
        <v>3125</v>
      </c>
    </row>
    <row r="2412" spans="1:30" ht="36" hidden="1" customHeight="1">
      <c r="A2412" s="32">
        <v>12</v>
      </c>
      <c r="B2412" s="209" t="s">
        <v>6986</v>
      </c>
      <c r="C2412" s="364" t="s">
        <v>7064</v>
      </c>
      <c r="D2412" s="129" t="s">
        <v>32</v>
      </c>
      <c r="E2412" s="129" t="s">
        <v>7041</v>
      </c>
      <c r="F2412" s="126">
        <v>17126400</v>
      </c>
      <c r="G2412" s="286"/>
      <c r="H2412" s="13"/>
      <c r="I2412" s="13"/>
      <c r="J2412" s="13"/>
      <c r="K2412" s="13"/>
      <c r="L2412" s="350"/>
      <c r="M2412" s="87"/>
      <c r="N2412" s="286"/>
      <c r="O2412" s="350"/>
      <c r="P2412" s="87"/>
      <c r="Q2412" s="87"/>
      <c r="R2412" s="87"/>
      <c r="S2412" s="286"/>
      <c r="T2412" s="286"/>
      <c r="U2412" s="286"/>
      <c r="V2412" s="243">
        <f t="shared" si="99"/>
        <v>2642.6035200000001</v>
      </c>
      <c r="W2412" s="152">
        <v>2642.6035200000001</v>
      </c>
      <c r="X2412" s="152">
        <f t="shared" si="98"/>
        <v>2642.6035200000001</v>
      </c>
      <c r="Y2412" s="11" t="s">
        <v>34</v>
      </c>
      <c r="Z2412" s="209">
        <v>65</v>
      </c>
      <c r="AA2412" s="209">
        <v>18</v>
      </c>
      <c r="AB2412" s="209">
        <v>5</v>
      </c>
      <c r="AC2412" s="209" t="s">
        <v>7065</v>
      </c>
      <c r="AD2412" s="209">
        <v>1916</v>
      </c>
    </row>
    <row r="2413" spans="1:30" ht="36" customHeight="1">
      <c r="A2413" s="32">
        <v>13</v>
      </c>
      <c r="B2413" s="209" t="s">
        <v>7066</v>
      </c>
      <c r="C2413" s="364" t="s">
        <v>7067</v>
      </c>
      <c r="D2413" s="129" t="s">
        <v>32</v>
      </c>
      <c r="E2413" s="129" t="s">
        <v>7041</v>
      </c>
      <c r="F2413" s="126">
        <v>9494000</v>
      </c>
      <c r="G2413" s="350"/>
      <c r="H2413" s="13"/>
      <c r="I2413" s="13"/>
      <c r="J2413" s="13"/>
      <c r="K2413" s="13"/>
      <c r="L2413" s="350"/>
      <c r="M2413" s="87"/>
      <c r="N2413" s="350"/>
      <c r="O2413" s="350"/>
      <c r="P2413" s="88"/>
      <c r="Q2413" s="87"/>
      <c r="R2413" s="87"/>
      <c r="S2413" s="350"/>
      <c r="T2413" s="350"/>
      <c r="U2413" s="350"/>
      <c r="V2413" s="243">
        <f t="shared" si="99"/>
        <v>1464.9242000000002</v>
      </c>
      <c r="W2413" s="152">
        <v>1464.9242000000002</v>
      </c>
      <c r="X2413" s="152">
        <f t="shared" si="98"/>
        <v>1464.9242000000002</v>
      </c>
      <c r="Y2413" s="11" t="s">
        <v>34</v>
      </c>
      <c r="Z2413" s="209">
        <v>65</v>
      </c>
      <c r="AA2413" s="209">
        <v>18</v>
      </c>
      <c r="AB2413" s="209">
        <v>5</v>
      </c>
      <c r="AC2413" s="209"/>
      <c r="AD2413" s="209"/>
    </row>
    <row r="2414" spans="1:30" ht="36" hidden="1" customHeight="1">
      <c r="A2414" s="32">
        <v>14</v>
      </c>
      <c r="B2414" s="209" t="s">
        <v>7068</v>
      </c>
      <c r="C2414" s="364" t="s">
        <v>7069</v>
      </c>
      <c r="D2414" s="129" t="s">
        <v>32</v>
      </c>
      <c r="E2414" s="129" t="s">
        <v>109</v>
      </c>
      <c r="F2414" s="126">
        <v>8420200</v>
      </c>
      <c r="G2414" s="350"/>
      <c r="H2414" s="13"/>
      <c r="I2414" s="13"/>
      <c r="J2414" s="13"/>
      <c r="K2414" s="13"/>
      <c r="L2414" s="350"/>
      <c r="M2414" s="87"/>
      <c r="N2414" s="350"/>
      <c r="O2414" s="350"/>
      <c r="P2414" s="88"/>
      <c r="Q2414" s="87"/>
      <c r="R2414" s="87"/>
      <c r="S2414" s="350"/>
      <c r="T2414" s="350"/>
      <c r="U2414" s="350"/>
      <c r="V2414" s="243">
        <f t="shared" si="99"/>
        <v>1299.23686</v>
      </c>
      <c r="W2414" s="152">
        <v>1299.23686</v>
      </c>
      <c r="X2414" s="152">
        <f t="shared" si="98"/>
        <v>1299.23686</v>
      </c>
      <c r="Y2414" s="11" t="s">
        <v>34</v>
      </c>
      <c r="Z2414" s="209">
        <v>65</v>
      </c>
      <c r="AA2414" s="209">
        <v>18</v>
      </c>
      <c r="AB2414" s="209">
        <v>5</v>
      </c>
      <c r="AC2414" s="209" t="s">
        <v>7070</v>
      </c>
      <c r="AD2414" s="209">
        <v>1899</v>
      </c>
    </row>
    <row r="2415" spans="1:30" ht="36" customHeight="1">
      <c r="A2415" s="32">
        <v>15</v>
      </c>
      <c r="B2415" s="209" t="s">
        <v>7071</v>
      </c>
      <c r="C2415" s="364" t="s">
        <v>7072</v>
      </c>
      <c r="D2415" s="129" t="s">
        <v>32</v>
      </c>
      <c r="E2415" s="129" t="s">
        <v>5981</v>
      </c>
      <c r="F2415" s="126">
        <v>8835400</v>
      </c>
      <c r="G2415" s="350"/>
      <c r="H2415" s="13"/>
      <c r="I2415" s="13"/>
      <c r="J2415" s="13"/>
      <c r="K2415" s="13"/>
      <c r="L2415" s="350"/>
      <c r="M2415" s="87"/>
      <c r="N2415" s="350"/>
      <c r="O2415" s="350"/>
      <c r="P2415" s="88"/>
      <c r="Q2415" s="87"/>
      <c r="R2415" s="87"/>
      <c r="S2415" s="350"/>
      <c r="T2415" s="350"/>
      <c r="U2415" s="350"/>
      <c r="V2415" s="243">
        <f t="shared" si="99"/>
        <v>1363.30222</v>
      </c>
      <c r="W2415" s="152">
        <v>1363.30222</v>
      </c>
      <c r="X2415" s="152">
        <f t="shared" si="98"/>
        <v>1363.30222</v>
      </c>
      <c r="Y2415" s="11" t="s">
        <v>34</v>
      </c>
      <c r="Z2415" s="209">
        <v>65</v>
      </c>
      <c r="AA2415" s="209">
        <v>18</v>
      </c>
      <c r="AB2415" s="209">
        <v>5</v>
      </c>
      <c r="AC2415" s="209"/>
      <c r="AD2415" s="209"/>
    </row>
    <row r="2416" spans="1:30" ht="36" customHeight="1">
      <c r="A2416" s="32">
        <v>16</v>
      </c>
      <c r="B2416" s="209" t="s">
        <v>7073</v>
      </c>
      <c r="C2416" s="364" t="s">
        <v>7074</v>
      </c>
      <c r="D2416" s="129" t="s">
        <v>539</v>
      </c>
      <c r="E2416" s="129" t="s">
        <v>3627</v>
      </c>
      <c r="F2416" s="126">
        <v>12181900</v>
      </c>
      <c r="G2416" s="350"/>
      <c r="H2416" s="13"/>
      <c r="I2416" s="13"/>
      <c r="J2416" s="13"/>
      <c r="K2416" s="13"/>
      <c r="L2416" s="350"/>
      <c r="M2416" s="87"/>
      <c r="N2416" s="350"/>
      <c r="O2416" s="350"/>
      <c r="P2416" s="88"/>
      <c r="Q2416" s="87"/>
      <c r="R2416" s="87"/>
      <c r="S2416" s="350"/>
      <c r="T2416" s="350"/>
      <c r="U2416" s="350"/>
      <c r="V2416" s="243">
        <f t="shared" si="99"/>
        <v>1879.6671700000002</v>
      </c>
      <c r="W2416" s="152">
        <v>1879.6671700000002</v>
      </c>
      <c r="X2416" s="152">
        <f t="shared" si="98"/>
        <v>1879.6671700000002</v>
      </c>
      <c r="Y2416" s="129" t="s">
        <v>34</v>
      </c>
      <c r="Z2416" s="209">
        <v>65</v>
      </c>
      <c r="AA2416" s="209">
        <v>18</v>
      </c>
      <c r="AB2416" s="209">
        <v>6</v>
      </c>
      <c r="AC2416" s="209"/>
      <c r="AD2416" s="209"/>
    </row>
    <row r="2417" spans="1:30" ht="36" hidden="1" customHeight="1">
      <c r="A2417" s="32">
        <v>17</v>
      </c>
      <c r="B2417" s="55" t="s">
        <v>7075</v>
      </c>
      <c r="C2417" s="364" t="s">
        <v>7076</v>
      </c>
      <c r="D2417" s="129" t="s">
        <v>32</v>
      </c>
      <c r="E2417" s="129" t="s">
        <v>3835</v>
      </c>
      <c r="F2417" s="126">
        <v>11367900</v>
      </c>
      <c r="G2417" s="350"/>
      <c r="H2417" s="13"/>
      <c r="I2417" s="13"/>
      <c r="J2417" s="13"/>
      <c r="K2417" s="13"/>
      <c r="L2417" s="350"/>
      <c r="M2417" s="87"/>
      <c r="N2417" s="350"/>
      <c r="O2417" s="350"/>
      <c r="P2417" s="87"/>
      <c r="Q2417" s="87"/>
      <c r="R2417" s="87"/>
      <c r="S2417" s="350"/>
      <c r="T2417" s="350"/>
      <c r="U2417" s="350"/>
      <c r="V2417" s="243">
        <f t="shared" si="99"/>
        <v>1754.0669700000001</v>
      </c>
      <c r="W2417" s="152">
        <v>1754.0669700000001</v>
      </c>
      <c r="X2417" s="152">
        <f t="shared" si="98"/>
        <v>1754.0669700000001</v>
      </c>
      <c r="Y2417" s="11" t="s">
        <v>34</v>
      </c>
      <c r="Z2417" s="209">
        <v>65</v>
      </c>
      <c r="AA2417" s="209">
        <v>18</v>
      </c>
      <c r="AB2417" s="209">
        <v>5</v>
      </c>
      <c r="AC2417" s="209" t="s">
        <v>7077</v>
      </c>
      <c r="AD2417" s="209">
        <v>1900</v>
      </c>
    </row>
    <row r="2418" spans="1:30" ht="36" customHeight="1">
      <c r="A2418" s="32">
        <v>18</v>
      </c>
      <c r="B2418" s="55" t="s">
        <v>7078</v>
      </c>
      <c r="C2418" s="364" t="s">
        <v>7079</v>
      </c>
      <c r="D2418" s="129" t="s">
        <v>32</v>
      </c>
      <c r="E2418" s="129" t="s">
        <v>7041</v>
      </c>
      <c r="F2418" s="126">
        <v>7364500</v>
      </c>
      <c r="G2418" s="92"/>
      <c r="H2418" s="13"/>
      <c r="I2418" s="13"/>
      <c r="J2418" s="13"/>
      <c r="K2418" s="13"/>
      <c r="L2418" s="151"/>
      <c r="M2418" s="87"/>
      <c r="N2418" s="92"/>
      <c r="O2418" s="87"/>
      <c r="P2418" s="88"/>
      <c r="Q2418" s="87"/>
      <c r="R2418" s="87"/>
      <c r="S2418" s="92"/>
      <c r="T2418" s="92"/>
      <c r="U2418" s="92"/>
      <c r="V2418" s="243">
        <f t="shared" si="99"/>
        <v>1136.3423500000001</v>
      </c>
      <c r="W2418" s="152">
        <v>1136.3423500000001</v>
      </c>
      <c r="X2418" s="152">
        <f t="shared" si="98"/>
        <v>1136.3423500000001</v>
      </c>
      <c r="Y2418" s="11" t="s">
        <v>34</v>
      </c>
      <c r="Z2418" s="209">
        <v>65</v>
      </c>
      <c r="AA2418" s="209">
        <v>18</v>
      </c>
      <c r="AB2418" s="209">
        <v>5</v>
      </c>
      <c r="AC2418" s="209"/>
      <c r="AD2418" s="209"/>
    </row>
    <row r="2419" spans="1:30" ht="36" hidden="1" customHeight="1">
      <c r="A2419" s="32">
        <v>19</v>
      </c>
      <c r="B2419" s="55" t="s">
        <v>7080</v>
      </c>
      <c r="C2419" s="364" t="s">
        <v>7081</v>
      </c>
      <c r="D2419" s="129" t="s">
        <v>32</v>
      </c>
      <c r="E2419" s="129" t="s">
        <v>3835</v>
      </c>
      <c r="F2419" s="126">
        <v>18532200</v>
      </c>
      <c r="G2419" s="88"/>
      <c r="H2419" s="13"/>
      <c r="I2419" s="13"/>
      <c r="J2419" s="13"/>
      <c r="K2419" s="13"/>
      <c r="L2419" s="88"/>
      <c r="M2419" s="87"/>
      <c r="N2419" s="88"/>
      <c r="O2419" s="87"/>
      <c r="P2419" s="88"/>
      <c r="Q2419" s="87"/>
      <c r="R2419" s="87"/>
      <c r="S2419" s="88"/>
      <c r="T2419" s="88"/>
      <c r="U2419" s="88"/>
      <c r="V2419" s="243">
        <f t="shared" si="99"/>
        <v>2859.5184600000002</v>
      </c>
      <c r="W2419" s="152">
        <v>3119</v>
      </c>
      <c r="X2419" s="152">
        <f t="shared" si="98"/>
        <v>3119</v>
      </c>
      <c r="Y2419" s="11" t="s">
        <v>34</v>
      </c>
      <c r="Z2419" s="209">
        <v>65</v>
      </c>
      <c r="AA2419" s="209">
        <v>18</v>
      </c>
      <c r="AB2419" s="209">
        <v>5</v>
      </c>
      <c r="AC2419" s="209" t="s">
        <v>7082</v>
      </c>
      <c r="AD2419" s="209">
        <v>1906</v>
      </c>
    </row>
    <row r="2420" spans="1:30" ht="36" hidden="1" customHeight="1">
      <c r="A2420" s="32">
        <v>20</v>
      </c>
      <c r="B2420" s="209" t="s">
        <v>7083</v>
      </c>
      <c r="C2420" s="364" t="s">
        <v>7084</v>
      </c>
      <c r="D2420" s="129" t="s">
        <v>32</v>
      </c>
      <c r="E2420" s="129" t="s">
        <v>522</v>
      </c>
      <c r="F2420" s="126">
        <v>15455000</v>
      </c>
      <c r="G2420" s="88"/>
      <c r="H2420" s="13"/>
      <c r="I2420" s="13"/>
      <c r="J2420" s="13"/>
      <c r="K2420" s="13"/>
      <c r="L2420" s="88"/>
      <c r="M2420" s="87"/>
      <c r="N2420" s="88"/>
      <c r="O2420" s="87"/>
      <c r="P2420" s="88"/>
      <c r="Q2420" s="87"/>
      <c r="R2420" s="87"/>
      <c r="S2420" s="88"/>
      <c r="T2420" s="88"/>
      <c r="U2420" s="88"/>
      <c r="V2420" s="243">
        <f t="shared" si="99"/>
        <v>2384.7065000000002</v>
      </c>
      <c r="W2420" s="152">
        <v>2384.7065000000002</v>
      </c>
      <c r="X2420" s="152">
        <f t="shared" si="98"/>
        <v>2384.7065000000002</v>
      </c>
      <c r="Y2420" s="11" t="s">
        <v>34</v>
      </c>
      <c r="Z2420" s="209">
        <v>65</v>
      </c>
      <c r="AA2420" s="209">
        <v>18</v>
      </c>
      <c r="AB2420" s="209">
        <v>5</v>
      </c>
      <c r="AC2420" s="209" t="s">
        <v>7085</v>
      </c>
      <c r="AD2420" s="209">
        <v>1904</v>
      </c>
    </row>
    <row r="2421" spans="1:30" ht="36" hidden="1" customHeight="1">
      <c r="A2421" s="32">
        <v>21</v>
      </c>
      <c r="B2421" s="209" t="s">
        <v>7086</v>
      </c>
      <c r="C2421" s="364" t="s">
        <v>7087</v>
      </c>
      <c r="D2421" s="129" t="s">
        <v>32</v>
      </c>
      <c r="E2421" s="129" t="s">
        <v>522</v>
      </c>
      <c r="F2421" s="126">
        <v>62914000</v>
      </c>
      <c r="G2421" s="88"/>
      <c r="H2421" s="13"/>
      <c r="I2421" s="13"/>
      <c r="J2421" s="13"/>
      <c r="K2421" s="13"/>
      <c r="L2421" s="361"/>
      <c r="M2421" s="87"/>
      <c r="N2421" s="88"/>
      <c r="O2421" s="87"/>
      <c r="P2421" s="88"/>
      <c r="Q2421" s="87"/>
      <c r="R2421" s="87"/>
      <c r="S2421" s="362"/>
      <c r="T2421" s="362"/>
      <c r="U2421" s="362"/>
      <c r="V2421" s="243">
        <f t="shared" si="99"/>
        <v>9707.6302000000014</v>
      </c>
      <c r="W2421" s="152">
        <v>9791</v>
      </c>
      <c r="X2421" s="152">
        <f t="shared" si="98"/>
        <v>9791</v>
      </c>
      <c r="Y2421" s="11" t="s">
        <v>34</v>
      </c>
      <c r="Z2421" s="209">
        <v>65</v>
      </c>
      <c r="AA2421" s="209">
        <v>18</v>
      </c>
      <c r="AB2421" s="209">
        <v>5</v>
      </c>
      <c r="AC2421" s="209" t="s">
        <v>7088</v>
      </c>
      <c r="AD2421" s="209">
        <v>1910</v>
      </c>
    </row>
    <row r="2422" spans="1:30" ht="36" hidden="1" customHeight="1">
      <c r="A2422" s="32">
        <v>22</v>
      </c>
      <c r="B2422" s="55" t="s">
        <v>7089</v>
      </c>
      <c r="C2422" s="364" t="s">
        <v>7090</v>
      </c>
      <c r="D2422" s="129" t="s">
        <v>32</v>
      </c>
      <c r="E2422" s="129" t="s">
        <v>3835</v>
      </c>
      <c r="F2422" s="126">
        <v>18282800</v>
      </c>
      <c r="G2422" s="88"/>
      <c r="H2422" s="13"/>
      <c r="I2422" s="13"/>
      <c r="J2422" s="13"/>
      <c r="K2422" s="13"/>
      <c r="L2422" s="361"/>
      <c r="M2422" s="87"/>
      <c r="N2422" s="88"/>
      <c r="O2422" s="87"/>
      <c r="P2422" s="88"/>
      <c r="Q2422" s="87"/>
      <c r="R2422" s="87"/>
      <c r="S2422" s="88"/>
      <c r="T2422" s="88"/>
      <c r="U2422" s="88"/>
      <c r="V2422" s="243">
        <f t="shared" si="99"/>
        <v>2821.03604</v>
      </c>
      <c r="W2422" s="152">
        <v>2821.03604</v>
      </c>
      <c r="X2422" s="152">
        <f t="shared" si="98"/>
        <v>2821.03604</v>
      </c>
      <c r="Y2422" s="11" t="s">
        <v>34</v>
      </c>
      <c r="Z2422" s="209">
        <v>65</v>
      </c>
      <c r="AA2422" s="209">
        <v>18</v>
      </c>
      <c r="AB2422" s="209">
        <v>5</v>
      </c>
      <c r="AC2422" s="209" t="s">
        <v>7091</v>
      </c>
      <c r="AD2422" s="209">
        <v>1907</v>
      </c>
    </row>
    <row r="2423" spans="1:30" ht="36" customHeight="1">
      <c r="A2423" s="32">
        <v>23</v>
      </c>
      <c r="B2423" s="55" t="s">
        <v>7092</v>
      </c>
      <c r="C2423" s="364" t="s">
        <v>7093</v>
      </c>
      <c r="D2423" s="129" t="s">
        <v>32</v>
      </c>
      <c r="E2423" s="129" t="s">
        <v>5981</v>
      </c>
      <c r="F2423" s="126">
        <v>6700500</v>
      </c>
      <c r="G2423" s="88"/>
      <c r="H2423" s="13"/>
      <c r="I2423" s="13"/>
      <c r="J2423" s="13"/>
      <c r="K2423" s="13"/>
      <c r="L2423" s="88"/>
      <c r="M2423" s="87"/>
      <c r="N2423" s="88"/>
      <c r="O2423" s="87"/>
      <c r="P2423" s="88"/>
      <c r="Q2423" s="87"/>
      <c r="R2423" s="87"/>
      <c r="S2423" s="88"/>
      <c r="T2423" s="88"/>
      <c r="U2423" s="88"/>
      <c r="V2423" s="243">
        <f t="shared" si="99"/>
        <v>1033.88715</v>
      </c>
      <c r="W2423" s="152">
        <v>1033.88715</v>
      </c>
      <c r="X2423" s="152">
        <f t="shared" si="98"/>
        <v>1033.88715</v>
      </c>
      <c r="Y2423" s="11" t="s">
        <v>34</v>
      </c>
      <c r="Z2423" s="209">
        <v>65</v>
      </c>
      <c r="AA2423" s="209">
        <v>18</v>
      </c>
      <c r="AB2423" s="209">
        <v>5</v>
      </c>
      <c r="AC2423" s="209"/>
      <c r="AD2423" s="209"/>
    </row>
    <row r="2424" spans="1:30" ht="36" hidden="1" customHeight="1">
      <c r="A2424" s="32">
        <v>24</v>
      </c>
      <c r="B2424" s="55" t="s">
        <v>7094</v>
      </c>
      <c r="C2424" s="364" t="s">
        <v>7095</v>
      </c>
      <c r="D2424" s="129" t="s">
        <v>32</v>
      </c>
      <c r="E2424" s="129" t="s">
        <v>3835</v>
      </c>
      <c r="F2424" s="126">
        <v>6623000</v>
      </c>
      <c r="G2424" s="88"/>
      <c r="H2424" s="13"/>
      <c r="I2424" s="13"/>
      <c r="J2424" s="13"/>
      <c r="K2424" s="13"/>
      <c r="L2424" s="88"/>
      <c r="M2424" s="87"/>
      <c r="N2424" s="88"/>
      <c r="O2424" s="87"/>
      <c r="P2424" s="88"/>
      <c r="Q2424" s="87"/>
      <c r="R2424" s="87"/>
      <c r="S2424" s="88"/>
      <c r="T2424" s="88"/>
      <c r="U2424" s="88"/>
      <c r="V2424" s="243">
        <f t="shared" si="99"/>
        <v>1021.9289000000001</v>
      </c>
      <c r="W2424" s="152">
        <v>1021.9289000000001</v>
      </c>
      <c r="X2424" s="152">
        <f t="shared" si="98"/>
        <v>1021.9289000000001</v>
      </c>
      <c r="Y2424" s="11" t="s">
        <v>34</v>
      </c>
      <c r="Z2424" s="209">
        <v>65</v>
      </c>
      <c r="AA2424" s="209">
        <v>18</v>
      </c>
      <c r="AB2424" s="209">
        <v>5</v>
      </c>
      <c r="AC2424" s="209" t="s">
        <v>7096</v>
      </c>
      <c r="AD2424" s="209">
        <v>1912</v>
      </c>
    </row>
    <row r="2425" spans="1:30" ht="36" hidden="1" customHeight="1">
      <c r="A2425" s="32">
        <v>25</v>
      </c>
      <c r="B2425" s="209" t="s">
        <v>7097</v>
      </c>
      <c r="C2425" s="364" t="s">
        <v>7098</v>
      </c>
      <c r="D2425" s="129" t="s">
        <v>32</v>
      </c>
      <c r="E2425" s="129" t="s">
        <v>289</v>
      </c>
      <c r="F2425" s="126">
        <v>7117500</v>
      </c>
      <c r="G2425" s="88"/>
      <c r="H2425" s="13"/>
      <c r="I2425" s="13"/>
      <c r="J2425" s="13"/>
      <c r="K2425" s="13"/>
      <c r="L2425" s="88"/>
      <c r="M2425" s="87"/>
      <c r="N2425" s="88">
        <v>727</v>
      </c>
      <c r="O2425" s="87"/>
      <c r="P2425" s="88"/>
      <c r="Q2425" s="87"/>
      <c r="R2425" s="87"/>
      <c r="S2425" s="88"/>
      <c r="T2425" s="88"/>
      <c r="U2425" s="88"/>
      <c r="V2425" s="243">
        <f t="shared" si="99"/>
        <v>1098.91363</v>
      </c>
      <c r="W2425" s="152">
        <v>2551</v>
      </c>
      <c r="X2425" s="152">
        <f t="shared" si="98"/>
        <v>2551</v>
      </c>
      <c r="Y2425" s="11" t="s">
        <v>34</v>
      </c>
      <c r="Z2425" s="209">
        <v>65</v>
      </c>
      <c r="AA2425" s="209">
        <v>18</v>
      </c>
      <c r="AB2425" s="209">
        <v>5</v>
      </c>
      <c r="AC2425" s="209" t="s">
        <v>7099</v>
      </c>
      <c r="AD2425" s="209">
        <v>1921</v>
      </c>
    </row>
    <row r="2426" spans="1:30" ht="36" hidden="1" customHeight="1">
      <c r="A2426" s="32">
        <v>26</v>
      </c>
      <c r="B2426" s="209" t="s">
        <v>7100</v>
      </c>
      <c r="C2426" s="364" t="s">
        <v>7101</v>
      </c>
      <c r="D2426" s="129" t="s">
        <v>32</v>
      </c>
      <c r="E2426" s="129" t="s">
        <v>3835</v>
      </c>
      <c r="F2426" s="126">
        <v>8228600</v>
      </c>
      <c r="G2426" s="88"/>
      <c r="H2426" s="13"/>
      <c r="I2426" s="13"/>
      <c r="J2426" s="13"/>
      <c r="K2426" s="13"/>
      <c r="L2426" s="88"/>
      <c r="M2426" s="87"/>
      <c r="N2426" s="88"/>
      <c r="O2426" s="87"/>
      <c r="P2426" s="88"/>
      <c r="Q2426" s="87"/>
      <c r="R2426" s="87"/>
      <c r="S2426" s="88"/>
      <c r="T2426" s="88"/>
      <c r="U2426" s="88"/>
      <c r="V2426" s="243">
        <f t="shared" si="99"/>
        <v>1269.6729800000001</v>
      </c>
      <c r="W2426" s="152">
        <v>1278</v>
      </c>
      <c r="X2426" s="152">
        <f t="shared" si="98"/>
        <v>1278</v>
      </c>
      <c r="Y2426" s="11" t="s">
        <v>34</v>
      </c>
      <c r="Z2426" s="209">
        <v>65</v>
      </c>
      <c r="AA2426" s="209">
        <v>18</v>
      </c>
      <c r="AB2426" s="209">
        <v>5</v>
      </c>
      <c r="AC2426" s="209" t="s">
        <v>7102</v>
      </c>
      <c r="AD2426" s="209">
        <v>1893</v>
      </c>
    </row>
    <row r="2427" spans="1:30" ht="36" hidden="1" customHeight="1">
      <c r="A2427" s="32">
        <v>27</v>
      </c>
      <c r="B2427" s="209" t="s">
        <v>7103</v>
      </c>
      <c r="C2427" s="364" t="s">
        <v>7104</v>
      </c>
      <c r="D2427" s="129" t="s">
        <v>32</v>
      </c>
      <c r="E2427" s="129" t="s">
        <v>3835</v>
      </c>
      <c r="F2427" s="126">
        <v>11391100</v>
      </c>
      <c r="G2427" s="88"/>
      <c r="H2427" s="13"/>
      <c r="I2427" s="13"/>
      <c r="J2427" s="13"/>
      <c r="K2427" s="13"/>
      <c r="L2427" s="88"/>
      <c r="M2427" s="87"/>
      <c r="N2427" s="88"/>
      <c r="O2427" s="87"/>
      <c r="P2427" s="88"/>
      <c r="Q2427" s="87"/>
      <c r="R2427" s="87"/>
      <c r="S2427" s="88"/>
      <c r="T2427" s="88"/>
      <c r="U2427" s="88"/>
      <c r="V2427" s="243">
        <f t="shared" si="99"/>
        <v>1757.6467300000002</v>
      </c>
      <c r="W2427" s="152">
        <v>1757.6467300000002</v>
      </c>
      <c r="X2427" s="152">
        <f t="shared" si="98"/>
        <v>1757.6467300000002</v>
      </c>
      <c r="Y2427" s="11" t="s">
        <v>34</v>
      </c>
      <c r="Z2427" s="209">
        <v>65</v>
      </c>
      <c r="AA2427" s="209">
        <v>18</v>
      </c>
      <c r="AB2427" s="209">
        <v>5</v>
      </c>
      <c r="AC2427" s="209" t="s">
        <v>7105</v>
      </c>
      <c r="AD2427" s="209">
        <v>3128</v>
      </c>
    </row>
    <row r="2428" spans="1:30" ht="36" hidden="1" customHeight="1">
      <c r="A2428" s="32">
        <v>28</v>
      </c>
      <c r="B2428" s="209" t="s">
        <v>7106</v>
      </c>
      <c r="C2428" s="364" t="s">
        <v>7107</v>
      </c>
      <c r="D2428" s="129" t="s">
        <v>32</v>
      </c>
      <c r="E2428" s="129" t="s">
        <v>3835</v>
      </c>
      <c r="F2428" s="126">
        <v>6768000</v>
      </c>
      <c r="G2428" s="88"/>
      <c r="H2428" s="13"/>
      <c r="I2428" s="13"/>
      <c r="J2428" s="13"/>
      <c r="K2428" s="13"/>
      <c r="L2428" s="88"/>
      <c r="M2428" s="87"/>
      <c r="N2428" s="88"/>
      <c r="O2428" s="87"/>
      <c r="P2428" s="88"/>
      <c r="Q2428" s="87"/>
      <c r="R2428" s="87"/>
      <c r="S2428" s="88"/>
      <c r="T2428" s="88"/>
      <c r="U2428" s="88"/>
      <c r="V2428" s="243">
        <f t="shared" si="99"/>
        <v>1044.3024</v>
      </c>
      <c r="W2428" s="152">
        <v>1203</v>
      </c>
      <c r="X2428" s="152">
        <f t="shared" si="98"/>
        <v>1203</v>
      </c>
      <c r="Y2428" s="11" t="s">
        <v>34</v>
      </c>
      <c r="Z2428" s="209">
        <v>65</v>
      </c>
      <c r="AA2428" s="209">
        <v>18</v>
      </c>
      <c r="AB2428" s="209">
        <v>5</v>
      </c>
      <c r="AC2428" s="209" t="s">
        <v>7108</v>
      </c>
      <c r="AD2428" s="209">
        <v>1894</v>
      </c>
    </row>
    <row r="2429" spans="1:30" ht="36" hidden="1" customHeight="1">
      <c r="A2429" s="32">
        <v>29</v>
      </c>
      <c r="B2429" s="209" t="s">
        <v>7109</v>
      </c>
      <c r="C2429" s="364" t="s">
        <v>7110</v>
      </c>
      <c r="D2429" s="129" t="s">
        <v>32</v>
      </c>
      <c r="E2429" s="129" t="s">
        <v>3835</v>
      </c>
      <c r="F2429" s="126">
        <v>7397240</v>
      </c>
      <c r="G2429" s="88"/>
      <c r="H2429" s="13"/>
      <c r="I2429" s="13"/>
      <c r="J2429" s="13"/>
      <c r="K2429" s="13"/>
      <c r="L2429" s="88"/>
      <c r="M2429" s="87"/>
      <c r="N2429" s="88"/>
      <c r="O2429" s="87"/>
      <c r="P2429" s="88"/>
      <c r="Q2429" s="87"/>
      <c r="R2429" s="87"/>
      <c r="S2429" s="88"/>
      <c r="T2429" s="88"/>
      <c r="U2429" s="88"/>
      <c r="V2429" s="243">
        <f t="shared" si="99"/>
        <v>1141.3941320000001</v>
      </c>
      <c r="W2429" s="152">
        <v>1144</v>
      </c>
      <c r="X2429" s="152">
        <f t="shared" si="98"/>
        <v>1144</v>
      </c>
      <c r="Y2429" s="11" t="s">
        <v>34</v>
      </c>
      <c r="Z2429" s="209">
        <v>65</v>
      </c>
      <c r="AA2429" s="209">
        <v>18</v>
      </c>
      <c r="AB2429" s="209">
        <v>5</v>
      </c>
      <c r="AC2429" s="209" t="s">
        <v>7111</v>
      </c>
      <c r="AD2429" s="209">
        <v>1911</v>
      </c>
    </row>
    <row r="2430" spans="1:30" ht="36" hidden="1" customHeight="1">
      <c r="A2430" s="32">
        <v>30</v>
      </c>
      <c r="B2430" s="209" t="s">
        <v>7112</v>
      </c>
      <c r="C2430" s="364" t="s">
        <v>7113</v>
      </c>
      <c r="D2430" s="129" t="s">
        <v>32</v>
      </c>
      <c r="E2430" s="129" t="s">
        <v>7041</v>
      </c>
      <c r="F2430" s="126">
        <v>9056200</v>
      </c>
      <c r="G2430" s="88"/>
      <c r="H2430" s="13"/>
      <c r="I2430" s="13"/>
      <c r="J2430" s="13"/>
      <c r="K2430" s="13"/>
      <c r="L2430" s="88"/>
      <c r="M2430" s="87"/>
      <c r="N2430" s="88"/>
      <c r="O2430" s="87"/>
      <c r="P2430" s="88"/>
      <c r="Q2430" s="87"/>
      <c r="R2430" s="87"/>
      <c r="S2430" s="88"/>
      <c r="T2430" s="88"/>
      <c r="U2430" s="88"/>
      <c r="V2430" s="243">
        <f t="shared" si="99"/>
        <v>1397.37166</v>
      </c>
      <c r="W2430" s="152">
        <v>1397.37166</v>
      </c>
      <c r="X2430" s="152">
        <f t="shared" si="98"/>
        <v>1397.37166</v>
      </c>
      <c r="Y2430" s="11" t="s">
        <v>34</v>
      </c>
      <c r="Z2430" s="209">
        <v>65</v>
      </c>
      <c r="AA2430" s="209">
        <v>18</v>
      </c>
      <c r="AB2430" s="209">
        <v>5</v>
      </c>
      <c r="AC2430" s="209" t="s">
        <v>7114</v>
      </c>
      <c r="AD2430" s="209">
        <v>3129</v>
      </c>
    </row>
    <row r="2431" spans="1:30" ht="36" hidden="1" customHeight="1">
      <c r="A2431" s="32">
        <v>31</v>
      </c>
      <c r="B2431" s="209" t="s">
        <v>7115</v>
      </c>
      <c r="C2431" s="364" t="s">
        <v>7116</v>
      </c>
      <c r="D2431" s="129" t="s">
        <v>32</v>
      </c>
      <c r="E2431" s="129" t="s">
        <v>3835</v>
      </c>
      <c r="F2431" s="126">
        <v>33254900</v>
      </c>
      <c r="G2431" s="88"/>
      <c r="H2431" s="13"/>
      <c r="I2431" s="13"/>
      <c r="J2431" s="13"/>
      <c r="K2431" s="13"/>
      <c r="L2431" s="88"/>
      <c r="M2431" s="87"/>
      <c r="N2431" s="88"/>
      <c r="O2431" s="87"/>
      <c r="P2431" s="88"/>
      <c r="Q2431" s="87"/>
      <c r="R2431" s="87"/>
      <c r="S2431" s="88"/>
      <c r="T2431" s="88"/>
      <c r="U2431" s="88"/>
      <c r="V2431" s="243">
        <f t="shared" si="99"/>
        <v>5131.2310700000007</v>
      </c>
      <c r="W2431" s="152">
        <v>5131.2310700000007</v>
      </c>
      <c r="X2431" s="152">
        <f t="shared" si="98"/>
        <v>5131.2310700000007</v>
      </c>
      <c r="Y2431" s="11" t="s">
        <v>34</v>
      </c>
      <c r="Z2431" s="209">
        <v>65</v>
      </c>
      <c r="AA2431" s="209">
        <v>18</v>
      </c>
      <c r="AB2431" s="209">
        <v>5</v>
      </c>
      <c r="AC2431" s="209" t="s">
        <v>7117</v>
      </c>
      <c r="AD2431" s="209">
        <v>1909</v>
      </c>
    </row>
    <row r="2432" spans="1:30" ht="36" hidden="1" customHeight="1">
      <c r="A2432" s="32">
        <v>32</v>
      </c>
      <c r="B2432" s="209" t="s">
        <v>7118</v>
      </c>
      <c r="C2432" s="364" t="s">
        <v>7119</v>
      </c>
      <c r="D2432" s="129" t="s">
        <v>32</v>
      </c>
      <c r="E2432" s="129" t="s">
        <v>7041</v>
      </c>
      <c r="F2432" s="126">
        <v>15038400</v>
      </c>
      <c r="G2432" s="88"/>
      <c r="H2432" s="13"/>
      <c r="I2432" s="13"/>
      <c r="J2432" s="13"/>
      <c r="K2432" s="13"/>
      <c r="L2432" s="88"/>
      <c r="M2432" s="87"/>
      <c r="N2432" s="88"/>
      <c r="O2432" s="87"/>
      <c r="P2432" s="88"/>
      <c r="Q2432" s="87"/>
      <c r="R2432" s="87"/>
      <c r="S2432" s="88"/>
      <c r="T2432" s="88"/>
      <c r="U2432" s="88"/>
      <c r="V2432" s="243">
        <f t="shared" si="99"/>
        <v>2320.4251200000003</v>
      </c>
      <c r="W2432" s="152">
        <v>2320.4251200000003</v>
      </c>
      <c r="X2432" s="152">
        <f t="shared" si="98"/>
        <v>2320.4251200000003</v>
      </c>
      <c r="Y2432" s="11" t="s">
        <v>34</v>
      </c>
      <c r="Z2432" s="209">
        <v>65</v>
      </c>
      <c r="AA2432" s="209">
        <v>18</v>
      </c>
      <c r="AB2432" s="209">
        <v>5</v>
      </c>
      <c r="AC2432" s="209" t="s">
        <v>7120</v>
      </c>
      <c r="AD2432" s="209">
        <v>3130</v>
      </c>
    </row>
    <row r="2433" spans="1:30" ht="36" hidden="1" customHeight="1">
      <c r="A2433" s="32">
        <v>33</v>
      </c>
      <c r="B2433" s="209" t="s">
        <v>7121</v>
      </c>
      <c r="C2433" s="364" t="s">
        <v>7122</v>
      </c>
      <c r="D2433" s="129" t="s">
        <v>32</v>
      </c>
      <c r="E2433" s="129" t="s">
        <v>1237</v>
      </c>
      <c r="F2433" s="126">
        <v>25604900</v>
      </c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243">
        <f t="shared" si="99"/>
        <v>3950.8360700000003</v>
      </c>
      <c r="W2433" s="152">
        <v>3950.8360700000003</v>
      </c>
      <c r="X2433" s="152">
        <f t="shared" si="98"/>
        <v>3950.8360700000003</v>
      </c>
      <c r="Y2433" s="11" t="s">
        <v>34</v>
      </c>
      <c r="Z2433" s="209">
        <v>65</v>
      </c>
      <c r="AA2433" s="209">
        <v>18</v>
      </c>
      <c r="AB2433" s="209">
        <v>5</v>
      </c>
      <c r="AC2433" s="209" t="s">
        <v>7123</v>
      </c>
      <c r="AD2433" s="209">
        <v>1919</v>
      </c>
    </row>
    <row r="2434" spans="1:30" ht="36" hidden="1" customHeight="1">
      <c r="A2434" s="32">
        <v>34</v>
      </c>
      <c r="B2434" s="55" t="s">
        <v>7124</v>
      </c>
      <c r="C2434" s="364" t="s">
        <v>7125</v>
      </c>
      <c r="D2434" s="129" t="s">
        <v>32</v>
      </c>
      <c r="E2434" s="129" t="s">
        <v>5981</v>
      </c>
      <c r="F2434" s="126">
        <v>7202500</v>
      </c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243">
        <f t="shared" si="99"/>
        <v>1111.3457500000002</v>
      </c>
      <c r="W2434" s="152">
        <v>1111.3457500000002</v>
      </c>
      <c r="X2434" s="152">
        <f t="shared" si="98"/>
        <v>1111.3457500000002</v>
      </c>
      <c r="Y2434" s="11" t="s">
        <v>34</v>
      </c>
      <c r="Z2434" s="209">
        <v>65</v>
      </c>
      <c r="AA2434" s="209">
        <v>18</v>
      </c>
      <c r="AB2434" s="209">
        <v>5</v>
      </c>
      <c r="AC2434" s="209" t="s">
        <v>7126</v>
      </c>
      <c r="AD2434" s="209">
        <v>1914</v>
      </c>
    </row>
    <row r="2435" spans="1:30" ht="36" hidden="1" customHeight="1">
      <c r="A2435" s="32">
        <v>35</v>
      </c>
      <c r="B2435" s="209" t="s">
        <v>7127</v>
      </c>
      <c r="C2435" s="364" t="s">
        <v>7128</v>
      </c>
      <c r="D2435" s="129" t="s">
        <v>539</v>
      </c>
      <c r="E2435" s="129" t="s">
        <v>403</v>
      </c>
      <c r="F2435" s="126">
        <v>5692900</v>
      </c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243">
        <f t="shared" si="99"/>
        <v>878.41447000000005</v>
      </c>
      <c r="W2435" s="152">
        <v>878.41447000000005</v>
      </c>
      <c r="X2435" s="152">
        <f t="shared" si="98"/>
        <v>878.41447000000005</v>
      </c>
      <c r="Y2435" s="129" t="s">
        <v>34</v>
      </c>
      <c r="Z2435" s="209">
        <v>65</v>
      </c>
      <c r="AA2435" s="209">
        <v>18</v>
      </c>
      <c r="AB2435" s="209">
        <v>6</v>
      </c>
      <c r="AC2435" s="209" t="s">
        <v>7129</v>
      </c>
      <c r="AD2435" s="209">
        <v>1926</v>
      </c>
    </row>
    <row r="2436" spans="1:30" ht="36" hidden="1" customHeight="1">
      <c r="A2436" s="32">
        <v>36</v>
      </c>
      <c r="B2436" s="209" t="s">
        <v>7130</v>
      </c>
      <c r="C2436" s="364" t="s">
        <v>7131</v>
      </c>
      <c r="D2436" s="129" t="s">
        <v>32</v>
      </c>
      <c r="E2436" s="129" t="s">
        <v>7041</v>
      </c>
      <c r="F2436" s="126">
        <v>22026800</v>
      </c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243">
        <f t="shared" si="99"/>
        <v>3398.7352400000004</v>
      </c>
      <c r="W2436" s="152">
        <v>3398.7352400000004</v>
      </c>
      <c r="X2436" s="152">
        <f t="shared" si="98"/>
        <v>3398.7352400000004</v>
      </c>
      <c r="Y2436" s="11" t="s">
        <v>34</v>
      </c>
      <c r="Z2436" s="209">
        <v>65</v>
      </c>
      <c r="AA2436" s="209">
        <v>18</v>
      </c>
      <c r="AB2436" s="209">
        <v>5</v>
      </c>
      <c r="AC2436" s="209" t="s">
        <v>7132</v>
      </c>
      <c r="AD2436" s="209">
        <v>3131</v>
      </c>
    </row>
    <row r="2437" spans="1:30" ht="36" customHeight="1">
      <c r="A2437" s="32">
        <v>37</v>
      </c>
      <c r="B2437" s="209" t="s">
        <v>7133</v>
      </c>
      <c r="C2437" s="364" t="s">
        <v>7134</v>
      </c>
      <c r="D2437" s="129" t="s">
        <v>32</v>
      </c>
      <c r="E2437" s="129" t="s">
        <v>7041</v>
      </c>
      <c r="F2437" s="126">
        <v>6581400</v>
      </c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243">
        <f t="shared" si="99"/>
        <v>1015.5100200000001</v>
      </c>
      <c r="W2437" s="152">
        <v>1015.5100200000001</v>
      </c>
      <c r="X2437" s="152">
        <f t="shared" si="98"/>
        <v>1015.5100200000001</v>
      </c>
      <c r="Y2437" s="11" t="s">
        <v>34</v>
      </c>
      <c r="Z2437" s="209">
        <v>65</v>
      </c>
      <c r="AA2437" s="209">
        <v>18</v>
      </c>
      <c r="AB2437" s="209">
        <v>5</v>
      </c>
      <c r="AC2437" s="209"/>
      <c r="AD2437" s="209"/>
    </row>
    <row r="2438" spans="1:30" ht="36" hidden="1" customHeight="1">
      <c r="A2438" s="32">
        <v>38</v>
      </c>
      <c r="B2438" s="209" t="s">
        <v>7135</v>
      </c>
      <c r="C2438" s="364" t="s">
        <v>7136</v>
      </c>
      <c r="D2438" s="129" t="s">
        <v>539</v>
      </c>
      <c r="E2438" s="129" t="s">
        <v>3627</v>
      </c>
      <c r="F2438" s="126">
        <v>5672900</v>
      </c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243">
        <f t="shared" si="99"/>
        <v>875.32847000000004</v>
      </c>
      <c r="W2438" s="152">
        <v>875.32847000000004</v>
      </c>
      <c r="X2438" s="152">
        <f t="shared" si="98"/>
        <v>875.32847000000004</v>
      </c>
      <c r="Y2438" s="129" t="s">
        <v>34</v>
      </c>
      <c r="Z2438" s="209">
        <v>65</v>
      </c>
      <c r="AA2438" s="209">
        <v>18</v>
      </c>
      <c r="AB2438" s="209">
        <v>6</v>
      </c>
      <c r="AC2438" s="209" t="s">
        <v>7137</v>
      </c>
      <c r="AD2438" s="209">
        <v>3133</v>
      </c>
    </row>
    <row r="2439" spans="1:30" ht="36" hidden="1" customHeight="1">
      <c r="A2439" s="32">
        <v>39</v>
      </c>
      <c r="B2439" s="209" t="s">
        <v>7138</v>
      </c>
      <c r="C2439" s="364" t="s">
        <v>7139</v>
      </c>
      <c r="D2439" s="129" t="s">
        <v>32</v>
      </c>
      <c r="E2439" s="129" t="s">
        <v>7041</v>
      </c>
      <c r="F2439" s="126">
        <v>8035200</v>
      </c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243">
        <f t="shared" si="99"/>
        <v>1239.8313600000001</v>
      </c>
      <c r="W2439" s="152">
        <v>1239.8313600000001</v>
      </c>
      <c r="X2439" s="152">
        <f t="shared" si="98"/>
        <v>1239.8313600000001</v>
      </c>
      <c r="Y2439" s="11" t="s">
        <v>34</v>
      </c>
      <c r="Z2439" s="209">
        <v>65</v>
      </c>
      <c r="AA2439" s="209">
        <v>18</v>
      </c>
      <c r="AB2439" s="209">
        <v>5</v>
      </c>
      <c r="AC2439" s="209" t="s">
        <v>7140</v>
      </c>
      <c r="AD2439" s="209">
        <v>3134</v>
      </c>
    </row>
    <row r="2440" spans="1:30" ht="36" hidden="1" customHeight="1">
      <c r="A2440" s="32">
        <v>40</v>
      </c>
      <c r="B2440" s="209" t="s">
        <v>7141</v>
      </c>
      <c r="C2440" s="364" t="s">
        <v>7142</v>
      </c>
      <c r="D2440" s="129" t="s">
        <v>539</v>
      </c>
      <c r="E2440" s="129" t="s">
        <v>205</v>
      </c>
      <c r="F2440" s="126">
        <v>3873200</v>
      </c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243">
        <f t="shared" si="99"/>
        <v>597.63476000000003</v>
      </c>
      <c r="W2440" s="152">
        <v>606</v>
      </c>
      <c r="X2440" s="152">
        <f t="shared" si="98"/>
        <v>606</v>
      </c>
      <c r="Y2440" s="129" t="s">
        <v>34</v>
      </c>
      <c r="Z2440" s="209">
        <v>65</v>
      </c>
      <c r="AA2440" s="209">
        <v>18</v>
      </c>
      <c r="AB2440" s="209">
        <v>6</v>
      </c>
      <c r="AC2440" s="209" t="s">
        <v>7143</v>
      </c>
      <c r="AD2440" s="209">
        <v>3135</v>
      </c>
    </row>
    <row r="2441" spans="1:30" ht="36" hidden="1" customHeight="1">
      <c r="A2441" s="32">
        <v>41</v>
      </c>
      <c r="B2441" s="209" t="s">
        <v>7144</v>
      </c>
      <c r="C2441" s="364" t="s">
        <v>7145</v>
      </c>
      <c r="D2441" s="129" t="s">
        <v>32</v>
      </c>
      <c r="E2441" s="129" t="s">
        <v>7041</v>
      </c>
      <c r="F2441" s="126">
        <v>8838456</v>
      </c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243">
        <f t="shared" si="99"/>
        <v>1363.7737608</v>
      </c>
      <c r="W2441" s="152">
        <v>1361</v>
      </c>
      <c r="X2441" s="152">
        <f t="shared" si="98"/>
        <v>1363.7737608</v>
      </c>
      <c r="Y2441" s="11" t="s">
        <v>51</v>
      </c>
      <c r="Z2441" s="209">
        <v>65</v>
      </c>
      <c r="AA2441" s="209">
        <v>18</v>
      </c>
      <c r="AB2441" s="209">
        <v>5</v>
      </c>
      <c r="AC2441" s="209" t="s">
        <v>7146</v>
      </c>
      <c r="AD2441" s="209">
        <v>3136</v>
      </c>
    </row>
    <row r="2442" spans="1:30" ht="36" customHeight="1">
      <c r="A2442" s="32">
        <v>42</v>
      </c>
      <c r="B2442" s="209" t="s">
        <v>7147</v>
      </c>
      <c r="C2442" s="92" t="s">
        <v>7148</v>
      </c>
      <c r="D2442" s="129" t="s">
        <v>32</v>
      </c>
      <c r="E2442" s="129" t="s">
        <v>3835</v>
      </c>
      <c r="F2442" s="126">
        <v>6547700</v>
      </c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243">
        <f t="shared" si="99"/>
        <v>1010.3101100000001</v>
      </c>
      <c r="W2442" s="152">
        <v>1010.3101100000001</v>
      </c>
      <c r="X2442" s="152">
        <f t="shared" si="98"/>
        <v>1010.3101100000001</v>
      </c>
      <c r="Y2442" s="11" t="s">
        <v>34</v>
      </c>
      <c r="Z2442" s="209">
        <v>65</v>
      </c>
      <c r="AA2442" s="209">
        <v>18</v>
      </c>
      <c r="AB2442" s="209">
        <v>5</v>
      </c>
      <c r="AC2442" s="209"/>
      <c r="AD2442" s="209"/>
    </row>
    <row r="2443" spans="1:30" ht="36" hidden="1" customHeight="1">
      <c r="A2443" s="32">
        <v>43</v>
      </c>
      <c r="B2443" s="209" t="s">
        <v>7149</v>
      </c>
      <c r="C2443" s="364" t="s">
        <v>7150</v>
      </c>
      <c r="D2443" s="129" t="s">
        <v>32</v>
      </c>
      <c r="E2443" s="123" t="s">
        <v>7151</v>
      </c>
      <c r="F2443" s="126">
        <v>9393708</v>
      </c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243">
        <f t="shared" si="99"/>
        <v>1449.4491444</v>
      </c>
      <c r="W2443" s="152">
        <v>2334</v>
      </c>
      <c r="X2443" s="152">
        <f t="shared" si="98"/>
        <v>2334</v>
      </c>
      <c r="Y2443" s="11" t="s">
        <v>34</v>
      </c>
      <c r="Z2443" s="209">
        <v>65</v>
      </c>
      <c r="AA2443" s="209">
        <v>18</v>
      </c>
      <c r="AB2443" s="209">
        <v>5</v>
      </c>
      <c r="AC2443" s="209" t="s">
        <v>7152</v>
      </c>
      <c r="AD2443" s="209">
        <v>3137</v>
      </c>
    </row>
    <row r="2444" spans="1:30" ht="36" customHeight="1">
      <c r="A2444" s="32">
        <v>44</v>
      </c>
      <c r="B2444" s="209" t="s">
        <v>7153</v>
      </c>
      <c r="C2444" s="364" t="s">
        <v>7154</v>
      </c>
      <c r="D2444" s="129" t="s">
        <v>32</v>
      </c>
      <c r="E2444" s="129" t="s">
        <v>7041</v>
      </c>
      <c r="F2444" s="126">
        <v>6543700</v>
      </c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243">
        <f t="shared" si="99"/>
        <v>1009.6929100000001</v>
      </c>
      <c r="W2444" s="152">
        <v>1009.6929100000001</v>
      </c>
      <c r="X2444" s="152">
        <f t="shared" si="98"/>
        <v>1009.6929100000001</v>
      </c>
      <c r="Y2444" s="11" t="s">
        <v>34</v>
      </c>
      <c r="Z2444" s="209">
        <v>65</v>
      </c>
      <c r="AA2444" s="209">
        <v>18</v>
      </c>
      <c r="AB2444" s="209">
        <v>5</v>
      </c>
      <c r="AC2444" s="209"/>
      <c r="AD2444" s="209"/>
    </row>
    <row r="2445" spans="1:30" ht="36" customHeight="1">
      <c r="A2445" s="32">
        <v>45</v>
      </c>
      <c r="B2445" s="209" t="s">
        <v>7155</v>
      </c>
      <c r="C2445" s="364" t="s">
        <v>7156</v>
      </c>
      <c r="D2445" s="129" t="s">
        <v>539</v>
      </c>
      <c r="E2445" s="129" t="s">
        <v>7157</v>
      </c>
      <c r="F2445" s="126">
        <v>3407400</v>
      </c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243">
        <f t="shared" si="99"/>
        <v>525.76182000000006</v>
      </c>
      <c r="W2445" s="152">
        <v>525.76182000000006</v>
      </c>
      <c r="X2445" s="152">
        <f t="shared" si="98"/>
        <v>525.76182000000006</v>
      </c>
      <c r="Y2445" s="129" t="s">
        <v>34</v>
      </c>
      <c r="Z2445" s="209">
        <v>65</v>
      </c>
      <c r="AA2445" s="209">
        <v>18</v>
      </c>
      <c r="AB2445" s="209">
        <v>6</v>
      </c>
      <c r="AC2445" s="209"/>
      <c r="AD2445" s="209"/>
    </row>
    <row r="2446" spans="1:30" ht="36" hidden="1" customHeight="1">
      <c r="A2446" s="32">
        <v>46</v>
      </c>
      <c r="B2446" s="209" t="s">
        <v>7158</v>
      </c>
      <c r="C2446" s="123" t="s">
        <v>7159</v>
      </c>
      <c r="D2446" s="129" t="s">
        <v>32</v>
      </c>
      <c r="E2446" s="123" t="s">
        <v>7160</v>
      </c>
      <c r="F2446" s="128">
        <v>3278290</v>
      </c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243">
        <f t="shared" si="99"/>
        <v>505.84014700000006</v>
      </c>
      <c r="W2446" s="152">
        <v>516</v>
      </c>
      <c r="X2446" s="152">
        <f t="shared" si="98"/>
        <v>516</v>
      </c>
      <c r="Y2446" s="11" t="s">
        <v>34</v>
      </c>
      <c r="Z2446" s="209">
        <v>65</v>
      </c>
      <c r="AA2446" s="209">
        <v>18</v>
      </c>
      <c r="AB2446" s="209">
        <v>5</v>
      </c>
      <c r="AC2446" s="209" t="s">
        <v>7161</v>
      </c>
      <c r="AD2446" s="209">
        <v>3138</v>
      </c>
    </row>
    <row r="2447" spans="1:30" ht="36" hidden="1" customHeight="1">
      <c r="A2447" s="32">
        <v>1</v>
      </c>
      <c r="B2447" s="365" t="s">
        <v>7162</v>
      </c>
      <c r="C2447" s="47" t="s">
        <v>7163</v>
      </c>
      <c r="D2447" s="56" t="s">
        <v>32</v>
      </c>
      <c r="E2447" s="47" t="s">
        <v>6646</v>
      </c>
      <c r="F2447" s="366"/>
      <c r="G2447" s="86"/>
      <c r="H2447" s="13"/>
      <c r="I2447" s="13"/>
      <c r="J2447" s="13"/>
      <c r="K2447" s="13"/>
      <c r="L2447" s="86"/>
      <c r="M2447" s="87"/>
      <c r="N2447" s="86"/>
      <c r="O2447" s="86"/>
      <c r="P2447" s="88"/>
      <c r="Q2447" s="87"/>
      <c r="R2447" s="87"/>
      <c r="S2447" s="86"/>
      <c r="T2447" s="86"/>
      <c r="U2447" s="86"/>
      <c r="V2447" s="243">
        <f t="shared" si="99"/>
        <v>0</v>
      </c>
      <c r="W2447" s="111">
        <v>3741.78</v>
      </c>
      <c r="X2447" s="111">
        <v>3741.78</v>
      </c>
      <c r="Y2447" s="11" t="s">
        <v>34</v>
      </c>
      <c r="Z2447" s="13">
        <v>66</v>
      </c>
      <c r="AA2447" s="13">
        <v>32</v>
      </c>
      <c r="AB2447" s="13">
        <v>5</v>
      </c>
      <c r="AC2447" s="38" t="s">
        <v>7164</v>
      </c>
      <c r="AD2447" s="38">
        <v>1927</v>
      </c>
    </row>
    <row r="2448" spans="1:30" ht="36" hidden="1" customHeight="1">
      <c r="A2448" s="32">
        <v>2</v>
      </c>
      <c r="B2448" s="365" t="s">
        <v>7165</v>
      </c>
      <c r="C2448" s="47" t="s">
        <v>7166</v>
      </c>
      <c r="D2448" s="56" t="s">
        <v>32</v>
      </c>
      <c r="E2448" s="47" t="s">
        <v>3663</v>
      </c>
      <c r="F2448" s="366"/>
      <c r="G2448" s="86"/>
      <c r="H2448" s="13"/>
      <c r="I2448" s="13"/>
      <c r="J2448" s="13"/>
      <c r="K2448" s="13"/>
      <c r="L2448" s="86"/>
      <c r="M2448" s="87"/>
      <c r="N2448" s="86"/>
      <c r="O2448" s="86"/>
      <c r="P2448" s="88"/>
      <c r="Q2448" s="87"/>
      <c r="R2448" s="87"/>
      <c r="S2448" s="86"/>
      <c r="T2448" s="86"/>
      <c r="U2448" s="86"/>
      <c r="V2448" s="243">
        <f t="shared" si="99"/>
        <v>0</v>
      </c>
      <c r="W2448" s="111">
        <v>3013.23</v>
      </c>
      <c r="X2448" s="111">
        <v>3013.23</v>
      </c>
      <c r="Y2448" s="11" t="s">
        <v>34</v>
      </c>
      <c r="Z2448" s="13">
        <v>66</v>
      </c>
      <c r="AA2448" s="13">
        <v>32</v>
      </c>
      <c r="AB2448" s="13">
        <v>5</v>
      </c>
      <c r="AC2448" s="38" t="s">
        <v>7167</v>
      </c>
      <c r="AD2448" s="38">
        <v>1930</v>
      </c>
    </row>
    <row r="2449" spans="1:30" ht="36" hidden="1" customHeight="1">
      <c r="A2449" s="32">
        <v>3</v>
      </c>
      <c r="B2449" s="365" t="s">
        <v>7168</v>
      </c>
      <c r="C2449" s="47" t="s">
        <v>7169</v>
      </c>
      <c r="D2449" s="56" t="s">
        <v>32</v>
      </c>
      <c r="E2449" s="47" t="s">
        <v>7170</v>
      </c>
      <c r="F2449" s="366"/>
      <c r="G2449" s="86"/>
      <c r="H2449" s="13"/>
      <c r="I2449" s="13"/>
      <c r="J2449" s="13"/>
      <c r="K2449" s="13"/>
      <c r="L2449" s="86"/>
      <c r="M2449" s="87"/>
      <c r="N2449" s="86"/>
      <c r="O2449" s="86"/>
      <c r="P2449" s="88"/>
      <c r="Q2449" s="87"/>
      <c r="R2449" s="87"/>
      <c r="S2449" s="86"/>
      <c r="T2449" s="86"/>
      <c r="U2449" s="86"/>
      <c r="V2449" s="243">
        <f t="shared" si="99"/>
        <v>0</v>
      </c>
      <c r="W2449" s="111">
        <v>2393</v>
      </c>
      <c r="X2449" s="111">
        <v>2393</v>
      </c>
      <c r="Y2449" s="11" t="s">
        <v>34</v>
      </c>
      <c r="Z2449" s="13">
        <v>66</v>
      </c>
      <c r="AA2449" s="13">
        <v>32</v>
      </c>
      <c r="AB2449" s="13">
        <v>5</v>
      </c>
      <c r="AC2449" s="38" t="s">
        <v>7171</v>
      </c>
      <c r="AD2449" s="38">
        <v>1929</v>
      </c>
    </row>
    <row r="2450" spans="1:30" ht="36" hidden="1" customHeight="1">
      <c r="A2450" s="32">
        <v>4</v>
      </c>
      <c r="B2450" s="365" t="s">
        <v>7172</v>
      </c>
      <c r="C2450" s="47" t="s">
        <v>7173</v>
      </c>
      <c r="D2450" s="56" t="s">
        <v>32</v>
      </c>
      <c r="E2450" s="47" t="s">
        <v>6646</v>
      </c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243">
        <f t="shared" si="99"/>
        <v>0</v>
      </c>
      <c r="W2450" s="111">
        <v>1386</v>
      </c>
      <c r="X2450" s="111">
        <v>1386</v>
      </c>
      <c r="Y2450" s="11" t="s">
        <v>34</v>
      </c>
      <c r="Z2450" s="13">
        <v>66</v>
      </c>
      <c r="AA2450" s="13">
        <v>32</v>
      </c>
      <c r="AB2450" s="13">
        <v>5</v>
      </c>
      <c r="AC2450" s="38" t="s">
        <v>7174</v>
      </c>
      <c r="AD2450" s="38">
        <v>1928</v>
      </c>
    </row>
    <row r="2451" spans="1:30" ht="36" hidden="1" customHeight="1">
      <c r="A2451" s="32">
        <v>5</v>
      </c>
      <c r="B2451" s="365" t="s">
        <v>7175</v>
      </c>
      <c r="C2451" s="47" t="s">
        <v>7176</v>
      </c>
      <c r="D2451" s="56" t="s">
        <v>32</v>
      </c>
      <c r="E2451" s="47" t="s">
        <v>6646</v>
      </c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243">
        <f t="shared" si="99"/>
        <v>0</v>
      </c>
      <c r="W2451" s="111">
        <v>1563.75</v>
      </c>
      <c r="X2451" s="111">
        <v>1563.75</v>
      </c>
      <c r="Y2451" s="11" t="s">
        <v>34</v>
      </c>
      <c r="Z2451" s="13">
        <v>66</v>
      </c>
      <c r="AA2451" s="13">
        <v>32</v>
      </c>
      <c r="AB2451" s="13">
        <v>5</v>
      </c>
      <c r="AC2451" s="38" t="s">
        <v>7177</v>
      </c>
      <c r="AD2451" s="38">
        <v>3139</v>
      </c>
    </row>
    <row r="2452" spans="1:30" ht="36" hidden="1" customHeight="1">
      <c r="A2452" s="32">
        <v>6</v>
      </c>
      <c r="B2452" s="365" t="s">
        <v>7178</v>
      </c>
      <c r="C2452" s="47" t="s">
        <v>7179</v>
      </c>
      <c r="D2452" s="56" t="s">
        <v>32</v>
      </c>
      <c r="E2452" s="47" t="s">
        <v>6646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243">
        <f t="shared" si="99"/>
        <v>0</v>
      </c>
      <c r="W2452" s="111">
        <v>1259.8399999999999</v>
      </c>
      <c r="X2452" s="111">
        <v>1259.8399999999999</v>
      </c>
      <c r="Y2452" s="11" t="s">
        <v>34</v>
      </c>
      <c r="Z2452" s="13">
        <v>66</v>
      </c>
      <c r="AA2452" s="13">
        <v>32</v>
      </c>
      <c r="AB2452" s="13">
        <v>5</v>
      </c>
      <c r="AC2452" s="38" t="s">
        <v>7180</v>
      </c>
      <c r="AD2452" s="38">
        <v>1931</v>
      </c>
    </row>
    <row r="2453" spans="1:30" ht="36" customHeight="1">
      <c r="A2453" s="32">
        <v>7</v>
      </c>
      <c r="B2453" s="365" t="s">
        <v>7181</v>
      </c>
      <c r="C2453" s="47" t="s">
        <v>7182</v>
      </c>
      <c r="D2453" s="56" t="s">
        <v>32</v>
      </c>
      <c r="E2453" s="47" t="s">
        <v>7183</v>
      </c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243">
        <f t="shared" si="99"/>
        <v>0</v>
      </c>
      <c r="W2453" s="111">
        <v>3217.2</v>
      </c>
      <c r="X2453" s="111">
        <v>3217.2</v>
      </c>
      <c r="Y2453" s="11" t="s">
        <v>34</v>
      </c>
      <c r="Z2453" s="13">
        <v>66</v>
      </c>
      <c r="AA2453" s="13">
        <v>32</v>
      </c>
      <c r="AB2453" s="13">
        <v>5</v>
      </c>
      <c r="AC2453" s="13"/>
      <c r="AD2453" s="13"/>
    </row>
    <row r="2454" spans="1:30" ht="36" customHeight="1">
      <c r="A2454" s="32">
        <v>8</v>
      </c>
      <c r="B2454" s="365" t="s">
        <v>7184</v>
      </c>
      <c r="C2454" s="47" t="s">
        <v>7185</v>
      </c>
      <c r="D2454" s="56" t="s">
        <v>32</v>
      </c>
      <c r="E2454" s="47" t="s">
        <v>6646</v>
      </c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243">
        <f t="shared" si="99"/>
        <v>0</v>
      </c>
      <c r="W2454" s="111">
        <v>1229.71</v>
      </c>
      <c r="X2454" s="111">
        <v>1229.71</v>
      </c>
      <c r="Y2454" s="11" t="s">
        <v>34</v>
      </c>
      <c r="Z2454" s="13">
        <v>66</v>
      </c>
      <c r="AA2454" s="13">
        <v>32</v>
      </c>
      <c r="AB2454" s="13">
        <v>5</v>
      </c>
      <c r="AC2454" s="13"/>
      <c r="AD2454" s="13"/>
    </row>
    <row r="2455" spans="1:30" ht="36" customHeight="1">
      <c r="A2455" s="32">
        <v>9</v>
      </c>
      <c r="B2455" s="13" t="s">
        <v>7186</v>
      </c>
      <c r="C2455" s="13" t="s">
        <v>7187</v>
      </c>
      <c r="D2455" s="56" t="s">
        <v>32</v>
      </c>
      <c r="E2455" s="47" t="s">
        <v>6646</v>
      </c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243">
        <f t="shared" si="99"/>
        <v>0</v>
      </c>
      <c r="W2455" s="36">
        <v>1386</v>
      </c>
      <c r="X2455" s="36">
        <v>1386</v>
      </c>
      <c r="Y2455" s="11" t="s">
        <v>51</v>
      </c>
      <c r="Z2455" s="13">
        <v>66</v>
      </c>
      <c r="AA2455" s="13">
        <v>32</v>
      </c>
      <c r="AB2455" s="13">
        <v>5</v>
      </c>
      <c r="AC2455" s="38"/>
      <c r="AD2455" s="38"/>
    </row>
    <row r="2456" spans="1:30" ht="36" hidden="1" customHeight="1">
      <c r="A2456" s="32">
        <v>10</v>
      </c>
      <c r="B2456" s="13" t="s">
        <v>7188</v>
      </c>
      <c r="C2456" s="13" t="s">
        <v>7189</v>
      </c>
      <c r="D2456" s="56" t="s">
        <v>32</v>
      </c>
      <c r="E2456" s="47" t="s">
        <v>6646</v>
      </c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243">
        <f t="shared" si="99"/>
        <v>0</v>
      </c>
      <c r="W2456" s="36">
        <v>1230</v>
      </c>
      <c r="X2456" s="36">
        <v>1230</v>
      </c>
      <c r="Y2456" s="11" t="s">
        <v>51</v>
      </c>
      <c r="Z2456" s="13">
        <v>66</v>
      </c>
      <c r="AA2456" s="13">
        <v>32</v>
      </c>
      <c r="AB2456" s="13">
        <v>5</v>
      </c>
      <c r="AC2456" s="38" t="s">
        <v>7190</v>
      </c>
      <c r="AD2456" s="38">
        <v>3140</v>
      </c>
    </row>
    <row r="2457" spans="1:30" ht="36" hidden="1" customHeight="1">
      <c r="A2457" s="32">
        <v>1</v>
      </c>
      <c r="B2457" s="46" t="s">
        <v>7191</v>
      </c>
      <c r="C2457" s="367" t="s">
        <v>7192</v>
      </c>
      <c r="D2457" s="368" t="s">
        <v>32</v>
      </c>
      <c r="E2457" s="47" t="s">
        <v>6646</v>
      </c>
      <c r="F2457" s="111">
        <v>33947020</v>
      </c>
      <c r="G2457" s="86"/>
      <c r="H2457" s="13"/>
      <c r="I2457" s="13"/>
      <c r="J2457" s="13"/>
      <c r="K2457" s="13"/>
      <c r="L2457" s="86"/>
      <c r="M2457" s="87"/>
      <c r="N2457" s="86"/>
      <c r="O2457" s="86"/>
      <c r="P2457" s="88"/>
      <c r="Q2457" s="87"/>
      <c r="R2457" s="87"/>
      <c r="S2457" s="86"/>
      <c r="T2457" s="86"/>
      <c r="U2457" s="86"/>
      <c r="V2457" s="243">
        <f t="shared" si="99"/>
        <v>5238.0251860000008</v>
      </c>
      <c r="W2457" s="111">
        <v>5238.0251860000008</v>
      </c>
      <c r="X2457" s="111">
        <v>5238.0251860000008</v>
      </c>
      <c r="Y2457" s="11" t="s">
        <v>34</v>
      </c>
      <c r="Z2457" s="47">
        <v>67</v>
      </c>
      <c r="AA2457" s="47">
        <v>54</v>
      </c>
      <c r="AB2457" s="47">
        <v>5</v>
      </c>
      <c r="AC2457" s="47" t="s">
        <v>7193</v>
      </c>
      <c r="AD2457" s="405">
        <v>1932</v>
      </c>
    </row>
    <row r="2458" spans="1:30" ht="36" hidden="1" customHeight="1">
      <c r="A2458" s="32">
        <v>2</v>
      </c>
      <c r="B2458" s="46" t="s">
        <v>7195</v>
      </c>
      <c r="C2458" s="369" t="s">
        <v>7196</v>
      </c>
      <c r="D2458" s="368" t="s">
        <v>32</v>
      </c>
      <c r="E2458" s="47" t="s">
        <v>6646</v>
      </c>
      <c r="F2458" s="111">
        <v>40319400</v>
      </c>
      <c r="G2458" s="86"/>
      <c r="H2458" s="13"/>
      <c r="I2458" s="13"/>
      <c r="J2458" s="13"/>
      <c r="K2458" s="13"/>
      <c r="L2458" s="86"/>
      <c r="M2458" s="87"/>
      <c r="N2458" s="86"/>
      <c r="O2458" s="86"/>
      <c r="P2458" s="88"/>
      <c r="Q2458" s="87"/>
      <c r="R2458" s="87"/>
      <c r="S2458" s="86"/>
      <c r="T2458" s="86"/>
      <c r="U2458" s="86"/>
      <c r="V2458" s="243">
        <f t="shared" si="99"/>
        <v>6221.2834200000007</v>
      </c>
      <c r="W2458" s="111">
        <v>6221.2834200000007</v>
      </c>
      <c r="X2458" s="111">
        <v>6221.2834200000007</v>
      </c>
      <c r="Y2458" s="11" t="s">
        <v>34</v>
      </c>
      <c r="Z2458" s="47">
        <v>67</v>
      </c>
      <c r="AA2458" s="47">
        <v>54</v>
      </c>
      <c r="AB2458" s="47">
        <v>5</v>
      </c>
      <c r="AC2458" s="47" t="s">
        <v>7197</v>
      </c>
      <c r="AD2458" s="405">
        <v>1933</v>
      </c>
    </row>
    <row r="2459" spans="1:30" ht="36" hidden="1" customHeight="1">
      <c r="A2459" s="32">
        <v>3</v>
      </c>
      <c r="B2459" s="118" t="s">
        <v>7199</v>
      </c>
      <c r="C2459" s="370" t="s">
        <v>7200</v>
      </c>
      <c r="D2459" s="368" t="s">
        <v>32</v>
      </c>
      <c r="E2459" s="47" t="s">
        <v>6646</v>
      </c>
      <c r="F2459" s="111">
        <v>9859300</v>
      </c>
      <c r="G2459" s="86"/>
      <c r="H2459" s="13"/>
      <c r="I2459" s="13"/>
      <c r="J2459" s="13"/>
      <c r="K2459" s="13"/>
      <c r="L2459" s="86"/>
      <c r="M2459" s="87"/>
      <c r="N2459" s="86"/>
      <c r="O2459" s="86"/>
      <c r="P2459" s="88"/>
      <c r="Q2459" s="87"/>
      <c r="R2459" s="87"/>
      <c r="S2459" s="86"/>
      <c r="T2459" s="86"/>
      <c r="U2459" s="86"/>
      <c r="V2459" s="243">
        <f t="shared" si="99"/>
        <v>1521.28999</v>
      </c>
      <c r="W2459" s="111">
        <v>1521.28999</v>
      </c>
      <c r="X2459" s="111">
        <v>1521.28999</v>
      </c>
      <c r="Y2459" s="11" t="s">
        <v>34</v>
      </c>
      <c r="Z2459" s="47">
        <v>67</v>
      </c>
      <c r="AA2459" s="47">
        <v>54</v>
      </c>
      <c r="AB2459" s="47">
        <v>5</v>
      </c>
      <c r="AC2459" s="47" t="s">
        <v>7201</v>
      </c>
      <c r="AD2459" s="405">
        <v>1934</v>
      </c>
    </row>
    <row r="2460" spans="1:30" ht="36" hidden="1" customHeight="1">
      <c r="A2460" s="32">
        <v>4</v>
      </c>
      <c r="B2460" s="118" t="s">
        <v>7203</v>
      </c>
      <c r="C2460" s="118" t="s">
        <v>7204</v>
      </c>
      <c r="D2460" s="368" t="s">
        <v>32</v>
      </c>
      <c r="E2460" s="47" t="s">
        <v>6646</v>
      </c>
      <c r="F2460" s="111">
        <v>15757800</v>
      </c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243">
        <f t="shared" si="99"/>
        <v>2431.4285400000003</v>
      </c>
      <c r="W2460" s="111">
        <v>2431.4285400000003</v>
      </c>
      <c r="X2460" s="111">
        <v>2431.4285400000003</v>
      </c>
      <c r="Y2460" s="11" t="s">
        <v>34</v>
      </c>
      <c r="Z2460" s="47">
        <v>67</v>
      </c>
      <c r="AA2460" s="47">
        <v>54</v>
      </c>
      <c r="AB2460" s="47">
        <v>5</v>
      </c>
      <c r="AC2460" s="47" t="s">
        <v>7205</v>
      </c>
      <c r="AD2460" s="405">
        <v>1935</v>
      </c>
    </row>
    <row r="2461" spans="1:30" ht="36" hidden="1" customHeight="1">
      <c r="A2461" s="32">
        <v>5</v>
      </c>
      <c r="B2461" s="118" t="s">
        <v>7207</v>
      </c>
      <c r="C2461" s="46" t="s">
        <v>7208</v>
      </c>
      <c r="D2461" s="368" t="s">
        <v>32</v>
      </c>
      <c r="E2461" s="47" t="s">
        <v>6646</v>
      </c>
      <c r="F2461" s="111">
        <v>9697500</v>
      </c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243">
        <f t="shared" si="99"/>
        <v>1496.3242500000001</v>
      </c>
      <c r="W2461" s="111">
        <v>1496.3242500000001</v>
      </c>
      <c r="X2461" s="111">
        <v>1496.3242500000001</v>
      </c>
      <c r="Y2461" s="11" t="s">
        <v>34</v>
      </c>
      <c r="Z2461" s="47">
        <v>67</v>
      </c>
      <c r="AA2461" s="47">
        <v>54</v>
      </c>
      <c r="AB2461" s="47">
        <v>5</v>
      </c>
      <c r="AC2461" s="47" t="s">
        <v>7209</v>
      </c>
      <c r="AD2461" s="47">
        <v>1936</v>
      </c>
    </row>
    <row r="2462" spans="1:30" ht="36" hidden="1" customHeight="1">
      <c r="A2462" s="32">
        <v>6</v>
      </c>
      <c r="B2462" s="46" t="s">
        <v>7210</v>
      </c>
      <c r="C2462" s="118" t="s">
        <v>7211</v>
      </c>
      <c r="D2462" s="368" t="s">
        <v>32</v>
      </c>
      <c r="E2462" s="47" t="s">
        <v>6646</v>
      </c>
      <c r="F2462" s="111">
        <v>15551499</v>
      </c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243">
        <f t="shared" si="99"/>
        <v>2399.5962957000002</v>
      </c>
      <c r="W2462" s="111">
        <v>2399.5962957000002</v>
      </c>
      <c r="X2462" s="111">
        <v>2399.5962957000002</v>
      </c>
      <c r="Y2462" s="11" t="s">
        <v>34</v>
      </c>
      <c r="Z2462" s="47">
        <v>67</v>
      </c>
      <c r="AA2462" s="47">
        <v>54</v>
      </c>
      <c r="AB2462" s="47">
        <v>5</v>
      </c>
      <c r="AC2462" s="47" t="s">
        <v>7212</v>
      </c>
      <c r="AD2462" s="405">
        <v>1937</v>
      </c>
    </row>
    <row r="2463" spans="1:30" ht="36" customHeight="1">
      <c r="A2463" s="32">
        <v>7</v>
      </c>
      <c r="B2463" s="118" t="s">
        <v>7214</v>
      </c>
      <c r="C2463" s="369" t="s">
        <v>7215</v>
      </c>
      <c r="D2463" s="368" t="s">
        <v>1244</v>
      </c>
      <c r="E2463" s="47" t="s">
        <v>7216</v>
      </c>
      <c r="F2463" s="111">
        <v>8311100</v>
      </c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243">
        <f t="shared" si="99"/>
        <v>1282.40273</v>
      </c>
      <c r="W2463" s="111">
        <v>1282.40273</v>
      </c>
      <c r="X2463" s="111">
        <v>1282.40273</v>
      </c>
      <c r="Y2463" s="47" t="s">
        <v>34</v>
      </c>
      <c r="Z2463" s="47">
        <v>67</v>
      </c>
      <c r="AA2463" s="47">
        <v>54</v>
      </c>
      <c r="AB2463" s="47">
        <v>3</v>
      </c>
      <c r="AC2463" s="47"/>
      <c r="AD2463" s="47"/>
    </row>
    <row r="2464" spans="1:30" ht="36" customHeight="1">
      <c r="A2464" s="32">
        <v>8</v>
      </c>
      <c r="B2464" s="118" t="s">
        <v>7217</v>
      </c>
      <c r="C2464" s="369" t="s">
        <v>7218</v>
      </c>
      <c r="D2464" s="368" t="s">
        <v>32</v>
      </c>
      <c r="E2464" s="47" t="s">
        <v>7219</v>
      </c>
      <c r="F2464" s="111">
        <v>6879100</v>
      </c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243">
        <f t="shared" si="99"/>
        <v>1061.4451300000001</v>
      </c>
      <c r="W2464" s="111">
        <v>1061.4451300000001</v>
      </c>
      <c r="X2464" s="111">
        <v>1061.4451300000001</v>
      </c>
      <c r="Y2464" s="11" t="s">
        <v>34</v>
      </c>
      <c r="Z2464" s="47">
        <v>67</v>
      </c>
      <c r="AA2464" s="47">
        <v>54</v>
      </c>
      <c r="AB2464" s="47">
        <v>5</v>
      </c>
      <c r="AC2464" s="47"/>
      <c r="AD2464" s="47"/>
    </row>
    <row r="2465" spans="1:30" ht="36" customHeight="1">
      <c r="A2465" s="32">
        <v>9</v>
      </c>
      <c r="B2465" s="118" t="s">
        <v>7220</v>
      </c>
      <c r="C2465" s="369" t="s">
        <v>7221</v>
      </c>
      <c r="D2465" s="47" t="s">
        <v>539</v>
      </c>
      <c r="E2465" s="47" t="s">
        <v>1538</v>
      </c>
      <c r="F2465" s="19">
        <v>4442389</v>
      </c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243">
        <f t="shared" si="99"/>
        <v>685.46062270000004</v>
      </c>
      <c r="W2465" s="111">
        <v>685.46062270000004</v>
      </c>
      <c r="X2465" s="111">
        <v>685.46062270000004</v>
      </c>
      <c r="Y2465" s="47" t="s">
        <v>34</v>
      </c>
      <c r="Z2465" s="47">
        <v>67</v>
      </c>
      <c r="AA2465" s="47">
        <v>54</v>
      </c>
      <c r="AB2465" s="47">
        <v>6</v>
      </c>
      <c r="AC2465" s="47"/>
      <c r="AD2465" s="47"/>
    </row>
    <row r="2466" spans="1:30" ht="36" hidden="1" customHeight="1">
      <c r="A2466" s="32">
        <v>1</v>
      </c>
      <c r="B2466" s="371" t="s">
        <v>7222</v>
      </c>
      <c r="C2466" s="371" t="s">
        <v>7223</v>
      </c>
      <c r="D2466" s="56" t="s">
        <v>32</v>
      </c>
      <c r="E2466" s="372" t="s">
        <v>6646</v>
      </c>
      <c r="F2466" s="373">
        <v>36828700</v>
      </c>
      <c r="G2466" s="86"/>
      <c r="H2466" s="13"/>
      <c r="I2466" s="13"/>
      <c r="J2466" s="13"/>
      <c r="K2466" s="374">
        <v>295.2</v>
      </c>
      <c r="L2466" s="86"/>
      <c r="M2466" s="87"/>
      <c r="N2466" s="86"/>
      <c r="O2466" s="86"/>
      <c r="P2466" s="88"/>
      <c r="Q2466" s="87"/>
      <c r="R2466" s="374"/>
      <c r="S2466" s="86"/>
      <c r="T2466" s="86"/>
      <c r="U2466" s="86"/>
      <c r="V2466" s="243">
        <f t="shared" ref="V2466:V2474" si="100">0.0001543*F2466+0.7*G2466+ 0.7*H2466+0.6*I2466+0.5*J2466+1.02*K2466+0.00088*L2466+0.99*M2466+0.00094*N2466+1.05*O2466+0.00083*P2466+1.09*Q2466+0.0009*R2466+1.09*S2466+1*T2466+0*U2466</f>
        <v>5983.7724100000005</v>
      </c>
      <c r="W2466" s="375">
        <v>4349</v>
      </c>
      <c r="X2466" s="375">
        <f>IF(Y2466="EVN",V2466,W2466)</f>
        <v>5983.7724100000005</v>
      </c>
      <c r="Y2466" s="11" t="s">
        <v>51</v>
      </c>
      <c r="Z2466" s="13">
        <v>68</v>
      </c>
      <c r="AA2466" s="13">
        <v>16</v>
      </c>
      <c r="AB2466" s="13">
        <v>5</v>
      </c>
      <c r="AC2466" s="38" t="s">
        <v>7224</v>
      </c>
      <c r="AD2466" s="38">
        <v>1938</v>
      </c>
    </row>
    <row r="2467" spans="1:30" ht="36" hidden="1" customHeight="1">
      <c r="A2467" s="32">
        <v>2</v>
      </c>
      <c r="B2467" s="371" t="s">
        <v>7225</v>
      </c>
      <c r="C2467" s="371" t="s">
        <v>7226</v>
      </c>
      <c r="D2467" s="56" t="s">
        <v>32</v>
      </c>
      <c r="E2467" s="372" t="s">
        <v>6646</v>
      </c>
      <c r="F2467" s="373">
        <v>37350000</v>
      </c>
      <c r="G2467" s="86"/>
      <c r="H2467" s="13"/>
      <c r="I2467" s="13"/>
      <c r="J2467" s="13"/>
      <c r="K2467" s="374">
        <v>54</v>
      </c>
      <c r="L2467" s="86"/>
      <c r="M2467" s="87"/>
      <c r="N2467" s="86"/>
      <c r="O2467" s="86"/>
      <c r="P2467" s="88"/>
      <c r="Q2467" s="87"/>
      <c r="R2467" s="374"/>
      <c r="S2467" s="86"/>
      <c r="T2467" s="86"/>
      <c r="U2467" s="86"/>
      <c r="V2467" s="243">
        <f t="shared" si="100"/>
        <v>5818.1850000000004</v>
      </c>
      <c r="W2467" s="375">
        <v>5818</v>
      </c>
      <c r="X2467" s="375">
        <f t="shared" ref="X2467:X2473" si="101">IF(Y2467="EVN",V2467,W2467)</f>
        <v>5818</v>
      </c>
      <c r="Y2467" s="11" t="s">
        <v>34</v>
      </c>
      <c r="Z2467" s="13">
        <v>68</v>
      </c>
      <c r="AA2467" s="13">
        <v>16</v>
      </c>
      <c r="AB2467" s="13">
        <v>5</v>
      </c>
      <c r="AC2467" s="38" t="s">
        <v>7227</v>
      </c>
      <c r="AD2467" s="38">
        <v>1939</v>
      </c>
    </row>
    <row r="2468" spans="1:30" ht="36" hidden="1" customHeight="1">
      <c r="A2468" s="32">
        <v>3</v>
      </c>
      <c r="B2468" s="376" t="s">
        <v>7228</v>
      </c>
      <c r="C2468" s="371" t="s">
        <v>7229</v>
      </c>
      <c r="D2468" s="56" t="s">
        <v>32</v>
      </c>
      <c r="E2468" s="372" t="s">
        <v>7230</v>
      </c>
      <c r="F2468" s="373">
        <v>20700000</v>
      </c>
      <c r="G2468" s="86"/>
      <c r="H2468" s="13"/>
      <c r="I2468" s="13"/>
      <c r="J2468" s="13"/>
      <c r="K2468" s="377">
        <v>641</v>
      </c>
      <c r="L2468" s="86"/>
      <c r="M2468" s="87"/>
      <c r="N2468" s="86"/>
      <c r="O2468" s="86"/>
      <c r="P2468" s="88"/>
      <c r="Q2468" s="87"/>
      <c r="R2468" s="377">
        <f>1451*10^6</f>
        <v>1451000000</v>
      </c>
      <c r="S2468" s="86"/>
      <c r="T2468" s="86"/>
      <c r="U2468" s="86"/>
      <c r="V2468" s="243">
        <f t="shared" si="100"/>
        <v>1309747.83</v>
      </c>
      <c r="W2468" s="147">
        <v>1309748</v>
      </c>
      <c r="X2468" s="375">
        <f t="shared" si="101"/>
        <v>1309748</v>
      </c>
      <c r="Y2468" s="11" t="s">
        <v>34</v>
      </c>
      <c r="Z2468" s="13">
        <v>68</v>
      </c>
      <c r="AA2468" s="13">
        <v>16</v>
      </c>
      <c r="AB2468" s="13">
        <v>5</v>
      </c>
      <c r="AC2468" s="38" t="s">
        <v>7231</v>
      </c>
      <c r="AD2468" s="38">
        <v>2230</v>
      </c>
    </row>
    <row r="2469" spans="1:30" ht="36" hidden="1" customHeight="1">
      <c r="A2469" s="32">
        <v>4</v>
      </c>
      <c r="B2469" s="371" t="s">
        <v>7232</v>
      </c>
      <c r="C2469" s="371" t="s">
        <v>7233</v>
      </c>
      <c r="D2469" s="56" t="s">
        <v>32</v>
      </c>
      <c r="E2469" s="372" t="s">
        <v>6646</v>
      </c>
      <c r="F2469" s="373">
        <v>18670000</v>
      </c>
      <c r="G2469" s="86"/>
      <c r="H2469" s="13"/>
      <c r="I2469" s="13"/>
      <c r="J2469" s="13"/>
      <c r="K2469" s="378">
        <v>29.66</v>
      </c>
      <c r="L2469" s="86"/>
      <c r="M2469" s="87"/>
      <c r="N2469" s="86"/>
      <c r="O2469" s="86"/>
      <c r="P2469" s="88"/>
      <c r="Q2469" s="87"/>
      <c r="R2469" s="374"/>
      <c r="S2469" s="86"/>
      <c r="T2469" s="86"/>
      <c r="U2469" s="86"/>
      <c r="V2469" s="243">
        <f t="shared" si="100"/>
        <v>2911.0342000000005</v>
      </c>
      <c r="W2469" s="375">
        <v>2911</v>
      </c>
      <c r="X2469" s="375">
        <f t="shared" si="101"/>
        <v>2911</v>
      </c>
      <c r="Y2469" s="11" t="s">
        <v>34</v>
      </c>
      <c r="Z2469" s="13">
        <v>68</v>
      </c>
      <c r="AA2469" s="13">
        <v>16</v>
      </c>
      <c r="AB2469" s="13">
        <v>5</v>
      </c>
      <c r="AC2469" s="38" t="s">
        <v>7234</v>
      </c>
      <c r="AD2469" s="38">
        <v>1940</v>
      </c>
    </row>
    <row r="2470" spans="1:30" ht="36" hidden="1" customHeight="1">
      <c r="A2470" s="32">
        <v>5</v>
      </c>
      <c r="B2470" s="371" t="s">
        <v>7235</v>
      </c>
      <c r="C2470" s="371" t="s">
        <v>7236</v>
      </c>
      <c r="D2470" s="56" t="s">
        <v>32</v>
      </c>
      <c r="E2470" s="372" t="s">
        <v>7237</v>
      </c>
      <c r="F2470" s="373">
        <v>158130000</v>
      </c>
      <c r="G2470" s="350"/>
      <c r="H2470" s="13"/>
      <c r="I2470" s="13"/>
      <c r="J2470" s="13"/>
      <c r="K2470" s="374"/>
      <c r="L2470" s="350"/>
      <c r="M2470" s="87"/>
      <c r="N2470" s="350"/>
      <c r="O2470" s="350"/>
      <c r="P2470" s="87"/>
      <c r="Q2470" s="87"/>
      <c r="R2470" s="374">
        <f>506.7*10^6</f>
        <v>506700000</v>
      </c>
      <c r="S2470" s="350"/>
      <c r="T2470" s="350"/>
      <c r="U2470" s="350"/>
      <c r="V2470" s="243">
        <f t="shared" si="100"/>
        <v>480429.45900000003</v>
      </c>
      <c r="W2470" s="375">
        <v>480.42899999999997</v>
      </c>
      <c r="X2470" s="375">
        <f t="shared" si="101"/>
        <v>480.42899999999997</v>
      </c>
      <c r="Y2470" s="11" t="s">
        <v>34</v>
      </c>
      <c r="Z2470" s="13">
        <v>68</v>
      </c>
      <c r="AA2470" s="13">
        <v>16</v>
      </c>
      <c r="AB2470" s="13">
        <v>5</v>
      </c>
      <c r="AC2470" s="38" t="s">
        <v>7238</v>
      </c>
      <c r="AD2470" s="38">
        <v>1941</v>
      </c>
    </row>
    <row r="2471" spans="1:30" ht="36" hidden="1" customHeight="1">
      <c r="A2471" s="32">
        <v>6</v>
      </c>
      <c r="B2471" s="379" t="s">
        <v>7239</v>
      </c>
      <c r="C2471" s="173" t="s">
        <v>7240</v>
      </c>
      <c r="D2471" s="56" t="s">
        <v>32</v>
      </c>
      <c r="E2471" s="372" t="s">
        <v>6646</v>
      </c>
      <c r="F2471" s="373">
        <v>8808528</v>
      </c>
      <c r="G2471" s="354"/>
      <c r="H2471" s="13"/>
      <c r="I2471" s="13"/>
      <c r="J2471" s="13"/>
      <c r="K2471" s="374"/>
      <c r="L2471" s="354">
        <v>66080</v>
      </c>
      <c r="M2471" s="355"/>
      <c r="N2471" s="354"/>
      <c r="O2471" s="354"/>
      <c r="P2471" s="352"/>
      <c r="Q2471" s="355"/>
      <c r="R2471" s="374"/>
      <c r="S2471" s="354"/>
      <c r="T2471" s="354"/>
      <c r="U2471" s="354"/>
      <c r="V2471" s="243">
        <f t="shared" si="100"/>
        <v>1417.3062704000001</v>
      </c>
      <c r="W2471" s="375">
        <v>1417</v>
      </c>
      <c r="X2471" s="375">
        <f t="shared" si="101"/>
        <v>1417</v>
      </c>
      <c r="Y2471" s="11" t="s">
        <v>34</v>
      </c>
      <c r="Z2471" s="13">
        <v>68</v>
      </c>
      <c r="AA2471" s="13">
        <v>16</v>
      </c>
      <c r="AB2471" s="13">
        <v>5</v>
      </c>
      <c r="AC2471" s="38" t="s">
        <v>7241</v>
      </c>
      <c r="AD2471" s="38">
        <v>1942</v>
      </c>
    </row>
    <row r="2472" spans="1:30" ht="36" hidden="1" customHeight="1">
      <c r="A2472" s="32">
        <v>7</v>
      </c>
      <c r="B2472" s="379" t="s">
        <v>7242</v>
      </c>
      <c r="C2472" s="173" t="s">
        <v>7243</v>
      </c>
      <c r="D2472" s="56" t="s">
        <v>32</v>
      </c>
      <c r="E2472" s="372" t="s">
        <v>7244</v>
      </c>
      <c r="F2472" s="373">
        <v>8020300</v>
      </c>
      <c r="G2472" s="350"/>
      <c r="H2472" s="13"/>
      <c r="I2472" s="13"/>
      <c r="J2472" s="13"/>
      <c r="K2472" s="374"/>
      <c r="L2472" s="350"/>
      <c r="M2472" s="87"/>
      <c r="N2472" s="350"/>
      <c r="O2472" s="356"/>
      <c r="P2472" s="88"/>
      <c r="Q2472" s="87"/>
      <c r="R2472" s="374"/>
      <c r="S2472" s="350"/>
      <c r="T2472" s="350"/>
      <c r="U2472" s="350"/>
      <c r="V2472" s="243">
        <f t="shared" si="100"/>
        <v>1237.5322900000001</v>
      </c>
      <c r="W2472" s="375">
        <v>1238</v>
      </c>
      <c r="X2472" s="375">
        <f t="shared" si="101"/>
        <v>1238</v>
      </c>
      <c r="Y2472" s="11" t="s">
        <v>34</v>
      </c>
      <c r="Z2472" s="13">
        <v>68</v>
      </c>
      <c r="AA2472" s="13">
        <v>16</v>
      </c>
      <c r="AB2472" s="13">
        <v>5</v>
      </c>
      <c r="AC2472" s="38" t="s">
        <v>7245</v>
      </c>
      <c r="AD2472" s="38">
        <v>1943</v>
      </c>
    </row>
    <row r="2473" spans="1:30" ht="36" hidden="1" customHeight="1">
      <c r="A2473" s="32">
        <v>8</v>
      </c>
      <c r="B2473" s="379" t="s">
        <v>7246</v>
      </c>
      <c r="C2473" s="173" t="s">
        <v>7223</v>
      </c>
      <c r="D2473" s="56" t="s">
        <v>32</v>
      </c>
      <c r="E2473" s="372" t="s">
        <v>6646</v>
      </c>
      <c r="F2473" s="380">
        <v>8219400</v>
      </c>
      <c r="G2473" s="354"/>
      <c r="H2473" s="13"/>
      <c r="I2473" s="13"/>
      <c r="J2473" s="13"/>
      <c r="K2473" s="374">
        <v>101.57</v>
      </c>
      <c r="L2473" s="354"/>
      <c r="M2473" s="355"/>
      <c r="N2473" s="354"/>
      <c r="O2473" s="357"/>
      <c r="P2473" s="358"/>
      <c r="Q2473" s="355"/>
      <c r="R2473" s="374"/>
      <c r="S2473" s="354"/>
      <c r="T2473" s="354"/>
      <c r="U2473" s="354"/>
      <c r="V2473" s="243">
        <f t="shared" si="100"/>
        <v>1371.85482</v>
      </c>
      <c r="W2473" s="375">
        <v>1372</v>
      </c>
      <c r="X2473" s="375">
        <f t="shared" si="101"/>
        <v>1372</v>
      </c>
      <c r="Y2473" s="11" t="s">
        <v>34</v>
      </c>
      <c r="Z2473" s="13">
        <v>68</v>
      </c>
      <c r="AA2473" s="13">
        <v>16</v>
      </c>
      <c r="AB2473" s="13">
        <v>5</v>
      </c>
      <c r="AC2473" s="38" t="s">
        <v>7247</v>
      </c>
      <c r="AD2473" s="38">
        <v>3144</v>
      </c>
    </row>
    <row r="2474" spans="1:30" ht="36" customHeight="1">
      <c r="A2474" s="32">
        <v>9</v>
      </c>
      <c r="B2474" s="47" t="s">
        <v>7248</v>
      </c>
      <c r="C2474" s="47" t="s">
        <v>7249</v>
      </c>
      <c r="D2474" s="48" t="s">
        <v>539</v>
      </c>
      <c r="E2474" s="47" t="s">
        <v>7250</v>
      </c>
      <c r="F2474" s="111">
        <v>3763700</v>
      </c>
      <c r="G2474" s="354"/>
      <c r="H2474" s="13"/>
      <c r="I2474" s="13"/>
      <c r="J2474" s="13"/>
      <c r="K2474" s="34"/>
      <c r="L2474" s="354">
        <v>3225</v>
      </c>
      <c r="M2474" s="355"/>
      <c r="N2474" s="354"/>
      <c r="O2474" s="357"/>
      <c r="P2474" s="352"/>
      <c r="Q2474" s="355"/>
      <c r="R2474" s="355"/>
      <c r="S2474" s="354"/>
      <c r="T2474" s="354"/>
      <c r="U2474" s="354"/>
      <c r="V2474" s="243">
        <f t="shared" si="100"/>
        <v>583.57691</v>
      </c>
      <c r="W2474" s="147" t="s">
        <v>7251</v>
      </c>
      <c r="X2474" s="147" t="s">
        <v>7251</v>
      </c>
      <c r="Y2474" s="47" t="s">
        <v>34</v>
      </c>
      <c r="Z2474" s="13">
        <v>68</v>
      </c>
      <c r="AA2474" s="13">
        <v>16</v>
      </c>
      <c r="AB2474" s="13">
        <v>6</v>
      </c>
      <c r="AC2474" s="13"/>
      <c r="AD2474" s="13"/>
    </row>
    <row r="2475" spans="1:30" ht="36" hidden="1" customHeight="1">
      <c r="A2475" s="32">
        <v>1</v>
      </c>
      <c r="B2475" s="356" t="s">
        <v>7252</v>
      </c>
      <c r="C2475" s="356" t="s">
        <v>7253</v>
      </c>
      <c r="D2475" s="56" t="s">
        <v>32</v>
      </c>
      <c r="E2475" s="123" t="s">
        <v>1758</v>
      </c>
      <c r="F2475" s="366">
        <v>13530500</v>
      </c>
      <c r="G2475" s="86"/>
      <c r="H2475" s="13"/>
      <c r="I2475" s="13"/>
      <c r="J2475" s="13"/>
      <c r="K2475" s="13"/>
      <c r="L2475" s="86"/>
      <c r="M2475" s="87"/>
      <c r="N2475" s="86"/>
      <c r="O2475" s="86"/>
      <c r="P2475" s="88"/>
      <c r="Q2475" s="87"/>
      <c r="R2475" s="87"/>
      <c r="S2475" s="86"/>
      <c r="T2475" s="86"/>
      <c r="U2475" s="86"/>
      <c r="V2475" s="243">
        <f>0.0001543*F2475+0.7*G2475+ 0.7*H2475+0.6*I2475+0.5*J2475+1.02*K2475+0.00088*L2475+0.99*M2475+0.00094*N2475+1.05*O2475+0.00083*P2475+1.09*Q2475+0.0009*R2475+1.09*S2475+1*T2475+0*U2475</f>
        <v>2087.7561500000002</v>
      </c>
      <c r="W2475" s="366">
        <v>2088</v>
      </c>
      <c r="X2475" s="366">
        <v>2088</v>
      </c>
      <c r="Y2475" s="11" t="s">
        <v>34</v>
      </c>
      <c r="Z2475" s="13">
        <v>70</v>
      </c>
      <c r="AA2475" s="13">
        <v>63</v>
      </c>
      <c r="AB2475" s="167">
        <v>5</v>
      </c>
      <c r="AC2475" s="215" t="s">
        <v>7254</v>
      </c>
      <c r="AD2475" s="215">
        <v>1947</v>
      </c>
    </row>
    <row r="2476" spans="1:30" ht="36" hidden="1" customHeight="1">
      <c r="A2476" s="32">
        <v>2</v>
      </c>
      <c r="B2476" s="356" t="s">
        <v>7255</v>
      </c>
      <c r="C2476" s="356" t="s">
        <v>7253</v>
      </c>
      <c r="D2476" s="56" t="s">
        <v>32</v>
      </c>
      <c r="E2476" s="123" t="s">
        <v>1758</v>
      </c>
      <c r="F2476" s="366">
        <v>7669100</v>
      </c>
      <c r="G2476" s="86"/>
      <c r="H2476" s="13"/>
      <c r="I2476" s="13"/>
      <c r="J2476" s="13"/>
      <c r="K2476" s="13"/>
      <c r="L2476" s="86"/>
      <c r="M2476" s="87"/>
      <c r="N2476" s="86"/>
      <c r="O2476" s="86"/>
      <c r="P2476" s="88"/>
      <c r="Q2476" s="87"/>
      <c r="R2476" s="87"/>
      <c r="S2476" s="86"/>
      <c r="T2476" s="86"/>
      <c r="U2476" s="86"/>
      <c r="V2476" s="243">
        <f>0.0001543*F2476+0.7*G2476+ 0.7*H2476+0.6*I2476+0.5*J2476+1.02*K2476+0.00088*L2476+0.99*M2476+0.00094*N2476+1.05*O2476+0.00083*P2476+1.09*Q2476+0.0009*R2476+1.09*S2476+1*T2476+0*U2476</f>
        <v>1183.34213</v>
      </c>
      <c r="W2476" s="366">
        <v>1183</v>
      </c>
      <c r="X2476" s="366">
        <v>1183</v>
      </c>
      <c r="Y2476" s="11" t="s">
        <v>34</v>
      </c>
      <c r="Z2476" s="13">
        <v>70</v>
      </c>
      <c r="AA2476" s="13">
        <v>63</v>
      </c>
      <c r="AB2476" s="167">
        <v>5</v>
      </c>
      <c r="AC2476" s="215" t="s">
        <v>7256</v>
      </c>
      <c r="AD2476" s="215">
        <v>1948</v>
      </c>
    </row>
    <row r="2477" spans="1:30" ht="36" hidden="1" customHeight="1">
      <c r="A2477" s="32">
        <v>3</v>
      </c>
      <c r="B2477" s="356" t="s">
        <v>7257</v>
      </c>
      <c r="C2477" s="356" t="s">
        <v>7258</v>
      </c>
      <c r="D2477" s="56" t="s">
        <v>32</v>
      </c>
      <c r="E2477" s="123" t="s">
        <v>7259</v>
      </c>
      <c r="F2477" s="366">
        <v>7316300</v>
      </c>
      <c r="G2477" s="86"/>
      <c r="H2477" s="13"/>
      <c r="I2477" s="13"/>
      <c r="J2477" s="13"/>
      <c r="K2477" s="13"/>
      <c r="L2477" s="86"/>
      <c r="M2477" s="87"/>
      <c r="N2477" s="86"/>
      <c r="O2477" s="86"/>
      <c r="P2477" s="88"/>
      <c r="Q2477" s="87"/>
      <c r="R2477" s="87"/>
      <c r="S2477" s="86"/>
      <c r="T2477" s="86"/>
      <c r="U2477" s="86"/>
      <c r="V2477" s="243">
        <f>0.0001543*F2477+0.7*G2477+ 0.7*H2477+0.6*I2477+0.5*J2477+1.02*K2477+0.00088*L2477+0.99*M2477+0.00094*N2477+1.05*O2477+0.00083*P2477+1.09*Q2477+0.0009*R2477+1.09*S2477+1*T2477+0*U2477</f>
        <v>1128.90509</v>
      </c>
      <c r="W2477" s="366">
        <v>1129</v>
      </c>
      <c r="X2477" s="366">
        <v>1129</v>
      </c>
      <c r="Y2477" s="11" t="s">
        <v>34</v>
      </c>
      <c r="Z2477" s="13">
        <v>70</v>
      </c>
      <c r="AA2477" s="13">
        <v>63</v>
      </c>
      <c r="AB2477" s="167">
        <v>5</v>
      </c>
      <c r="AC2477" s="381" t="s">
        <v>7260</v>
      </c>
      <c r="AD2477" s="381">
        <v>3145</v>
      </c>
    </row>
    <row r="2478" spans="1:30" ht="36" hidden="1" customHeight="1">
      <c r="A2478" s="32">
        <v>1</v>
      </c>
      <c r="B2478" s="107" t="s">
        <v>7261</v>
      </c>
      <c r="C2478" s="11" t="s">
        <v>7262</v>
      </c>
      <c r="D2478" s="11" t="s">
        <v>32</v>
      </c>
      <c r="E2478" s="11" t="s">
        <v>7263</v>
      </c>
      <c r="F2478" s="382"/>
      <c r="G2478" s="382"/>
      <c r="H2478" s="382"/>
      <c r="I2478" s="382"/>
      <c r="J2478" s="382"/>
      <c r="K2478" s="382"/>
      <c r="L2478" s="382">
        <v>1300247</v>
      </c>
      <c r="M2478" s="87"/>
      <c r="N2478" s="86"/>
      <c r="O2478" s="86"/>
      <c r="P2478" s="382"/>
      <c r="Q2478" s="87"/>
      <c r="R2478" s="87"/>
      <c r="S2478" s="382"/>
      <c r="T2478" s="86"/>
      <c r="U2478" s="86"/>
      <c r="V2478" s="243">
        <f t="shared" ref="V2478:V2499" si="102">0.0001543*F2478+0.7*G2478+ 0.7*H2478+0.6*I2478+0.5*J2478+1.02*K2478+0.00088*L2478+0.99*M2478+0.00094*N2478+1.05*O2478+0.00083*P2478+1.09*Q2478+0.0009*R2478+1.09*S2478+1*T2478+0*U2478</f>
        <v>1144.2173600000001</v>
      </c>
      <c r="W2478" s="65">
        <v>1144.2173600000001</v>
      </c>
      <c r="X2478" s="65">
        <f>IF(Y2478="EVN",V2478,W2478)</f>
        <v>1144.2173600000001</v>
      </c>
      <c r="Y2478" s="11" t="s">
        <v>34</v>
      </c>
      <c r="Z2478" s="11">
        <v>64</v>
      </c>
      <c r="AA2478" s="11">
        <v>34</v>
      </c>
      <c r="AB2478" s="11">
        <v>5</v>
      </c>
      <c r="AC2478" s="11" t="s">
        <v>7264</v>
      </c>
      <c r="AD2478" s="11">
        <v>1949</v>
      </c>
    </row>
    <row r="2479" spans="1:30" ht="36" hidden="1" customHeight="1">
      <c r="A2479" s="32">
        <v>2</v>
      </c>
      <c r="B2479" s="107" t="s">
        <v>7265</v>
      </c>
      <c r="C2479" s="11" t="s">
        <v>7266</v>
      </c>
      <c r="D2479" s="11" t="s">
        <v>32</v>
      </c>
      <c r="E2479" s="11" t="s">
        <v>7267</v>
      </c>
      <c r="F2479" s="382">
        <v>203710000</v>
      </c>
      <c r="G2479" s="382"/>
      <c r="H2479" s="382"/>
      <c r="I2479" s="382">
        <v>248200</v>
      </c>
      <c r="J2479" s="382"/>
      <c r="K2479" s="382"/>
      <c r="L2479" s="382">
        <v>1142</v>
      </c>
      <c r="M2479" s="87"/>
      <c r="N2479" s="86"/>
      <c r="O2479" s="86"/>
      <c r="P2479" s="382"/>
      <c r="Q2479" s="87"/>
      <c r="R2479" s="87"/>
      <c r="S2479" s="382"/>
      <c r="T2479" s="86"/>
      <c r="U2479" s="86"/>
      <c r="V2479" s="243">
        <f t="shared" si="102"/>
        <v>180353.45796</v>
      </c>
      <c r="W2479" s="65">
        <v>180353.45796</v>
      </c>
      <c r="X2479" s="65">
        <f t="shared" ref="X2479:X2499" si="103">IF(Y2479="EVN",V2479,W2479)</f>
        <v>180353.45796</v>
      </c>
      <c r="Y2479" s="11" t="s">
        <v>34</v>
      </c>
      <c r="Z2479" s="11">
        <v>64</v>
      </c>
      <c r="AA2479" s="11">
        <v>34</v>
      </c>
      <c r="AB2479" s="11">
        <v>5</v>
      </c>
      <c r="AC2479" s="11" t="s">
        <v>7268</v>
      </c>
      <c r="AD2479" s="11">
        <v>1950</v>
      </c>
    </row>
    <row r="2480" spans="1:30" ht="36" hidden="1" customHeight="1">
      <c r="A2480" s="32">
        <v>3</v>
      </c>
      <c r="B2480" s="107" t="s">
        <v>7269</v>
      </c>
      <c r="C2480" s="11" t="s">
        <v>7270</v>
      </c>
      <c r="D2480" s="11" t="s">
        <v>32</v>
      </c>
      <c r="E2480" s="11" t="s">
        <v>7271</v>
      </c>
      <c r="F2480" s="382">
        <v>19688500</v>
      </c>
      <c r="G2480" s="382"/>
      <c r="H2480" s="382"/>
      <c r="I2480" s="382"/>
      <c r="J2480" s="382"/>
      <c r="K2480" s="382"/>
      <c r="L2480" s="382">
        <v>68158</v>
      </c>
      <c r="M2480" s="87"/>
      <c r="N2480" s="86"/>
      <c r="O2480" s="86"/>
      <c r="P2480" s="382"/>
      <c r="Q2480" s="87"/>
      <c r="R2480" s="87"/>
      <c r="S2480" s="382"/>
      <c r="T2480" s="86"/>
      <c r="U2480" s="86"/>
      <c r="V2480" s="243">
        <f t="shared" si="102"/>
        <v>3097.9145900000003</v>
      </c>
      <c r="W2480" s="65">
        <v>3097.9145900000003</v>
      </c>
      <c r="X2480" s="65">
        <f t="shared" si="103"/>
        <v>3097.9145900000003</v>
      </c>
      <c r="Y2480" s="11" t="s">
        <v>34</v>
      </c>
      <c r="Z2480" s="11">
        <v>64</v>
      </c>
      <c r="AA2480" s="11">
        <v>34</v>
      </c>
      <c r="AB2480" s="11">
        <v>5</v>
      </c>
      <c r="AC2480" s="11" t="s">
        <v>7272</v>
      </c>
      <c r="AD2480" s="11">
        <v>1951</v>
      </c>
    </row>
    <row r="2481" spans="1:30" ht="36" hidden="1" customHeight="1">
      <c r="A2481" s="32">
        <v>4</v>
      </c>
      <c r="B2481" s="107" t="s">
        <v>7273</v>
      </c>
      <c r="C2481" s="11" t="s">
        <v>7274</v>
      </c>
      <c r="D2481" s="11" t="s">
        <v>32</v>
      </c>
      <c r="E2481" s="11" t="s">
        <v>7267</v>
      </c>
      <c r="F2481" s="382">
        <v>144850100</v>
      </c>
      <c r="G2481" s="382">
        <v>153183</v>
      </c>
      <c r="H2481" s="382"/>
      <c r="I2481" s="382"/>
      <c r="J2481" s="382"/>
      <c r="K2481" s="382"/>
      <c r="L2481" s="382">
        <f>258182+1145323+918258</f>
        <v>2321763</v>
      </c>
      <c r="M2481" s="13"/>
      <c r="N2481" s="13"/>
      <c r="O2481" s="13"/>
      <c r="P2481" s="383"/>
      <c r="Q2481" s="13"/>
      <c r="R2481" s="13"/>
      <c r="S2481" s="382"/>
      <c r="T2481" s="13"/>
      <c r="U2481" s="13"/>
      <c r="V2481" s="243">
        <f t="shared" si="102"/>
        <v>131621.62186999997</v>
      </c>
      <c r="W2481" s="65">
        <v>131621.62186999997</v>
      </c>
      <c r="X2481" s="65">
        <f t="shared" si="103"/>
        <v>131621.62186999997</v>
      </c>
      <c r="Y2481" s="11" t="s">
        <v>34</v>
      </c>
      <c r="Z2481" s="11">
        <v>64</v>
      </c>
      <c r="AA2481" s="11">
        <v>34</v>
      </c>
      <c r="AB2481" s="11">
        <v>5</v>
      </c>
      <c r="AC2481" s="11" t="s">
        <v>7275</v>
      </c>
      <c r="AD2481" s="11">
        <v>1952</v>
      </c>
    </row>
    <row r="2482" spans="1:30" ht="36" customHeight="1">
      <c r="A2482" s="32">
        <v>5</v>
      </c>
      <c r="B2482" s="107" t="s">
        <v>7276</v>
      </c>
      <c r="C2482" s="11" t="s">
        <v>7277</v>
      </c>
      <c r="D2482" s="11" t="s">
        <v>32</v>
      </c>
      <c r="E2482" s="11" t="s">
        <v>522</v>
      </c>
      <c r="F2482" s="382">
        <v>16285200</v>
      </c>
      <c r="G2482" s="382"/>
      <c r="H2482" s="382"/>
      <c r="I2482" s="382"/>
      <c r="J2482" s="382"/>
      <c r="K2482" s="382"/>
      <c r="L2482" s="382">
        <v>238927</v>
      </c>
      <c r="M2482" s="13"/>
      <c r="N2482" s="13"/>
      <c r="O2482" s="13"/>
      <c r="P2482" s="382"/>
      <c r="Q2482" s="13"/>
      <c r="R2482" s="13"/>
      <c r="S2482" s="382"/>
      <c r="T2482" s="13"/>
      <c r="U2482" s="13"/>
      <c r="V2482" s="243">
        <f t="shared" si="102"/>
        <v>2723.06212</v>
      </c>
      <c r="W2482" s="65">
        <v>2723.06212</v>
      </c>
      <c r="X2482" s="65">
        <f t="shared" si="103"/>
        <v>2723.06212</v>
      </c>
      <c r="Y2482" s="11" t="s">
        <v>34</v>
      </c>
      <c r="Z2482" s="11">
        <v>64</v>
      </c>
      <c r="AA2482" s="11">
        <v>34</v>
      </c>
      <c r="AB2482" s="11">
        <v>5</v>
      </c>
      <c r="AC2482" s="11"/>
      <c r="AD2482" s="11"/>
    </row>
    <row r="2483" spans="1:30" ht="36" hidden="1" customHeight="1">
      <c r="A2483" s="32">
        <v>6</v>
      </c>
      <c r="B2483" s="107" t="s">
        <v>7278</v>
      </c>
      <c r="C2483" s="11" t="s">
        <v>7279</v>
      </c>
      <c r="D2483" s="11" t="s">
        <v>32</v>
      </c>
      <c r="E2483" s="11" t="s">
        <v>522</v>
      </c>
      <c r="F2483" s="382">
        <v>17224900</v>
      </c>
      <c r="G2483" s="382"/>
      <c r="H2483" s="382"/>
      <c r="I2483" s="382"/>
      <c r="J2483" s="382"/>
      <c r="K2483" s="383"/>
      <c r="L2483" s="382">
        <v>69445</v>
      </c>
      <c r="M2483" s="13"/>
      <c r="N2483" s="13"/>
      <c r="O2483" s="13"/>
      <c r="P2483" s="382"/>
      <c r="Q2483" s="13"/>
      <c r="R2483" s="13"/>
      <c r="S2483" s="382"/>
      <c r="T2483" s="13"/>
      <c r="U2483" s="13"/>
      <c r="V2483" s="243">
        <f t="shared" si="102"/>
        <v>2718.9136700000004</v>
      </c>
      <c r="W2483" s="65">
        <v>2718.9136700000004</v>
      </c>
      <c r="X2483" s="65">
        <f t="shared" si="103"/>
        <v>2718.9136700000004</v>
      </c>
      <c r="Y2483" s="11" t="s">
        <v>34</v>
      </c>
      <c r="Z2483" s="11">
        <v>64</v>
      </c>
      <c r="AA2483" s="11">
        <v>34</v>
      </c>
      <c r="AB2483" s="11">
        <v>5</v>
      </c>
      <c r="AC2483" s="11" t="s">
        <v>7280</v>
      </c>
      <c r="AD2483" s="11">
        <v>1953</v>
      </c>
    </row>
    <row r="2484" spans="1:30" ht="36" hidden="1" customHeight="1">
      <c r="A2484" s="32">
        <v>7</v>
      </c>
      <c r="B2484" s="107" t="s">
        <v>7281</v>
      </c>
      <c r="C2484" s="11" t="s">
        <v>7282</v>
      </c>
      <c r="D2484" s="11" t="s">
        <v>32</v>
      </c>
      <c r="E2484" s="11" t="s">
        <v>7283</v>
      </c>
      <c r="F2484" s="382">
        <v>1513100</v>
      </c>
      <c r="G2484" s="382"/>
      <c r="H2484" s="382">
        <v>11278</v>
      </c>
      <c r="I2484" s="383"/>
      <c r="J2484" s="382"/>
      <c r="K2484" s="382"/>
      <c r="L2484" s="382">
        <v>76825</v>
      </c>
      <c r="M2484" s="13"/>
      <c r="N2484" s="13"/>
      <c r="O2484" s="13"/>
      <c r="P2484" s="382"/>
      <c r="Q2484" s="13"/>
      <c r="R2484" s="13"/>
      <c r="S2484" s="382"/>
      <c r="T2484" s="13"/>
      <c r="U2484" s="13"/>
      <c r="V2484" s="243">
        <f t="shared" si="102"/>
        <v>8195.6773300000004</v>
      </c>
      <c r="W2484" s="65">
        <v>8195.6773300000004</v>
      </c>
      <c r="X2484" s="65">
        <f t="shared" si="103"/>
        <v>8195.6773300000004</v>
      </c>
      <c r="Y2484" s="11" t="s">
        <v>34</v>
      </c>
      <c r="Z2484" s="11">
        <v>64</v>
      </c>
      <c r="AA2484" s="11">
        <v>34</v>
      </c>
      <c r="AB2484" s="11">
        <v>5</v>
      </c>
      <c r="AC2484" s="11" t="s">
        <v>7284</v>
      </c>
      <c r="AD2484" s="11">
        <v>1954</v>
      </c>
    </row>
    <row r="2485" spans="1:30" ht="36" hidden="1" customHeight="1">
      <c r="A2485" s="32">
        <v>8</v>
      </c>
      <c r="B2485" s="107" t="s">
        <v>7285</v>
      </c>
      <c r="C2485" s="11" t="s">
        <v>7286</v>
      </c>
      <c r="D2485" s="11" t="s">
        <v>32</v>
      </c>
      <c r="E2485" s="11" t="s">
        <v>7287</v>
      </c>
      <c r="F2485" s="382">
        <v>1746270</v>
      </c>
      <c r="G2485" s="382"/>
      <c r="H2485" s="382">
        <v>6982.12</v>
      </c>
      <c r="I2485" s="382"/>
      <c r="J2485" s="382"/>
      <c r="K2485" s="382"/>
      <c r="L2485" s="382">
        <v>76911</v>
      </c>
      <c r="M2485" s="13"/>
      <c r="N2485" s="13"/>
      <c r="O2485" s="13"/>
      <c r="P2485" s="382"/>
      <c r="Q2485" s="13"/>
      <c r="R2485" s="13"/>
      <c r="S2485" s="382"/>
      <c r="T2485" s="13"/>
      <c r="U2485" s="13"/>
      <c r="V2485" s="243">
        <f t="shared" si="102"/>
        <v>5224.6151409999993</v>
      </c>
      <c r="W2485" s="65">
        <v>5224.6151409999993</v>
      </c>
      <c r="X2485" s="65">
        <f t="shared" si="103"/>
        <v>5224.6151409999993</v>
      </c>
      <c r="Y2485" s="11" t="s">
        <v>34</v>
      </c>
      <c r="Z2485" s="11">
        <v>64</v>
      </c>
      <c r="AA2485" s="11">
        <v>34</v>
      </c>
      <c r="AB2485" s="11">
        <v>5</v>
      </c>
      <c r="AC2485" s="11" t="s">
        <v>7288</v>
      </c>
      <c r="AD2485" s="11">
        <v>1958</v>
      </c>
    </row>
    <row r="2486" spans="1:30" ht="36" hidden="1" customHeight="1">
      <c r="A2486" s="32">
        <v>9</v>
      </c>
      <c r="B2486" s="107" t="s">
        <v>7289</v>
      </c>
      <c r="C2486" s="11" t="s">
        <v>7290</v>
      </c>
      <c r="D2486" s="11" t="s">
        <v>32</v>
      </c>
      <c r="E2486" s="11" t="s">
        <v>7216</v>
      </c>
      <c r="F2486" s="382">
        <v>10524200</v>
      </c>
      <c r="G2486" s="382"/>
      <c r="H2486" s="382"/>
      <c r="I2486" s="382"/>
      <c r="J2486" s="382"/>
      <c r="K2486" s="382"/>
      <c r="L2486" s="382"/>
      <c r="M2486" s="13"/>
      <c r="N2486" s="13"/>
      <c r="O2486" s="13"/>
      <c r="P2486" s="382"/>
      <c r="Q2486" s="13"/>
      <c r="R2486" s="13"/>
      <c r="S2486" s="382"/>
      <c r="T2486" s="13"/>
      <c r="U2486" s="13"/>
      <c r="V2486" s="243">
        <f t="shared" si="102"/>
        <v>1623.8840600000001</v>
      </c>
      <c r="W2486" s="65">
        <v>1623.8840600000001</v>
      </c>
      <c r="X2486" s="65">
        <f t="shared" si="103"/>
        <v>1623.8840600000001</v>
      </c>
      <c r="Y2486" s="11" t="s">
        <v>34</v>
      </c>
      <c r="Z2486" s="11">
        <v>64</v>
      </c>
      <c r="AA2486" s="11">
        <v>34</v>
      </c>
      <c r="AB2486" s="11">
        <v>5</v>
      </c>
      <c r="AC2486" s="11" t="s">
        <v>7291</v>
      </c>
      <c r="AD2486" s="11">
        <v>1955</v>
      </c>
    </row>
    <row r="2487" spans="1:30" ht="36" customHeight="1">
      <c r="A2487" s="32">
        <v>10</v>
      </c>
      <c r="B2487" s="51" t="s">
        <v>7292</v>
      </c>
      <c r="C2487" s="52" t="s">
        <v>7293</v>
      </c>
      <c r="D2487" s="11" t="s">
        <v>32</v>
      </c>
      <c r="E2487" s="52" t="s">
        <v>7294</v>
      </c>
      <c r="F2487" s="384">
        <v>30666300</v>
      </c>
      <c r="G2487" s="384"/>
      <c r="H2487" s="384"/>
      <c r="I2487" s="384"/>
      <c r="J2487" s="384"/>
      <c r="K2487" s="384">
        <v>159</v>
      </c>
      <c r="L2487" s="384"/>
      <c r="M2487" s="13"/>
      <c r="N2487" s="13"/>
      <c r="O2487" s="13"/>
      <c r="P2487" s="384"/>
      <c r="Q2487" s="13"/>
      <c r="R2487" s="13"/>
      <c r="S2487" s="384"/>
      <c r="T2487" s="13"/>
      <c r="U2487" s="13"/>
      <c r="V2487" s="243">
        <f t="shared" si="102"/>
        <v>4893.9900900000002</v>
      </c>
      <c r="W2487" s="73">
        <v>4328</v>
      </c>
      <c r="X2487" s="65">
        <f t="shared" si="103"/>
        <v>4893.9900900000002</v>
      </c>
      <c r="Y2487" s="11" t="s">
        <v>51</v>
      </c>
      <c r="Z2487" s="11">
        <v>64</v>
      </c>
      <c r="AA2487" s="11">
        <v>34</v>
      </c>
      <c r="AB2487" s="11">
        <v>5</v>
      </c>
      <c r="AC2487" s="11"/>
      <c r="AD2487" s="11"/>
    </row>
    <row r="2488" spans="1:30" ht="36" customHeight="1">
      <c r="A2488" s="32">
        <v>11</v>
      </c>
      <c r="B2488" s="107" t="s">
        <v>7295</v>
      </c>
      <c r="C2488" s="11" t="s">
        <v>7296</v>
      </c>
      <c r="D2488" s="11" t="s">
        <v>32</v>
      </c>
      <c r="E2488" s="11" t="s">
        <v>177</v>
      </c>
      <c r="F2488" s="382">
        <v>8972300</v>
      </c>
      <c r="G2488" s="382"/>
      <c r="H2488" s="382"/>
      <c r="I2488" s="382"/>
      <c r="J2488" s="382"/>
      <c r="K2488" s="383"/>
      <c r="L2488" s="382">
        <v>68337</v>
      </c>
      <c r="M2488" s="13"/>
      <c r="N2488" s="13"/>
      <c r="O2488" s="13"/>
      <c r="P2488" s="382">
        <v>53588</v>
      </c>
      <c r="Q2488" s="13"/>
      <c r="R2488" s="13"/>
      <c r="S2488" s="382"/>
      <c r="T2488" s="13"/>
      <c r="U2488" s="13"/>
      <c r="V2488" s="243">
        <f t="shared" si="102"/>
        <v>1489.0404899999999</v>
      </c>
      <c r="W2488" s="65">
        <v>1489.0404899999999</v>
      </c>
      <c r="X2488" s="65">
        <f t="shared" si="103"/>
        <v>1489.0404899999999</v>
      </c>
      <c r="Y2488" s="11" t="s">
        <v>34</v>
      </c>
      <c r="Z2488" s="11">
        <v>64</v>
      </c>
      <c r="AA2488" s="11">
        <v>34</v>
      </c>
      <c r="AB2488" s="11">
        <v>5</v>
      </c>
      <c r="AC2488" s="11"/>
      <c r="AD2488" s="11"/>
    </row>
    <row r="2489" spans="1:30" ht="36" customHeight="1">
      <c r="A2489" s="32">
        <v>12</v>
      </c>
      <c r="B2489" s="107" t="s">
        <v>7297</v>
      </c>
      <c r="C2489" s="11" t="s">
        <v>7298</v>
      </c>
      <c r="D2489" s="13" t="s">
        <v>55</v>
      </c>
      <c r="E2489" s="11" t="s">
        <v>7299</v>
      </c>
      <c r="F2489" s="382"/>
      <c r="G2489" s="382"/>
      <c r="H2489" s="382"/>
      <c r="I2489" s="382"/>
      <c r="J2489" s="382"/>
      <c r="K2489" s="382">
        <v>1078</v>
      </c>
      <c r="L2489" s="382"/>
      <c r="M2489" s="13"/>
      <c r="N2489" s="13"/>
      <c r="O2489" s="13"/>
      <c r="P2489" s="382"/>
      <c r="Q2489" s="13"/>
      <c r="R2489" s="13"/>
      <c r="S2489" s="382"/>
      <c r="T2489" s="13"/>
      <c r="U2489" s="13"/>
      <c r="V2489" s="243">
        <f t="shared" si="102"/>
        <v>1099.56</v>
      </c>
      <c r="W2489" s="65">
        <v>1099.56</v>
      </c>
      <c r="X2489" s="65">
        <f t="shared" si="103"/>
        <v>1099.56</v>
      </c>
      <c r="Y2489" s="385" t="s">
        <v>34</v>
      </c>
      <c r="Z2489" s="11">
        <v>64</v>
      </c>
      <c r="AA2489" s="11">
        <v>34</v>
      </c>
      <c r="AB2489" s="11">
        <v>1</v>
      </c>
      <c r="AC2489" s="11"/>
      <c r="AD2489" s="11"/>
    </row>
    <row r="2490" spans="1:30" ht="36" hidden="1" customHeight="1">
      <c r="A2490" s="32">
        <v>13</v>
      </c>
      <c r="B2490" s="107" t="s">
        <v>7300</v>
      </c>
      <c r="C2490" s="11" t="s">
        <v>7301</v>
      </c>
      <c r="D2490" s="13" t="s">
        <v>55</v>
      </c>
      <c r="E2490" s="11" t="s">
        <v>7302</v>
      </c>
      <c r="F2490" s="382"/>
      <c r="G2490" s="382"/>
      <c r="H2490" s="382"/>
      <c r="I2490" s="382"/>
      <c r="J2490" s="382"/>
      <c r="K2490" s="382"/>
      <c r="L2490" s="382">
        <v>5985690</v>
      </c>
      <c r="M2490" s="13"/>
      <c r="N2490" s="13"/>
      <c r="O2490" s="13"/>
      <c r="P2490" s="382"/>
      <c r="Q2490" s="13"/>
      <c r="R2490" s="13"/>
      <c r="S2490" s="382"/>
      <c r="T2490" s="13"/>
      <c r="U2490" s="13"/>
      <c r="V2490" s="243">
        <f t="shared" si="102"/>
        <v>5267.4072000000006</v>
      </c>
      <c r="W2490" s="65">
        <v>5267.4071999999996</v>
      </c>
      <c r="X2490" s="65">
        <f t="shared" si="103"/>
        <v>5267.4071999999996</v>
      </c>
      <c r="Y2490" s="385" t="s">
        <v>34</v>
      </c>
      <c r="Z2490" s="11">
        <v>64</v>
      </c>
      <c r="AA2490" s="11">
        <v>34</v>
      </c>
      <c r="AB2490" s="11">
        <v>1</v>
      </c>
      <c r="AC2490" s="11" t="s">
        <v>7303</v>
      </c>
      <c r="AD2490" s="11">
        <v>1961</v>
      </c>
    </row>
    <row r="2491" spans="1:30" ht="36" customHeight="1">
      <c r="A2491" s="32">
        <v>14</v>
      </c>
      <c r="B2491" s="386" t="s">
        <v>7304</v>
      </c>
      <c r="C2491" s="11" t="s">
        <v>7305</v>
      </c>
      <c r="D2491" s="13" t="s">
        <v>55</v>
      </c>
      <c r="E2491" s="11" t="s">
        <v>7299</v>
      </c>
      <c r="F2491" s="382">
        <v>8972300</v>
      </c>
      <c r="G2491" s="382"/>
      <c r="H2491" s="382"/>
      <c r="I2491" s="382"/>
      <c r="J2491" s="382"/>
      <c r="K2491" s="383"/>
      <c r="L2491" s="382">
        <v>176526</v>
      </c>
      <c r="M2491" s="13"/>
      <c r="N2491" s="13"/>
      <c r="O2491" s="13"/>
      <c r="P2491" s="382">
        <v>11700</v>
      </c>
      <c r="Q2491" s="13"/>
      <c r="R2491" s="13"/>
      <c r="S2491" s="382"/>
      <c r="T2491" s="13"/>
      <c r="U2491" s="13"/>
      <c r="V2491" s="243">
        <f t="shared" si="102"/>
        <v>1549.4797699999999</v>
      </c>
      <c r="W2491" s="65">
        <v>1549.4797699999999</v>
      </c>
      <c r="X2491" s="65">
        <f t="shared" si="103"/>
        <v>1549.4797699999999</v>
      </c>
      <c r="Y2491" s="385" t="s">
        <v>34</v>
      </c>
      <c r="Z2491" s="11">
        <v>64</v>
      </c>
      <c r="AA2491" s="11">
        <v>34</v>
      </c>
      <c r="AB2491" s="11">
        <v>1</v>
      </c>
      <c r="AC2491" s="11"/>
      <c r="AD2491" s="11"/>
    </row>
    <row r="2492" spans="1:30" ht="36" hidden="1" customHeight="1">
      <c r="A2492" s="32">
        <v>15</v>
      </c>
      <c r="B2492" s="107" t="s">
        <v>7306</v>
      </c>
      <c r="C2492" s="11" t="s">
        <v>7307</v>
      </c>
      <c r="D2492" s="11" t="s">
        <v>539</v>
      </c>
      <c r="E2492" s="11" t="s">
        <v>7308</v>
      </c>
      <c r="F2492" s="382">
        <v>6880086</v>
      </c>
      <c r="G2492" s="382"/>
      <c r="H2492" s="382"/>
      <c r="I2492" s="382"/>
      <c r="J2492" s="382"/>
      <c r="K2492" s="382"/>
      <c r="L2492" s="382">
        <v>8995</v>
      </c>
      <c r="M2492" s="13"/>
      <c r="N2492" s="13"/>
      <c r="O2492" s="13"/>
      <c r="P2492" s="382">
        <v>162370</v>
      </c>
      <c r="Q2492" s="13"/>
      <c r="R2492" s="13"/>
      <c r="S2492" s="382"/>
      <c r="T2492" s="13"/>
      <c r="U2492" s="13"/>
      <c r="V2492" s="243">
        <f t="shared" si="102"/>
        <v>1204.2799698000001</v>
      </c>
      <c r="W2492" s="65">
        <v>1204.2799698000001</v>
      </c>
      <c r="X2492" s="65">
        <f t="shared" si="103"/>
        <v>1204.2799698000001</v>
      </c>
      <c r="Y2492" s="385" t="s">
        <v>34</v>
      </c>
      <c r="Z2492" s="11">
        <v>64</v>
      </c>
      <c r="AA2492" s="11">
        <v>34</v>
      </c>
      <c r="AB2492" s="11">
        <v>6</v>
      </c>
      <c r="AC2492" s="11" t="s">
        <v>7309</v>
      </c>
      <c r="AD2492" s="11">
        <v>1962</v>
      </c>
    </row>
    <row r="2493" spans="1:30" ht="36" hidden="1" customHeight="1">
      <c r="A2493" s="32">
        <v>16</v>
      </c>
      <c r="B2493" s="386" t="s">
        <v>7310</v>
      </c>
      <c r="C2493" s="11" t="s">
        <v>7311</v>
      </c>
      <c r="D2493" s="11" t="s">
        <v>539</v>
      </c>
      <c r="E2493" s="11" t="s">
        <v>7312</v>
      </c>
      <c r="F2493" s="382">
        <v>53611200</v>
      </c>
      <c r="G2493" s="382">
        <v>18.3</v>
      </c>
      <c r="H2493" s="382"/>
      <c r="I2493" s="382"/>
      <c r="J2493" s="382"/>
      <c r="K2493" s="382"/>
      <c r="L2493" s="382">
        <v>808577</v>
      </c>
      <c r="M2493" s="13"/>
      <c r="N2493" s="13"/>
      <c r="O2493" s="13"/>
      <c r="P2493" s="382">
        <v>52315</v>
      </c>
      <c r="Q2493" s="13"/>
      <c r="R2493" s="13"/>
      <c r="S2493" s="382">
        <v>464.24400000000003</v>
      </c>
      <c r="T2493" s="13"/>
      <c r="U2493" s="13"/>
      <c r="V2493" s="243">
        <f t="shared" si="102"/>
        <v>9546.0133299999998</v>
      </c>
      <c r="W2493" s="65">
        <v>9375</v>
      </c>
      <c r="X2493" s="65">
        <f t="shared" si="103"/>
        <v>9546.0133299999998</v>
      </c>
      <c r="Y2493" s="385" t="s">
        <v>51</v>
      </c>
      <c r="Z2493" s="11">
        <v>64</v>
      </c>
      <c r="AA2493" s="11">
        <v>34</v>
      </c>
      <c r="AB2493" s="11">
        <v>6</v>
      </c>
      <c r="AC2493" s="11" t="s">
        <v>7313</v>
      </c>
      <c r="AD2493" s="11">
        <v>1960</v>
      </c>
    </row>
    <row r="2494" spans="1:30" ht="36" customHeight="1">
      <c r="A2494" s="32">
        <v>17</v>
      </c>
      <c r="B2494" s="107" t="s">
        <v>7314</v>
      </c>
      <c r="C2494" s="11" t="s">
        <v>7315</v>
      </c>
      <c r="D2494" s="47" t="s">
        <v>539</v>
      </c>
      <c r="E2494" s="11" t="s">
        <v>147</v>
      </c>
      <c r="F2494" s="382">
        <v>10161277</v>
      </c>
      <c r="G2494" s="382"/>
      <c r="H2494" s="382"/>
      <c r="I2494" s="382"/>
      <c r="J2494" s="382"/>
      <c r="K2494" s="382"/>
      <c r="L2494" s="382">
        <v>152000</v>
      </c>
      <c r="M2494" s="13"/>
      <c r="N2494" s="13"/>
      <c r="O2494" s="13"/>
      <c r="P2494" s="382">
        <v>450</v>
      </c>
      <c r="Q2494" s="13"/>
      <c r="R2494" s="13"/>
      <c r="S2494" s="382"/>
      <c r="T2494" s="13"/>
      <c r="U2494" s="13"/>
      <c r="V2494" s="243">
        <f t="shared" si="102"/>
        <v>1702.0185411</v>
      </c>
      <c r="W2494" s="65">
        <v>1663</v>
      </c>
      <c r="X2494" s="65">
        <f t="shared" si="103"/>
        <v>1702.0185411</v>
      </c>
      <c r="Y2494" s="385" t="s">
        <v>51</v>
      </c>
      <c r="Z2494" s="11">
        <v>64</v>
      </c>
      <c r="AA2494" s="11">
        <v>34</v>
      </c>
      <c r="AB2494" s="11">
        <v>6</v>
      </c>
      <c r="AC2494" s="11"/>
      <c r="AD2494" s="11"/>
    </row>
    <row r="2495" spans="1:30" ht="36" customHeight="1">
      <c r="A2495" s="32">
        <v>18</v>
      </c>
      <c r="B2495" s="107" t="s">
        <v>7316</v>
      </c>
      <c r="C2495" s="11" t="s">
        <v>7317</v>
      </c>
      <c r="D2495" s="47" t="s">
        <v>539</v>
      </c>
      <c r="E2495" s="11" t="s">
        <v>147</v>
      </c>
      <c r="F2495" s="382">
        <v>3364800</v>
      </c>
      <c r="G2495" s="382"/>
      <c r="H2495" s="382"/>
      <c r="I2495" s="382"/>
      <c r="J2495" s="382"/>
      <c r="K2495" s="382"/>
      <c r="L2495" s="382">
        <v>12907</v>
      </c>
      <c r="M2495" s="13"/>
      <c r="N2495" s="13"/>
      <c r="O2495" s="13"/>
      <c r="P2495" s="382">
        <v>4768</v>
      </c>
      <c r="Q2495" s="13"/>
      <c r="R2495" s="13"/>
      <c r="S2495" s="382"/>
      <c r="T2495" s="13"/>
      <c r="U2495" s="13"/>
      <c r="V2495" s="243">
        <f t="shared" si="102"/>
        <v>534.5042400000001</v>
      </c>
      <c r="W2495" s="65">
        <v>510</v>
      </c>
      <c r="X2495" s="65">
        <f t="shared" si="103"/>
        <v>534.5042400000001</v>
      </c>
      <c r="Y2495" s="385" t="s">
        <v>51</v>
      </c>
      <c r="Z2495" s="11">
        <v>64</v>
      </c>
      <c r="AA2495" s="11">
        <v>34</v>
      </c>
      <c r="AB2495" s="11">
        <v>6</v>
      </c>
      <c r="AC2495" s="11"/>
      <c r="AD2495" s="11"/>
    </row>
    <row r="2496" spans="1:30" ht="36" customHeight="1">
      <c r="A2496" s="32">
        <v>19</v>
      </c>
      <c r="B2496" s="107" t="s">
        <v>7318</v>
      </c>
      <c r="C2496" s="11" t="s">
        <v>7319</v>
      </c>
      <c r="D2496" s="13" t="s">
        <v>55</v>
      </c>
      <c r="E2496" s="11" t="s">
        <v>7299</v>
      </c>
      <c r="F2496" s="382">
        <v>17390</v>
      </c>
      <c r="G2496" s="382"/>
      <c r="H2496" s="382"/>
      <c r="I2496" s="382"/>
      <c r="J2496" s="382"/>
      <c r="K2496" s="382"/>
      <c r="L2496" s="382">
        <v>2255000</v>
      </c>
      <c r="M2496" s="13"/>
      <c r="N2496" s="13"/>
      <c r="O2496" s="13"/>
      <c r="P2496" s="382"/>
      <c r="Q2496" s="13"/>
      <c r="R2496" s="13"/>
      <c r="S2496" s="382"/>
      <c r="T2496" s="13"/>
      <c r="U2496" s="13"/>
      <c r="V2496" s="243">
        <f t="shared" si="102"/>
        <v>1987.0832770000002</v>
      </c>
      <c r="W2496" s="65">
        <v>1987.0832770000002</v>
      </c>
      <c r="X2496" s="65">
        <f t="shared" si="103"/>
        <v>1987.0832770000002</v>
      </c>
      <c r="Y2496" s="385" t="s">
        <v>34</v>
      </c>
      <c r="Z2496" s="11">
        <v>64</v>
      </c>
      <c r="AA2496" s="11">
        <v>34</v>
      </c>
      <c r="AB2496" s="11">
        <v>1</v>
      </c>
      <c r="AC2496" s="11"/>
      <c r="AD2496" s="11"/>
    </row>
    <row r="2497" spans="1:30" ht="36" customHeight="1">
      <c r="A2497" s="32">
        <v>20</v>
      </c>
      <c r="B2497" s="107" t="s">
        <v>7320</v>
      </c>
      <c r="C2497" s="11" t="s">
        <v>7321</v>
      </c>
      <c r="D2497" s="47" t="s">
        <v>32</v>
      </c>
      <c r="E2497" s="11" t="s">
        <v>7294</v>
      </c>
      <c r="F2497" s="382">
        <v>12405800</v>
      </c>
      <c r="G2497" s="382"/>
      <c r="H2497" s="382"/>
      <c r="I2497" s="382"/>
      <c r="J2497" s="382"/>
      <c r="K2497" s="382"/>
      <c r="L2497" s="382"/>
      <c r="M2497" s="13"/>
      <c r="N2497" s="13"/>
      <c r="O2497" s="13"/>
      <c r="P2497" s="382"/>
      <c r="Q2497" s="13"/>
      <c r="R2497" s="13"/>
      <c r="S2497" s="382"/>
      <c r="T2497" s="13"/>
      <c r="U2497" s="13"/>
      <c r="V2497" s="243">
        <f t="shared" si="102"/>
        <v>1914.2149400000001</v>
      </c>
      <c r="W2497" s="65">
        <v>1914.2149400000001</v>
      </c>
      <c r="X2497" s="65">
        <f t="shared" si="103"/>
        <v>1914.2149400000001</v>
      </c>
      <c r="Y2497" s="11" t="s">
        <v>51</v>
      </c>
      <c r="Z2497" s="11">
        <v>64</v>
      </c>
      <c r="AA2497" s="11">
        <v>34</v>
      </c>
      <c r="AB2497" s="11">
        <v>5</v>
      </c>
      <c r="AC2497" s="11"/>
      <c r="AD2497" s="11"/>
    </row>
    <row r="2498" spans="1:30" ht="36" customHeight="1">
      <c r="A2498" s="32">
        <v>21</v>
      </c>
      <c r="B2498" s="107" t="s">
        <v>7322</v>
      </c>
      <c r="C2498" s="11" t="s">
        <v>7323</v>
      </c>
      <c r="D2498" s="13" t="s">
        <v>55</v>
      </c>
      <c r="E2498" s="11" t="s">
        <v>7324</v>
      </c>
      <c r="F2498" s="382"/>
      <c r="G2498" s="382"/>
      <c r="H2498" s="382"/>
      <c r="I2498" s="382"/>
      <c r="J2498" s="382"/>
      <c r="K2498" s="382"/>
      <c r="L2498" s="382">
        <v>7378058</v>
      </c>
      <c r="M2498" s="13"/>
      <c r="N2498" s="13"/>
      <c r="O2498" s="13"/>
      <c r="P2498" s="382"/>
      <c r="Q2498" s="13"/>
      <c r="R2498" s="13"/>
      <c r="S2498" s="382"/>
      <c r="T2498" s="13"/>
      <c r="U2498" s="13"/>
      <c r="V2498" s="243">
        <f t="shared" si="102"/>
        <v>6492.6910400000006</v>
      </c>
      <c r="W2498" s="65">
        <v>6492.6910399999997</v>
      </c>
      <c r="X2498" s="65">
        <f t="shared" si="103"/>
        <v>6492.6910399999997</v>
      </c>
      <c r="Y2498" s="385" t="s">
        <v>34</v>
      </c>
      <c r="Z2498" s="11">
        <v>64</v>
      </c>
      <c r="AA2498" s="11">
        <v>34</v>
      </c>
      <c r="AB2498" s="11">
        <v>1</v>
      </c>
      <c r="AC2498" s="11"/>
      <c r="AD2498" s="11"/>
    </row>
    <row r="2499" spans="1:30" ht="36" customHeight="1">
      <c r="A2499" s="32">
        <v>22</v>
      </c>
      <c r="B2499" s="387" t="s">
        <v>7325</v>
      </c>
      <c r="C2499" s="388" t="s">
        <v>7326</v>
      </c>
      <c r="D2499" s="389" t="s">
        <v>539</v>
      </c>
      <c r="E2499" s="388" t="s">
        <v>688</v>
      </c>
      <c r="F2499" s="390">
        <v>3745400</v>
      </c>
      <c r="G2499" s="390"/>
      <c r="H2499" s="390"/>
      <c r="I2499" s="390"/>
      <c r="J2499" s="390"/>
      <c r="K2499" s="390"/>
      <c r="L2499" s="390"/>
      <c r="M2499" s="389"/>
      <c r="N2499" s="389"/>
      <c r="O2499" s="389"/>
      <c r="P2499" s="390"/>
      <c r="Q2499" s="389"/>
      <c r="R2499" s="389"/>
      <c r="S2499" s="390"/>
      <c r="T2499" s="389"/>
      <c r="U2499" s="389"/>
      <c r="V2499" s="243">
        <f t="shared" si="102"/>
        <v>577.91522000000009</v>
      </c>
      <c r="W2499" s="391"/>
      <c r="X2499" s="65">
        <f t="shared" si="103"/>
        <v>577.91522000000009</v>
      </c>
      <c r="Y2499" s="392" t="s">
        <v>51</v>
      </c>
      <c r="Z2499" s="11">
        <v>64</v>
      </c>
      <c r="AA2499" s="11">
        <v>34</v>
      </c>
      <c r="AB2499" s="11">
        <v>6</v>
      </c>
      <c r="AC2499" s="11"/>
      <c r="AD2499" s="11"/>
    </row>
    <row r="2500" spans="1:30" ht="36" customHeight="1">
      <c r="A2500" s="32">
        <v>1</v>
      </c>
      <c r="B2500" s="47" t="s">
        <v>7327</v>
      </c>
      <c r="C2500" s="47" t="s">
        <v>7328</v>
      </c>
      <c r="D2500" s="56" t="s">
        <v>32</v>
      </c>
      <c r="E2500" s="47" t="s">
        <v>7329</v>
      </c>
      <c r="F2500" s="47">
        <v>10018100</v>
      </c>
      <c r="G2500" s="88"/>
      <c r="H2500" s="47"/>
      <c r="I2500" s="47"/>
      <c r="J2500" s="47"/>
      <c r="K2500" s="47"/>
      <c r="L2500" s="88"/>
      <c r="M2500" s="87"/>
      <c r="N2500" s="88"/>
      <c r="O2500" s="88"/>
      <c r="P2500" s="88"/>
      <c r="Q2500" s="87"/>
      <c r="R2500" s="87"/>
      <c r="S2500" s="88"/>
      <c r="T2500" s="88"/>
      <c r="U2500" s="88"/>
      <c r="V2500" s="243">
        <f t="shared" ref="V2500:V2505" si="104">0.0001543*F2500+0.7*G2500+ 0.7*H2500+0.6*I2500+0.5*J2500+1.02*K2500+0.00088*L2500+0.99*M2500+0.00094*N2500+1.05*O2500+0.00083*P2500+1.09*Q2500+0.0009*R2500+1.09*S2500+1*T2500+0*U2500</f>
        <v>1545.7928300000001</v>
      </c>
      <c r="W2500" s="172">
        <v>1546</v>
      </c>
      <c r="X2500" s="172">
        <f t="shared" ref="X2500:X2505" si="105">IF(Y2500="EVN",V2500,W2500)</f>
        <v>1546</v>
      </c>
      <c r="Y2500" s="11" t="s">
        <v>34</v>
      </c>
      <c r="Z2500" s="13">
        <v>69</v>
      </c>
      <c r="AA2500" s="13">
        <v>7</v>
      </c>
      <c r="AB2500" s="13">
        <v>5</v>
      </c>
      <c r="AC2500" s="393"/>
      <c r="AD2500" s="393"/>
    </row>
    <row r="2501" spans="1:30" ht="36" customHeight="1">
      <c r="A2501" s="32">
        <v>2</v>
      </c>
      <c r="B2501" s="47" t="s">
        <v>7330</v>
      </c>
      <c r="C2501" s="47" t="s">
        <v>7331</v>
      </c>
      <c r="D2501" s="56" t="s">
        <v>32</v>
      </c>
      <c r="E2501" s="47" t="s">
        <v>6646</v>
      </c>
      <c r="F2501" s="47">
        <v>9739600</v>
      </c>
      <c r="G2501" s="88"/>
      <c r="H2501" s="47"/>
      <c r="I2501" s="47"/>
      <c r="J2501" s="47"/>
      <c r="K2501" s="47"/>
      <c r="L2501" s="88"/>
      <c r="M2501" s="87"/>
      <c r="N2501" s="88"/>
      <c r="O2501" s="88"/>
      <c r="P2501" s="88"/>
      <c r="Q2501" s="87"/>
      <c r="R2501" s="87"/>
      <c r="S2501" s="88"/>
      <c r="T2501" s="88"/>
      <c r="U2501" s="88"/>
      <c r="V2501" s="243">
        <f t="shared" si="104"/>
        <v>1502.8202800000001</v>
      </c>
      <c r="W2501" s="172">
        <v>1503</v>
      </c>
      <c r="X2501" s="172">
        <f t="shared" si="105"/>
        <v>1503</v>
      </c>
      <c r="Y2501" s="11" t="s">
        <v>34</v>
      </c>
      <c r="Z2501" s="13">
        <v>69</v>
      </c>
      <c r="AA2501" s="13">
        <v>7</v>
      </c>
      <c r="AB2501" s="13">
        <v>5</v>
      </c>
      <c r="AC2501" s="393"/>
      <c r="AD2501" s="393"/>
    </row>
    <row r="2502" spans="1:30" ht="36" hidden="1" customHeight="1">
      <c r="A2502" s="32">
        <v>3</v>
      </c>
      <c r="B2502" s="47" t="s">
        <v>7332</v>
      </c>
      <c r="C2502" s="47" t="s">
        <v>7333</v>
      </c>
      <c r="D2502" s="56" t="s">
        <v>32</v>
      </c>
      <c r="E2502" s="47" t="s">
        <v>6646</v>
      </c>
      <c r="F2502" s="47">
        <v>9133700</v>
      </c>
      <c r="G2502" s="47"/>
      <c r="H2502" s="47"/>
      <c r="I2502" s="47"/>
      <c r="J2502" s="47"/>
      <c r="K2502" s="47"/>
      <c r="L2502" s="47"/>
      <c r="M2502" s="47"/>
      <c r="N2502" s="47"/>
      <c r="O2502" s="47"/>
      <c r="P2502" s="47"/>
      <c r="Q2502" s="47"/>
      <c r="R2502" s="47"/>
      <c r="S2502" s="47"/>
      <c r="T2502" s="47"/>
      <c r="U2502" s="47"/>
      <c r="V2502" s="243">
        <f t="shared" si="104"/>
        <v>1409.3299100000002</v>
      </c>
      <c r="W2502" s="111">
        <v>1409</v>
      </c>
      <c r="X2502" s="172">
        <f t="shared" si="105"/>
        <v>1409</v>
      </c>
      <c r="Y2502" s="11" t="s">
        <v>34</v>
      </c>
      <c r="Z2502" s="13">
        <v>69</v>
      </c>
      <c r="AA2502" s="13">
        <v>7</v>
      </c>
      <c r="AB2502" s="13">
        <v>5</v>
      </c>
      <c r="AC2502" s="393" t="s">
        <v>7334</v>
      </c>
      <c r="AD2502" s="393">
        <v>1963</v>
      </c>
    </row>
    <row r="2503" spans="1:30" ht="36" hidden="1" customHeight="1">
      <c r="A2503" s="32">
        <v>4</v>
      </c>
      <c r="B2503" s="47" t="s">
        <v>7335</v>
      </c>
      <c r="C2503" s="47" t="s">
        <v>7336</v>
      </c>
      <c r="D2503" s="56" t="s">
        <v>32</v>
      </c>
      <c r="E2503" s="47" t="s">
        <v>7337</v>
      </c>
      <c r="F2503" s="47">
        <v>7410500</v>
      </c>
      <c r="G2503" s="47"/>
      <c r="H2503" s="47"/>
      <c r="I2503" s="47"/>
      <c r="J2503" s="47"/>
      <c r="K2503" s="47"/>
      <c r="L2503" s="47"/>
      <c r="M2503" s="47"/>
      <c r="N2503" s="47"/>
      <c r="O2503" s="47"/>
      <c r="P2503" s="47"/>
      <c r="Q2503" s="47"/>
      <c r="R2503" s="47"/>
      <c r="S2503" s="47"/>
      <c r="T2503" s="47"/>
      <c r="U2503" s="47"/>
      <c r="V2503" s="243">
        <f t="shared" si="104"/>
        <v>1143.4401500000001</v>
      </c>
      <c r="W2503" s="111">
        <v>1076</v>
      </c>
      <c r="X2503" s="172">
        <f t="shared" si="105"/>
        <v>1143.4401500000001</v>
      </c>
      <c r="Y2503" s="11" t="s">
        <v>51</v>
      </c>
      <c r="Z2503" s="13">
        <v>69</v>
      </c>
      <c r="AA2503" s="13">
        <v>7</v>
      </c>
      <c r="AB2503" s="13">
        <v>5</v>
      </c>
      <c r="AC2503" s="393" t="s">
        <v>7338</v>
      </c>
      <c r="AD2503" s="393">
        <v>1966</v>
      </c>
    </row>
    <row r="2504" spans="1:30" ht="36" customHeight="1">
      <c r="A2504" s="32">
        <v>5</v>
      </c>
      <c r="B2504" s="11" t="s">
        <v>7339</v>
      </c>
      <c r="C2504" s="47" t="s">
        <v>7340</v>
      </c>
      <c r="D2504" s="56" t="s">
        <v>32</v>
      </c>
      <c r="E2504" s="47" t="s">
        <v>6646</v>
      </c>
      <c r="F2504" s="47">
        <v>6743900</v>
      </c>
      <c r="G2504" s="47"/>
      <c r="H2504" s="47"/>
      <c r="I2504" s="47"/>
      <c r="J2504" s="47"/>
      <c r="K2504" s="47"/>
      <c r="L2504" s="47"/>
      <c r="M2504" s="47"/>
      <c r="N2504" s="47"/>
      <c r="O2504" s="47"/>
      <c r="P2504" s="47"/>
      <c r="Q2504" s="47"/>
      <c r="R2504" s="47"/>
      <c r="S2504" s="47"/>
      <c r="T2504" s="47"/>
      <c r="U2504" s="47"/>
      <c r="V2504" s="243">
        <f t="shared" si="104"/>
        <v>1040.58377</v>
      </c>
      <c r="W2504" s="111">
        <v>1041</v>
      </c>
      <c r="X2504" s="172">
        <f t="shared" si="105"/>
        <v>1041</v>
      </c>
      <c r="Y2504" s="11" t="s">
        <v>34</v>
      </c>
      <c r="Z2504" s="13">
        <v>69</v>
      </c>
      <c r="AA2504" s="13">
        <v>7</v>
      </c>
      <c r="AB2504" s="13">
        <v>5</v>
      </c>
      <c r="AC2504" s="13"/>
      <c r="AD2504" s="13"/>
    </row>
    <row r="2505" spans="1:30" ht="36" hidden="1" customHeight="1">
      <c r="A2505" s="32">
        <v>6</v>
      </c>
      <c r="B2505" s="47" t="s">
        <v>7341</v>
      </c>
      <c r="C2505" s="47" t="s">
        <v>7342</v>
      </c>
      <c r="D2505" s="56" t="s">
        <v>32</v>
      </c>
      <c r="E2505" s="47" t="s">
        <v>6646</v>
      </c>
      <c r="F2505" s="47">
        <v>6204100</v>
      </c>
      <c r="G2505" s="47"/>
      <c r="H2505" s="47"/>
      <c r="I2505" s="47"/>
      <c r="J2505" s="47"/>
      <c r="K2505" s="47"/>
      <c r="L2505" s="47"/>
      <c r="M2505" s="47"/>
      <c r="N2505" s="47"/>
      <c r="O2505" s="47"/>
      <c r="P2505" s="47"/>
      <c r="Q2505" s="47"/>
      <c r="R2505" s="47"/>
      <c r="S2505" s="47"/>
      <c r="T2505" s="47"/>
      <c r="U2505" s="47"/>
      <c r="V2505" s="243">
        <f t="shared" si="104"/>
        <v>957.29263000000003</v>
      </c>
      <c r="W2505" s="111">
        <v>957</v>
      </c>
      <c r="X2505" s="172">
        <f t="shared" si="105"/>
        <v>957</v>
      </c>
      <c r="Y2505" s="11" t="s">
        <v>34</v>
      </c>
      <c r="Z2505" s="13">
        <v>69</v>
      </c>
      <c r="AA2505" s="13">
        <v>7</v>
      </c>
      <c r="AB2505" s="13">
        <v>5</v>
      </c>
      <c r="AC2505" s="393" t="s">
        <v>7343</v>
      </c>
      <c r="AD2505" s="393">
        <v>1964</v>
      </c>
    </row>
    <row r="2506" spans="1:30" ht="36" hidden="1" customHeight="1">
      <c r="A2506" s="32">
        <v>1</v>
      </c>
      <c r="B2506" s="365" t="s">
        <v>7344</v>
      </c>
      <c r="C2506" s="46" t="s">
        <v>7345</v>
      </c>
      <c r="D2506" s="56" t="s">
        <v>32</v>
      </c>
      <c r="E2506" s="11" t="s">
        <v>7346</v>
      </c>
      <c r="F2506" s="128">
        <v>10285417</v>
      </c>
      <c r="G2506" s="86"/>
      <c r="H2506" s="13"/>
      <c r="I2506" s="13"/>
      <c r="J2506" s="13"/>
      <c r="K2506" s="13"/>
      <c r="L2506" s="86"/>
      <c r="M2506" s="87"/>
      <c r="N2506" s="86"/>
      <c r="O2506" s="86"/>
      <c r="P2506" s="88"/>
      <c r="Q2506" s="87"/>
      <c r="R2506" s="87"/>
      <c r="S2506" s="86"/>
      <c r="T2506" s="86"/>
      <c r="U2506" s="86"/>
      <c r="V2506" s="243">
        <f t="shared" ref="V2506:V2517" si="106">0.0001543*F2506+0.7*G2506+ 0.7*H2506+0.6*I2506+0.5*J2506+1.02*K2506+0.00088*L2506+0.99*M2506+0.00094*N2506+1.05*O2506+0.00083*P2506+1.09*Q2506+0.0009*R2506+1.09*S2506+1*T2506+0*U2506</f>
        <v>1587.0398431000001</v>
      </c>
      <c r="W2506" s="394">
        <v>1587</v>
      </c>
      <c r="X2506" s="394">
        <f>IF(Y2506="EVN",V2506,W2506)</f>
        <v>1587</v>
      </c>
      <c r="Y2506" s="11" t="s">
        <v>34</v>
      </c>
      <c r="Z2506" s="56">
        <v>61</v>
      </c>
      <c r="AA2506" s="56">
        <v>65</v>
      </c>
      <c r="AB2506" s="56">
        <v>5</v>
      </c>
      <c r="AC2506" s="56" t="s">
        <v>7347</v>
      </c>
      <c r="AD2506" s="56">
        <v>1970</v>
      </c>
    </row>
    <row r="2507" spans="1:30" ht="36" hidden="1" customHeight="1">
      <c r="A2507" s="32">
        <v>2</v>
      </c>
      <c r="B2507" s="365" t="s">
        <v>7348</v>
      </c>
      <c r="C2507" s="46" t="s">
        <v>7349</v>
      </c>
      <c r="D2507" s="56" t="s">
        <v>32</v>
      </c>
      <c r="E2507" s="11" t="s">
        <v>4691</v>
      </c>
      <c r="F2507" s="128">
        <v>8472078</v>
      </c>
      <c r="G2507" s="324">
        <v>2000</v>
      </c>
      <c r="H2507" s="13"/>
      <c r="I2507" s="13"/>
      <c r="J2507" s="13"/>
      <c r="K2507" s="13"/>
      <c r="L2507" s="86"/>
      <c r="M2507" s="87"/>
      <c r="N2507" s="86"/>
      <c r="O2507" s="86"/>
      <c r="P2507" s="88"/>
      <c r="Q2507" s="87"/>
      <c r="R2507" s="87"/>
      <c r="S2507" s="86"/>
      <c r="T2507" s="86"/>
      <c r="U2507" s="86">
        <v>13887</v>
      </c>
      <c r="V2507" s="243">
        <f t="shared" si="106"/>
        <v>2707.2416354000002</v>
      </c>
      <c r="W2507" s="394">
        <v>2730</v>
      </c>
      <c r="X2507" s="394">
        <f t="shared" ref="X2507:X2517" si="107">IF(Y2507="EVN",V2507,W2507)</f>
        <v>2730</v>
      </c>
      <c r="Y2507" s="11" t="s">
        <v>34</v>
      </c>
      <c r="Z2507" s="56">
        <v>61</v>
      </c>
      <c r="AA2507" s="56">
        <v>65</v>
      </c>
      <c r="AB2507" s="56">
        <v>5</v>
      </c>
      <c r="AC2507" s="56" t="s">
        <v>7350</v>
      </c>
      <c r="AD2507" s="56">
        <v>3159</v>
      </c>
    </row>
    <row r="2508" spans="1:30" ht="36" hidden="1" customHeight="1">
      <c r="A2508" s="32">
        <v>3</v>
      </c>
      <c r="B2508" s="365" t="s">
        <v>7351</v>
      </c>
      <c r="C2508" s="46" t="s">
        <v>7352</v>
      </c>
      <c r="D2508" s="56" t="s">
        <v>32</v>
      </c>
      <c r="E2508" s="11" t="s">
        <v>7353</v>
      </c>
      <c r="F2508" s="128">
        <v>7534719</v>
      </c>
      <c r="G2508" s="86"/>
      <c r="H2508" s="13"/>
      <c r="I2508" s="13"/>
      <c r="J2508" s="13"/>
      <c r="K2508" s="13"/>
      <c r="L2508" s="129">
        <v>8</v>
      </c>
      <c r="M2508" s="129">
        <v>0.7</v>
      </c>
      <c r="N2508" s="86"/>
      <c r="O2508" s="86"/>
      <c r="P2508" s="88"/>
      <c r="Q2508" s="129"/>
      <c r="R2508" s="87"/>
      <c r="S2508" s="86">
        <v>45</v>
      </c>
      <c r="T2508" s="86"/>
      <c r="U2508" s="86"/>
      <c r="V2508" s="243">
        <f t="shared" si="106"/>
        <v>1212.3571817</v>
      </c>
      <c r="W2508" s="394">
        <v>1221</v>
      </c>
      <c r="X2508" s="394">
        <f t="shared" si="107"/>
        <v>1221</v>
      </c>
      <c r="Y2508" s="11" t="s">
        <v>34</v>
      </c>
      <c r="Z2508" s="56">
        <v>61</v>
      </c>
      <c r="AA2508" s="56">
        <v>65</v>
      </c>
      <c r="AB2508" s="56">
        <v>5</v>
      </c>
      <c r="AC2508" s="56" t="s">
        <v>7354</v>
      </c>
      <c r="AD2508" s="56">
        <v>3160</v>
      </c>
    </row>
    <row r="2509" spans="1:30" ht="36" hidden="1" customHeight="1">
      <c r="A2509" s="32">
        <v>4</v>
      </c>
      <c r="B2509" s="365" t="s">
        <v>7355</v>
      </c>
      <c r="C2509" s="46" t="s">
        <v>7356</v>
      </c>
      <c r="D2509" s="56" t="s">
        <v>32</v>
      </c>
      <c r="E2509" s="11" t="s">
        <v>7346</v>
      </c>
      <c r="F2509" s="128">
        <v>7811063</v>
      </c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86">
        <v>10941</v>
      </c>
      <c r="V2509" s="243">
        <f t="shared" si="106"/>
        <v>1205.2470209000001</v>
      </c>
      <c r="W2509" s="394">
        <v>1209</v>
      </c>
      <c r="X2509" s="394">
        <f t="shared" si="107"/>
        <v>1209</v>
      </c>
      <c r="Y2509" s="11" t="s">
        <v>34</v>
      </c>
      <c r="Z2509" s="56">
        <v>61</v>
      </c>
      <c r="AA2509" s="56">
        <v>65</v>
      </c>
      <c r="AB2509" s="56">
        <v>5</v>
      </c>
      <c r="AC2509" s="56" t="s">
        <v>7357</v>
      </c>
      <c r="AD2509" s="56">
        <v>1973</v>
      </c>
    </row>
    <row r="2510" spans="1:30" ht="36" customHeight="1">
      <c r="A2510" s="32">
        <v>5</v>
      </c>
      <c r="B2510" s="365" t="s">
        <v>7358</v>
      </c>
      <c r="C2510" s="46" t="s">
        <v>7359</v>
      </c>
      <c r="D2510" s="56" t="s">
        <v>32</v>
      </c>
      <c r="E2510" s="11" t="s">
        <v>7346</v>
      </c>
      <c r="F2510" s="128">
        <v>8313382</v>
      </c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243">
        <f t="shared" si="106"/>
        <v>1282.7548426000001</v>
      </c>
      <c r="W2510" s="394">
        <v>1283</v>
      </c>
      <c r="X2510" s="394">
        <f t="shared" si="107"/>
        <v>1283</v>
      </c>
      <c r="Y2510" s="11" t="s">
        <v>34</v>
      </c>
      <c r="Z2510" s="56">
        <v>61</v>
      </c>
      <c r="AA2510" s="56">
        <v>65</v>
      </c>
      <c r="AB2510" s="56">
        <v>5</v>
      </c>
      <c r="AC2510" s="56"/>
      <c r="AD2510" s="56"/>
    </row>
    <row r="2511" spans="1:30" ht="36" hidden="1" customHeight="1">
      <c r="A2511" s="32">
        <v>6</v>
      </c>
      <c r="B2511" s="365" t="s">
        <v>7360</v>
      </c>
      <c r="C2511" s="46" t="s">
        <v>7361</v>
      </c>
      <c r="D2511" s="56" t="s">
        <v>32</v>
      </c>
      <c r="E2511" s="11" t="s">
        <v>7346</v>
      </c>
      <c r="F2511" s="128">
        <v>6425675</v>
      </c>
      <c r="G2511" s="13"/>
      <c r="H2511" s="13"/>
      <c r="I2511" s="13"/>
      <c r="J2511" s="13"/>
      <c r="K2511" s="13"/>
      <c r="L2511" s="324">
        <v>78000</v>
      </c>
      <c r="M2511" s="13"/>
      <c r="N2511" s="13"/>
      <c r="O2511" s="13"/>
      <c r="P2511" s="13"/>
      <c r="Q2511" s="13"/>
      <c r="R2511" s="13"/>
      <c r="S2511" s="13"/>
      <c r="T2511" s="13"/>
      <c r="U2511" s="13"/>
      <c r="V2511" s="243">
        <f t="shared" si="106"/>
        <v>1060.1216525000002</v>
      </c>
      <c r="W2511" s="394">
        <v>1060</v>
      </c>
      <c r="X2511" s="394">
        <f t="shared" si="107"/>
        <v>1060</v>
      </c>
      <c r="Y2511" s="11" t="s">
        <v>34</v>
      </c>
      <c r="Z2511" s="56">
        <v>61</v>
      </c>
      <c r="AA2511" s="56">
        <v>65</v>
      </c>
      <c r="AB2511" s="56">
        <v>5</v>
      </c>
      <c r="AC2511" s="56" t="s">
        <v>7362</v>
      </c>
      <c r="AD2511" s="56">
        <v>1972</v>
      </c>
    </row>
    <row r="2512" spans="1:30" ht="36" hidden="1" customHeight="1">
      <c r="A2512" s="32">
        <v>7</v>
      </c>
      <c r="B2512" s="365" t="s">
        <v>7363</v>
      </c>
      <c r="C2512" s="46" t="s">
        <v>7364</v>
      </c>
      <c r="D2512" s="56" t="s">
        <v>32</v>
      </c>
      <c r="E2512" s="11" t="s">
        <v>7346</v>
      </c>
      <c r="F2512" s="128">
        <v>9066454</v>
      </c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>
        <v>7404</v>
      </c>
      <c r="V2512" s="243">
        <f t="shared" si="106"/>
        <v>1398.9538522</v>
      </c>
      <c r="W2512" s="394">
        <v>1402</v>
      </c>
      <c r="X2512" s="394">
        <f t="shared" si="107"/>
        <v>1402</v>
      </c>
      <c r="Y2512" s="11" t="s">
        <v>34</v>
      </c>
      <c r="Z2512" s="56">
        <v>61</v>
      </c>
      <c r="AA2512" s="56">
        <v>65</v>
      </c>
      <c r="AB2512" s="56">
        <v>5</v>
      </c>
      <c r="AC2512" s="56" t="s">
        <v>7365</v>
      </c>
      <c r="AD2512" s="56">
        <v>1968</v>
      </c>
    </row>
    <row r="2513" spans="1:30" ht="33" hidden="1">
      <c r="A2513" s="32">
        <v>8</v>
      </c>
      <c r="B2513" s="365" t="s">
        <v>7366</v>
      </c>
      <c r="C2513" s="46" t="s">
        <v>7367</v>
      </c>
      <c r="D2513" s="56" t="s">
        <v>32</v>
      </c>
      <c r="E2513" s="11" t="s">
        <v>7368</v>
      </c>
      <c r="F2513" s="128">
        <v>8455274</v>
      </c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243">
        <f t="shared" si="106"/>
        <v>1304.6487782000002</v>
      </c>
      <c r="W2513" s="394">
        <v>1305</v>
      </c>
      <c r="X2513" s="394">
        <f t="shared" si="107"/>
        <v>1305</v>
      </c>
      <c r="Y2513" s="11" t="s">
        <v>34</v>
      </c>
      <c r="Z2513" s="56">
        <v>61</v>
      </c>
      <c r="AA2513" s="56">
        <v>65</v>
      </c>
      <c r="AB2513" s="56">
        <v>5</v>
      </c>
      <c r="AC2513" s="56" t="s">
        <v>7369</v>
      </c>
      <c r="AD2513" s="56">
        <v>3161</v>
      </c>
    </row>
    <row r="2514" spans="1:30" hidden="1">
      <c r="A2514" s="32">
        <v>9</v>
      </c>
      <c r="B2514" s="13" t="s">
        <v>7370</v>
      </c>
      <c r="C2514" s="33" t="s">
        <v>7371</v>
      </c>
      <c r="D2514" s="56" t="s">
        <v>32</v>
      </c>
      <c r="E2514" s="11" t="s">
        <v>3289</v>
      </c>
      <c r="F2514" s="128">
        <v>28980834</v>
      </c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243">
        <f t="shared" si="106"/>
        <v>4471.7426862000002</v>
      </c>
      <c r="W2514" s="394">
        <v>4472</v>
      </c>
      <c r="X2514" s="394">
        <f t="shared" si="107"/>
        <v>4471.7426862000002</v>
      </c>
      <c r="Y2514" s="11" t="s">
        <v>51</v>
      </c>
      <c r="Z2514" s="56">
        <v>61</v>
      </c>
      <c r="AA2514" s="56">
        <v>65</v>
      </c>
      <c r="AB2514" s="56">
        <v>5</v>
      </c>
      <c r="AC2514" s="56" t="s">
        <v>7372</v>
      </c>
      <c r="AD2514" s="56">
        <v>1967</v>
      </c>
    </row>
    <row r="2515" spans="1:30" ht="33">
      <c r="A2515" s="32">
        <v>10</v>
      </c>
      <c r="B2515" s="13" t="s">
        <v>7373</v>
      </c>
      <c r="C2515" s="33" t="s">
        <v>7374</v>
      </c>
      <c r="D2515" s="47" t="s">
        <v>32</v>
      </c>
      <c r="E2515" s="47" t="s">
        <v>3289</v>
      </c>
      <c r="F2515" s="128">
        <v>7183651</v>
      </c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243">
        <f t="shared" si="106"/>
        <v>1108.4373493000001</v>
      </c>
      <c r="W2515" s="111">
        <v>1108</v>
      </c>
      <c r="X2515" s="394">
        <f t="shared" si="107"/>
        <v>1108.4373493000001</v>
      </c>
      <c r="Y2515" s="11" t="s">
        <v>51</v>
      </c>
      <c r="Z2515" s="56">
        <v>61</v>
      </c>
      <c r="AA2515" s="56">
        <v>65</v>
      </c>
      <c r="AB2515" s="56">
        <v>5</v>
      </c>
      <c r="AC2515" s="56"/>
      <c r="AD2515" s="56"/>
    </row>
    <row r="2516" spans="1:30">
      <c r="A2516" s="32">
        <v>11</v>
      </c>
      <c r="B2516" s="46" t="s">
        <v>7375</v>
      </c>
      <c r="C2516" s="47" t="s">
        <v>7376</v>
      </c>
      <c r="D2516" s="47" t="s">
        <v>32</v>
      </c>
      <c r="E2516" s="47" t="s">
        <v>7377</v>
      </c>
      <c r="F2516" s="128">
        <v>10083000</v>
      </c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243">
        <f t="shared" si="106"/>
        <v>1555.8069</v>
      </c>
      <c r="W2516" s="111">
        <v>1556</v>
      </c>
      <c r="X2516" s="394">
        <f t="shared" si="107"/>
        <v>1555.8069</v>
      </c>
      <c r="Y2516" s="11" t="s">
        <v>51</v>
      </c>
      <c r="Z2516" s="56">
        <v>61</v>
      </c>
      <c r="AA2516" s="56">
        <v>65</v>
      </c>
      <c r="AB2516" s="56">
        <v>5</v>
      </c>
      <c r="AC2516" s="56"/>
      <c r="AD2516" s="56"/>
    </row>
    <row r="2517" spans="1:30">
      <c r="A2517" s="32">
        <v>12</v>
      </c>
      <c r="B2517" s="55" t="s">
        <v>7370</v>
      </c>
      <c r="C2517" s="11" t="s">
        <v>7371</v>
      </c>
      <c r="D2517" s="47" t="s">
        <v>539</v>
      </c>
      <c r="E2517" s="47" t="s">
        <v>3641</v>
      </c>
      <c r="F2517" s="128">
        <v>13170600</v>
      </c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243">
        <f t="shared" si="106"/>
        <v>2032.2235800000001</v>
      </c>
      <c r="W2517" s="111">
        <v>2032</v>
      </c>
      <c r="X2517" s="394">
        <f t="shared" si="107"/>
        <v>2032.2235800000001</v>
      </c>
      <c r="Y2517" s="11" t="s">
        <v>51</v>
      </c>
      <c r="Z2517" s="56">
        <v>61</v>
      </c>
      <c r="AA2517" s="56">
        <v>65</v>
      </c>
      <c r="AB2517" s="56">
        <v>6</v>
      </c>
      <c r="AC2517" s="56"/>
      <c r="AD2517" s="56"/>
    </row>
  </sheetData>
  <autoFilter ref="A1:AD2517">
    <filterColumn colId="29">
      <filters blank="1"/>
    </filterColumn>
  </autoFilter>
  <conditionalFormatting sqref="B2162:B2165 B2167:B2168 B2159">
    <cfRule type="duplicateValues" dxfId="11" priority="6" stopIfTrue="1"/>
  </conditionalFormatting>
  <conditionalFormatting sqref="B2166">
    <cfRule type="duplicateValues" dxfId="10" priority="5" stopIfTrue="1"/>
  </conditionalFormatting>
  <conditionalFormatting sqref="B1909:B2159 B2162:B2165 B2167:B2184">
    <cfRule type="duplicateValues" dxfId="9" priority="4" stopIfTrue="1"/>
  </conditionalFormatting>
  <conditionalFormatting sqref="B423:B535">
    <cfRule type="duplicateValues" dxfId="8" priority="3" stopIfTrue="1"/>
  </conditionalFormatting>
  <conditionalFormatting sqref="B971:B1004">
    <cfRule type="duplicateValues" dxfId="7" priority="2"/>
  </conditionalFormatting>
  <conditionalFormatting sqref="B1738:B1739">
    <cfRule type="duplicateValues" dxfId="6" priority="1" stopIfTrue="1"/>
  </conditionalFormatting>
  <hyperlinks>
    <hyperlink ref="C237" r:id="rId1" display="http://www.hapulico.com/"/>
    <hyperlink ref="E128" r:id="rId2" display="http://www.hosocongty.vn/nganh.php?code=2220&amp;id=217"/>
    <hyperlink ref="E110" r:id="rId3" display="http://yellowpages.vnn.vn/cls/164160/phu-tung-xe-may-linh-phu-kien-xe-may.html"/>
    <hyperlink ref="E123" r:id="rId4" display="https://thongtindoanhnghiep.co/nganh-nghe/duc-sat-thep"/>
    <hyperlink ref="E231" r:id="rId5" display="http://www.hosocongty.vn/nganh.php?code=4771&amp;id=537"/>
    <hyperlink ref="E179" r:id="rId6" display="https://thongtindoanhnghiep.co/nganh-nghe/san-xuat-sat-thep-gang"/>
    <hyperlink ref="E80" r:id="rId7" display="http://www.hosocongty.vn/nganh.php?code=3250&amp;id=321"/>
    <hyperlink ref="E262" r:id="rId8" display="http://www.hosocongty.vn/nganh.php?code=2100&amp;id=210"/>
    <hyperlink ref="E162" r:id="rId9" display="http://www.hosocongty.vn/nganh.php?code=273&amp;id=268"/>
    <hyperlink ref="E286" r:id="rId10" display="http://www.hosocongty.vn/nganh.php?code=23920&amp;id=224"/>
    <hyperlink ref="E85" r:id="rId11" display="http://www.hosocongty.vn/nganh.php?code=23920&amp;id=224"/>
    <hyperlink ref="E1528" r:id="rId12" display="http://www.yellowpages.vn/vn/b4885/b%C3%A0n-ch%E1%BA%A3i-kem-%C4%91%C3%A1nh-r%C4%83ng.html"/>
    <hyperlink ref="E1503" r:id="rId13" display="http://yellowpages.vnn.vn/cls/488059/nap-nhua-nut-nhua.html"/>
    <hyperlink ref="E1509" r:id="rId14" display="http://yellowpages.vnn.vn/cls/484513/bao-bi-carton.html"/>
    <hyperlink ref="E1657" r:id="rId15" display="http://yellowpages.vnn.vn/cls/484513/bao-bi-carton.html"/>
    <hyperlink ref="E1652" r:id="rId16" display="http://yellowpages.vnn.vn/cls/488059/nap-nhua-nut-nhua.html"/>
    <hyperlink ref="E1502" r:id="rId17" display="http://www.yellowpages.vn/vn/b4885/b%C3%A0n-ch%E1%BA%A3i-kem-%C4%91%C3%A1nh-r%C4%83ng.html"/>
    <hyperlink ref="E2234" r:id="rId18" display="http://masocongty.vn/industry/17090"/>
    <hyperlink ref="E590" r:id="rId19" display="http://www.hosocongty.vn/nganh.php?code=131&amp;id=147"/>
  </hyperlinks>
  <pageMargins left="0.7" right="0.7" top="0.75" bottom="0.75" header="0.3" footer="0.3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E2517"/>
  <sheetViews>
    <sheetView topLeftCell="N1" zoomScale="70" zoomScaleNormal="70" workbookViewId="0">
      <selection activeCell="N1" sqref="A1:XFD1"/>
    </sheetView>
  </sheetViews>
  <sheetFormatPr defaultRowHeight="16.5"/>
  <cols>
    <col min="1" max="1" width="9" style="395" customWidth="1"/>
    <col min="2" max="2" width="39.85546875" style="35" customWidth="1"/>
    <col min="3" max="3" width="41" style="35" customWidth="1"/>
    <col min="4" max="4" width="22.5703125" style="35" customWidth="1"/>
    <col min="5" max="5" width="38" style="35" customWidth="1"/>
    <col min="6" max="6" width="16.85546875" style="35" customWidth="1"/>
    <col min="7" max="21" width="12.42578125" style="35" customWidth="1"/>
    <col min="22" max="23" width="12.42578125" style="396" customWidth="1"/>
    <col min="24" max="24" width="16.140625" style="396" customWidth="1"/>
    <col min="25" max="25" width="14.7109375" style="35" customWidth="1"/>
    <col min="26" max="26" width="12.28515625" style="35" customWidth="1"/>
    <col min="27" max="27" width="14.28515625" style="35" customWidth="1"/>
    <col min="28" max="28" width="13.28515625" style="397" customWidth="1"/>
    <col min="29" max="29" width="19.85546875" style="35" customWidth="1"/>
    <col min="30" max="30" width="22.140625" style="35" customWidth="1"/>
    <col min="31" max="256" width="9.140625" style="10"/>
    <col min="257" max="257" width="9" style="10" customWidth="1"/>
    <col min="258" max="258" width="39.85546875" style="10" customWidth="1"/>
    <col min="259" max="259" width="41" style="10" customWidth="1"/>
    <col min="260" max="260" width="22.5703125" style="10" customWidth="1"/>
    <col min="261" max="261" width="38" style="10" customWidth="1"/>
    <col min="262" max="262" width="16.85546875" style="10" customWidth="1"/>
    <col min="263" max="279" width="12.42578125" style="10" customWidth="1"/>
    <col min="280" max="280" width="16.140625" style="10" customWidth="1"/>
    <col min="281" max="281" width="14.7109375" style="10" customWidth="1"/>
    <col min="282" max="282" width="12.28515625" style="10" customWidth="1"/>
    <col min="283" max="283" width="14.28515625" style="10" customWidth="1"/>
    <col min="284" max="284" width="13.28515625" style="10" customWidth="1"/>
    <col min="285" max="285" width="19.85546875" style="10" customWidth="1"/>
    <col min="286" max="286" width="18" style="10" customWidth="1"/>
    <col min="287" max="512" width="9.140625" style="10"/>
    <col min="513" max="513" width="9" style="10" customWidth="1"/>
    <col min="514" max="514" width="39.85546875" style="10" customWidth="1"/>
    <col min="515" max="515" width="41" style="10" customWidth="1"/>
    <col min="516" max="516" width="22.5703125" style="10" customWidth="1"/>
    <col min="517" max="517" width="38" style="10" customWidth="1"/>
    <col min="518" max="518" width="16.85546875" style="10" customWidth="1"/>
    <col min="519" max="535" width="12.42578125" style="10" customWidth="1"/>
    <col min="536" max="536" width="16.140625" style="10" customWidth="1"/>
    <col min="537" max="537" width="14.7109375" style="10" customWidth="1"/>
    <col min="538" max="538" width="12.28515625" style="10" customWidth="1"/>
    <col min="539" max="539" width="14.28515625" style="10" customWidth="1"/>
    <col min="540" max="540" width="13.28515625" style="10" customWidth="1"/>
    <col min="541" max="541" width="19.85546875" style="10" customWidth="1"/>
    <col min="542" max="542" width="18" style="10" customWidth="1"/>
    <col min="543" max="768" width="9.140625" style="10"/>
    <col min="769" max="769" width="9" style="10" customWidth="1"/>
    <col min="770" max="770" width="39.85546875" style="10" customWidth="1"/>
    <col min="771" max="771" width="41" style="10" customWidth="1"/>
    <col min="772" max="772" width="22.5703125" style="10" customWidth="1"/>
    <col min="773" max="773" width="38" style="10" customWidth="1"/>
    <col min="774" max="774" width="16.85546875" style="10" customWidth="1"/>
    <col min="775" max="791" width="12.42578125" style="10" customWidth="1"/>
    <col min="792" max="792" width="16.140625" style="10" customWidth="1"/>
    <col min="793" max="793" width="14.7109375" style="10" customWidth="1"/>
    <col min="794" max="794" width="12.28515625" style="10" customWidth="1"/>
    <col min="795" max="795" width="14.28515625" style="10" customWidth="1"/>
    <col min="796" max="796" width="13.28515625" style="10" customWidth="1"/>
    <col min="797" max="797" width="19.85546875" style="10" customWidth="1"/>
    <col min="798" max="798" width="18" style="10" customWidth="1"/>
    <col min="799" max="1024" width="9.140625" style="10"/>
    <col min="1025" max="1025" width="9" style="10" customWidth="1"/>
    <col min="1026" max="1026" width="39.85546875" style="10" customWidth="1"/>
    <col min="1027" max="1027" width="41" style="10" customWidth="1"/>
    <col min="1028" max="1028" width="22.5703125" style="10" customWidth="1"/>
    <col min="1029" max="1029" width="38" style="10" customWidth="1"/>
    <col min="1030" max="1030" width="16.85546875" style="10" customWidth="1"/>
    <col min="1031" max="1047" width="12.42578125" style="10" customWidth="1"/>
    <col min="1048" max="1048" width="16.140625" style="10" customWidth="1"/>
    <col min="1049" max="1049" width="14.7109375" style="10" customWidth="1"/>
    <col min="1050" max="1050" width="12.28515625" style="10" customWidth="1"/>
    <col min="1051" max="1051" width="14.28515625" style="10" customWidth="1"/>
    <col min="1052" max="1052" width="13.28515625" style="10" customWidth="1"/>
    <col min="1053" max="1053" width="19.85546875" style="10" customWidth="1"/>
    <col min="1054" max="1054" width="18" style="10" customWidth="1"/>
    <col min="1055" max="1280" width="9.140625" style="10"/>
    <col min="1281" max="1281" width="9" style="10" customWidth="1"/>
    <col min="1282" max="1282" width="39.85546875" style="10" customWidth="1"/>
    <col min="1283" max="1283" width="41" style="10" customWidth="1"/>
    <col min="1284" max="1284" width="22.5703125" style="10" customWidth="1"/>
    <col min="1285" max="1285" width="38" style="10" customWidth="1"/>
    <col min="1286" max="1286" width="16.85546875" style="10" customWidth="1"/>
    <col min="1287" max="1303" width="12.42578125" style="10" customWidth="1"/>
    <col min="1304" max="1304" width="16.140625" style="10" customWidth="1"/>
    <col min="1305" max="1305" width="14.7109375" style="10" customWidth="1"/>
    <col min="1306" max="1306" width="12.28515625" style="10" customWidth="1"/>
    <col min="1307" max="1307" width="14.28515625" style="10" customWidth="1"/>
    <col min="1308" max="1308" width="13.28515625" style="10" customWidth="1"/>
    <col min="1309" max="1309" width="19.85546875" style="10" customWidth="1"/>
    <col min="1310" max="1310" width="18" style="10" customWidth="1"/>
    <col min="1311" max="1536" width="9.140625" style="10"/>
    <col min="1537" max="1537" width="9" style="10" customWidth="1"/>
    <col min="1538" max="1538" width="39.85546875" style="10" customWidth="1"/>
    <col min="1539" max="1539" width="41" style="10" customWidth="1"/>
    <col min="1540" max="1540" width="22.5703125" style="10" customWidth="1"/>
    <col min="1541" max="1541" width="38" style="10" customWidth="1"/>
    <col min="1542" max="1542" width="16.85546875" style="10" customWidth="1"/>
    <col min="1543" max="1559" width="12.42578125" style="10" customWidth="1"/>
    <col min="1560" max="1560" width="16.140625" style="10" customWidth="1"/>
    <col min="1561" max="1561" width="14.7109375" style="10" customWidth="1"/>
    <col min="1562" max="1562" width="12.28515625" style="10" customWidth="1"/>
    <col min="1563" max="1563" width="14.28515625" style="10" customWidth="1"/>
    <col min="1564" max="1564" width="13.28515625" style="10" customWidth="1"/>
    <col min="1565" max="1565" width="19.85546875" style="10" customWidth="1"/>
    <col min="1566" max="1566" width="18" style="10" customWidth="1"/>
    <col min="1567" max="1792" width="9.140625" style="10"/>
    <col min="1793" max="1793" width="9" style="10" customWidth="1"/>
    <col min="1794" max="1794" width="39.85546875" style="10" customWidth="1"/>
    <col min="1795" max="1795" width="41" style="10" customWidth="1"/>
    <col min="1796" max="1796" width="22.5703125" style="10" customWidth="1"/>
    <col min="1797" max="1797" width="38" style="10" customWidth="1"/>
    <col min="1798" max="1798" width="16.85546875" style="10" customWidth="1"/>
    <col min="1799" max="1815" width="12.42578125" style="10" customWidth="1"/>
    <col min="1816" max="1816" width="16.140625" style="10" customWidth="1"/>
    <col min="1817" max="1817" width="14.7109375" style="10" customWidth="1"/>
    <col min="1818" max="1818" width="12.28515625" style="10" customWidth="1"/>
    <col min="1819" max="1819" width="14.28515625" style="10" customWidth="1"/>
    <col min="1820" max="1820" width="13.28515625" style="10" customWidth="1"/>
    <col min="1821" max="1821" width="19.85546875" style="10" customWidth="1"/>
    <col min="1822" max="1822" width="18" style="10" customWidth="1"/>
    <col min="1823" max="2048" width="9.140625" style="10"/>
    <col min="2049" max="2049" width="9" style="10" customWidth="1"/>
    <col min="2050" max="2050" width="39.85546875" style="10" customWidth="1"/>
    <col min="2051" max="2051" width="41" style="10" customWidth="1"/>
    <col min="2052" max="2052" width="22.5703125" style="10" customWidth="1"/>
    <col min="2053" max="2053" width="38" style="10" customWidth="1"/>
    <col min="2054" max="2054" width="16.85546875" style="10" customWidth="1"/>
    <col min="2055" max="2071" width="12.42578125" style="10" customWidth="1"/>
    <col min="2072" max="2072" width="16.140625" style="10" customWidth="1"/>
    <col min="2073" max="2073" width="14.7109375" style="10" customWidth="1"/>
    <col min="2074" max="2074" width="12.28515625" style="10" customWidth="1"/>
    <col min="2075" max="2075" width="14.28515625" style="10" customWidth="1"/>
    <col min="2076" max="2076" width="13.28515625" style="10" customWidth="1"/>
    <col min="2077" max="2077" width="19.85546875" style="10" customWidth="1"/>
    <col min="2078" max="2078" width="18" style="10" customWidth="1"/>
    <col min="2079" max="2304" width="9.140625" style="10"/>
    <col min="2305" max="2305" width="9" style="10" customWidth="1"/>
    <col min="2306" max="2306" width="39.85546875" style="10" customWidth="1"/>
    <col min="2307" max="2307" width="41" style="10" customWidth="1"/>
    <col min="2308" max="2308" width="22.5703125" style="10" customWidth="1"/>
    <col min="2309" max="2309" width="38" style="10" customWidth="1"/>
    <col min="2310" max="2310" width="16.85546875" style="10" customWidth="1"/>
    <col min="2311" max="2327" width="12.42578125" style="10" customWidth="1"/>
    <col min="2328" max="2328" width="16.140625" style="10" customWidth="1"/>
    <col min="2329" max="2329" width="14.7109375" style="10" customWidth="1"/>
    <col min="2330" max="2330" width="12.28515625" style="10" customWidth="1"/>
    <col min="2331" max="2331" width="14.28515625" style="10" customWidth="1"/>
    <col min="2332" max="2332" width="13.28515625" style="10" customWidth="1"/>
    <col min="2333" max="2333" width="19.85546875" style="10" customWidth="1"/>
    <col min="2334" max="2334" width="18" style="10" customWidth="1"/>
    <col min="2335" max="2560" width="9.140625" style="10"/>
    <col min="2561" max="2561" width="9" style="10" customWidth="1"/>
    <col min="2562" max="2562" width="39.85546875" style="10" customWidth="1"/>
    <col min="2563" max="2563" width="41" style="10" customWidth="1"/>
    <col min="2564" max="2564" width="22.5703125" style="10" customWidth="1"/>
    <col min="2565" max="2565" width="38" style="10" customWidth="1"/>
    <col min="2566" max="2566" width="16.85546875" style="10" customWidth="1"/>
    <col min="2567" max="2583" width="12.42578125" style="10" customWidth="1"/>
    <col min="2584" max="2584" width="16.140625" style="10" customWidth="1"/>
    <col min="2585" max="2585" width="14.7109375" style="10" customWidth="1"/>
    <col min="2586" max="2586" width="12.28515625" style="10" customWidth="1"/>
    <col min="2587" max="2587" width="14.28515625" style="10" customWidth="1"/>
    <col min="2588" max="2588" width="13.28515625" style="10" customWidth="1"/>
    <col min="2589" max="2589" width="19.85546875" style="10" customWidth="1"/>
    <col min="2590" max="2590" width="18" style="10" customWidth="1"/>
    <col min="2591" max="2816" width="9.140625" style="10"/>
    <col min="2817" max="2817" width="9" style="10" customWidth="1"/>
    <col min="2818" max="2818" width="39.85546875" style="10" customWidth="1"/>
    <col min="2819" max="2819" width="41" style="10" customWidth="1"/>
    <col min="2820" max="2820" width="22.5703125" style="10" customWidth="1"/>
    <col min="2821" max="2821" width="38" style="10" customWidth="1"/>
    <col min="2822" max="2822" width="16.85546875" style="10" customWidth="1"/>
    <col min="2823" max="2839" width="12.42578125" style="10" customWidth="1"/>
    <col min="2840" max="2840" width="16.140625" style="10" customWidth="1"/>
    <col min="2841" max="2841" width="14.7109375" style="10" customWidth="1"/>
    <col min="2842" max="2842" width="12.28515625" style="10" customWidth="1"/>
    <col min="2843" max="2843" width="14.28515625" style="10" customWidth="1"/>
    <col min="2844" max="2844" width="13.28515625" style="10" customWidth="1"/>
    <col min="2845" max="2845" width="19.85546875" style="10" customWidth="1"/>
    <col min="2846" max="2846" width="18" style="10" customWidth="1"/>
    <col min="2847" max="3072" width="9.140625" style="10"/>
    <col min="3073" max="3073" width="9" style="10" customWidth="1"/>
    <col min="3074" max="3074" width="39.85546875" style="10" customWidth="1"/>
    <col min="3075" max="3075" width="41" style="10" customWidth="1"/>
    <col min="3076" max="3076" width="22.5703125" style="10" customWidth="1"/>
    <col min="3077" max="3077" width="38" style="10" customWidth="1"/>
    <col min="3078" max="3078" width="16.85546875" style="10" customWidth="1"/>
    <col min="3079" max="3095" width="12.42578125" style="10" customWidth="1"/>
    <col min="3096" max="3096" width="16.140625" style="10" customWidth="1"/>
    <col min="3097" max="3097" width="14.7109375" style="10" customWidth="1"/>
    <col min="3098" max="3098" width="12.28515625" style="10" customWidth="1"/>
    <col min="3099" max="3099" width="14.28515625" style="10" customWidth="1"/>
    <col min="3100" max="3100" width="13.28515625" style="10" customWidth="1"/>
    <col min="3101" max="3101" width="19.85546875" style="10" customWidth="1"/>
    <col min="3102" max="3102" width="18" style="10" customWidth="1"/>
    <col min="3103" max="3328" width="9.140625" style="10"/>
    <col min="3329" max="3329" width="9" style="10" customWidth="1"/>
    <col min="3330" max="3330" width="39.85546875" style="10" customWidth="1"/>
    <col min="3331" max="3331" width="41" style="10" customWidth="1"/>
    <col min="3332" max="3332" width="22.5703125" style="10" customWidth="1"/>
    <col min="3333" max="3333" width="38" style="10" customWidth="1"/>
    <col min="3334" max="3334" width="16.85546875" style="10" customWidth="1"/>
    <col min="3335" max="3351" width="12.42578125" style="10" customWidth="1"/>
    <col min="3352" max="3352" width="16.140625" style="10" customWidth="1"/>
    <col min="3353" max="3353" width="14.7109375" style="10" customWidth="1"/>
    <col min="3354" max="3354" width="12.28515625" style="10" customWidth="1"/>
    <col min="3355" max="3355" width="14.28515625" style="10" customWidth="1"/>
    <col min="3356" max="3356" width="13.28515625" style="10" customWidth="1"/>
    <col min="3357" max="3357" width="19.85546875" style="10" customWidth="1"/>
    <col min="3358" max="3358" width="18" style="10" customWidth="1"/>
    <col min="3359" max="3584" width="9.140625" style="10"/>
    <col min="3585" max="3585" width="9" style="10" customWidth="1"/>
    <col min="3586" max="3586" width="39.85546875" style="10" customWidth="1"/>
    <col min="3587" max="3587" width="41" style="10" customWidth="1"/>
    <col min="3588" max="3588" width="22.5703125" style="10" customWidth="1"/>
    <col min="3589" max="3589" width="38" style="10" customWidth="1"/>
    <col min="3590" max="3590" width="16.85546875" style="10" customWidth="1"/>
    <col min="3591" max="3607" width="12.42578125" style="10" customWidth="1"/>
    <col min="3608" max="3608" width="16.140625" style="10" customWidth="1"/>
    <col min="3609" max="3609" width="14.7109375" style="10" customWidth="1"/>
    <col min="3610" max="3610" width="12.28515625" style="10" customWidth="1"/>
    <col min="3611" max="3611" width="14.28515625" style="10" customWidth="1"/>
    <col min="3612" max="3612" width="13.28515625" style="10" customWidth="1"/>
    <col min="3613" max="3613" width="19.85546875" style="10" customWidth="1"/>
    <col min="3614" max="3614" width="18" style="10" customWidth="1"/>
    <col min="3615" max="3840" width="9.140625" style="10"/>
    <col min="3841" max="3841" width="9" style="10" customWidth="1"/>
    <col min="3842" max="3842" width="39.85546875" style="10" customWidth="1"/>
    <col min="3843" max="3843" width="41" style="10" customWidth="1"/>
    <col min="3844" max="3844" width="22.5703125" style="10" customWidth="1"/>
    <col min="3845" max="3845" width="38" style="10" customWidth="1"/>
    <col min="3846" max="3846" width="16.85546875" style="10" customWidth="1"/>
    <col min="3847" max="3863" width="12.42578125" style="10" customWidth="1"/>
    <col min="3864" max="3864" width="16.140625" style="10" customWidth="1"/>
    <col min="3865" max="3865" width="14.7109375" style="10" customWidth="1"/>
    <col min="3866" max="3866" width="12.28515625" style="10" customWidth="1"/>
    <col min="3867" max="3867" width="14.28515625" style="10" customWidth="1"/>
    <col min="3868" max="3868" width="13.28515625" style="10" customWidth="1"/>
    <col min="3869" max="3869" width="19.85546875" style="10" customWidth="1"/>
    <col min="3870" max="3870" width="18" style="10" customWidth="1"/>
    <col min="3871" max="4096" width="9.140625" style="10"/>
    <col min="4097" max="4097" width="9" style="10" customWidth="1"/>
    <col min="4098" max="4098" width="39.85546875" style="10" customWidth="1"/>
    <col min="4099" max="4099" width="41" style="10" customWidth="1"/>
    <col min="4100" max="4100" width="22.5703125" style="10" customWidth="1"/>
    <col min="4101" max="4101" width="38" style="10" customWidth="1"/>
    <col min="4102" max="4102" width="16.85546875" style="10" customWidth="1"/>
    <col min="4103" max="4119" width="12.42578125" style="10" customWidth="1"/>
    <col min="4120" max="4120" width="16.140625" style="10" customWidth="1"/>
    <col min="4121" max="4121" width="14.7109375" style="10" customWidth="1"/>
    <col min="4122" max="4122" width="12.28515625" style="10" customWidth="1"/>
    <col min="4123" max="4123" width="14.28515625" style="10" customWidth="1"/>
    <col min="4124" max="4124" width="13.28515625" style="10" customWidth="1"/>
    <col min="4125" max="4125" width="19.85546875" style="10" customWidth="1"/>
    <col min="4126" max="4126" width="18" style="10" customWidth="1"/>
    <col min="4127" max="4352" width="9.140625" style="10"/>
    <col min="4353" max="4353" width="9" style="10" customWidth="1"/>
    <col min="4354" max="4354" width="39.85546875" style="10" customWidth="1"/>
    <col min="4355" max="4355" width="41" style="10" customWidth="1"/>
    <col min="4356" max="4356" width="22.5703125" style="10" customWidth="1"/>
    <col min="4357" max="4357" width="38" style="10" customWidth="1"/>
    <col min="4358" max="4358" width="16.85546875" style="10" customWidth="1"/>
    <col min="4359" max="4375" width="12.42578125" style="10" customWidth="1"/>
    <col min="4376" max="4376" width="16.140625" style="10" customWidth="1"/>
    <col min="4377" max="4377" width="14.7109375" style="10" customWidth="1"/>
    <col min="4378" max="4378" width="12.28515625" style="10" customWidth="1"/>
    <col min="4379" max="4379" width="14.28515625" style="10" customWidth="1"/>
    <col min="4380" max="4380" width="13.28515625" style="10" customWidth="1"/>
    <col min="4381" max="4381" width="19.85546875" style="10" customWidth="1"/>
    <col min="4382" max="4382" width="18" style="10" customWidth="1"/>
    <col min="4383" max="4608" width="9.140625" style="10"/>
    <col min="4609" max="4609" width="9" style="10" customWidth="1"/>
    <col min="4610" max="4610" width="39.85546875" style="10" customWidth="1"/>
    <col min="4611" max="4611" width="41" style="10" customWidth="1"/>
    <col min="4612" max="4612" width="22.5703125" style="10" customWidth="1"/>
    <col min="4613" max="4613" width="38" style="10" customWidth="1"/>
    <col min="4614" max="4614" width="16.85546875" style="10" customWidth="1"/>
    <col min="4615" max="4631" width="12.42578125" style="10" customWidth="1"/>
    <col min="4632" max="4632" width="16.140625" style="10" customWidth="1"/>
    <col min="4633" max="4633" width="14.7109375" style="10" customWidth="1"/>
    <col min="4634" max="4634" width="12.28515625" style="10" customWidth="1"/>
    <col min="4635" max="4635" width="14.28515625" style="10" customWidth="1"/>
    <col min="4636" max="4636" width="13.28515625" style="10" customWidth="1"/>
    <col min="4637" max="4637" width="19.85546875" style="10" customWidth="1"/>
    <col min="4638" max="4638" width="18" style="10" customWidth="1"/>
    <col min="4639" max="4864" width="9.140625" style="10"/>
    <col min="4865" max="4865" width="9" style="10" customWidth="1"/>
    <col min="4866" max="4866" width="39.85546875" style="10" customWidth="1"/>
    <col min="4867" max="4867" width="41" style="10" customWidth="1"/>
    <col min="4868" max="4868" width="22.5703125" style="10" customWidth="1"/>
    <col min="4869" max="4869" width="38" style="10" customWidth="1"/>
    <col min="4870" max="4870" width="16.85546875" style="10" customWidth="1"/>
    <col min="4871" max="4887" width="12.42578125" style="10" customWidth="1"/>
    <col min="4888" max="4888" width="16.140625" style="10" customWidth="1"/>
    <col min="4889" max="4889" width="14.7109375" style="10" customWidth="1"/>
    <col min="4890" max="4890" width="12.28515625" style="10" customWidth="1"/>
    <col min="4891" max="4891" width="14.28515625" style="10" customWidth="1"/>
    <col min="4892" max="4892" width="13.28515625" style="10" customWidth="1"/>
    <col min="4893" max="4893" width="19.85546875" style="10" customWidth="1"/>
    <col min="4894" max="4894" width="18" style="10" customWidth="1"/>
    <col min="4895" max="5120" width="9.140625" style="10"/>
    <col min="5121" max="5121" width="9" style="10" customWidth="1"/>
    <col min="5122" max="5122" width="39.85546875" style="10" customWidth="1"/>
    <col min="5123" max="5123" width="41" style="10" customWidth="1"/>
    <col min="5124" max="5124" width="22.5703125" style="10" customWidth="1"/>
    <col min="5125" max="5125" width="38" style="10" customWidth="1"/>
    <col min="5126" max="5126" width="16.85546875" style="10" customWidth="1"/>
    <col min="5127" max="5143" width="12.42578125" style="10" customWidth="1"/>
    <col min="5144" max="5144" width="16.140625" style="10" customWidth="1"/>
    <col min="5145" max="5145" width="14.7109375" style="10" customWidth="1"/>
    <col min="5146" max="5146" width="12.28515625" style="10" customWidth="1"/>
    <col min="5147" max="5147" width="14.28515625" style="10" customWidth="1"/>
    <col min="5148" max="5148" width="13.28515625" style="10" customWidth="1"/>
    <col min="5149" max="5149" width="19.85546875" style="10" customWidth="1"/>
    <col min="5150" max="5150" width="18" style="10" customWidth="1"/>
    <col min="5151" max="5376" width="9.140625" style="10"/>
    <col min="5377" max="5377" width="9" style="10" customWidth="1"/>
    <col min="5378" max="5378" width="39.85546875" style="10" customWidth="1"/>
    <col min="5379" max="5379" width="41" style="10" customWidth="1"/>
    <col min="5380" max="5380" width="22.5703125" style="10" customWidth="1"/>
    <col min="5381" max="5381" width="38" style="10" customWidth="1"/>
    <col min="5382" max="5382" width="16.85546875" style="10" customWidth="1"/>
    <col min="5383" max="5399" width="12.42578125" style="10" customWidth="1"/>
    <col min="5400" max="5400" width="16.140625" style="10" customWidth="1"/>
    <col min="5401" max="5401" width="14.7109375" style="10" customWidth="1"/>
    <col min="5402" max="5402" width="12.28515625" style="10" customWidth="1"/>
    <col min="5403" max="5403" width="14.28515625" style="10" customWidth="1"/>
    <col min="5404" max="5404" width="13.28515625" style="10" customWidth="1"/>
    <col min="5405" max="5405" width="19.85546875" style="10" customWidth="1"/>
    <col min="5406" max="5406" width="18" style="10" customWidth="1"/>
    <col min="5407" max="5632" width="9.140625" style="10"/>
    <col min="5633" max="5633" width="9" style="10" customWidth="1"/>
    <col min="5634" max="5634" width="39.85546875" style="10" customWidth="1"/>
    <col min="5635" max="5635" width="41" style="10" customWidth="1"/>
    <col min="5636" max="5636" width="22.5703125" style="10" customWidth="1"/>
    <col min="5637" max="5637" width="38" style="10" customWidth="1"/>
    <col min="5638" max="5638" width="16.85546875" style="10" customWidth="1"/>
    <col min="5639" max="5655" width="12.42578125" style="10" customWidth="1"/>
    <col min="5656" max="5656" width="16.140625" style="10" customWidth="1"/>
    <col min="5657" max="5657" width="14.7109375" style="10" customWidth="1"/>
    <col min="5658" max="5658" width="12.28515625" style="10" customWidth="1"/>
    <col min="5659" max="5659" width="14.28515625" style="10" customWidth="1"/>
    <col min="5660" max="5660" width="13.28515625" style="10" customWidth="1"/>
    <col min="5661" max="5661" width="19.85546875" style="10" customWidth="1"/>
    <col min="5662" max="5662" width="18" style="10" customWidth="1"/>
    <col min="5663" max="5888" width="9.140625" style="10"/>
    <col min="5889" max="5889" width="9" style="10" customWidth="1"/>
    <col min="5890" max="5890" width="39.85546875" style="10" customWidth="1"/>
    <col min="5891" max="5891" width="41" style="10" customWidth="1"/>
    <col min="5892" max="5892" width="22.5703125" style="10" customWidth="1"/>
    <col min="5893" max="5893" width="38" style="10" customWidth="1"/>
    <col min="5894" max="5894" width="16.85546875" style="10" customWidth="1"/>
    <col min="5895" max="5911" width="12.42578125" style="10" customWidth="1"/>
    <col min="5912" max="5912" width="16.140625" style="10" customWidth="1"/>
    <col min="5913" max="5913" width="14.7109375" style="10" customWidth="1"/>
    <col min="5914" max="5914" width="12.28515625" style="10" customWidth="1"/>
    <col min="5915" max="5915" width="14.28515625" style="10" customWidth="1"/>
    <col min="5916" max="5916" width="13.28515625" style="10" customWidth="1"/>
    <col min="5917" max="5917" width="19.85546875" style="10" customWidth="1"/>
    <col min="5918" max="5918" width="18" style="10" customWidth="1"/>
    <col min="5919" max="6144" width="9.140625" style="10"/>
    <col min="6145" max="6145" width="9" style="10" customWidth="1"/>
    <col min="6146" max="6146" width="39.85546875" style="10" customWidth="1"/>
    <col min="6147" max="6147" width="41" style="10" customWidth="1"/>
    <col min="6148" max="6148" width="22.5703125" style="10" customWidth="1"/>
    <col min="6149" max="6149" width="38" style="10" customWidth="1"/>
    <col min="6150" max="6150" width="16.85546875" style="10" customWidth="1"/>
    <col min="6151" max="6167" width="12.42578125" style="10" customWidth="1"/>
    <col min="6168" max="6168" width="16.140625" style="10" customWidth="1"/>
    <col min="6169" max="6169" width="14.7109375" style="10" customWidth="1"/>
    <col min="6170" max="6170" width="12.28515625" style="10" customWidth="1"/>
    <col min="6171" max="6171" width="14.28515625" style="10" customWidth="1"/>
    <col min="6172" max="6172" width="13.28515625" style="10" customWidth="1"/>
    <col min="6173" max="6173" width="19.85546875" style="10" customWidth="1"/>
    <col min="6174" max="6174" width="18" style="10" customWidth="1"/>
    <col min="6175" max="6400" width="9.140625" style="10"/>
    <col min="6401" max="6401" width="9" style="10" customWidth="1"/>
    <col min="6402" max="6402" width="39.85546875" style="10" customWidth="1"/>
    <col min="6403" max="6403" width="41" style="10" customWidth="1"/>
    <col min="6404" max="6404" width="22.5703125" style="10" customWidth="1"/>
    <col min="6405" max="6405" width="38" style="10" customWidth="1"/>
    <col min="6406" max="6406" width="16.85546875" style="10" customWidth="1"/>
    <col min="6407" max="6423" width="12.42578125" style="10" customWidth="1"/>
    <col min="6424" max="6424" width="16.140625" style="10" customWidth="1"/>
    <col min="6425" max="6425" width="14.7109375" style="10" customWidth="1"/>
    <col min="6426" max="6426" width="12.28515625" style="10" customWidth="1"/>
    <col min="6427" max="6427" width="14.28515625" style="10" customWidth="1"/>
    <col min="6428" max="6428" width="13.28515625" style="10" customWidth="1"/>
    <col min="6429" max="6429" width="19.85546875" style="10" customWidth="1"/>
    <col min="6430" max="6430" width="18" style="10" customWidth="1"/>
    <col min="6431" max="6656" width="9.140625" style="10"/>
    <col min="6657" max="6657" width="9" style="10" customWidth="1"/>
    <col min="6658" max="6658" width="39.85546875" style="10" customWidth="1"/>
    <col min="6659" max="6659" width="41" style="10" customWidth="1"/>
    <col min="6660" max="6660" width="22.5703125" style="10" customWidth="1"/>
    <col min="6661" max="6661" width="38" style="10" customWidth="1"/>
    <col min="6662" max="6662" width="16.85546875" style="10" customWidth="1"/>
    <col min="6663" max="6679" width="12.42578125" style="10" customWidth="1"/>
    <col min="6680" max="6680" width="16.140625" style="10" customWidth="1"/>
    <col min="6681" max="6681" width="14.7109375" style="10" customWidth="1"/>
    <col min="6682" max="6682" width="12.28515625" style="10" customWidth="1"/>
    <col min="6683" max="6683" width="14.28515625" style="10" customWidth="1"/>
    <col min="6684" max="6684" width="13.28515625" style="10" customWidth="1"/>
    <col min="6685" max="6685" width="19.85546875" style="10" customWidth="1"/>
    <col min="6686" max="6686" width="18" style="10" customWidth="1"/>
    <col min="6687" max="6912" width="9.140625" style="10"/>
    <col min="6913" max="6913" width="9" style="10" customWidth="1"/>
    <col min="6914" max="6914" width="39.85546875" style="10" customWidth="1"/>
    <col min="6915" max="6915" width="41" style="10" customWidth="1"/>
    <col min="6916" max="6916" width="22.5703125" style="10" customWidth="1"/>
    <col min="6917" max="6917" width="38" style="10" customWidth="1"/>
    <col min="6918" max="6918" width="16.85546875" style="10" customWidth="1"/>
    <col min="6919" max="6935" width="12.42578125" style="10" customWidth="1"/>
    <col min="6936" max="6936" width="16.140625" style="10" customWidth="1"/>
    <col min="6937" max="6937" width="14.7109375" style="10" customWidth="1"/>
    <col min="6938" max="6938" width="12.28515625" style="10" customWidth="1"/>
    <col min="6939" max="6939" width="14.28515625" style="10" customWidth="1"/>
    <col min="6940" max="6940" width="13.28515625" style="10" customWidth="1"/>
    <col min="6941" max="6941" width="19.85546875" style="10" customWidth="1"/>
    <col min="6942" max="6942" width="18" style="10" customWidth="1"/>
    <col min="6943" max="7168" width="9.140625" style="10"/>
    <col min="7169" max="7169" width="9" style="10" customWidth="1"/>
    <col min="7170" max="7170" width="39.85546875" style="10" customWidth="1"/>
    <col min="7171" max="7171" width="41" style="10" customWidth="1"/>
    <col min="7172" max="7172" width="22.5703125" style="10" customWidth="1"/>
    <col min="7173" max="7173" width="38" style="10" customWidth="1"/>
    <col min="7174" max="7174" width="16.85546875" style="10" customWidth="1"/>
    <col min="7175" max="7191" width="12.42578125" style="10" customWidth="1"/>
    <col min="7192" max="7192" width="16.140625" style="10" customWidth="1"/>
    <col min="7193" max="7193" width="14.7109375" style="10" customWidth="1"/>
    <col min="7194" max="7194" width="12.28515625" style="10" customWidth="1"/>
    <col min="7195" max="7195" width="14.28515625" style="10" customWidth="1"/>
    <col min="7196" max="7196" width="13.28515625" style="10" customWidth="1"/>
    <col min="7197" max="7197" width="19.85546875" style="10" customWidth="1"/>
    <col min="7198" max="7198" width="18" style="10" customWidth="1"/>
    <col min="7199" max="7424" width="9.140625" style="10"/>
    <col min="7425" max="7425" width="9" style="10" customWidth="1"/>
    <col min="7426" max="7426" width="39.85546875" style="10" customWidth="1"/>
    <col min="7427" max="7427" width="41" style="10" customWidth="1"/>
    <col min="7428" max="7428" width="22.5703125" style="10" customWidth="1"/>
    <col min="7429" max="7429" width="38" style="10" customWidth="1"/>
    <col min="7430" max="7430" width="16.85546875" style="10" customWidth="1"/>
    <col min="7431" max="7447" width="12.42578125" style="10" customWidth="1"/>
    <col min="7448" max="7448" width="16.140625" style="10" customWidth="1"/>
    <col min="7449" max="7449" width="14.7109375" style="10" customWidth="1"/>
    <col min="7450" max="7450" width="12.28515625" style="10" customWidth="1"/>
    <col min="7451" max="7451" width="14.28515625" style="10" customWidth="1"/>
    <col min="7452" max="7452" width="13.28515625" style="10" customWidth="1"/>
    <col min="7453" max="7453" width="19.85546875" style="10" customWidth="1"/>
    <col min="7454" max="7454" width="18" style="10" customWidth="1"/>
    <col min="7455" max="7680" width="9.140625" style="10"/>
    <col min="7681" max="7681" width="9" style="10" customWidth="1"/>
    <col min="7682" max="7682" width="39.85546875" style="10" customWidth="1"/>
    <col min="7683" max="7683" width="41" style="10" customWidth="1"/>
    <col min="7684" max="7684" width="22.5703125" style="10" customWidth="1"/>
    <col min="7685" max="7685" width="38" style="10" customWidth="1"/>
    <col min="7686" max="7686" width="16.85546875" style="10" customWidth="1"/>
    <col min="7687" max="7703" width="12.42578125" style="10" customWidth="1"/>
    <col min="7704" max="7704" width="16.140625" style="10" customWidth="1"/>
    <col min="7705" max="7705" width="14.7109375" style="10" customWidth="1"/>
    <col min="7706" max="7706" width="12.28515625" style="10" customWidth="1"/>
    <col min="7707" max="7707" width="14.28515625" style="10" customWidth="1"/>
    <col min="7708" max="7708" width="13.28515625" style="10" customWidth="1"/>
    <col min="7709" max="7709" width="19.85546875" style="10" customWidth="1"/>
    <col min="7710" max="7710" width="18" style="10" customWidth="1"/>
    <col min="7711" max="7936" width="9.140625" style="10"/>
    <col min="7937" max="7937" width="9" style="10" customWidth="1"/>
    <col min="7938" max="7938" width="39.85546875" style="10" customWidth="1"/>
    <col min="7939" max="7939" width="41" style="10" customWidth="1"/>
    <col min="7940" max="7940" width="22.5703125" style="10" customWidth="1"/>
    <col min="7941" max="7941" width="38" style="10" customWidth="1"/>
    <col min="7942" max="7942" width="16.85546875" style="10" customWidth="1"/>
    <col min="7943" max="7959" width="12.42578125" style="10" customWidth="1"/>
    <col min="7960" max="7960" width="16.140625" style="10" customWidth="1"/>
    <col min="7961" max="7961" width="14.7109375" style="10" customWidth="1"/>
    <col min="7962" max="7962" width="12.28515625" style="10" customWidth="1"/>
    <col min="7963" max="7963" width="14.28515625" style="10" customWidth="1"/>
    <col min="7964" max="7964" width="13.28515625" style="10" customWidth="1"/>
    <col min="7965" max="7965" width="19.85546875" style="10" customWidth="1"/>
    <col min="7966" max="7966" width="18" style="10" customWidth="1"/>
    <col min="7967" max="8192" width="9.140625" style="10"/>
    <col min="8193" max="8193" width="9" style="10" customWidth="1"/>
    <col min="8194" max="8194" width="39.85546875" style="10" customWidth="1"/>
    <col min="8195" max="8195" width="41" style="10" customWidth="1"/>
    <col min="8196" max="8196" width="22.5703125" style="10" customWidth="1"/>
    <col min="8197" max="8197" width="38" style="10" customWidth="1"/>
    <col min="8198" max="8198" width="16.85546875" style="10" customWidth="1"/>
    <col min="8199" max="8215" width="12.42578125" style="10" customWidth="1"/>
    <col min="8216" max="8216" width="16.140625" style="10" customWidth="1"/>
    <col min="8217" max="8217" width="14.7109375" style="10" customWidth="1"/>
    <col min="8218" max="8218" width="12.28515625" style="10" customWidth="1"/>
    <col min="8219" max="8219" width="14.28515625" style="10" customWidth="1"/>
    <col min="8220" max="8220" width="13.28515625" style="10" customWidth="1"/>
    <col min="8221" max="8221" width="19.85546875" style="10" customWidth="1"/>
    <col min="8222" max="8222" width="18" style="10" customWidth="1"/>
    <col min="8223" max="8448" width="9.140625" style="10"/>
    <col min="8449" max="8449" width="9" style="10" customWidth="1"/>
    <col min="8450" max="8450" width="39.85546875" style="10" customWidth="1"/>
    <col min="8451" max="8451" width="41" style="10" customWidth="1"/>
    <col min="8452" max="8452" width="22.5703125" style="10" customWidth="1"/>
    <col min="8453" max="8453" width="38" style="10" customWidth="1"/>
    <col min="8454" max="8454" width="16.85546875" style="10" customWidth="1"/>
    <col min="8455" max="8471" width="12.42578125" style="10" customWidth="1"/>
    <col min="8472" max="8472" width="16.140625" style="10" customWidth="1"/>
    <col min="8473" max="8473" width="14.7109375" style="10" customWidth="1"/>
    <col min="8474" max="8474" width="12.28515625" style="10" customWidth="1"/>
    <col min="8475" max="8475" width="14.28515625" style="10" customWidth="1"/>
    <col min="8476" max="8476" width="13.28515625" style="10" customWidth="1"/>
    <col min="8477" max="8477" width="19.85546875" style="10" customWidth="1"/>
    <col min="8478" max="8478" width="18" style="10" customWidth="1"/>
    <col min="8479" max="8704" width="9.140625" style="10"/>
    <col min="8705" max="8705" width="9" style="10" customWidth="1"/>
    <col min="8706" max="8706" width="39.85546875" style="10" customWidth="1"/>
    <col min="8707" max="8707" width="41" style="10" customWidth="1"/>
    <col min="8708" max="8708" width="22.5703125" style="10" customWidth="1"/>
    <col min="8709" max="8709" width="38" style="10" customWidth="1"/>
    <col min="8710" max="8710" width="16.85546875" style="10" customWidth="1"/>
    <col min="8711" max="8727" width="12.42578125" style="10" customWidth="1"/>
    <col min="8728" max="8728" width="16.140625" style="10" customWidth="1"/>
    <col min="8729" max="8729" width="14.7109375" style="10" customWidth="1"/>
    <col min="8730" max="8730" width="12.28515625" style="10" customWidth="1"/>
    <col min="8731" max="8731" width="14.28515625" style="10" customWidth="1"/>
    <col min="8732" max="8732" width="13.28515625" style="10" customWidth="1"/>
    <col min="8733" max="8733" width="19.85546875" style="10" customWidth="1"/>
    <col min="8734" max="8734" width="18" style="10" customWidth="1"/>
    <col min="8735" max="8960" width="9.140625" style="10"/>
    <col min="8961" max="8961" width="9" style="10" customWidth="1"/>
    <col min="8962" max="8962" width="39.85546875" style="10" customWidth="1"/>
    <col min="8963" max="8963" width="41" style="10" customWidth="1"/>
    <col min="8964" max="8964" width="22.5703125" style="10" customWidth="1"/>
    <col min="8965" max="8965" width="38" style="10" customWidth="1"/>
    <col min="8966" max="8966" width="16.85546875" style="10" customWidth="1"/>
    <col min="8967" max="8983" width="12.42578125" style="10" customWidth="1"/>
    <col min="8984" max="8984" width="16.140625" style="10" customWidth="1"/>
    <col min="8985" max="8985" width="14.7109375" style="10" customWidth="1"/>
    <col min="8986" max="8986" width="12.28515625" style="10" customWidth="1"/>
    <col min="8987" max="8987" width="14.28515625" style="10" customWidth="1"/>
    <col min="8988" max="8988" width="13.28515625" style="10" customWidth="1"/>
    <col min="8989" max="8989" width="19.85546875" style="10" customWidth="1"/>
    <col min="8990" max="8990" width="18" style="10" customWidth="1"/>
    <col min="8991" max="9216" width="9.140625" style="10"/>
    <col min="9217" max="9217" width="9" style="10" customWidth="1"/>
    <col min="9218" max="9218" width="39.85546875" style="10" customWidth="1"/>
    <col min="9219" max="9219" width="41" style="10" customWidth="1"/>
    <col min="9220" max="9220" width="22.5703125" style="10" customWidth="1"/>
    <col min="9221" max="9221" width="38" style="10" customWidth="1"/>
    <col min="9222" max="9222" width="16.85546875" style="10" customWidth="1"/>
    <col min="9223" max="9239" width="12.42578125" style="10" customWidth="1"/>
    <col min="9240" max="9240" width="16.140625" style="10" customWidth="1"/>
    <col min="9241" max="9241" width="14.7109375" style="10" customWidth="1"/>
    <col min="9242" max="9242" width="12.28515625" style="10" customWidth="1"/>
    <col min="9243" max="9243" width="14.28515625" style="10" customWidth="1"/>
    <col min="9244" max="9244" width="13.28515625" style="10" customWidth="1"/>
    <col min="9245" max="9245" width="19.85546875" style="10" customWidth="1"/>
    <col min="9246" max="9246" width="18" style="10" customWidth="1"/>
    <col min="9247" max="9472" width="9.140625" style="10"/>
    <col min="9473" max="9473" width="9" style="10" customWidth="1"/>
    <col min="9474" max="9474" width="39.85546875" style="10" customWidth="1"/>
    <col min="9475" max="9475" width="41" style="10" customWidth="1"/>
    <col min="9476" max="9476" width="22.5703125" style="10" customWidth="1"/>
    <col min="9477" max="9477" width="38" style="10" customWidth="1"/>
    <col min="9478" max="9478" width="16.85546875" style="10" customWidth="1"/>
    <col min="9479" max="9495" width="12.42578125" style="10" customWidth="1"/>
    <col min="9496" max="9496" width="16.140625" style="10" customWidth="1"/>
    <col min="9497" max="9497" width="14.7109375" style="10" customWidth="1"/>
    <col min="9498" max="9498" width="12.28515625" style="10" customWidth="1"/>
    <col min="9499" max="9499" width="14.28515625" style="10" customWidth="1"/>
    <col min="9500" max="9500" width="13.28515625" style="10" customWidth="1"/>
    <col min="9501" max="9501" width="19.85546875" style="10" customWidth="1"/>
    <col min="9502" max="9502" width="18" style="10" customWidth="1"/>
    <col min="9503" max="9728" width="9.140625" style="10"/>
    <col min="9729" max="9729" width="9" style="10" customWidth="1"/>
    <col min="9730" max="9730" width="39.85546875" style="10" customWidth="1"/>
    <col min="9731" max="9731" width="41" style="10" customWidth="1"/>
    <col min="9732" max="9732" width="22.5703125" style="10" customWidth="1"/>
    <col min="9733" max="9733" width="38" style="10" customWidth="1"/>
    <col min="9734" max="9734" width="16.85546875" style="10" customWidth="1"/>
    <col min="9735" max="9751" width="12.42578125" style="10" customWidth="1"/>
    <col min="9752" max="9752" width="16.140625" style="10" customWidth="1"/>
    <col min="9753" max="9753" width="14.7109375" style="10" customWidth="1"/>
    <col min="9754" max="9754" width="12.28515625" style="10" customWidth="1"/>
    <col min="9755" max="9755" width="14.28515625" style="10" customWidth="1"/>
    <col min="9756" max="9756" width="13.28515625" style="10" customWidth="1"/>
    <col min="9757" max="9757" width="19.85546875" style="10" customWidth="1"/>
    <col min="9758" max="9758" width="18" style="10" customWidth="1"/>
    <col min="9759" max="9984" width="9.140625" style="10"/>
    <col min="9985" max="9985" width="9" style="10" customWidth="1"/>
    <col min="9986" max="9986" width="39.85546875" style="10" customWidth="1"/>
    <col min="9987" max="9987" width="41" style="10" customWidth="1"/>
    <col min="9988" max="9988" width="22.5703125" style="10" customWidth="1"/>
    <col min="9989" max="9989" width="38" style="10" customWidth="1"/>
    <col min="9990" max="9990" width="16.85546875" style="10" customWidth="1"/>
    <col min="9991" max="10007" width="12.42578125" style="10" customWidth="1"/>
    <col min="10008" max="10008" width="16.140625" style="10" customWidth="1"/>
    <col min="10009" max="10009" width="14.7109375" style="10" customWidth="1"/>
    <col min="10010" max="10010" width="12.28515625" style="10" customWidth="1"/>
    <col min="10011" max="10011" width="14.28515625" style="10" customWidth="1"/>
    <col min="10012" max="10012" width="13.28515625" style="10" customWidth="1"/>
    <col min="10013" max="10013" width="19.85546875" style="10" customWidth="1"/>
    <col min="10014" max="10014" width="18" style="10" customWidth="1"/>
    <col min="10015" max="10240" width="9.140625" style="10"/>
    <col min="10241" max="10241" width="9" style="10" customWidth="1"/>
    <col min="10242" max="10242" width="39.85546875" style="10" customWidth="1"/>
    <col min="10243" max="10243" width="41" style="10" customWidth="1"/>
    <col min="10244" max="10244" width="22.5703125" style="10" customWidth="1"/>
    <col min="10245" max="10245" width="38" style="10" customWidth="1"/>
    <col min="10246" max="10246" width="16.85546875" style="10" customWidth="1"/>
    <col min="10247" max="10263" width="12.42578125" style="10" customWidth="1"/>
    <col min="10264" max="10264" width="16.140625" style="10" customWidth="1"/>
    <col min="10265" max="10265" width="14.7109375" style="10" customWidth="1"/>
    <col min="10266" max="10266" width="12.28515625" style="10" customWidth="1"/>
    <col min="10267" max="10267" width="14.28515625" style="10" customWidth="1"/>
    <col min="10268" max="10268" width="13.28515625" style="10" customWidth="1"/>
    <col min="10269" max="10269" width="19.85546875" style="10" customWidth="1"/>
    <col min="10270" max="10270" width="18" style="10" customWidth="1"/>
    <col min="10271" max="10496" width="9.140625" style="10"/>
    <col min="10497" max="10497" width="9" style="10" customWidth="1"/>
    <col min="10498" max="10498" width="39.85546875" style="10" customWidth="1"/>
    <col min="10499" max="10499" width="41" style="10" customWidth="1"/>
    <col min="10500" max="10500" width="22.5703125" style="10" customWidth="1"/>
    <col min="10501" max="10501" width="38" style="10" customWidth="1"/>
    <col min="10502" max="10502" width="16.85546875" style="10" customWidth="1"/>
    <col min="10503" max="10519" width="12.42578125" style="10" customWidth="1"/>
    <col min="10520" max="10520" width="16.140625" style="10" customWidth="1"/>
    <col min="10521" max="10521" width="14.7109375" style="10" customWidth="1"/>
    <col min="10522" max="10522" width="12.28515625" style="10" customWidth="1"/>
    <col min="10523" max="10523" width="14.28515625" style="10" customWidth="1"/>
    <col min="10524" max="10524" width="13.28515625" style="10" customWidth="1"/>
    <col min="10525" max="10525" width="19.85546875" style="10" customWidth="1"/>
    <col min="10526" max="10526" width="18" style="10" customWidth="1"/>
    <col min="10527" max="10752" width="9.140625" style="10"/>
    <col min="10753" max="10753" width="9" style="10" customWidth="1"/>
    <col min="10754" max="10754" width="39.85546875" style="10" customWidth="1"/>
    <col min="10755" max="10755" width="41" style="10" customWidth="1"/>
    <col min="10756" max="10756" width="22.5703125" style="10" customWidth="1"/>
    <col min="10757" max="10757" width="38" style="10" customWidth="1"/>
    <col min="10758" max="10758" width="16.85546875" style="10" customWidth="1"/>
    <col min="10759" max="10775" width="12.42578125" style="10" customWidth="1"/>
    <col min="10776" max="10776" width="16.140625" style="10" customWidth="1"/>
    <col min="10777" max="10777" width="14.7109375" style="10" customWidth="1"/>
    <col min="10778" max="10778" width="12.28515625" style="10" customWidth="1"/>
    <col min="10779" max="10779" width="14.28515625" style="10" customWidth="1"/>
    <col min="10780" max="10780" width="13.28515625" style="10" customWidth="1"/>
    <col min="10781" max="10781" width="19.85546875" style="10" customWidth="1"/>
    <col min="10782" max="10782" width="18" style="10" customWidth="1"/>
    <col min="10783" max="11008" width="9.140625" style="10"/>
    <col min="11009" max="11009" width="9" style="10" customWidth="1"/>
    <col min="11010" max="11010" width="39.85546875" style="10" customWidth="1"/>
    <col min="11011" max="11011" width="41" style="10" customWidth="1"/>
    <col min="11012" max="11012" width="22.5703125" style="10" customWidth="1"/>
    <col min="11013" max="11013" width="38" style="10" customWidth="1"/>
    <col min="11014" max="11014" width="16.85546875" style="10" customWidth="1"/>
    <col min="11015" max="11031" width="12.42578125" style="10" customWidth="1"/>
    <col min="11032" max="11032" width="16.140625" style="10" customWidth="1"/>
    <col min="11033" max="11033" width="14.7109375" style="10" customWidth="1"/>
    <col min="11034" max="11034" width="12.28515625" style="10" customWidth="1"/>
    <col min="11035" max="11035" width="14.28515625" style="10" customWidth="1"/>
    <col min="11036" max="11036" width="13.28515625" style="10" customWidth="1"/>
    <col min="11037" max="11037" width="19.85546875" style="10" customWidth="1"/>
    <col min="11038" max="11038" width="18" style="10" customWidth="1"/>
    <col min="11039" max="11264" width="9.140625" style="10"/>
    <col min="11265" max="11265" width="9" style="10" customWidth="1"/>
    <col min="11266" max="11266" width="39.85546875" style="10" customWidth="1"/>
    <col min="11267" max="11267" width="41" style="10" customWidth="1"/>
    <col min="11268" max="11268" width="22.5703125" style="10" customWidth="1"/>
    <col min="11269" max="11269" width="38" style="10" customWidth="1"/>
    <col min="11270" max="11270" width="16.85546875" style="10" customWidth="1"/>
    <col min="11271" max="11287" width="12.42578125" style="10" customWidth="1"/>
    <col min="11288" max="11288" width="16.140625" style="10" customWidth="1"/>
    <col min="11289" max="11289" width="14.7109375" style="10" customWidth="1"/>
    <col min="11290" max="11290" width="12.28515625" style="10" customWidth="1"/>
    <col min="11291" max="11291" width="14.28515625" style="10" customWidth="1"/>
    <col min="11292" max="11292" width="13.28515625" style="10" customWidth="1"/>
    <col min="11293" max="11293" width="19.85546875" style="10" customWidth="1"/>
    <col min="11294" max="11294" width="18" style="10" customWidth="1"/>
    <col min="11295" max="11520" width="9.140625" style="10"/>
    <col min="11521" max="11521" width="9" style="10" customWidth="1"/>
    <col min="11522" max="11522" width="39.85546875" style="10" customWidth="1"/>
    <col min="11523" max="11523" width="41" style="10" customWidth="1"/>
    <col min="11524" max="11524" width="22.5703125" style="10" customWidth="1"/>
    <col min="11525" max="11525" width="38" style="10" customWidth="1"/>
    <col min="11526" max="11526" width="16.85546875" style="10" customWidth="1"/>
    <col min="11527" max="11543" width="12.42578125" style="10" customWidth="1"/>
    <col min="11544" max="11544" width="16.140625" style="10" customWidth="1"/>
    <col min="11545" max="11545" width="14.7109375" style="10" customWidth="1"/>
    <col min="11546" max="11546" width="12.28515625" style="10" customWidth="1"/>
    <col min="11547" max="11547" width="14.28515625" style="10" customWidth="1"/>
    <col min="11548" max="11548" width="13.28515625" style="10" customWidth="1"/>
    <col min="11549" max="11549" width="19.85546875" style="10" customWidth="1"/>
    <col min="11550" max="11550" width="18" style="10" customWidth="1"/>
    <col min="11551" max="11776" width="9.140625" style="10"/>
    <col min="11777" max="11777" width="9" style="10" customWidth="1"/>
    <col min="11778" max="11778" width="39.85546875" style="10" customWidth="1"/>
    <col min="11779" max="11779" width="41" style="10" customWidth="1"/>
    <col min="11780" max="11780" width="22.5703125" style="10" customWidth="1"/>
    <col min="11781" max="11781" width="38" style="10" customWidth="1"/>
    <col min="11782" max="11782" width="16.85546875" style="10" customWidth="1"/>
    <col min="11783" max="11799" width="12.42578125" style="10" customWidth="1"/>
    <col min="11800" max="11800" width="16.140625" style="10" customWidth="1"/>
    <col min="11801" max="11801" width="14.7109375" style="10" customWidth="1"/>
    <col min="11802" max="11802" width="12.28515625" style="10" customWidth="1"/>
    <col min="11803" max="11803" width="14.28515625" style="10" customWidth="1"/>
    <col min="11804" max="11804" width="13.28515625" style="10" customWidth="1"/>
    <col min="11805" max="11805" width="19.85546875" style="10" customWidth="1"/>
    <col min="11806" max="11806" width="18" style="10" customWidth="1"/>
    <col min="11807" max="12032" width="9.140625" style="10"/>
    <col min="12033" max="12033" width="9" style="10" customWidth="1"/>
    <col min="12034" max="12034" width="39.85546875" style="10" customWidth="1"/>
    <col min="12035" max="12035" width="41" style="10" customWidth="1"/>
    <col min="12036" max="12036" width="22.5703125" style="10" customWidth="1"/>
    <col min="12037" max="12037" width="38" style="10" customWidth="1"/>
    <col min="12038" max="12038" width="16.85546875" style="10" customWidth="1"/>
    <col min="12039" max="12055" width="12.42578125" style="10" customWidth="1"/>
    <col min="12056" max="12056" width="16.140625" style="10" customWidth="1"/>
    <col min="12057" max="12057" width="14.7109375" style="10" customWidth="1"/>
    <col min="12058" max="12058" width="12.28515625" style="10" customWidth="1"/>
    <col min="12059" max="12059" width="14.28515625" style="10" customWidth="1"/>
    <col min="12060" max="12060" width="13.28515625" style="10" customWidth="1"/>
    <col min="12061" max="12061" width="19.85546875" style="10" customWidth="1"/>
    <col min="12062" max="12062" width="18" style="10" customWidth="1"/>
    <col min="12063" max="12288" width="9.140625" style="10"/>
    <col min="12289" max="12289" width="9" style="10" customWidth="1"/>
    <col min="12290" max="12290" width="39.85546875" style="10" customWidth="1"/>
    <col min="12291" max="12291" width="41" style="10" customWidth="1"/>
    <col min="12292" max="12292" width="22.5703125" style="10" customWidth="1"/>
    <col min="12293" max="12293" width="38" style="10" customWidth="1"/>
    <col min="12294" max="12294" width="16.85546875" style="10" customWidth="1"/>
    <col min="12295" max="12311" width="12.42578125" style="10" customWidth="1"/>
    <col min="12312" max="12312" width="16.140625" style="10" customWidth="1"/>
    <col min="12313" max="12313" width="14.7109375" style="10" customWidth="1"/>
    <col min="12314" max="12314" width="12.28515625" style="10" customWidth="1"/>
    <col min="12315" max="12315" width="14.28515625" style="10" customWidth="1"/>
    <col min="12316" max="12316" width="13.28515625" style="10" customWidth="1"/>
    <col min="12317" max="12317" width="19.85546875" style="10" customWidth="1"/>
    <col min="12318" max="12318" width="18" style="10" customWidth="1"/>
    <col min="12319" max="12544" width="9.140625" style="10"/>
    <col min="12545" max="12545" width="9" style="10" customWidth="1"/>
    <col min="12546" max="12546" width="39.85546875" style="10" customWidth="1"/>
    <col min="12547" max="12547" width="41" style="10" customWidth="1"/>
    <col min="12548" max="12548" width="22.5703125" style="10" customWidth="1"/>
    <col min="12549" max="12549" width="38" style="10" customWidth="1"/>
    <col min="12550" max="12550" width="16.85546875" style="10" customWidth="1"/>
    <col min="12551" max="12567" width="12.42578125" style="10" customWidth="1"/>
    <col min="12568" max="12568" width="16.140625" style="10" customWidth="1"/>
    <col min="12569" max="12569" width="14.7109375" style="10" customWidth="1"/>
    <col min="12570" max="12570" width="12.28515625" style="10" customWidth="1"/>
    <col min="12571" max="12571" width="14.28515625" style="10" customWidth="1"/>
    <col min="12572" max="12572" width="13.28515625" style="10" customWidth="1"/>
    <col min="12573" max="12573" width="19.85546875" style="10" customWidth="1"/>
    <col min="12574" max="12574" width="18" style="10" customWidth="1"/>
    <col min="12575" max="12800" width="9.140625" style="10"/>
    <col min="12801" max="12801" width="9" style="10" customWidth="1"/>
    <col min="12802" max="12802" width="39.85546875" style="10" customWidth="1"/>
    <col min="12803" max="12803" width="41" style="10" customWidth="1"/>
    <col min="12804" max="12804" width="22.5703125" style="10" customWidth="1"/>
    <col min="12805" max="12805" width="38" style="10" customWidth="1"/>
    <col min="12806" max="12806" width="16.85546875" style="10" customWidth="1"/>
    <col min="12807" max="12823" width="12.42578125" style="10" customWidth="1"/>
    <col min="12824" max="12824" width="16.140625" style="10" customWidth="1"/>
    <col min="12825" max="12825" width="14.7109375" style="10" customWidth="1"/>
    <col min="12826" max="12826" width="12.28515625" style="10" customWidth="1"/>
    <col min="12827" max="12827" width="14.28515625" style="10" customWidth="1"/>
    <col min="12828" max="12828" width="13.28515625" style="10" customWidth="1"/>
    <col min="12829" max="12829" width="19.85546875" style="10" customWidth="1"/>
    <col min="12830" max="12830" width="18" style="10" customWidth="1"/>
    <col min="12831" max="13056" width="9.140625" style="10"/>
    <col min="13057" max="13057" width="9" style="10" customWidth="1"/>
    <col min="13058" max="13058" width="39.85546875" style="10" customWidth="1"/>
    <col min="13059" max="13059" width="41" style="10" customWidth="1"/>
    <col min="13060" max="13060" width="22.5703125" style="10" customWidth="1"/>
    <col min="13061" max="13061" width="38" style="10" customWidth="1"/>
    <col min="13062" max="13062" width="16.85546875" style="10" customWidth="1"/>
    <col min="13063" max="13079" width="12.42578125" style="10" customWidth="1"/>
    <col min="13080" max="13080" width="16.140625" style="10" customWidth="1"/>
    <col min="13081" max="13081" width="14.7109375" style="10" customWidth="1"/>
    <col min="13082" max="13082" width="12.28515625" style="10" customWidth="1"/>
    <col min="13083" max="13083" width="14.28515625" style="10" customWidth="1"/>
    <col min="13084" max="13084" width="13.28515625" style="10" customWidth="1"/>
    <col min="13085" max="13085" width="19.85546875" style="10" customWidth="1"/>
    <col min="13086" max="13086" width="18" style="10" customWidth="1"/>
    <col min="13087" max="13312" width="9.140625" style="10"/>
    <col min="13313" max="13313" width="9" style="10" customWidth="1"/>
    <col min="13314" max="13314" width="39.85546875" style="10" customWidth="1"/>
    <col min="13315" max="13315" width="41" style="10" customWidth="1"/>
    <col min="13316" max="13316" width="22.5703125" style="10" customWidth="1"/>
    <col min="13317" max="13317" width="38" style="10" customWidth="1"/>
    <col min="13318" max="13318" width="16.85546875" style="10" customWidth="1"/>
    <col min="13319" max="13335" width="12.42578125" style="10" customWidth="1"/>
    <col min="13336" max="13336" width="16.140625" style="10" customWidth="1"/>
    <col min="13337" max="13337" width="14.7109375" style="10" customWidth="1"/>
    <col min="13338" max="13338" width="12.28515625" style="10" customWidth="1"/>
    <col min="13339" max="13339" width="14.28515625" style="10" customWidth="1"/>
    <col min="13340" max="13340" width="13.28515625" style="10" customWidth="1"/>
    <col min="13341" max="13341" width="19.85546875" style="10" customWidth="1"/>
    <col min="13342" max="13342" width="18" style="10" customWidth="1"/>
    <col min="13343" max="13568" width="9.140625" style="10"/>
    <col min="13569" max="13569" width="9" style="10" customWidth="1"/>
    <col min="13570" max="13570" width="39.85546875" style="10" customWidth="1"/>
    <col min="13571" max="13571" width="41" style="10" customWidth="1"/>
    <col min="13572" max="13572" width="22.5703125" style="10" customWidth="1"/>
    <col min="13573" max="13573" width="38" style="10" customWidth="1"/>
    <col min="13574" max="13574" width="16.85546875" style="10" customWidth="1"/>
    <col min="13575" max="13591" width="12.42578125" style="10" customWidth="1"/>
    <col min="13592" max="13592" width="16.140625" style="10" customWidth="1"/>
    <col min="13593" max="13593" width="14.7109375" style="10" customWidth="1"/>
    <col min="13594" max="13594" width="12.28515625" style="10" customWidth="1"/>
    <col min="13595" max="13595" width="14.28515625" style="10" customWidth="1"/>
    <col min="13596" max="13596" width="13.28515625" style="10" customWidth="1"/>
    <col min="13597" max="13597" width="19.85546875" style="10" customWidth="1"/>
    <col min="13598" max="13598" width="18" style="10" customWidth="1"/>
    <col min="13599" max="13824" width="9.140625" style="10"/>
    <col min="13825" max="13825" width="9" style="10" customWidth="1"/>
    <col min="13826" max="13826" width="39.85546875" style="10" customWidth="1"/>
    <col min="13827" max="13827" width="41" style="10" customWidth="1"/>
    <col min="13828" max="13828" width="22.5703125" style="10" customWidth="1"/>
    <col min="13829" max="13829" width="38" style="10" customWidth="1"/>
    <col min="13830" max="13830" width="16.85546875" style="10" customWidth="1"/>
    <col min="13831" max="13847" width="12.42578125" style="10" customWidth="1"/>
    <col min="13848" max="13848" width="16.140625" style="10" customWidth="1"/>
    <col min="13849" max="13849" width="14.7109375" style="10" customWidth="1"/>
    <col min="13850" max="13850" width="12.28515625" style="10" customWidth="1"/>
    <col min="13851" max="13851" width="14.28515625" style="10" customWidth="1"/>
    <col min="13852" max="13852" width="13.28515625" style="10" customWidth="1"/>
    <col min="13853" max="13853" width="19.85546875" style="10" customWidth="1"/>
    <col min="13854" max="13854" width="18" style="10" customWidth="1"/>
    <col min="13855" max="14080" width="9.140625" style="10"/>
    <col min="14081" max="14081" width="9" style="10" customWidth="1"/>
    <col min="14082" max="14082" width="39.85546875" style="10" customWidth="1"/>
    <col min="14083" max="14083" width="41" style="10" customWidth="1"/>
    <col min="14084" max="14084" width="22.5703125" style="10" customWidth="1"/>
    <col min="14085" max="14085" width="38" style="10" customWidth="1"/>
    <col min="14086" max="14086" width="16.85546875" style="10" customWidth="1"/>
    <col min="14087" max="14103" width="12.42578125" style="10" customWidth="1"/>
    <col min="14104" max="14104" width="16.140625" style="10" customWidth="1"/>
    <col min="14105" max="14105" width="14.7109375" style="10" customWidth="1"/>
    <col min="14106" max="14106" width="12.28515625" style="10" customWidth="1"/>
    <col min="14107" max="14107" width="14.28515625" style="10" customWidth="1"/>
    <col min="14108" max="14108" width="13.28515625" style="10" customWidth="1"/>
    <col min="14109" max="14109" width="19.85546875" style="10" customWidth="1"/>
    <col min="14110" max="14110" width="18" style="10" customWidth="1"/>
    <col min="14111" max="14336" width="9.140625" style="10"/>
    <col min="14337" max="14337" width="9" style="10" customWidth="1"/>
    <col min="14338" max="14338" width="39.85546875" style="10" customWidth="1"/>
    <col min="14339" max="14339" width="41" style="10" customWidth="1"/>
    <col min="14340" max="14340" width="22.5703125" style="10" customWidth="1"/>
    <col min="14341" max="14341" width="38" style="10" customWidth="1"/>
    <col min="14342" max="14342" width="16.85546875" style="10" customWidth="1"/>
    <col min="14343" max="14359" width="12.42578125" style="10" customWidth="1"/>
    <col min="14360" max="14360" width="16.140625" style="10" customWidth="1"/>
    <col min="14361" max="14361" width="14.7109375" style="10" customWidth="1"/>
    <col min="14362" max="14362" width="12.28515625" style="10" customWidth="1"/>
    <col min="14363" max="14363" width="14.28515625" style="10" customWidth="1"/>
    <col min="14364" max="14364" width="13.28515625" style="10" customWidth="1"/>
    <col min="14365" max="14365" width="19.85546875" style="10" customWidth="1"/>
    <col min="14366" max="14366" width="18" style="10" customWidth="1"/>
    <col min="14367" max="14592" width="9.140625" style="10"/>
    <col min="14593" max="14593" width="9" style="10" customWidth="1"/>
    <col min="14594" max="14594" width="39.85546875" style="10" customWidth="1"/>
    <col min="14595" max="14595" width="41" style="10" customWidth="1"/>
    <col min="14596" max="14596" width="22.5703125" style="10" customWidth="1"/>
    <col min="14597" max="14597" width="38" style="10" customWidth="1"/>
    <col min="14598" max="14598" width="16.85546875" style="10" customWidth="1"/>
    <col min="14599" max="14615" width="12.42578125" style="10" customWidth="1"/>
    <col min="14616" max="14616" width="16.140625" style="10" customWidth="1"/>
    <col min="14617" max="14617" width="14.7109375" style="10" customWidth="1"/>
    <col min="14618" max="14618" width="12.28515625" style="10" customWidth="1"/>
    <col min="14619" max="14619" width="14.28515625" style="10" customWidth="1"/>
    <col min="14620" max="14620" width="13.28515625" style="10" customWidth="1"/>
    <col min="14621" max="14621" width="19.85546875" style="10" customWidth="1"/>
    <col min="14622" max="14622" width="18" style="10" customWidth="1"/>
    <col min="14623" max="14848" width="9.140625" style="10"/>
    <col min="14849" max="14849" width="9" style="10" customWidth="1"/>
    <col min="14850" max="14850" width="39.85546875" style="10" customWidth="1"/>
    <col min="14851" max="14851" width="41" style="10" customWidth="1"/>
    <col min="14852" max="14852" width="22.5703125" style="10" customWidth="1"/>
    <col min="14853" max="14853" width="38" style="10" customWidth="1"/>
    <col min="14854" max="14854" width="16.85546875" style="10" customWidth="1"/>
    <col min="14855" max="14871" width="12.42578125" style="10" customWidth="1"/>
    <col min="14872" max="14872" width="16.140625" style="10" customWidth="1"/>
    <col min="14873" max="14873" width="14.7109375" style="10" customWidth="1"/>
    <col min="14874" max="14874" width="12.28515625" style="10" customWidth="1"/>
    <col min="14875" max="14875" width="14.28515625" style="10" customWidth="1"/>
    <col min="14876" max="14876" width="13.28515625" style="10" customWidth="1"/>
    <col min="14877" max="14877" width="19.85546875" style="10" customWidth="1"/>
    <col min="14878" max="14878" width="18" style="10" customWidth="1"/>
    <col min="14879" max="15104" width="9.140625" style="10"/>
    <col min="15105" max="15105" width="9" style="10" customWidth="1"/>
    <col min="15106" max="15106" width="39.85546875" style="10" customWidth="1"/>
    <col min="15107" max="15107" width="41" style="10" customWidth="1"/>
    <col min="15108" max="15108" width="22.5703125" style="10" customWidth="1"/>
    <col min="15109" max="15109" width="38" style="10" customWidth="1"/>
    <col min="15110" max="15110" width="16.85546875" style="10" customWidth="1"/>
    <col min="15111" max="15127" width="12.42578125" style="10" customWidth="1"/>
    <col min="15128" max="15128" width="16.140625" style="10" customWidth="1"/>
    <col min="15129" max="15129" width="14.7109375" style="10" customWidth="1"/>
    <col min="15130" max="15130" width="12.28515625" style="10" customWidth="1"/>
    <col min="15131" max="15131" width="14.28515625" style="10" customWidth="1"/>
    <col min="15132" max="15132" width="13.28515625" style="10" customWidth="1"/>
    <col min="15133" max="15133" width="19.85546875" style="10" customWidth="1"/>
    <col min="15134" max="15134" width="18" style="10" customWidth="1"/>
    <col min="15135" max="15360" width="9.140625" style="10"/>
    <col min="15361" max="15361" width="9" style="10" customWidth="1"/>
    <col min="15362" max="15362" width="39.85546875" style="10" customWidth="1"/>
    <col min="15363" max="15363" width="41" style="10" customWidth="1"/>
    <col min="15364" max="15364" width="22.5703125" style="10" customWidth="1"/>
    <col min="15365" max="15365" width="38" style="10" customWidth="1"/>
    <col min="15366" max="15366" width="16.85546875" style="10" customWidth="1"/>
    <col min="15367" max="15383" width="12.42578125" style="10" customWidth="1"/>
    <col min="15384" max="15384" width="16.140625" style="10" customWidth="1"/>
    <col min="15385" max="15385" width="14.7109375" style="10" customWidth="1"/>
    <col min="15386" max="15386" width="12.28515625" style="10" customWidth="1"/>
    <col min="15387" max="15387" width="14.28515625" style="10" customWidth="1"/>
    <col min="15388" max="15388" width="13.28515625" style="10" customWidth="1"/>
    <col min="15389" max="15389" width="19.85546875" style="10" customWidth="1"/>
    <col min="15390" max="15390" width="18" style="10" customWidth="1"/>
    <col min="15391" max="15616" width="9.140625" style="10"/>
    <col min="15617" max="15617" width="9" style="10" customWidth="1"/>
    <col min="15618" max="15618" width="39.85546875" style="10" customWidth="1"/>
    <col min="15619" max="15619" width="41" style="10" customWidth="1"/>
    <col min="15620" max="15620" width="22.5703125" style="10" customWidth="1"/>
    <col min="15621" max="15621" width="38" style="10" customWidth="1"/>
    <col min="15622" max="15622" width="16.85546875" style="10" customWidth="1"/>
    <col min="15623" max="15639" width="12.42578125" style="10" customWidth="1"/>
    <col min="15640" max="15640" width="16.140625" style="10" customWidth="1"/>
    <col min="15641" max="15641" width="14.7109375" style="10" customWidth="1"/>
    <col min="15642" max="15642" width="12.28515625" style="10" customWidth="1"/>
    <col min="15643" max="15643" width="14.28515625" style="10" customWidth="1"/>
    <col min="15644" max="15644" width="13.28515625" style="10" customWidth="1"/>
    <col min="15645" max="15645" width="19.85546875" style="10" customWidth="1"/>
    <col min="15646" max="15646" width="18" style="10" customWidth="1"/>
    <col min="15647" max="15872" width="9.140625" style="10"/>
    <col min="15873" max="15873" width="9" style="10" customWidth="1"/>
    <col min="15874" max="15874" width="39.85546875" style="10" customWidth="1"/>
    <col min="15875" max="15875" width="41" style="10" customWidth="1"/>
    <col min="15876" max="15876" width="22.5703125" style="10" customWidth="1"/>
    <col min="15877" max="15877" width="38" style="10" customWidth="1"/>
    <col min="15878" max="15878" width="16.85546875" style="10" customWidth="1"/>
    <col min="15879" max="15895" width="12.42578125" style="10" customWidth="1"/>
    <col min="15896" max="15896" width="16.140625" style="10" customWidth="1"/>
    <col min="15897" max="15897" width="14.7109375" style="10" customWidth="1"/>
    <col min="15898" max="15898" width="12.28515625" style="10" customWidth="1"/>
    <col min="15899" max="15899" width="14.28515625" style="10" customWidth="1"/>
    <col min="15900" max="15900" width="13.28515625" style="10" customWidth="1"/>
    <col min="15901" max="15901" width="19.85546875" style="10" customWidth="1"/>
    <col min="15902" max="15902" width="18" style="10" customWidth="1"/>
    <col min="15903" max="16128" width="9.140625" style="10"/>
    <col min="16129" max="16129" width="9" style="10" customWidth="1"/>
    <col min="16130" max="16130" width="39.85546875" style="10" customWidth="1"/>
    <col min="16131" max="16131" width="41" style="10" customWidth="1"/>
    <col min="16132" max="16132" width="22.5703125" style="10" customWidth="1"/>
    <col min="16133" max="16133" width="38" style="10" customWidth="1"/>
    <col min="16134" max="16134" width="16.85546875" style="10" customWidth="1"/>
    <col min="16135" max="16151" width="12.42578125" style="10" customWidth="1"/>
    <col min="16152" max="16152" width="16.140625" style="10" customWidth="1"/>
    <col min="16153" max="16153" width="14.7109375" style="10" customWidth="1"/>
    <col min="16154" max="16154" width="12.28515625" style="10" customWidth="1"/>
    <col min="16155" max="16155" width="14.28515625" style="10" customWidth="1"/>
    <col min="16156" max="16156" width="13.28515625" style="10" customWidth="1"/>
    <col min="16157" max="16157" width="19.85546875" style="10" customWidth="1"/>
    <col min="16158" max="16158" width="18" style="10" customWidth="1"/>
    <col min="16159" max="16384" width="9.140625" style="10"/>
  </cols>
  <sheetData>
    <row r="1" spans="1:31" ht="4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5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1" ht="42.75" hidden="1" customHeight="1">
      <c r="A2" s="11">
        <v>1</v>
      </c>
      <c r="B2" s="12" t="s">
        <v>30</v>
      </c>
      <c r="C2" s="12" t="s">
        <v>31</v>
      </c>
      <c r="D2" s="13" t="s">
        <v>32</v>
      </c>
      <c r="E2" s="12" t="s">
        <v>33</v>
      </c>
      <c r="F2" s="14">
        <v>111352220</v>
      </c>
      <c r="G2" s="15"/>
      <c r="H2" s="13"/>
      <c r="I2" s="13"/>
      <c r="J2" s="13"/>
      <c r="K2" s="15">
        <v>2.8690000000000002</v>
      </c>
      <c r="L2" s="13"/>
      <c r="M2" s="15"/>
      <c r="N2" s="13"/>
      <c r="O2" s="15"/>
      <c r="P2" s="13"/>
      <c r="Q2" s="15"/>
      <c r="R2" s="13"/>
      <c r="S2" s="15">
        <v>59.9</v>
      </c>
      <c r="T2" s="13"/>
      <c r="U2" s="14"/>
      <c r="V2" s="16">
        <f t="shared" ref="V2:V65" si="0">0.0001543*F2+0.7*G2+ 0.7*H2+0.6*I2+0.5*J2+1.02*K2+0.00088*L2+0.99*M2+0.00094*N2+1.05*O2+0.00083*P2+1.09*Q2+0.0009*R2+1.09*S2+1*T2+0*U2</f>
        <v>17249.864926000002</v>
      </c>
      <c r="W2" s="17">
        <v>17249.864926000002</v>
      </c>
      <c r="X2" s="17">
        <f t="shared" ref="X2:X65" si="1">IF(Y2="EVN", V2,W2)</f>
        <v>17249.864926000002</v>
      </c>
      <c r="Y2" s="18" t="s">
        <v>34</v>
      </c>
      <c r="Z2" s="12">
        <v>8</v>
      </c>
      <c r="AA2" s="12">
        <v>28</v>
      </c>
      <c r="AB2" s="12">
        <v>5</v>
      </c>
      <c r="AC2" s="12" t="s">
        <v>35</v>
      </c>
      <c r="AD2" s="12">
        <v>55</v>
      </c>
    </row>
    <row r="3" spans="1:31" ht="36" hidden="1" customHeight="1">
      <c r="A3" s="11">
        <v>2</v>
      </c>
      <c r="B3" s="12" t="s">
        <v>36</v>
      </c>
      <c r="C3" s="12" t="s">
        <v>37</v>
      </c>
      <c r="D3" s="13" t="s">
        <v>32</v>
      </c>
      <c r="E3" s="12" t="s">
        <v>38</v>
      </c>
      <c r="F3" s="14">
        <v>83970700</v>
      </c>
      <c r="G3" s="15"/>
      <c r="H3" s="13"/>
      <c r="I3" s="13"/>
      <c r="J3" s="13"/>
      <c r="K3" s="15"/>
      <c r="L3" s="13"/>
      <c r="M3" s="15"/>
      <c r="N3" s="13"/>
      <c r="O3" s="15"/>
      <c r="P3" s="13"/>
      <c r="Q3" s="19"/>
      <c r="R3" s="13"/>
      <c r="S3" s="19">
        <v>450954</v>
      </c>
      <c r="T3" s="13"/>
      <c r="U3" s="14"/>
      <c r="V3" s="16">
        <f t="shared" si="0"/>
        <v>504496.53901000007</v>
      </c>
      <c r="W3" s="17">
        <v>504496.53901000007</v>
      </c>
      <c r="X3" s="17">
        <f t="shared" si="1"/>
        <v>504496.53901000007</v>
      </c>
      <c r="Y3" s="11" t="s">
        <v>34</v>
      </c>
      <c r="Z3" s="12">
        <v>8</v>
      </c>
      <c r="AA3" s="12">
        <v>28</v>
      </c>
      <c r="AB3" s="12">
        <v>5</v>
      </c>
      <c r="AC3" s="12" t="s">
        <v>39</v>
      </c>
      <c r="AD3" s="12">
        <v>38</v>
      </c>
    </row>
    <row r="4" spans="1:31" ht="36" hidden="1" customHeight="1">
      <c r="A4" s="11">
        <v>3</v>
      </c>
      <c r="B4" s="12" t="s">
        <v>40</v>
      </c>
      <c r="C4" s="12" t="s">
        <v>41</v>
      </c>
      <c r="D4" s="13" t="s">
        <v>32</v>
      </c>
      <c r="E4" s="12" t="s">
        <v>42</v>
      </c>
      <c r="F4" s="14">
        <v>77807410</v>
      </c>
      <c r="G4" s="15"/>
      <c r="H4" s="13"/>
      <c r="I4" s="13"/>
      <c r="J4" s="13"/>
      <c r="K4" s="15"/>
      <c r="L4" s="13"/>
      <c r="M4" s="15"/>
      <c r="N4" s="13"/>
      <c r="O4" s="15"/>
      <c r="P4" s="13"/>
      <c r="Q4" s="15"/>
      <c r="R4" s="13"/>
      <c r="S4" s="15"/>
      <c r="T4" s="13"/>
      <c r="U4" s="14"/>
      <c r="V4" s="16">
        <f t="shared" si="0"/>
        <v>12005.683363</v>
      </c>
      <c r="W4" s="17">
        <v>12005.683363</v>
      </c>
      <c r="X4" s="17">
        <f t="shared" si="1"/>
        <v>12005.683363</v>
      </c>
      <c r="Y4" s="11" t="s">
        <v>34</v>
      </c>
      <c r="Z4" s="12">
        <v>8</v>
      </c>
      <c r="AA4" s="12">
        <v>28</v>
      </c>
      <c r="AB4" s="12">
        <v>5</v>
      </c>
      <c r="AC4" s="12" t="s">
        <v>43</v>
      </c>
      <c r="AD4" s="12">
        <v>4</v>
      </c>
    </row>
    <row r="5" spans="1:31" ht="36" hidden="1" customHeight="1">
      <c r="A5" s="11">
        <v>4</v>
      </c>
      <c r="B5" s="20" t="s">
        <v>44</v>
      </c>
      <c r="C5" s="20" t="s">
        <v>45</v>
      </c>
      <c r="D5" s="13" t="s">
        <v>32</v>
      </c>
      <c r="E5" s="20" t="s">
        <v>46</v>
      </c>
      <c r="F5" s="16">
        <v>71746800</v>
      </c>
      <c r="G5" s="21"/>
      <c r="H5" s="13"/>
      <c r="I5" s="13"/>
      <c r="J5" s="13"/>
      <c r="K5" s="21">
        <v>34.5</v>
      </c>
      <c r="L5" s="13"/>
      <c r="M5" s="22">
        <v>355</v>
      </c>
      <c r="N5" s="13"/>
      <c r="O5" s="21"/>
      <c r="P5" s="13"/>
      <c r="Q5" s="23"/>
      <c r="R5" s="13"/>
      <c r="S5" s="23">
        <v>12</v>
      </c>
      <c r="T5" s="13"/>
      <c r="U5" s="16"/>
      <c r="V5" s="16">
        <f t="shared" si="0"/>
        <v>11470.251240000001</v>
      </c>
      <c r="W5" s="17">
        <v>11470.251240000001</v>
      </c>
      <c r="X5" s="17">
        <f t="shared" si="1"/>
        <v>11470.251240000001</v>
      </c>
      <c r="Y5" s="11" t="s">
        <v>34</v>
      </c>
      <c r="Z5" s="12">
        <v>8</v>
      </c>
      <c r="AA5" s="12">
        <v>28</v>
      </c>
      <c r="AB5" s="12">
        <v>5</v>
      </c>
      <c r="AC5" s="12" t="s">
        <v>47</v>
      </c>
      <c r="AD5" s="12">
        <v>44</v>
      </c>
    </row>
    <row r="6" spans="1:31" ht="36" hidden="1" customHeight="1">
      <c r="A6" s="11">
        <v>5</v>
      </c>
      <c r="B6" s="12" t="s">
        <v>48</v>
      </c>
      <c r="C6" s="12" t="s">
        <v>49</v>
      </c>
      <c r="D6" s="13" t="s">
        <v>32</v>
      </c>
      <c r="E6" s="12" t="s">
        <v>50</v>
      </c>
      <c r="F6" s="14">
        <f ca="1">SUM(F6:F6)</f>
        <v>69007200</v>
      </c>
      <c r="G6" s="15"/>
      <c r="H6" s="13"/>
      <c r="I6" s="13"/>
      <c r="J6" s="13"/>
      <c r="K6" s="15">
        <v>0.5</v>
      </c>
      <c r="L6" s="13"/>
      <c r="M6" s="15"/>
      <c r="N6" s="13"/>
      <c r="O6" s="15"/>
      <c r="P6" s="13"/>
      <c r="Q6" s="15"/>
      <c r="R6" s="13"/>
      <c r="S6" s="15"/>
      <c r="T6" s="13"/>
      <c r="U6" s="14"/>
      <c r="V6" s="16">
        <f t="shared" ca="1" si="0"/>
        <v>17249.864926000002</v>
      </c>
      <c r="W6" s="17">
        <v>1119.7427560000001</v>
      </c>
      <c r="X6" s="17">
        <f t="shared" ca="1" si="1"/>
        <v>17249.864926000002</v>
      </c>
      <c r="Y6" s="11" t="s">
        <v>51</v>
      </c>
      <c r="Z6" s="12">
        <v>8</v>
      </c>
      <c r="AA6" s="12">
        <v>28</v>
      </c>
      <c r="AB6" s="12">
        <v>5</v>
      </c>
      <c r="AC6" s="12" t="s">
        <v>52</v>
      </c>
      <c r="AD6" s="12">
        <v>35</v>
      </c>
    </row>
    <row r="7" spans="1:31" ht="36" hidden="1" customHeight="1">
      <c r="A7" s="11">
        <v>6</v>
      </c>
      <c r="B7" s="12" t="s">
        <v>53</v>
      </c>
      <c r="C7" s="12" t="s">
        <v>54</v>
      </c>
      <c r="D7" s="13" t="s">
        <v>55</v>
      </c>
      <c r="E7" s="12" t="s">
        <v>56</v>
      </c>
      <c r="F7" s="14">
        <v>60480300</v>
      </c>
      <c r="G7" s="15"/>
      <c r="H7" s="13"/>
      <c r="I7" s="13"/>
      <c r="J7" s="13"/>
      <c r="K7" s="19">
        <v>230</v>
      </c>
      <c r="L7" s="13"/>
      <c r="M7" s="19"/>
      <c r="N7" s="13"/>
      <c r="O7" s="19">
        <v>122</v>
      </c>
      <c r="P7" s="13"/>
      <c r="Q7" s="24"/>
      <c r="R7" s="13"/>
      <c r="S7" s="24"/>
      <c r="T7" s="13"/>
      <c r="U7" s="14"/>
      <c r="V7" s="16">
        <f t="shared" si="0"/>
        <v>9694.8102900000013</v>
      </c>
      <c r="W7" s="17">
        <v>9694.8102900000013</v>
      </c>
      <c r="X7" s="17">
        <f t="shared" si="1"/>
        <v>9694.8102900000013</v>
      </c>
      <c r="Y7" s="18" t="s">
        <v>34</v>
      </c>
      <c r="Z7" s="12">
        <v>8</v>
      </c>
      <c r="AA7" s="12">
        <v>28</v>
      </c>
      <c r="AB7" s="12">
        <v>1</v>
      </c>
      <c r="AC7" s="12" t="s">
        <v>57</v>
      </c>
      <c r="AD7" s="12">
        <v>67</v>
      </c>
    </row>
    <row r="8" spans="1:31" ht="36" hidden="1" customHeight="1">
      <c r="A8" s="11"/>
      <c r="B8" s="12" t="s">
        <v>58</v>
      </c>
      <c r="C8" s="12" t="s">
        <v>59</v>
      </c>
      <c r="D8" s="13" t="s">
        <v>60</v>
      </c>
      <c r="E8" s="12" t="s">
        <v>61</v>
      </c>
      <c r="F8" s="14">
        <v>39998500</v>
      </c>
      <c r="G8" s="15"/>
      <c r="H8" s="13"/>
      <c r="I8" s="13"/>
      <c r="J8" s="13"/>
      <c r="K8" s="15"/>
      <c r="L8" s="13"/>
      <c r="M8" s="15"/>
      <c r="N8" s="13"/>
      <c r="O8" s="15"/>
      <c r="P8" s="13"/>
      <c r="Q8" s="15"/>
      <c r="R8" s="13"/>
      <c r="S8" s="15"/>
      <c r="T8" s="13"/>
      <c r="U8" s="14"/>
      <c r="V8" s="16">
        <f t="shared" si="0"/>
        <v>6171.7685500000007</v>
      </c>
      <c r="W8" s="17">
        <v>6171.7685500000007</v>
      </c>
      <c r="X8" s="17">
        <f t="shared" si="1"/>
        <v>6171.7685500000007</v>
      </c>
      <c r="Y8" s="18" t="s">
        <v>34</v>
      </c>
      <c r="Z8" s="12">
        <v>8</v>
      </c>
      <c r="AA8" s="12">
        <v>28</v>
      </c>
      <c r="AB8" s="12">
        <v>6</v>
      </c>
      <c r="AC8" s="12" t="s">
        <v>62</v>
      </c>
      <c r="AD8" s="12">
        <v>220</v>
      </c>
      <c r="AE8" s="10">
        <v>1</v>
      </c>
    </row>
    <row r="9" spans="1:31" ht="36" hidden="1" customHeight="1">
      <c r="A9" s="11">
        <v>1</v>
      </c>
      <c r="B9" s="20" t="s">
        <v>63</v>
      </c>
      <c r="C9" s="20" t="s">
        <v>64</v>
      </c>
      <c r="D9" s="13" t="s">
        <v>60</v>
      </c>
      <c r="E9" s="20" t="s">
        <v>65</v>
      </c>
      <c r="F9" s="16">
        <v>87709056</v>
      </c>
      <c r="G9" s="21"/>
      <c r="H9" s="13"/>
      <c r="I9" s="13"/>
      <c r="J9" s="13"/>
      <c r="K9" s="21"/>
      <c r="L9" s="13"/>
      <c r="M9" s="21"/>
      <c r="N9" s="13"/>
      <c r="O9" s="21"/>
      <c r="P9" s="13"/>
      <c r="Q9" s="21"/>
      <c r="R9" s="13"/>
      <c r="S9" s="21"/>
      <c r="T9" s="13"/>
      <c r="U9" s="16"/>
      <c r="V9" s="16">
        <f t="shared" si="0"/>
        <v>13533.507340800001</v>
      </c>
      <c r="W9" s="17">
        <v>1898</v>
      </c>
      <c r="X9" s="17">
        <f t="shared" si="1"/>
        <v>13533.507340800001</v>
      </c>
      <c r="Y9" s="25" t="s">
        <v>51</v>
      </c>
      <c r="Z9" s="12">
        <v>8</v>
      </c>
      <c r="AA9" s="12">
        <v>28</v>
      </c>
      <c r="AB9" s="12">
        <v>6</v>
      </c>
      <c r="AC9" s="12" t="s">
        <v>66</v>
      </c>
      <c r="AD9" s="12">
        <v>2335</v>
      </c>
      <c r="AE9" s="10">
        <f>AE8+1</f>
        <v>2</v>
      </c>
    </row>
    <row r="10" spans="1:31" ht="36" hidden="1" customHeight="1">
      <c r="A10" s="11">
        <v>1</v>
      </c>
      <c r="B10" s="12" t="s">
        <v>67</v>
      </c>
      <c r="C10" s="12" t="s">
        <v>68</v>
      </c>
      <c r="D10" s="13" t="s">
        <v>60</v>
      </c>
      <c r="E10" s="12" t="s">
        <v>65</v>
      </c>
      <c r="F10" s="14">
        <v>87709056</v>
      </c>
      <c r="G10" s="15"/>
      <c r="H10" s="13"/>
      <c r="I10" s="13"/>
      <c r="J10" s="13"/>
      <c r="K10" s="15"/>
      <c r="L10" s="13"/>
      <c r="M10" s="15"/>
      <c r="N10" s="13"/>
      <c r="O10" s="15"/>
      <c r="P10" s="13"/>
      <c r="Q10" s="15"/>
      <c r="R10" s="13"/>
      <c r="S10" s="15"/>
      <c r="T10" s="13"/>
      <c r="U10" s="14"/>
      <c r="V10" s="16">
        <f t="shared" si="0"/>
        <v>13533.507340800001</v>
      </c>
      <c r="W10" s="17">
        <v>13533.507340800001</v>
      </c>
      <c r="X10" s="17">
        <f t="shared" si="1"/>
        <v>13533.507340800001</v>
      </c>
      <c r="Y10" s="18" t="s">
        <v>34</v>
      </c>
      <c r="Z10" s="12">
        <v>8</v>
      </c>
      <c r="AA10" s="12">
        <v>28</v>
      </c>
      <c r="AB10" s="12">
        <v>6</v>
      </c>
      <c r="AC10" s="12" t="s">
        <v>69</v>
      </c>
      <c r="AD10" s="12">
        <v>1994</v>
      </c>
      <c r="AE10" s="10">
        <f>AE9+1</f>
        <v>3</v>
      </c>
    </row>
    <row r="11" spans="1:31" ht="36" hidden="1" customHeight="1">
      <c r="A11" s="11">
        <v>1</v>
      </c>
      <c r="B11" s="12" t="s">
        <v>70</v>
      </c>
      <c r="C11" s="12" t="s">
        <v>71</v>
      </c>
      <c r="D11" s="13" t="s">
        <v>60</v>
      </c>
      <c r="E11" s="12" t="s">
        <v>65</v>
      </c>
      <c r="F11" s="14">
        <v>39239900</v>
      </c>
      <c r="G11" s="15"/>
      <c r="H11" s="13"/>
      <c r="I11" s="13"/>
      <c r="J11" s="13"/>
      <c r="K11" s="15"/>
      <c r="L11" s="13"/>
      <c r="M11" s="15"/>
      <c r="N11" s="13"/>
      <c r="O11" s="15"/>
      <c r="P11" s="13"/>
      <c r="Q11" s="15"/>
      <c r="R11" s="13"/>
      <c r="S11" s="15"/>
      <c r="T11" s="13"/>
      <c r="U11" s="14"/>
      <c r="V11" s="16">
        <f t="shared" si="0"/>
        <v>6054.7165700000005</v>
      </c>
      <c r="W11" s="17">
        <v>6054.7165700000005</v>
      </c>
      <c r="X11" s="17">
        <f t="shared" si="1"/>
        <v>6054.7165700000005</v>
      </c>
      <c r="Y11" s="18" t="s">
        <v>34</v>
      </c>
      <c r="Z11" s="12">
        <v>8</v>
      </c>
      <c r="AA11" s="12">
        <v>28</v>
      </c>
      <c r="AB11" s="12">
        <v>6</v>
      </c>
      <c r="AC11" s="12"/>
      <c r="AD11" s="12"/>
      <c r="AE11" s="10">
        <f>AE10+1</f>
        <v>4</v>
      </c>
    </row>
    <row r="12" spans="1:31" ht="36" hidden="1" customHeight="1">
      <c r="A12" s="11">
        <v>11</v>
      </c>
      <c r="B12" s="12" t="s">
        <v>72</v>
      </c>
      <c r="C12" s="12" t="s">
        <v>73</v>
      </c>
      <c r="D12" s="13" t="s">
        <v>32</v>
      </c>
      <c r="E12" s="12" t="s">
        <v>74</v>
      </c>
      <c r="F12" s="14">
        <v>36085300</v>
      </c>
      <c r="G12" s="15"/>
      <c r="H12" s="13"/>
      <c r="I12" s="13"/>
      <c r="J12" s="13"/>
      <c r="K12" s="15"/>
      <c r="L12" s="13"/>
      <c r="M12" s="15"/>
      <c r="N12" s="13"/>
      <c r="O12" s="15"/>
      <c r="P12" s="13"/>
      <c r="Q12" s="15"/>
      <c r="R12" s="13"/>
      <c r="S12" s="15"/>
      <c r="T12" s="13"/>
      <c r="U12" s="14"/>
      <c r="V12" s="16">
        <f t="shared" si="0"/>
        <v>5567.9617900000003</v>
      </c>
      <c r="W12" s="17">
        <v>5567.9617900000003</v>
      </c>
      <c r="X12" s="17">
        <f t="shared" si="1"/>
        <v>5567.9617900000003</v>
      </c>
      <c r="Y12" s="11" t="s">
        <v>34</v>
      </c>
      <c r="Z12" s="12">
        <v>8</v>
      </c>
      <c r="AA12" s="12">
        <v>28</v>
      </c>
      <c r="AB12" s="12">
        <v>5</v>
      </c>
      <c r="AC12" s="12" t="s">
        <v>75</v>
      </c>
      <c r="AD12" s="12">
        <v>12</v>
      </c>
    </row>
    <row r="13" spans="1:31" ht="36" hidden="1" customHeight="1">
      <c r="A13" s="11">
        <v>12</v>
      </c>
      <c r="B13" s="12" t="s">
        <v>76</v>
      </c>
      <c r="C13" s="12" t="s">
        <v>77</v>
      </c>
      <c r="D13" s="13" t="s">
        <v>32</v>
      </c>
      <c r="E13" s="12" t="s">
        <v>78</v>
      </c>
      <c r="F13" s="14">
        <v>35998200</v>
      </c>
      <c r="G13" s="15"/>
      <c r="H13" s="13"/>
      <c r="I13" s="13"/>
      <c r="J13" s="13"/>
      <c r="K13" s="15">
        <v>1.5</v>
      </c>
      <c r="L13" s="13"/>
      <c r="M13" s="15"/>
      <c r="N13" s="13"/>
      <c r="O13" s="15"/>
      <c r="P13" s="13"/>
      <c r="Q13" s="19"/>
      <c r="R13" s="13"/>
      <c r="S13" s="19">
        <v>64</v>
      </c>
      <c r="T13" s="13"/>
      <c r="U13" s="14"/>
      <c r="V13" s="16">
        <f t="shared" si="0"/>
        <v>5625.8122600000006</v>
      </c>
      <c r="W13" s="17">
        <v>5625.8122600000006</v>
      </c>
      <c r="X13" s="17">
        <f t="shared" si="1"/>
        <v>5625.8122600000006</v>
      </c>
      <c r="Y13" s="11" t="s">
        <v>34</v>
      </c>
      <c r="Z13" s="12">
        <v>8</v>
      </c>
      <c r="AA13" s="12">
        <v>28</v>
      </c>
      <c r="AB13" s="12">
        <v>5</v>
      </c>
      <c r="AC13" s="12" t="s">
        <v>79</v>
      </c>
      <c r="AD13" s="12">
        <v>5</v>
      </c>
    </row>
    <row r="14" spans="1:31" ht="36" hidden="1" customHeight="1">
      <c r="A14" s="11">
        <v>13</v>
      </c>
      <c r="B14" s="12" t="s">
        <v>80</v>
      </c>
      <c r="C14" s="12" t="s">
        <v>81</v>
      </c>
      <c r="D14" s="13" t="s">
        <v>32</v>
      </c>
      <c r="E14" s="12" t="s">
        <v>82</v>
      </c>
      <c r="F14" s="14">
        <v>35448400</v>
      </c>
      <c r="G14" s="15"/>
      <c r="H14" s="13"/>
      <c r="I14" s="13"/>
      <c r="J14" s="13"/>
      <c r="K14" s="15"/>
      <c r="L14" s="13"/>
      <c r="M14" s="15"/>
      <c r="N14" s="13"/>
      <c r="O14" s="15"/>
      <c r="P14" s="13"/>
      <c r="Q14" s="15"/>
      <c r="R14" s="13"/>
      <c r="S14" s="15"/>
      <c r="T14" s="13"/>
      <c r="U14" s="14"/>
      <c r="V14" s="16">
        <f t="shared" si="0"/>
        <v>5469.6881200000007</v>
      </c>
      <c r="W14" s="17">
        <v>5469.6881200000007</v>
      </c>
      <c r="X14" s="17">
        <f t="shared" si="1"/>
        <v>5469.6881200000007</v>
      </c>
      <c r="Y14" s="11" t="s">
        <v>34</v>
      </c>
      <c r="Z14" s="12">
        <v>8</v>
      </c>
      <c r="AA14" s="12">
        <v>28</v>
      </c>
      <c r="AB14" s="12">
        <v>5</v>
      </c>
      <c r="AC14" s="12" t="s">
        <v>83</v>
      </c>
      <c r="AD14" s="12">
        <v>37</v>
      </c>
    </row>
    <row r="15" spans="1:31" ht="36" hidden="1" customHeight="1">
      <c r="A15" s="11">
        <v>14</v>
      </c>
      <c r="B15" s="12" t="s">
        <v>84</v>
      </c>
      <c r="C15" s="12" t="s">
        <v>85</v>
      </c>
      <c r="D15" s="13" t="s">
        <v>32</v>
      </c>
      <c r="E15" s="12" t="s">
        <v>86</v>
      </c>
      <c r="F15" s="14">
        <v>33765000</v>
      </c>
      <c r="G15" s="15"/>
      <c r="H15" s="13"/>
      <c r="I15" s="13"/>
      <c r="J15" s="13"/>
      <c r="K15" s="15"/>
      <c r="L15" s="13"/>
      <c r="M15" s="15"/>
      <c r="N15" s="13"/>
      <c r="O15" s="15"/>
      <c r="P15" s="13"/>
      <c r="Q15" s="19"/>
      <c r="R15" s="13"/>
      <c r="S15" s="19">
        <v>642</v>
      </c>
      <c r="T15" s="13"/>
      <c r="U15" s="14"/>
      <c r="V15" s="16">
        <f t="shared" si="0"/>
        <v>5909.7195000000002</v>
      </c>
      <c r="W15" s="17">
        <v>5909.7195000000002</v>
      </c>
      <c r="X15" s="17">
        <f t="shared" si="1"/>
        <v>5909.7195000000002</v>
      </c>
      <c r="Y15" s="11" t="s">
        <v>34</v>
      </c>
      <c r="Z15" s="12">
        <v>8</v>
      </c>
      <c r="AA15" s="12">
        <v>28</v>
      </c>
      <c r="AB15" s="12">
        <v>5</v>
      </c>
      <c r="AC15" s="12" t="s">
        <v>87</v>
      </c>
      <c r="AD15" s="12">
        <v>101</v>
      </c>
    </row>
    <row r="16" spans="1:31" s="27" customFormat="1" ht="36" hidden="1" customHeight="1">
      <c r="A16" s="11">
        <v>15</v>
      </c>
      <c r="B16" s="20" t="s">
        <v>88</v>
      </c>
      <c r="C16" s="20" t="s">
        <v>89</v>
      </c>
      <c r="D16" s="13" t="s">
        <v>32</v>
      </c>
      <c r="E16" s="20" t="s">
        <v>90</v>
      </c>
      <c r="F16" s="16">
        <v>33425240</v>
      </c>
      <c r="G16" s="21"/>
      <c r="H16" s="26"/>
      <c r="I16" s="26"/>
      <c r="J16" s="26"/>
      <c r="K16" s="21"/>
      <c r="L16" s="26"/>
      <c r="M16" s="21"/>
      <c r="N16" s="26"/>
      <c r="O16" s="21"/>
      <c r="P16" s="26"/>
      <c r="Q16" s="21"/>
      <c r="R16" s="26"/>
      <c r="S16" s="21"/>
      <c r="T16" s="26"/>
      <c r="U16" s="16"/>
      <c r="V16" s="16">
        <f t="shared" si="0"/>
        <v>5157.5145320000001</v>
      </c>
      <c r="W16" s="17">
        <v>5157.5145320000001</v>
      </c>
      <c r="X16" s="17">
        <f t="shared" si="1"/>
        <v>5157.5145320000001</v>
      </c>
      <c r="Y16" s="11" t="s">
        <v>34</v>
      </c>
      <c r="Z16" s="12">
        <v>8</v>
      </c>
      <c r="AA16" s="12">
        <v>28</v>
      </c>
      <c r="AB16" s="12">
        <v>5</v>
      </c>
      <c r="AC16" s="12"/>
      <c r="AD16" s="12"/>
    </row>
    <row r="17" spans="1:31" ht="36" hidden="1" customHeight="1">
      <c r="A17" s="11">
        <v>16</v>
      </c>
      <c r="B17" s="12" t="s">
        <v>91</v>
      </c>
      <c r="C17" s="12" t="s">
        <v>92</v>
      </c>
      <c r="D17" s="13" t="s">
        <v>32</v>
      </c>
      <c r="E17" s="12" t="s">
        <v>93</v>
      </c>
      <c r="F17" s="14">
        <v>30617700</v>
      </c>
      <c r="G17" s="15"/>
      <c r="H17" s="13"/>
      <c r="I17" s="13"/>
      <c r="J17" s="13"/>
      <c r="K17" s="15">
        <v>45.4</v>
      </c>
      <c r="L17" s="13"/>
      <c r="M17" s="15"/>
      <c r="N17" s="13"/>
      <c r="O17" s="19">
        <v>34</v>
      </c>
      <c r="P17" s="13"/>
      <c r="Q17" s="19"/>
      <c r="R17" s="13"/>
      <c r="S17" s="19">
        <v>157</v>
      </c>
      <c r="T17" s="13"/>
      <c r="U17" s="14"/>
      <c r="V17" s="16">
        <f t="shared" si="0"/>
        <v>4977.4491100000005</v>
      </c>
      <c r="W17" s="17">
        <v>4977.4491100000005</v>
      </c>
      <c r="X17" s="17">
        <f t="shared" si="1"/>
        <v>4977.4491100000005</v>
      </c>
      <c r="Y17" s="11" t="s">
        <v>34</v>
      </c>
      <c r="Z17" s="12">
        <v>8</v>
      </c>
      <c r="AA17" s="12">
        <v>28</v>
      </c>
      <c r="AB17" s="12">
        <v>5</v>
      </c>
      <c r="AC17" s="12" t="s">
        <v>94</v>
      </c>
      <c r="AD17" s="12">
        <v>34</v>
      </c>
    </row>
    <row r="18" spans="1:31" ht="36" hidden="1" customHeight="1">
      <c r="A18" s="11">
        <v>17</v>
      </c>
      <c r="B18" s="20" t="s">
        <v>95</v>
      </c>
      <c r="C18" s="20" t="s">
        <v>96</v>
      </c>
      <c r="D18" s="13" t="s">
        <v>32</v>
      </c>
      <c r="E18" s="20" t="s">
        <v>97</v>
      </c>
      <c r="F18" s="16">
        <v>29994600</v>
      </c>
      <c r="G18" s="21"/>
      <c r="H18" s="13"/>
      <c r="I18" s="13"/>
      <c r="J18" s="13"/>
      <c r="K18" s="21">
        <v>41.9</v>
      </c>
      <c r="L18" s="13"/>
      <c r="M18" s="21"/>
      <c r="N18" s="13"/>
      <c r="O18" s="21">
        <v>2.7</v>
      </c>
      <c r="P18" s="13"/>
      <c r="Q18" s="23"/>
      <c r="R18" s="13"/>
      <c r="S18" s="23">
        <v>270</v>
      </c>
      <c r="T18" s="13"/>
      <c r="U18" s="16"/>
      <c r="V18" s="16">
        <f t="shared" si="0"/>
        <v>4968.039780000001</v>
      </c>
      <c r="W18" s="17">
        <v>4968.039780000001</v>
      </c>
      <c r="X18" s="17">
        <f t="shared" si="1"/>
        <v>4968.039780000001</v>
      </c>
      <c r="Y18" s="11" t="s">
        <v>34</v>
      </c>
      <c r="Z18" s="12">
        <v>8</v>
      </c>
      <c r="AA18" s="12">
        <v>28</v>
      </c>
      <c r="AB18" s="12">
        <v>5</v>
      </c>
      <c r="AC18" s="12" t="s">
        <v>98</v>
      </c>
      <c r="AD18" s="12">
        <v>1</v>
      </c>
    </row>
    <row r="19" spans="1:31" ht="36" hidden="1" customHeight="1">
      <c r="A19" s="11">
        <v>18</v>
      </c>
      <c r="B19" s="20" t="s">
        <v>99</v>
      </c>
      <c r="C19" s="20" t="s">
        <v>100</v>
      </c>
      <c r="D19" s="13" t="s">
        <v>32</v>
      </c>
      <c r="E19" s="20" t="s">
        <v>101</v>
      </c>
      <c r="F19" s="16">
        <v>29149080</v>
      </c>
      <c r="G19" s="21"/>
      <c r="H19" s="13"/>
      <c r="I19" s="13"/>
      <c r="J19" s="13"/>
      <c r="K19" s="21"/>
      <c r="L19" s="13"/>
      <c r="M19" s="21"/>
      <c r="N19" s="13"/>
      <c r="O19" s="21"/>
      <c r="P19" s="13"/>
      <c r="Q19" s="21"/>
      <c r="R19" s="13"/>
      <c r="S19" s="21"/>
      <c r="T19" s="13"/>
      <c r="U19" s="16"/>
      <c r="V19" s="16">
        <f t="shared" si="0"/>
        <v>4497.7030439999999</v>
      </c>
      <c r="W19" s="17">
        <v>4497.7030439999999</v>
      </c>
      <c r="X19" s="17">
        <f t="shared" si="1"/>
        <v>4497.7030439999999</v>
      </c>
      <c r="Y19" s="11" t="s">
        <v>34</v>
      </c>
      <c r="Z19" s="12">
        <v>8</v>
      </c>
      <c r="AA19" s="12">
        <v>28</v>
      </c>
      <c r="AB19" s="12">
        <v>5</v>
      </c>
      <c r="AC19" s="12" t="s">
        <v>102</v>
      </c>
      <c r="AD19" s="12">
        <v>50</v>
      </c>
    </row>
    <row r="20" spans="1:31" ht="36" hidden="1" customHeight="1">
      <c r="A20" s="11">
        <v>19</v>
      </c>
      <c r="B20" s="20" t="s">
        <v>103</v>
      </c>
      <c r="C20" s="20" t="s">
        <v>104</v>
      </c>
      <c r="D20" s="13" t="s">
        <v>32</v>
      </c>
      <c r="E20" s="20" t="s">
        <v>105</v>
      </c>
      <c r="F20" s="16">
        <v>44435200</v>
      </c>
      <c r="G20" s="21"/>
      <c r="H20" s="13"/>
      <c r="I20" s="13"/>
      <c r="J20" s="13"/>
      <c r="K20" s="21"/>
      <c r="L20" s="13"/>
      <c r="M20" s="21"/>
      <c r="N20" s="13"/>
      <c r="O20" s="21"/>
      <c r="P20" s="13"/>
      <c r="Q20" s="21"/>
      <c r="R20" s="13"/>
      <c r="S20" s="21"/>
      <c r="T20" s="13"/>
      <c r="U20" s="16"/>
      <c r="V20" s="16">
        <f t="shared" si="0"/>
        <v>6856.3513600000006</v>
      </c>
      <c r="W20" s="17">
        <v>2382.4691500000004</v>
      </c>
      <c r="X20" s="17">
        <f t="shared" si="1"/>
        <v>6856.3513600000006</v>
      </c>
      <c r="Y20" s="11" t="s">
        <v>51</v>
      </c>
      <c r="Z20" s="12">
        <v>8</v>
      </c>
      <c r="AA20" s="12">
        <v>28</v>
      </c>
      <c r="AB20" s="12">
        <v>5</v>
      </c>
      <c r="AC20" s="12" t="s">
        <v>106</v>
      </c>
      <c r="AD20" s="12">
        <v>27</v>
      </c>
    </row>
    <row r="21" spans="1:31" s="27" customFormat="1" ht="36" hidden="1" customHeight="1">
      <c r="A21" s="11">
        <v>20</v>
      </c>
      <c r="B21" s="20" t="s">
        <v>107</v>
      </c>
      <c r="C21" s="20" t="s">
        <v>108</v>
      </c>
      <c r="D21" s="13" t="s">
        <v>32</v>
      </c>
      <c r="E21" s="20" t="s">
        <v>109</v>
      </c>
      <c r="F21" s="16">
        <v>28994700</v>
      </c>
      <c r="G21" s="21"/>
      <c r="H21" s="26"/>
      <c r="I21" s="26"/>
      <c r="J21" s="26"/>
      <c r="K21" s="21"/>
      <c r="L21" s="26"/>
      <c r="M21" s="21"/>
      <c r="N21" s="26"/>
      <c r="O21" s="21"/>
      <c r="P21" s="26"/>
      <c r="Q21" s="21"/>
      <c r="R21" s="26"/>
      <c r="S21" s="21"/>
      <c r="T21" s="26"/>
      <c r="U21" s="16"/>
      <c r="V21" s="16">
        <f t="shared" si="0"/>
        <v>4473.8822100000007</v>
      </c>
      <c r="W21" s="17">
        <v>4473.8822100000007</v>
      </c>
      <c r="X21" s="17">
        <f t="shared" si="1"/>
        <v>4473.8822100000007</v>
      </c>
      <c r="Y21" s="11" t="s">
        <v>34</v>
      </c>
      <c r="Z21" s="12">
        <v>8</v>
      </c>
      <c r="AA21" s="12">
        <v>28</v>
      </c>
      <c r="AB21" s="12">
        <v>5</v>
      </c>
      <c r="AC21" s="12"/>
      <c r="AD21" s="12"/>
    </row>
    <row r="22" spans="1:31" ht="36" hidden="1" customHeight="1">
      <c r="A22" s="11">
        <v>21</v>
      </c>
      <c r="B22" s="20" t="s">
        <v>110</v>
      </c>
      <c r="C22" s="12" t="s">
        <v>111</v>
      </c>
      <c r="D22" s="13" t="s">
        <v>32</v>
      </c>
      <c r="E22" s="12" t="s">
        <v>112</v>
      </c>
      <c r="F22" s="14">
        <v>28600000</v>
      </c>
      <c r="G22" s="15"/>
      <c r="H22" s="13"/>
      <c r="I22" s="13"/>
      <c r="J22" s="13"/>
      <c r="K22" s="19">
        <v>105</v>
      </c>
      <c r="L22" s="13"/>
      <c r="M22" s="15"/>
      <c r="N22" s="13"/>
      <c r="O22" s="19">
        <v>218</v>
      </c>
      <c r="P22" s="13"/>
      <c r="Q22" s="19"/>
      <c r="R22" s="13"/>
      <c r="S22" s="19">
        <v>1609</v>
      </c>
      <c r="T22" s="13"/>
      <c r="U22" s="14"/>
      <c r="V22" s="16">
        <f t="shared" si="0"/>
        <v>6502.7900000000009</v>
      </c>
      <c r="W22" s="17">
        <v>6502.7900000000009</v>
      </c>
      <c r="X22" s="17">
        <f t="shared" si="1"/>
        <v>6502.7900000000009</v>
      </c>
      <c r="Y22" s="11" t="s">
        <v>34</v>
      </c>
      <c r="Z22" s="12">
        <v>8</v>
      </c>
      <c r="AA22" s="12">
        <v>28</v>
      </c>
      <c r="AB22" s="12">
        <v>5</v>
      </c>
      <c r="AC22" s="12" t="s">
        <v>102</v>
      </c>
      <c r="AD22" s="12">
        <v>50</v>
      </c>
    </row>
    <row r="23" spans="1:31" ht="36" hidden="1" customHeight="1">
      <c r="A23" s="11">
        <v>22</v>
      </c>
      <c r="B23" s="20" t="s">
        <v>113</v>
      </c>
      <c r="C23" s="12" t="s">
        <v>114</v>
      </c>
      <c r="D23" s="13" t="s">
        <v>32</v>
      </c>
      <c r="E23" s="12" t="s">
        <v>115</v>
      </c>
      <c r="F23" s="14">
        <v>28450500</v>
      </c>
      <c r="G23" s="15"/>
      <c r="H23" s="13"/>
      <c r="I23" s="13"/>
      <c r="J23" s="13"/>
      <c r="K23" s="15"/>
      <c r="L23" s="13"/>
      <c r="M23" s="15"/>
      <c r="N23" s="13"/>
      <c r="O23" s="15"/>
      <c r="P23" s="13"/>
      <c r="Q23" s="15"/>
      <c r="R23" s="13"/>
      <c r="S23" s="15"/>
      <c r="T23" s="13"/>
      <c r="U23" s="14"/>
      <c r="V23" s="16">
        <f t="shared" si="0"/>
        <v>4389.9121500000001</v>
      </c>
      <c r="W23" s="17">
        <v>4389.9121500000001</v>
      </c>
      <c r="X23" s="17">
        <f t="shared" si="1"/>
        <v>4389.9121500000001</v>
      </c>
      <c r="Y23" s="11" t="s">
        <v>34</v>
      </c>
      <c r="Z23" s="12">
        <v>8</v>
      </c>
      <c r="AA23" s="12">
        <v>28</v>
      </c>
      <c r="AB23" s="12">
        <v>5</v>
      </c>
      <c r="AC23" s="12"/>
      <c r="AD23" s="12"/>
    </row>
    <row r="24" spans="1:31" ht="36" hidden="1" customHeight="1">
      <c r="A24" s="11">
        <v>23</v>
      </c>
      <c r="B24" s="20" t="s">
        <v>116</v>
      </c>
      <c r="C24" s="12" t="s">
        <v>117</v>
      </c>
      <c r="D24" s="13" t="s">
        <v>32</v>
      </c>
      <c r="E24" s="12" t="s">
        <v>118</v>
      </c>
      <c r="F24" s="14">
        <v>28091100</v>
      </c>
      <c r="G24" s="15"/>
      <c r="H24" s="13"/>
      <c r="I24" s="13"/>
      <c r="J24" s="13"/>
      <c r="K24" s="15"/>
      <c r="L24" s="13"/>
      <c r="M24" s="15"/>
      <c r="N24" s="13"/>
      <c r="O24" s="15"/>
      <c r="P24" s="13"/>
      <c r="Q24" s="15"/>
      <c r="R24" s="13"/>
      <c r="S24" s="15"/>
      <c r="T24" s="13"/>
      <c r="U24" s="14"/>
      <c r="V24" s="16">
        <f t="shared" si="0"/>
        <v>4334.4567299999999</v>
      </c>
      <c r="W24" s="17">
        <v>4334.4567299999999</v>
      </c>
      <c r="X24" s="17">
        <f t="shared" si="1"/>
        <v>4334.4567299999999</v>
      </c>
      <c r="Y24" s="11" t="s">
        <v>34</v>
      </c>
      <c r="Z24" s="12">
        <v>8</v>
      </c>
      <c r="AA24" s="12">
        <v>28</v>
      </c>
      <c r="AB24" s="12">
        <v>5</v>
      </c>
      <c r="AC24" s="12" t="s">
        <v>119</v>
      </c>
      <c r="AD24" s="12">
        <v>2311</v>
      </c>
    </row>
    <row r="25" spans="1:31" ht="36" hidden="1" customHeight="1">
      <c r="A25" s="11">
        <v>24</v>
      </c>
      <c r="B25" s="12" t="s">
        <v>120</v>
      </c>
      <c r="C25" s="12" t="s">
        <v>121</v>
      </c>
      <c r="D25" s="13" t="s">
        <v>32</v>
      </c>
      <c r="E25" s="12" t="s">
        <v>86</v>
      </c>
      <c r="F25" s="14">
        <v>25774000</v>
      </c>
      <c r="G25" s="15"/>
      <c r="H25" s="13"/>
      <c r="I25" s="13"/>
      <c r="J25" s="13"/>
      <c r="K25" s="15"/>
      <c r="L25" s="13"/>
      <c r="M25" s="15"/>
      <c r="N25" s="13"/>
      <c r="O25" s="15"/>
      <c r="P25" s="13"/>
      <c r="Q25" s="15"/>
      <c r="R25" s="13"/>
      <c r="S25" s="15"/>
      <c r="T25" s="13"/>
      <c r="U25" s="14"/>
      <c r="V25" s="16">
        <f t="shared" si="0"/>
        <v>3976.9282000000003</v>
      </c>
      <c r="W25" s="17">
        <v>3976.9282000000003</v>
      </c>
      <c r="X25" s="17">
        <f t="shared" si="1"/>
        <v>3976.9282000000003</v>
      </c>
      <c r="Y25" s="11" t="s">
        <v>34</v>
      </c>
      <c r="Z25" s="12">
        <v>8</v>
      </c>
      <c r="AA25" s="12">
        <v>28</v>
      </c>
      <c r="AB25" s="12">
        <v>5</v>
      </c>
      <c r="AC25" s="12" t="s">
        <v>122</v>
      </c>
      <c r="AD25" s="12">
        <v>60</v>
      </c>
    </row>
    <row r="26" spans="1:31" ht="36" hidden="1" customHeight="1">
      <c r="A26" s="11">
        <v>25</v>
      </c>
      <c r="B26" s="12" t="s">
        <v>123</v>
      </c>
      <c r="C26" s="12" t="s">
        <v>124</v>
      </c>
      <c r="D26" s="13" t="s">
        <v>32</v>
      </c>
      <c r="E26" s="12" t="s">
        <v>125</v>
      </c>
      <c r="F26" s="14">
        <v>25188100</v>
      </c>
      <c r="G26" s="15"/>
      <c r="H26" s="13"/>
      <c r="I26" s="13"/>
      <c r="J26" s="13"/>
      <c r="K26" s="15"/>
      <c r="L26" s="13"/>
      <c r="M26" s="15"/>
      <c r="N26" s="13"/>
      <c r="O26" s="15"/>
      <c r="P26" s="13"/>
      <c r="Q26" s="15"/>
      <c r="R26" s="13"/>
      <c r="S26" s="15"/>
      <c r="T26" s="13"/>
      <c r="U26" s="14"/>
      <c r="V26" s="16">
        <f t="shared" si="0"/>
        <v>3886.5238300000001</v>
      </c>
      <c r="W26" s="17">
        <v>3886.5238300000001</v>
      </c>
      <c r="X26" s="17">
        <f t="shared" si="1"/>
        <v>3886.5238300000001</v>
      </c>
      <c r="Y26" s="11" t="s">
        <v>34</v>
      </c>
      <c r="Z26" s="12">
        <v>8</v>
      </c>
      <c r="AA26" s="12">
        <v>28</v>
      </c>
      <c r="AB26" s="12">
        <v>5</v>
      </c>
      <c r="AC26" s="12" t="s">
        <v>126</v>
      </c>
      <c r="AD26" s="12">
        <v>54</v>
      </c>
    </row>
    <row r="27" spans="1:31" ht="36" hidden="1" customHeight="1">
      <c r="A27" s="11">
        <v>26</v>
      </c>
      <c r="B27" s="12" t="s">
        <v>127</v>
      </c>
      <c r="C27" s="12" t="s">
        <v>128</v>
      </c>
      <c r="D27" s="13" t="s">
        <v>32</v>
      </c>
      <c r="E27" s="12" t="s">
        <v>129</v>
      </c>
      <c r="F27" s="14">
        <v>24215000</v>
      </c>
      <c r="G27" s="15"/>
      <c r="H27" s="13"/>
      <c r="I27" s="13"/>
      <c r="J27" s="13"/>
      <c r="K27" s="24">
        <v>25795</v>
      </c>
      <c r="L27" s="13"/>
      <c r="M27" s="15"/>
      <c r="N27" s="13"/>
      <c r="O27" s="15"/>
      <c r="P27" s="13"/>
      <c r="Q27" s="19"/>
      <c r="R27" s="13"/>
      <c r="S27" s="19">
        <v>8108</v>
      </c>
      <c r="T27" s="13"/>
      <c r="U27" s="14"/>
      <c r="V27" s="16">
        <f t="shared" si="0"/>
        <v>38884.994500000001</v>
      </c>
      <c r="W27" s="17">
        <v>38884.994500000001</v>
      </c>
      <c r="X27" s="17">
        <f t="shared" si="1"/>
        <v>38884.994500000001</v>
      </c>
      <c r="Y27" s="11" t="s">
        <v>34</v>
      </c>
      <c r="Z27" s="12">
        <v>8</v>
      </c>
      <c r="AA27" s="12">
        <v>28</v>
      </c>
      <c r="AB27" s="12">
        <v>5</v>
      </c>
      <c r="AC27" s="12" t="s">
        <v>130</v>
      </c>
      <c r="AD27" s="12">
        <v>23</v>
      </c>
    </row>
    <row r="28" spans="1:31" ht="36" hidden="1" customHeight="1">
      <c r="A28" s="11">
        <v>27</v>
      </c>
      <c r="B28" s="20" t="s">
        <v>131</v>
      </c>
      <c r="C28" s="20" t="s">
        <v>132</v>
      </c>
      <c r="D28" s="13" t="s">
        <v>55</v>
      </c>
      <c r="E28" s="20" t="s">
        <v>133</v>
      </c>
      <c r="F28" s="16">
        <v>23709300</v>
      </c>
      <c r="G28" s="21"/>
      <c r="H28" s="13"/>
      <c r="I28" s="13"/>
      <c r="J28" s="13"/>
      <c r="K28" s="21"/>
      <c r="L28" s="13"/>
      <c r="M28" s="21"/>
      <c r="N28" s="13"/>
      <c r="O28" s="21"/>
      <c r="P28" s="13"/>
      <c r="Q28" s="21"/>
      <c r="R28" s="13"/>
      <c r="S28" s="21"/>
      <c r="T28" s="13"/>
      <c r="U28" s="16"/>
      <c r="V28" s="16">
        <f t="shared" si="0"/>
        <v>3658.3449900000001</v>
      </c>
      <c r="W28" s="17">
        <v>3658.3449900000001</v>
      </c>
      <c r="X28" s="17">
        <f t="shared" si="1"/>
        <v>3658.3449900000001</v>
      </c>
      <c r="Y28" s="25" t="s">
        <v>34</v>
      </c>
      <c r="Z28" s="12">
        <v>8</v>
      </c>
      <c r="AA28" s="12">
        <v>28</v>
      </c>
      <c r="AB28" s="12">
        <v>1</v>
      </c>
      <c r="AC28" s="12"/>
      <c r="AD28" s="12"/>
    </row>
    <row r="29" spans="1:31" ht="36" hidden="1" customHeight="1">
      <c r="A29" s="11">
        <v>28</v>
      </c>
      <c r="B29" s="12" t="s">
        <v>134</v>
      </c>
      <c r="C29" s="12" t="s">
        <v>135</v>
      </c>
      <c r="D29" s="13" t="s">
        <v>32</v>
      </c>
      <c r="E29" s="12" t="s">
        <v>33</v>
      </c>
      <c r="F29" s="14">
        <v>23370740</v>
      </c>
      <c r="G29" s="15"/>
      <c r="H29" s="13"/>
      <c r="I29" s="13"/>
      <c r="J29" s="13"/>
      <c r="K29" s="15"/>
      <c r="L29" s="13"/>
      <c r="M29" s="15"/>
      <c r="N29" s="13"/>
      <c r="O29" s="15"/>
      <c r="P29" s="13"/>
      <c r="Q29" s="15"/>
      <c r="R29" s="13"/>
      <c r="S29" s="15"/>
      <c r="T29" s="13"/>
      <c r="U29" s="14"/>
      <c r="V29" s="16">
        <f t="shared" si="0"/>
        <v>3606.1051820000002</v>
      </c>
      <c r="W29" s="17">
        <v>3606.1051820000002</v>
      </c>
      <c r="X29" s="17">
        <f t="shared" si="1"/>
        <v>3606.1051820000002</v>
      </c>
      <c r="Y29" s="11" t="s">
        <v>34</v>
      </c>
      <c r="Z29" s="12">
        <v>8</v>
      </c>
      <c r="AA29" s="12">
        <v>28</v>
      </c>
      <c r="AB29" s="12">
        <v>5</v>
      </c>
      <c r="AC29" s="12" t="s">
        <v>136</v>
      </c>
      <c r="AD29" s="12">
        <v>14</v>
      </c>
    </row>
    <row r="30" spans="1:31" ht="36" hidden="1" customHeight="1">
      <c r="A30" s="11">
        <v>29</v>
      </c>
      <c r="B30" s="12" t="s">
        <v>137</v>
      </c>
      <c r="C30" s="12" t="s">
        <v>138</v>
      </c>
      <c r="D30" s="13" t="s">
        <v>32</v>
      </c>
      <c r="E30" s="12" t="s">
        <v>139</v>
      </c>
      <c r="F30" s="14">
        <v>23495400</v>
      </c>
      <c r="G30" s="15"/>
      <c r="H30" s="13"/>
      <c r="I30" s="13"/>
      <c r="J30" s="13"/>
      <c r="K30" s="15">
        <v>44.8</v>
      </c>
      <c r="L30" s="13"/>
      <c r="M30" s="15">
        <v>75.5</v>
      </c>
      <c r="N30" s="13"/>
      <c r="O30" s="15"/>
      <c r="P30" s="13"/>
      <c r="Q30" s="15"/>
      <c r="R30" s="13"/>
      <c r="S30" s="15"/>
      <c r="T30" s="13"/>
      <c r="U30" s="14">
        <v>9137</v>
      </c>
      <c r="V30" s="16">
        <f t="shared" si="0"/>
        <v>3745.7812199999998</v>
      </c>
      <c r="W30" s="17">
        <v>3716</v>
      </c>
      <c r="X30" s="17">
        <f t="shared" si="1"/>
        <v>3745.7812199999998</v>
      </c>
      <c r="Y30" s="11" t="s">
        <v>51</v>
      </c>
      <c r="Z30" s="12">
        <v>8</v>
      </c>
      <c r="AA30" s="12">
        <v>28</v>
      </c>
      <c r="AB30" s="12">
        <v>5</v>
      </c>
      <c r="AC30" s="12" t="s">
        <v>140</v>
      </c>
      <c r="AD30" s="12">
        <v>3</v>
      </c>
    </row>
    <row r="31" spans="1:31" ht="36" hidden="1" customHeight="1">
      <c r="A31" s="11">
        <v>30</v>
      </c>
      <c r="B31" s="12" t="s">
        <v>141</v>
      </c>
      <c r="C31" s="12" t="s">
        <v>142</v>
      </c>
      <c r="D31" s="13" t="s">
        <v>32</v>
      </c>
      <c r="E31" s="12" t="s">
        <v>143</v>
      </c>
      <c r="F31" s="14">
        <v>23279900</v>
      </c>
      <c r="G31" s="19">
        <v>129</v>
      </c>
      <c r="H31" s="13"/>
      <c r="I31" s="13"/>
      <c r="J31" s="13"/>
      <c r="K31" s="15">
        <v>3.2</v>
      </c>
      <c r="L31" s="13"/>
      <c r="M31" s="15"/>
      <c r="N31" s="13"/>
      <c r="O31" s="15"/>
      <c r="P31" s="13"/>
      <c r="Q31" s="19"/>
      <c r="R31" s="13"/>
      <c r="S31" s="19">
        <v>9</v>
      </c>
      <c r="T31" s="13"/>
      <c r="U31" s="14"/>
      <c r="V31" s="16">
        <f t="shared" si="0"/>
        <v>3695.4625700000006</v>
      </c>
      <c r="W31" s="17">
        <v>3695.4625700000006</v>
      </c>
      <c r="X31" s="17">
        <f t="shared" si="1"/>
        <v>3695.4625700000006</v>
      </c>
      <c r="Y31" s="11" t="s">
        <v>34</v>
      </c>
      <c r="Z31" s="12">
        <v>8</v>
      </c>
      <c r="AA31" s="12">
        <v>28</v>
      </c>
      <c r="AB31" s="12">
        <v>5</v>
      </c>
      <c r="AC31" s="12" t="s">
        <v>144</v>
      </c>
      <c r="AD31" s="12">
        <v>203</v>
      </c>
    </row>
    <row r="32" spans="1:31" ht="36" hidden="1" customHeight="1">
      <c r="A32" s="11">
        <v>31</v>
      </c>
      <c r="B32" s="12" t="s">
        <v>145</v>
      </c>
      <c r="C32" s="12" t="s">
        <v>146</v>
      </c>
      <c r="D32" s="13" t="s">
        <v>60</v>
      </c>
      <c r="E32" s="12" t="s">
        <v>147</v>
      </c>
      <c r="F32" s="14">
        <v>22787800</v>
      </c>
      <c r="G32" s="15"/>
      <c r="H32" s="13"/>
      <c r="I32" s="13"/>
      <c r="J32" s="13"/>
      <c r="K32" s="15"/>
      <c r="L32" s="13"/>
      <c r="M32" s="15"/>
      <c r="N32" s="13"/>
      <c r="O32" s="15"/>
      <c r="P32" s="13"/>
      <c r="Q32" s="15"/>
      <c r="R32" s="13"/>
      <c r="S32" s="15"/>
      <c r="T32" s="13"/>
      <c r="U32" s="14"/>
      <c r="V32" s="16">
        <f t="shared" si="0"/>
        <v>3516.1575400000002</v>
      </c>
      <c r="W32" s="17">
        <v>3516.1575400000002</v>
      </c>
      <c r="X32" s="17">
        <f t="shared" si="1"/>
        <v>3516.1575400000002</v>
      </c>
      <c r="Y32" s="18" t="s">
        <v>34</v>
      </c>
      <c r="Z32" s="12">
        <v>8</v>
      </c>
      <c r="AA32" s="12">
        <v>28</v>
      </c>
      <c r="AB32" s="12">
        <v>6</v>
      </c>
      <c r="AC32" s="12" t="s">
        <v>148</v>
      </c>
      <c r="AD32" s="12">
        <v>79</v>
      </c>
      <c r="AE32" s="10">
        <f>AE31+1</f>
        <v>1</v>
      </c>
    </row>
    <row r="33" spans="1:31" ht="36" hidden="1" customHeight="1">
      <c r="A33" s="11">
        <v>32</v>
      </c>
      <c r="B33" s="20" t="s">
        <v>149</v>
      </c>
      <c r="C33" s="12" t="s">
        <v>150</v>
      </c>
      <c r="D33" s="13" t="s">
        <v>60</v>
      </c>
      <c r="E33" s="12" t="s">
        <v>65</v>
      </c>
      <c r="F33" s="14">
        <v>22304800</v>
      </c>
      <c r="G33" s="15"/>
      <c r="H33" s="13"/>
      <c r="I33" s="13"/>
      <c r="J33" s="13"/>
      <c r="K33" s="15"/>
      <c r="L33" s="13"/>
      <c r="M33" s="15"/>
      <c r="N33" s="13"/>
      <c r="O33" s="15"/>
      <c r="P33" s="13"/>
      <c r="Q33" s="15"/>
      <c r="R33" s="13"/>
      <c r="S33" s="15"/>
      <c r="T33" s="13"/>
      <c r="U33" s="14"/>
      <c r="V33" s="16">
        <f t="shared" si="0"/>
        <v>3441.6306400000003</v>
      </c>
      <c r="W33" s="17">
        <v>3441.6306400000003</v>
      </c>
      <c r="X33" s="17">
        <f t="shared" si="1"/>
        <v>3441.6306400000003</v>
      </c>
      <c r="Y33" s="18" t="s">
        <v>34</v>
      </c>
      <c r="Z33" s="12">
        <v>8</v>
      </c>
      <c r="AA33" s="12">
        <v>28</v>
      </c>
      <c r="AB33" s="12">
        <v>6</v>
      </c>
      <c r="AC33" s="12" t="s">
        <v>151</v>
      </c>
      <c r="AD33" s="12">
        <v>176</v>
      </c>
      <c r="AE33" s="10">
        <f>AE32+1</f>
        <v>2</v>
      </c>
    </row>
    <row r="34" spans="1:31" ht="36" hidden="1" customHeight="1">
      <c r="A34" s="11">
        <v>33</v>
      </c>
      <c r="B34" s="20" t="s">
        <v>152</v>
      </c>
      <c r="C34" s="12" t="s">
        <v>153</v>
      </c>
      <c r="D34" s="13" t="s">
        <v>32</v>
      </c>
      <c r="E34" s="12" t="s">
        <v>154</v>
      </c>
      <c r="F34" s="14">
        <v>21714000</v>
      </c>
      <c r="G34" s="15"/>
      <c r="H34" s="13"/>
      <c r="I34" s="13"/>
      <c r="J34" s="13"/>
      <c r="K34" s="15"/>
      <c r="L34" s="13"/>
      <c r="M34" s="15"/>
      <c r="N34" s="13"/>
      <c r="O34" s="15"/>
      <c r="P34" s="13"/>
      <c r="Q34" s="15"/>
      <c r="R34" s="13"/>
      <c r="S34" s="15"/>
      <c r="T34" s="13"/>
      <c r="U34" s="14"/>
      <c r="V34" s="16">
        <f t="shared" si="0"/>
        <v>3350.4702000000002</v>
      </c>
      <c r="W34" s="17">
        <v>3350.4702000000002</v>
      </c>
      <c r="X34" s="17">
        <f t="shared" si="1"/>
        <v>3350.4702000000002</v>
      </c>
      <c r="Y34" s="11" t="s">
        <v>34</v>
      </c>
      <c r="Z34" s="12">
        <v>8</v>
      </c>
      <c r="AA34" s="12">
        <v>28</v>
      </c>
      <c r="AB34" s="12">
        <v>5</v>
      </c>
      <c r="AC34" s="12" t="s">
        <v>155</v>
      </c>
      <c r="AD34" s="12">
        <v>53</v>
      </c>
    </row>
    <row r="35" spans="1:31" ht="36" hidden="1" customHeight="1">
      <c r="A35" s="11">
        <v>34</v>
      </c>
      <c r="B35" s="20" t="s">
        <v>156</v>
      </c>
      <c r="C35" s="12" t="s">
        <v>157</v>
      </c>
      <c r="D35" s="13" t="s">
        <v>60</v>
      </c>
      <c r="E35" s="12" t="s">
        <v>158</v>
      </c>
      <c r="F35" s="14">
        <v>21469460</v>
      </c>
      <c r="G35" s="15"/>
      <c r="H35" s="13"/>
      <c r="I35" s="13"/>
      <c r="J35" s="13"/>
      <c r="K35" s="15"/>
      <c r="L35" s="13"/>
      <c r="M35" s="15"/>
      <c r="N35" s="13"/>
      <c r="O35" s="15"/>
      <c r="P35" s="13"/>
      <c r="Q35" s="15"/>
      <c r="R35" s="13"/>
      <c r="S35" s="15"/>
      <c r="T35" s="13"/>
      <c r="U35" s="14"/>
      <c r="V35" s="16">
        <f t="shared" si="0"/>
        <v>3312.7376780000004</v>
      </c>
      <c r="W35" s="17">
        <v>3312.7376780000004</v>
      </c>
      <c r="X35" s="17">
        <f t="shared" si="1"/>
        <v>3312.7376780000004</v>
      </c>
      <c r="Y35" s="18" t="s">
        <v>34</v>
      </c>
      <c r="Z35" s="12">
        <v>8</v>
      </c>
      <c r="AA35" s="12">
        <v>28</v>
      </c>
      <c r="AB35" s="12">
        <v>6</v>
      </c>
      <c r="AC35" s="12" t="s">
        <v>159</v>
      </c>
      <c r="AD35" s="12">
        <v>2396</v>
      </c>
      <c r="AE35" s="10">
        <f>AE34+1</f>
        <v>1</v>
      </c>
    </row>
    <row r="36" spans="1:31" ht="36" hidden="1" customHeight="1">
      <c r="A36" s="11">
        <v>35</v>
      </c>
      <c r="B36" s="20" t="s">
        <v>160</v>
      </c>
      <c r="C36" s="12" t="s">
        <v>161</v>
      </c>
      <c r="D36" s="13" t="s">
        <v>32</v>
      </c>
      <c r="E36" s="12" t="s">
        <v>162</v>
      </c>
      <c r="F36" s="14">
        <v>21033200</v>
      </c>
      <c r="G36" s="15"/>
      <c r="H36" s="13"/>
      <c r="I36" s="13"/>
      <c r="J36" s="13"/>
      <c r="K36" s="15"/>
      <c r="L36" s="13"/>
      <c r="M36" s="15"/>
      <c r="N36" s="13"/>
      <c r="O36" s="15"/>
      <c r="P36" s="13"/>
      <c r="Q36" s="15"/>
      <c r="R36" s="13"/>
      <c r="S36" s="15"/>
      <c r="T36" s="13"/>
      <c r="U36" s="14"/>
      <c r="V36" s="16">
        <f t="shared" si="0"/>
        <v>3245.4227600000004</v>
      </c>
      <c r="W36" s="17">
        <v>3245.4227600000004</v>
      </c>
      <c r="X36" s="17">
        <f t="shared" si="1"/>
        <v>3245.4227600000004</v>
      </c>
      <c r="Y36" s="11" t="s">
        <v>34</v>
      </c>
      <c r="Z36" s="12">
        <v>8</v>
      </c>
      <c r="AA36" s="12">
        <v>28</v>
      </c>
      <c r="AB36" s="12">
        <v>5</v>
      </c>
      <c r="AC36" s="12" t="s">
        <v>163</v>
      </c>
      <c r="AD36" s="12">
        <v>16</v>
      </c>
    </row>
    <row r="37" spans="1:31" ht="36" hidden="1" customHeight="1">
      <c r="A37" s="11">
        <v>36</v>
      </c>
      <c r="B37" s="12" t="s">
        <v>164</v>
      </c>
      <c r="C37" s="12" t="s">
        <v>165</v>
      </c>
      <c r="D37" s="13" t="s">
        <v>32</v>
      </c>
      <c r="E37" s="12" t="s">
        <v>166</v>
      </c>
      <c r="F37" s="14">
        <v>20882600</v>
      </c>
      <c r="G37" s="15"/>
      <c r="H37" s="13"/>
      <c r="I37" s="13"/>
      <c r="J37" s="13"/>
      <c r="K37" s="15"/>
      <c r="L37" s="13"/>
      <c r="M37" s="15"/>
      <c r="N37" s="13"/>
      <c r="O37" s="15"/>
      <c r="P37" s="13"/>
      <c r="Q37" s="15"/>
      <c r="R37" s="13"/>
      <c r="S37" s="15"/>
      <c r="T37" s="13"/>
      <c r="U37" s="14"/>
      <c r="V37" s="16">
        <f t="shared" si="0"/>
        <v>3222.1851800000004</v>
      </c>
      <c r="W37" s="17">
        <v>3222.1851800000004</v>
      </c>
      <c r="X37" s="17">
        <f t="shared" si="1"/>
        <v>3222.1851800000004</v>
      </c>
      <c r="Y37" s="11" t="s">
        <v>34</v>
      </c>
      <c r="Z37" s="12">
        <v>8</v>
      </c>
      <c r="AA37" s="12">
        <v>28</v>
      </c>
      <c r="AB37" s="12">
        <v>5</v>
      </c>
      <c r="AC37" s="12" t="s">
        <v>167</v>
      </c>
      <c r="AD37" s="12">
        <v>2310</v>
      </c>
    </row>
    <row r="38" spans="1:31" ht="36" hidden="1" customHeight="1">
      <c r="A38" s="11">
        <v>37</v>
      </c>
      <c r="B38" s="12" t="s">
        <v>168</v>
      </c>
      <c r="C38" s="12" t="s">
        <v>169</v>
      </c>
      <c r="D38" s="13" t="s">
        <v>32</v>
      </c>
      <c r="E38" s="12" t="s">
        <v>170</v>
      </c>
      <c r="F38" s="14">
        <v>20728100</v>
      </c>
      <c r="G38" s="15"/>
      <c r="H38" s="13"/>
      <c r="I38" s="13"/>
      <c r="J38" s="13"/>
      <c r="K38" s="15"/>
      <c r="L38" s="13"/>
      <c r="M38" s="15"/>
      <c r="N38" s="13"/>
      <c r="O38" s="15"/>
      <c r="P38" s="13"/>
      <c r="Q38" s="15"/>
      <c r="R38" s="13"/>
      <c r="S38" s="15"/>
      <c r="T38" s="13"/>
      <c r="U38" s="14"/>
      <c r="V38" s="16">
        <f t="shared" si="0"/>
        <v>3198.3458300000002</v>
      </c>
      <c r="W38" s="17">
        <v>3198.3458300000002</v>
      </c>
      <c r="X38" s="17">
        <f t="shared" si="1"/>
        <v>3198.3458300000002</v>
      </c>
      <c r="Y38" s="11" t="s">
        <v>34</v>
      </c>
      <c r="Z38" s="12">
        <v>8</v>
      </c>
      <c r="AA38" s="12">
        <v>28</v>
      </c>
      <c r="AB38" s="12">
        <v>5</v>
      </c>
      <c r="AC38" s="12"/>
      <c r="AD38" s="12"/>
    </row>
    <row r="39" spans="1:31" ht="36" hidden="1" customHeight="1">
      <c r="A39" s="11">
        <v>38</v>
      </c>
      <c r="B39" s="12" t="s">
        <v>171</v>
      </c>
      <c r="C39" s="12" t="s">
        <v>172</v>
      </c>
      <c r="D39" s="13" t="s">
        <v>32</v>
      </c>
      <c r="E39" s="12" t="s">
        <v>173</v>
      </c>
      <c r="F39" s="14">
        <v>20558000</v>
      </c>
      <c r="G39" s="15"/>
      <c r="H39" s="13"/>
      <c r="I39" s="13"/>
      <c r="J39" s="13"/>
      <c r="K39" s="15"/>
      <c r="L39" s="13"/>
      <c r="M39" s="15"/>
      <c r="N39" s="13"/>
      <c r="O39" s="15"/>
      <c r="P39" s="13"/>
      <c r="Q39" s="15"/>
      <c r="R39" s="13"/>
      <c r="S39" s="15"/>
      <c r="T39" s="13"/>
      <c r="U39" s="14"/>
      <c r="V39" s="16">
        <f t="shared" si="0"/>
        <v>3172.0994000000001</v>
      </c>
      <c r="W39" s="17">
        <v>3172.0994000000001</v>
      </c>
      <c r="X39" s="17">
        <f t="shared" si="1"/>
        <v>3172.0994000000001</v>
      </c>
      <c r="Y39" s="11" t="s">
        <v>34</v>
      </c>
      <c r="Z39" s="12">
        <v>8</v>
      </c>
      <c r="AA39" s="12">
        <v>28</v>
      </c>
      <c r="AB39" s="12">
        <v>5</v>
      </c>
      <c r="AC39" s="12" t="s">
        <v>174</v>
      </c>
      <c r="AD39" s="12">
        <v>208</v>
      </c>
    </row>
    <row r="40" spans="1:31" ht="36" hidden="1" customHeight="1">
      <c r="A40" s="11">
        <v>39</v>
      </c>
      <c r="B40" s="20" t="s">
        <v>175</v>
      </c>
      <c r="C40" s="12" t="s">
        <v>176</v>
      </c>
      <c r="D40" s="13" t="s">
        <v>32</v>
      </c>
      <c r="E40" s="12" t="s">
        <v>177</v>
      </c>
      <c r="F40" s="14">
        <v>20393900</v>
      </c>
      <c r="G40" s="15"/>
      <c r="H40" s="13"/>
      <c r="I40" s="13"/>
      <c r="J40" s="13"/>
      <c r="K40" s="19">
        <v>78</v>
      </c>
      <c r="L40" s="13"/>
      <c r="M40" s="19">
        <v>3500</v>
      </c>
      <c r="N40" s="13"/>
      <c r="O40" s="15"/>
      <c r="P40" s="13"/>
      <c r="Q40" s="19"/>
      <c r="R40" s="13"/>
      <c r="S40" s="19">
        <v>155</v>
      </c>
      <c r="T40" s="13"/>
      <c r="U40" s="19">
        <v>702</v>
      </c>
      <c r="V40" s="16">
        <f t="shared" si="0"/>
        <v>6860.2887700000001</v>
      </c>
      <c r="W40" s="17">
        <v>6838</v>
      </c>
      <c r="X40" s="17">
        <f t="shared" si="1"/>
        <v>6860.2887700000001</v>
      </c>
      <c r="Y40" s="11" t="s">
        <v>51</v>
      </c>
      <c r="Z40" s="12">
        <v>8</v>
      </c>
      <c r="AA40" s="12">
        <v>28</v>
      </c>
      <c r="AB40" s="12">
        <v>5</v>
      </c>
      <c r="AC40" s="12"/>
      <c r="AD40" s="12"/>
    </row>
    <row r="41" spans="1:31" ht="36" hidden="1" customHeight="1">
      <c r="A41" s="11">
        <v>40</v>
      </c>
      <c r="B41" s="12" t="s">
        <v>178</v>
      </c>
      <c r="C41" s="12" t="s">
        <v>179</v>
      </c>
      <c r="D41" s="13" t="s">
        <v>60</v>
      </c>
      <c r="E41" s="12" t="s">
        <v>180</v>
      </c>
      <c r="F41" s="14">
        <v>19568800</v>
      </c>
      <c r="G41" s="15"/>
      <c r="H41" s="13"/>
      <c r="I41" s="13"/>
      <c r="J41" s="13"/>
      <c r="K41" s="15"/>
      <c r="L41" s="13"/>
      <c r="M41" s="15"/>
      <c r="N41" s="13"/>
      <c r="O41" s="15"/>
      <c r="P41" s="13"/>
      <c r="Q41" s="15"/>
      <c r="R41" s="13"/>
      <c r="S41" s="15"/>
      <c r="T41" s="13"/>
      <c r="U41" s="14"/>
      <c r="V41" s="16">
        <f t="shared" si="0"/>
        <v>3019.4658400000003</v>
      </c>
      <c r="W41" s="17">
        <v>3019.4658400000003</v>
      </c>
      <c r="X41" s="17">
        <f t="shared" si="1"/>
        <v>3019.4658400000003</v>
      </c>
      <c r="Y41" s="18" t="s">
        <v>34</v>
      </c>
      <c r="Z41" s="12">
        <v>8</v>
      </c>
      <c r="AA41" s="12">
        <v>28</v>
      </c>
      <c r="AB41" s="12">
        <v>6</v>
      </c>
      <c r="AC41" s="12" t="s">
        <v>181</v>
      </c>
      <c r="AD41" s="12">
        <v>85</v>
      </c>
      <c r="AE41" s="10">
        <f>AE40+1</f>
        <v>1</v>
      </c>
    </row>
    <row r="42" spans="1:31" ht="36" hidden="1" customHeight="1">
      <c r="A42" s="11">
        <v>41</v>
      </c>
      <c r="B42" s="12" t="s">
        <v>182</v>
      </c>
      <c r="C42" s="12" t="s">
        <v>183</v>
      </c>
      <c r="D42" s="13" t="s">
        <v>60</v>
      </c>
      <c r="E42" s="12" t="s">
        <v>158</v>
      </c>
      <c r="F42" s="14">
        <v>19148900</v>
      </c>
      <c r="G42" s="15"/>
      <c r="H42" s="13"/>
      <c r="I42" s="13"/>
      <c r="J42" s="13"/>
      <c r="K42" s="15"/>
      <c r="L42" s="13"/>
      <c r="M42" s="15"/>
      <c r="N42" s="13"/>
      <c r="O42" s="15"/>
      <c r="P42" s="13"/>
      <c r="Q42" s="15"/>
      <c r="R42" s="13"/>
      <c r="S42" s="15"/>
      <c r="T42" s="13"/>
      <c r="U42" s="14"/>
      <c r="V42" s="16">
        <f t="shared" si="0"/>
        <v>2954.6752700000002</v>
      </c>
      <c r="W42" s="17">
        <v>2954.6752700000002</v>
      </c>
      <c r="X42" s="17">
        <f t="shared" si="1"/>
        <v>2954.6752700000002</v>
      </c>
      <c r="Y42" s="18" t="s">
        <v>34</v>
      </c>
      <c r="Z42" s="12">
        <v>8</v>
      </c>
      <c r="AA42" s="12">
        <v>28</v>
      </c>
      <c r="AB42" s="12">
        <v>6</v>
      </c>
      <c r="AC42" s="12" t="s">
        <v>184</v>
      </c>
      <c r="AD42" s="12">
        <v>89</v>
      </c>
      <c r="AE42" s="10">
        <f>AE41+1</f>
        <v>2</v>
      </c>
    </row>
    <row r="43" spans="1:31" ht="36" hidden="1" customHeight="1">
      <c r="A43" s="11">
        <v>42</v>
      </c>
      <c r="B43" s="12" t="s">
        <v>185</v>
      </c>
      <c r="C43" s="12" t="s">
        <v>186</v>
      </c>
      <c r="D43" s="13" t="s">
        <v>32</v>
      </c>
      <c r="E43" s="12" t="s">
        <v>187</v>
      </c>
      <c r="F43" s="14">
        <v>19063000</v>
      </c>
      <c r="G43" s="15"/>
      <c r="H43" s="13"/>
      <c r="I43" s="13"/>
      <c r="J43" s="13"/>
      <c r="K43" s="15"/>
      <c r="L43" s="13"/>
      <c r="M43" s="15"/>
      <c r="N43" s="13"/>
      <c r="O43" s="15"/>
      <c r="P43" s="13"/>
      <c r="Q43" s="15"/>
      <c r="R43" s="13"/>
      <c r="S43" s="15"/>
      <c r="T43" s="13"/>
      <c r="U43" s="14"/>
      <c r="V43" s="16">
        <f t="shared" si="0"/>
        <v>2941.4209000000001</v>
      </c>
      <c r="W43" s="17">
        <v>2941.4209000000001</v>
      </c>
      <c r="X43" s="17">
        <f t="shared" si="1"/>
        <v>2941.4209000000001</v>
      </c>
      <c r="Y43" s="11" t="s">
        <v>34</v>
      </c>
      <c r="Z43" s="12">
        <v>8</v>
      </c>
      <c r="AA43" s="12">
        <v>28</v>
      </c>
      <c r="AB43" s="12">
        <v>5</v>
      </c>
      <c r="AC43" s="12"/>
      <c r="AD43" s="12"/>
    </row>
    <row r="44" spans="1:31" ht="36" hidden="1" customHeight="1">
      <c r="A44" s="11">
        <v>43</v>
      </c>
      <c r="B44" s="12" t="s">
        <v>188</v>
      </c>
      <c r="C44" s="12" t="s">
        <v>189</v>
      </c>
      <c r="D44" s="13" t="s">
        <v>32</v>
      </c>
      <c r="E44" s="12" t="s">
        <v>190</v>
      </c>
      <c r="F44" s="14">
        <v>18827300</v>
      </c>
      <c r="G44" s="15"/>
      <c r="H44" s="13"/>
      <c r="I44" s="13"/>
      <c r="J44" s="13"/>
      <c r="K44" s="15"/>
      <c r="L44" s="13"/>
      <c r="M44" s="15"/>
      <c r="N44" s="13"/>
      <c r="O44" s="15"/>
      <c r="P44" s="13"/>
      <c r="Q44" s="19"/>
      <c r="R44" s="13"/>
      <c r="S44" s="19">
        <v>34</v>
      </c>
      <c r="T44" s="13"/>
      <c r="U44" s="14"/>
      <c r="V44" s="16">
        <f t="shared" si="0"/>
        <v>2942.1123900000002</v>
      </c>
      <c r="W44" s="17">
        <v>2942.1123900000002</v>
      </c>
      <c r="X44" s="17">
        <f t="shared" si="1"/>
        <v>2942.1123900000002</v>
      </c>
      <c r="Y44" s="11" t="s">
        <v>34</v>
      </c>
      <c r="Z44" s="12">
        <v>8</v>
      </c>
      <c r="AA44" s="12">
        <v>28</v>
      </c>
      <c r="AB44" s="12">
        <v>5</v>
      </c>
      <c r="AC44" s="12" t="s">
        <v>191</v>
      </c>
      <c r="AD44" s="12">
        <v>2</v>
      </c>
    </row>
    <row r="45" spans="1:31" ht="36" hidden="1" customHeight="1">
      <c r="A45" s="11">
        <v>44</v>
      </c>
      <c r="B45" s="12" t="s">
        <v>192</v>
      </c>
      <c r="C45" s="12" t="s">
        <v>193</v>
      </c>
      <c r="D45" s="13" t="s">
        <v>32</v>
      </c>
      <c r="E45" s="12" t="s">
        <v>194</v>
      </c>
      <c r="F45" s="14">
        <v>18762800</v>
      </c>
      <c r="G45" s="15"/>
      <c r="H45" s="13"/>
      <c r="I45" s="13"/>
      <c r="J45" s="13"/>
      <c r="K45" s="15"/>
      <c r="L45" s="13"/>
      <c r="M45" s="15"/>
      <c r="N45" s="13"/>
      <c r="O45" s="15"/>
      <c r="P45" s="13"/>
      <c r="Q45" s="15"/>
      <c r="R45" s="13"/>
      <c r="S45" s="15"/>
      <c r="T45" s="13"/>
      <c r="U45" s="14"/>
      <c r="V45" s="16">
        <f t="shared" si="0"/>
        <v>2895.1000400000003</v>
      </c>
      <c r="W45" s="17">
        <v>2895.1000400000003</v>
      </c>
      <c r="X45" s="17">
        <f t="shared" si="1"/>
        <v>2895.1000400000003</v>
      </c>
      <c r="Y45" s="11" t="s">
        <v>34</v>
      </c>
      <c r="Z45" s="12">
        <v>8</v>
      </c>
      <c r="AA45" s="12">
        <v>28</v>
      </c>
      <c r="AB45" s="12">
        <v>5</v>
      </c>
      <c r="AC45" s="12" t="s">
        <v>195</v>
      </c>
      <c r="AD45" s="12">
        <v>18</v>
      </c>
    </row>
    <row r="46" spans="1:31" ht="36" hidden="1" customHeight="1">
      <c r="A46" s="11">
        <v>45</v>
      </c>
      <c r="B46" s="12" t="s">
        <v>196</v>
      </c>
      <c r="C46" s="12" t="s">
        <v>197</v>
      </c>
      <c r="D46" s="13" t="s">
        <v>32</v>
      </c>
      <c r="E46" s="12" t="s">
        <v>198</v>
      </c>
      <c r="F46" s="14">
        <v>18642100</v>
      </c>
      <c r="G46" s="15"/>
      <c r="H46" s="13"/>
      <c r="I46" s="13"/>
      <c r="J46" s="13"/>
      <c r="K46" s="15">
        <v>139.80000000000001</v>
      </c>
      <c r="L46" s="13"/>
      <c r="M46" s="15"/>
      <c r="N46" s="13"/>
      <c r="O46" s="15"/>
      <c r="P46" s="13"/>
      <c r="Q46" s="19"/>
      <c r="R46" s="13"/>
      <c r="S46" s="19">
        <v>63</v>
      </c>
      <c r="T46" s="13"/>
      <c r="U46" s="14"/>
      <c r="V46" s="16">
        <f t="shared" si="0"/>
        <v>3087.7420300000003</v>
      </c>
      <c r="W46" s="17">
        <v>3087.7420300000003</v>
      </c>
      <c r="X46" s="17">
        <f t="shared" si="1"/>
        <v>3087.7420300000003</v>
      </c>
      <c r="Y46" s="11" t="s">
        <v>34</v>
      </c>
      <c r="Z46" s="12">
        <v>8</v>
      </c>
      <c r="AA46" s="12">
        <v>28</v>
      </c>
      <c r="AB46" s="12">
        <v>5</v>
      </c>
      <c r="AC46" s="12" t="s">
        <v>199</v>
      </c>
      <c r="AD46" s="12">
        <v>7</v>
      </c>
    </row>
    <row r="47" spans="1:31" ht="36" hidden="1" customHeight="1">
      <c r="A47" s="11">
        <v>46</v>
      </c>
      <c r="B47" s="12" t="s">
        <v>200</v>
      </c>
      <c r="C47" s="12" t="s">
        <v>201</v>
      </c>
      <c r="D47" s="13" t="s">
        <v>32</v>
      </c>
      <c r="E47" s="12" t="s">
        <v>93</v>
      </c>
      <c r="F47" s="14">
        <v>18215300</v>
      </c>
      <c r="G47" s="15"/>
      <c r="H47" s="13"/>
      <c r="I47" s="13"/>
      <c r="J47" s="13"/>
      <c r="K47" s="15"/>
      <c r="L47" s="13"/>
      <c r="M47" s="15"/>
      <c r="N47" s="13"/>
      <c r="O47" s="15"/>
      <c r="P47" s="13"/>
      <c r="Q47" s="15"/>
      <c r="R47" s="13"/>
      <c r="S47" s="15"/>
      <c r="T47" s="13"/>
      <c r="U47" s="14"/>
      <c r="V47" s="16">
        <f t="shared" si="0"/>
        <v>2810.6207900000004</v>
      </c>
      <c r="W47" s="17">
        <v>2810.6207900000004</v>
      </c>
      <c r="X47" s="17">
        <f t="shared" si="1"/>
        <v>2810.6207900000004</v>
      </c>
      <c r="Y47" s="11" t="s">
        <v>34</v>
      </c>
      <c r="Z47" s="12">
        <v>8</v>
      </c>
      <c r="AA47" s="12">
        <v>28</v>
      </c>
      <c r="AB47" s="12">
        <v>5</v>
      </c>
      <c r="AC47" s="12" t="s">
        <v>202</v>
      </c>
      <c r="AD47" s="12">
        <v>39</v>
      </c>
    </row>
    <row r="48" spans="1:31" ht="36" hidden="1" customHeight="1">
      <c r="A48" s="11">
        <v>47</v>
      </c>
      <c r="B48" s="12" t="s">
        <v>203</v>
      </c>
      <c r="C48" s="12" t="s">
        <v>204</v>
      </c>
      <c r="D48" s="13" t="s">
        <v>60</v>
      </c>
      <c r="E48" s="12" t="s">
        <v>205</v>
      </c>
      <c r="F48" s="14">
        <v>18141420</v>
      </c>
      <c r="G48" s="15"/>
      <c r="H48" s="13"/>
      <c r="I48" s="13"/>
      <c r="J48" s="13"/>
      <c r="K48" s="15"/>
      <c r="L48" s="13"/>
      <c r="M48" s="15"/>
      <c r="N48" s="13"/>
      <c r="O48" s="15"/>
      <c r="P48" s="13"/>
      <c r="Q48" s="15"/>
      <c r="R48" s="13"/>
      <c r="S48" s="15"/>
      <c r="T48" s="13"/>
      <c r="U48" s="14"/>
      <c r="V48" s="16">
        <f t="shared" si="0"/>
        <v>2799.221106</v>
      </c>
      <c r="W48" s="17">
        <v>2799.221106</v>
      </c>
      <c r="X48" s="17">
        <f t="shared" si="1"/>
        <v>2799.221106</v>
      </c>
      <c r="Y48" s="18" t="s">
        <v>34</v>
      </c>
      <c r="Z48" s="12">
        <v>8</v>
      </c>
      <c r="AA48" s="12">
        <v>28</v>
      </c>
      <c r="AB48" s="12">
        <v>6</v>
      </c>
      <c r="AC48" s="12" t="s">
        <v>206</v>
      </c>
      <c r="AD48" s="12">
        <v>2405</v>
      </c>
      <c r="AE48" s="10">
        <f>AE47+1</f>
        <v>1</v>
      </c>
    </row>
    <row r="49" spans="1:31" ht="36" hidden="1" customHeight="1">
      <c r="A49" s="11">
        <v>48</v>
      </c>
      <c r="B49" s="12" t="s">
        <v>207</v>
      </c>
      <c r="C49" s="12" t="s">
        <v>208</v>
      </c>
      <c r="D49" s="13" t="s">
        <v>60</v>
      </c>
      <c r="E49" s="12" t="s">
        <v>209</v>
      </c>
      <c r="F49" s="14">
        <v>17945000</v>
      </c>
      <c r="G49" s="15"/>
      <c r="H49" s="13"/>
      <c r="I49" s="13"/>
      <c r="J49" s="13"/>
      <c r="K49" s="15"/>
      <c r="L49" s="13"/>
      <c r="M49" s="15"/>
      <c r="N49" s="13"/>
      <c r="O49" s="15"/>
      <c r="P49" s="13"/>
      <c r="Q49" s="15"/>
      <c r="R49" s="13"/>
      <c r="S49" s="15"/>
      <c r="T49" s="13"/>
      <c r="U49" s="14"/>
      <c r="V49" s="16">
        <f t="shared" si="0"/>
        <v>2768.9135000000001</v>
      </c>
      <c r="W49" s="17">
        <v>2768.9135000000001</v>
      </c>
      <c r="X49" s="17">
        <f t="shared" si="1"/>
        <v>2768.9135000000001</v>
      </c>
      <c r="Y49" s="18" t="s">
        <v>34</v>
      </c>
      <c r="Z49" s="12">
        <v>8</v>
      </c>
      <c r="AA49" s="12">
        <v>28</v>
      </c>
      <c r="AB49" s="12">
        <v>6</v>
      </c>
      <c r="AC49" s="12" t="s">
        <v>210</v>
      </c>
      <c r="AD49" s="12">
        <v>2000</v>
      </c>
      <c r="AE49" s="10">
        <f>AE48+1</f>
        <v>2</v>
      </c>
    </row>
    <row r="50" spans="1:31" ht="36" hidden="1" customHeight="1">
      <c r="A50" s="11">
        <v>49</v>
      </c>
      <c r="B50" s="12" t="s">
        <v>211</v>
      </c>
      <c r="C50" s="12" t="s">
        <v>212</v>
      </c>
      <c r="D50" s="13" t="s">
        <v>32</v>
      </c>
      <c r="E50" s="12" t="s">
        <v>213</v>
      </c>
      <c r="F50" s="14">
        <v>17416100</v>
      </c>
      <c r="G50" s="15"/>
      <c r="H50" s="13"/>
      <c r="I50" s="13"/>
      <c r="J50" s="13"/>
      <c r="K50" s="15"/>
      <c r="L50" s="13"/>
      <c r="M50" s="15"/>
      <c r="N50" s="13"/>
      <c r="O50" s="15"/>
      <c r="P50" s="13"/>
      <c r="Q50" s="15"/>
      <c r="R50" s="13"/>
      <c r="S50" s="15"/>
      <c r="T50" s="13"/>
      <c r="U50" s="14"/>
      <c r="V50" s="16">
        <f t="shared" si="0"/>
        <v>2687.3042300000002</v>
      </c>
      <c r="W50" s="17">
        <v>2687.3042300000002</v>
      </c>
      <c r="X50" s="17">
        <f t="shared" si="1"/>
        <v>2687.3042300000002</v>
      </c>
      <c r="Y50" s="11" t="s">
        <v>34</v>
      </c>
      <c r="Z50" s="12">
        <v>8</v>
      </c>
      <c r="AA50" s="12">
        <v>28</v>
      </c>
      <c r="AB50" s="12">
        <v>5</v>
      </c>
      <c r="AC50" s="12" t="s">
        <v>214</v>
      </c>
      <c r="AD50" s="12">
        <v>36</v>
      </c>
    </row>
    <row r="51" spans="1:31" s="27" customFormat="1" ht="36" hidden="1" customHeight="1">
      <c r="A51" s="11">
        <v>50</v>
      </c>
      <c r="B51" s="20" t="s">
        <v>215</v>
      </c>
      <c r="C51" s="20" t="s">
        <v>216</v>
      </c>
      <c r="D51" s="13" t="s">
        <v>32</v>
      </c>
      <c r="E51" s="20" t="s">
        <v>217</v>
      </c>
      <c r="F51" s="16">
        <v>17136300</v>
      </c>
      <c r="G51" s="21"/>
      <c r="H51" s="26"/>
      <c r="I51" s="26"/>
      <c r="J51" s="26"/>
      <c r="K51" s="21"/>
      <c r="L51" s="26"/>
      <c r="M51" s="21"/>
      <c r="N51" s="26"/>
      <c r="O51" s="21"/>
      <c r="P51" s="26"/>
      <c r="Q51" s="21"/>
      <c r="R51" s="26"/>
      <c r="S51" s="21"/>
      <c r="T51" s="26"/>
      <c r="U51" s="16"/>
      <c r="V51" s="16">
        <f t="shared" si="0"/>
        <v>2644.1310900000003</v>
      </c>
      <c r="W51" s="17">
        <v>2644.1310900000003</v>
      </c>
      <c r="X51" s="17">
        <f t="shared" si="1"/>
        <v>2644.1310900000003</v>
      </c>
      <c r="Y51" s="11" t="s">
        <v>51</v>
      </c>
      <c r="Z51" s="12">
        <v>8</v>
      </c>
      <c r="AA51" s="12">
        <v>28</v>
      </c>
      <c r="AB51" s="12">
        <v>5</v>
      </c>
      <c r="AC51" s="12" t="s">
        <v>218</v>
      </c>
      <c r="AD51" s="12">
        <v>29</v>
      </c>
    </row>
    <row r="52" spans="1:31" ht="36" hidden="1" customHeight="1">
      <c r="A52" s="11">
        <v>51</v>
      </c>
      <c r="B52" s="12" t="s">
        <v>219</v>
      </c>
      <c r="C52" s="12" t="s">
        <v>220</v>
      </c>
      <c r="D52" s="13" t="s">
        <v>60</v>
      </c>
      <c r="E52" s="12" t="s">
        <v>65</v>
      </c>
      <c r="F52" s="14">
        <v>17099720</v>
      </c>
      <c r="G52" s="15"/>
      <c r="H52" s="13"/>
      <c r="I52" s="13"/>
      <c r="J52" s="13"/>
      <c r="K52" s="15"/>
      <c r="L52" s="13"/>
      <c r="M52" s="15"/>
      <c r="N52" s="13"/>
      <c r="O52" s="15"/>
      <c r="P52" s="13"/>
      <c r="Q52" s="15"/>
      <c r="R52" s="13"/>
      <c r="S52" s="15"/>
      <c r="T52" s="13"/>
      <c r="U52" s="14"/>
      <c r="V52" s="16">
        <f t="shared" si="0"/>
        <v>2638.4867960000001</v>
      </c>
      <c r="W52" s="17">
        <v>2638.4867960000001</v>
      </c>
      <c r="X52" s="17">
        <f t="shared" si="1"/>
        <v>2638.4867960000001</v>
      </c>
      <c r="Y52" s="18" t="s">
        <v>34</v>
      </c>
      <c r="Z52" s="12">
        <v>8</v>
      </c>
      <c r="AA52" s="12">
        <v>28</v>
      </c>
      <c r="AB52" s="12">
        <v>6</v>
      </c>
      <c r="AC52" s="12" t="s">
        <v>221</v>
      </c>
      <c r="AD52" s="12">
        <v>2333</v>
      </c>
      <c r="AE52" s="10">
        <f>AE51+1</f>
        <v>1</v>
      </c>
    </row>
    <row r="53" spans="1:31" ht="36" hidden="1" customHeight="1">
      <c r="A53" s="11">
        <v>52</v>
      </c>
      <c r="B53" s="12" t="s">
        <v>222</v>
      </c>
      <c r="C53" s="12" t="s">
        <v>223</v>
      </c>
      <c r="D53" s="13" t="s">
        <v>60</v>
      </c>
      <c r="E53" s="12" t="s">
        <v>180</v>
      </c>
      <c r="F53" s="14">
        <v>16748300</v>
      </c>
      <c r="G53" s="15"/>
      <c r="H53" s="13"/>
      <c r="I53" s="13"/>
      <c r="J53" s="13"/>
      <c r="K53" s="15"/>
      <c r="L53" s="13"/>
      <c r="M53" s="15"/>
      <c r="N53" s="13"/>
      <c r="O53" s="15"/>
      <c r="P53" s="13"/>
      <c r="Q53" s="15"/>
      <c r="R53" s="13"/>
      <c r="S53" s="15"/>
      <c r="T53" s="13"/>
      <c r="U53" s="14"/>
      <c r="V53" s="16">
        <f t="shared" si="0"/>
        <v>2584.26269</v>
      </c>
      <c r="W53" s="17">
        <v>2584.26269</v>
      </c>
      <c r="X53" s="17">
        <f t="shared" si="1"/>
        <v>2584.26269</v>
      </c>
      <c r="Y53" s="18" t="s">
        <v>34</v>
      </c>
      <c r="Z53" s="12">
        <v>8</v>
      </c>
      <c r="AA53" s="12">
        <v>28</v>
      </c>
      <c r="AB53" s="12">
        <v>6</v>
      </c>
      <c r="AC53" s="12"/>
      <c r="AD53" s="12"/>
      <c r="AE53" s="10">
        <f>AE52+1</f>
        <v>2</v>
      </c>
    </row>
    <row r="54" spans="1:31" ht="36" hidden="1" customHeight="1">
      <c r="A54" s="11">
        <v>53</v>
      </c>
      <c r="B54" s="12" t="s">
        <v>224</v>
      </c>
      <c r="C54" s="12" t="s">
        <v>225</v>
      </c>
      <c r="D54" s="13" t="s">
        <v>32</v>
      </c>
      <c r="E54" s="12" t="s">
        <v>226</v>
      </c>
      <c r="F54" s="14">
        <v>16544052</v>
      </c>
      <c r="G54" s="15"/>
      <c r="H54" s="13"/>
      <c r="I54" s="13"/>
      <c r="J54" s="13"/>
      <c r="K54" s="15"/>
      <c r="L54" s="13"/>
      <c r="M54" s="15"/>
      <c r="N54" s="13"/>
      <c r="O54" s="15"/>
      <c r="P54" s="13"/>
      <c r="Q54" s="15"/>
      <c r="R54" s="13"/>
      <c r="S54" s="15"/>
      <c r="T54" s="13"/>
      <c r="U54" s="14"/>
      <c r="V54" s="16">
        <f t="shared" si="0"/>
        <v>2552.7472236000003</v>
      </c>
      <c r="W54" s="17">
        <v>2522</v>
      </c>
      <c r="X54" s="17">
        <f t="shared" si="1"/>
        <v>2552.7472236000003</v>
      </c>
      <c r="Y54" s="11" t="s">
        <v>51</v>
      </c>
      <c r="Z54" s="12">
        <v>8</v>
      </c>
      <c r="AA54" s="12">
        <v>28</v>
      </c>
      <c r="AB54" s="12">
        <v>5</v>
      </c>
      <c r="AC54" s="12" t="s">
        <v>227</v>
      </c>
      <c r="AD54" s="12">
        <v>22</v>
      </c>
    </row>
    <row r="55" spans="1:31" ht="36" hidden="1" customHeight="1">
      <c r="A55" s="11">
        <v>54</v>
      </c>
      <c r="B55" s="12" t="s">
        <v>228</v>
      </c>
      <c r="C55" s="12" t="s">
        <v>229</v>
      </c>
      <c r="D55" s="13" t="s">
        <v>32</v>
      </c>
      <c r="E55" s="12" t="s">
        <v>230</v>
      </c>
      <c r="F55" s="14">
        <v>16038300</v>
      </c>
      <c r="G55" s="15"/>
      <c r="H55" s="13"/>
      <c r="I55" s="13"/>
      <c r="J55" s="13"/>
      <c r="K55" s="15"/>
      <c r="L55" s="13"/>
      <c r="M55" s="15"/>
      <c r="N55" s="13"/>
      <c r="O55" s="15"/>
      <c r="P55" s="13"/>
      <c r="Q55" s="15"/>
      <c r="R55" s="13"/>
      <c r="S55" s="15"/>
      <c r="T55" s="13"/>
      <c r="U55" s="14"/>
      <c r="V55" s="16">
        <f t="shared" si="0"/>
        <v>2474.7096900000001</v>
      </c>
      <c r="W55" s="17">
        <v>2474.7096900000001</v>
      </c>
      <c r="X55" s="17">
        <f t="shared" si="1"/>
        <v>2474.7096900000001</v>
      </c>
      <c r="Y55" s="11" t="s">
        <v>34</v>
      </c>
      <c r="Z55" s="12">
        <v>8</v>
      </c>
      <c r="AA55" s="12">
        <v>28</v>
      </c>
      <c r="AB55" s="12">
        <v>5</v>
      </c>
      <c r="AC55" s="12" t="s">
        <v>231</v>
      </c>
      <c r="AD55" s="12">
        <v>2327</v>
      </c>
    </row>
    <row r="56" spans="1:31" ht="36" hidden="1" customHeight="1">
      <c r="A56" s="11">
        <v>55</v>
      </c>
      <c r="B56" s="20" t="s">
        <v>232</v>
      </c>
      <c r="C56" s="20" t="s">
        <v>233</v>
      </c>
      <c r="D56" s="13" t="s">
        <v>32</v>
      </c>
      <c r="E56" s="20" t="s">
        <v>234</v>
      </c>
      <c r="F56" s="16">
        <v>15825800</v>
      </c>
      <c r="G56" s="21"/>
      <c r="H56" s="13"/>
      <c r="I56" s="13"/>
      <c r="J56" s="13"/>
      <c r="K56" s="21"/>
      <c r="L56" s="13"/>
      <c r="M56" s="21"/>
      <c r="N56" s="13"/>
      <c r="O56" s="21"/>
      <c r="P56" s="13"/>
      <c r="Q56" s="21"/>
      <c r="R56" s="13"/>
      <c r="S56" s="21"/>
      <c r="T56" s="13"/>
      <c r="U56" s="16"/>
      <c r="V56" s="16">
        <f t="shared" si="0"/>
        <v>2441.92094</v>
      </c>
      <c r="W56" s="17">
        <v>2417</v>
      </c>
      <c r="X56" s="17">
        <f t="shared" si="1"/>
        <v>2441.92094</v>
      </c>
      <c r="Y56" s="11" t="s">
        <v>51</v>
      </c>
      <c r="Z56" s="12">
        <v>8</v>
      </c>
      <c r="AA56" s="12">
        <v>28</v>
      </c>
      <c r="AB56" s="12">
        <v>5</v>
      </c>
      <c r="AC56" s="12" t="s">
        <v>235</v>
      </c>
      <c r="AD56" s="12">
        <v>19</v>
      </c>
    </row>
    <row r="57" spans="1:31" ht="36" hidden="1" customHeight="1">
      <c r="A57" s="11">
        <v>56</v>
      </c>
      <c r="B57" s="12" t="s">
        <v>236</v>
      </c>
      <c r="C57" s="12" t="s">
        <v>237</v>
      </c>
      <c r="D57" s="13" t="s">
        <v>238</v>
      </c>
      <c r="E57" s="12" t="s">
        <v>239</v>
      </c>
      <c r="F57" s="14">
        <v>15587500</v>
      </c>
      <c r="G57" s="15"/>
      <c r="H57" s="13"/>
      <c r="I57" s="13"/>
      <c r="J57" s="13"/>
      <c r="K57" s="15"/>
      <c r="L57" s="13"/>
      <c r="M57" s="15"/>
      <c r="N57" s="13"/>
      <c r="O57" s="15"/>
      <c r="P57" s="13"/>
      <c r="Q57" s="15"/>
      <c r="R57" s="13"/>
      <c r="S57" s="15"/>
      <c r="T57" s="13"/>
      <c r="U57" s="14"/>
      <c r="V57" s="16">
        <f t="shared" si="0"/>
        <v>2405.1512500000003</v>
      </c>
      <c r="W57" s="17">
        <v>2405.1512500000003</v>
      </c>
      <c r="X57" s="17">
        <f t="shared" si="1"/>
        <v>2405.1512500000003</v>
      </c>
      <c r="Y57" s="11" t="s">
        <v>34</v>
      </c>
      <c r="Z57" s="12">
        <v>8</v>
      </c>
      <c r="AA57" s="12">
        <v>28</v>
      </c>
      <c r="AB57" s="12">
        <v>5</v>
      </c>
      <c r="AC57" s="12" t="s">
        <v>240</v>
      </c>
      <c r="AD57" s="12">
        <v>83</v>
      </c>
    </row>
    <row r="58" spans="1:31" ht="36" hidden="1" customHeight="1">
      <c r="A58" s="11">
        <v>57</v>
      </c>
      <c r="B58" s="12" t="s">
        <v>241</v>
      </c>
      <c r="C58" s="12" t="s">
        <v>242</v>
      </c>
      <c r="D58" s="13" t="s">
        <v>32</v>
      </c>
      <c r="E58" s="12" t="s">
        <v>243</v>
      </c>
      <c r="F58" s="14">
        <v>15491300</v>
      </c>
      <c r="G58" s="15"/>
      <c r="H58" s="13"/>
      <c r="I58" s="13"/>
      <c r="J58" s="13"/>
      <c r="K58" s="15"/>
      <c r="L58" s="13"/>
      <c r="M58" s="15"/>
      <c r="N58" s="13"/>
      <c r="O58" s="15"/>
      <c r="P58" s="13"/>
      <c r="Q58" s="15"/>
      <c r="R58" s="13"/>
      <c r="S58" s="15"/>
      <c r="T58" s="13"/>
      <c r="U58" s="14"/>
      <c r="V58" s="16">
        <f t="shared" si="0"/>
        <v>2390.3075900000003</v>
      </c>
      <c r="W58" s="17">
        <v>2351</v>
      </c>
      <c r="X58" s="17">
        <f t="shared" si="1"/>
        <v>2390.3075900000003</v>
      </c>
      <c r="Y58" s="11" t="s">
        <v>51</v>
      </c>
      <c r="Z58" s="12">
        <v>8</v>
      </c>
      <c r="AA58" s="12">
        <v>28</v>
      </c>
      <c r="AB58" s="12">
        <v>5</v>
      </c>
      <c r="AC58" s="12" t="s">
        <v>244</v>
      </c>
      <c r="AD58" s="12">
        <v>42</v>
      </c>
    </row>
    <row r="59" spans="1:31" ht="36" hidden="1" customHeight="1">
      <c r="A59" s="11">
        <v>58</v>
      </c>
      <c r="B59" s="12" t="s">
        <v>245</v>
      </c>
      <c r="C59" s="12" t="s">
        <v>246</v>
      </c>
      <c r="D59" s="13" t="s">
        <v>60</v>
      </c>
      <c r="E59" s="12" t="s">
        <v>147</v>
      </c>
      <c r="F59" s="14">
        <v>15407600</v>
      </c>
      <c r="G59" s="15"/>
      <c r="H59" s="13"/>
      <c r="I59" s="13"/>
      <c r="J59" s="13"/>
      <c r="K59" s="15"/>
      <c r="L59" s="13"/>
      <c r="M59" s="15"/>
      <c r="N59" s="13"/>
      <c r="O59" s="15"/>
      <c r="P59" s="13"/>
      <c r="Q59" s="15"/>
      <c r="R59" s="13"/>
      <c r="S59" s="15"/>
      <c r="T59" s="13"/>
      <c r="U59" s="14"/>
      <c r="V59" s="16">
        <f t="shared" si="0"/>
        <v>2377.3926800000004</v>
      </c>
      <c r="W59" s="17">
        <v>2377.3926800000004</v>
      </c>
      <c r="X59" s="17">
        <f t="shared" si="1"/>
        <v>2377.3926800000004</v>
      </c>
      <c r="Y59" s="18" t="s">
        <v>34</v>
      </c>
      <c r="Z59" s="12">
        <v>8</v>
      </c>
      <c r="AA59" s="12">
        <v>28</v>
      </c>
      <c r="AB59" s="12">
        <v>6</v>
      </c>
      <c r="AC59" s="12" t="s">
        <v>247</v>
      </c>
      <c r="AD59" s="12">
        <v>78</v>
      </c>
      <c r="AE59" s="10">
        <f>AE58+1</f>
        <v>1</v>
      </c>
    </row>
    <row r="60" spans="1:31" ht="36" hidden="1" customHeight="1">
      <c r="A60" s="11">
        <v>59</v>
      </c>
      <c r="B60" s="12" t="s">
        <v>248</v>
      </c>
      <c r="C60" s="12" t="s">
        <v>249</v>
      </c>
      <c r="D60" s="13" t="s">
        <v>32</v>
      </c>
      <c r="E60" s="12" t="s">
        <v>250</v>
      </c>
      <c r="F60" s="14">
        <v>15406500</v>
      </c>
      <c r="G60" s="15"/>
      <c r="H60" s="13"/>
      <c r="I60" s="13"/>
      <c r="J60" s="13"/>
      <c r="K60" s="15"/>
      <c r="L60" s="13"/>
      <c r="M60" s="15"/>
      <c r="N60" s="13"/>
      <c r="O60" s="15"/>
      <c r="P60" s="13"/>
      <c r="Q60" s="15"/>
      <c r="R60" s="13"/>
      <c r="S60" s="15"/>
      <c r="T60" s="13"/>
      <c r="U60" s="14"/>
      <c r="V60" s="16">
        <f t="shared" si="0"/>
        <v>2377.2229500000003</v>
      </c>
      <c r="W60" s="17">
        <v>2377.2229500000003</v>
      </c>
      <c r="X60" s="17">
        <f t="shared" si="1"/>
        <v>2377.2229500000003</v>
      </c>
      <c r="Y60" s="11" t="s">
        <v>34</v>
      </c>
      <c r="Z60" s="12">
        <v>8</v>
      </c>
      <c r="AA60" s="12">
        <v>28</v>
      </c>
      <c r="AB60" s="12">
        <v>5</v>
      </c>
      <c r="AC60" s="12" t="s">
        <v>251</v>
      </c>
      <c r="AD60" s="12">
        <v>204</v>
      </c>
    </row>
    <row r="61" spans="1:31" ht="36" hidden="1" customHeight="1">
      <c r="A61" s="11">
        <v>60</v>
      </c>
      <c r="B61" s="12" t="s">
        <v>252</v>
      </c>
      <c r="C61" s="12" t="s">
        <v>253</v>
      </c>
      <c r="D61" s="13" t="s">
        <v>32</v>
      </c>
      <c r="E61" s="12" t="s">
        <v>254</v>
      </c>
      <c r="F61" s="14">
        <v>30874900</v>
      </c>
      <c r="G61" s="15"/>
      <c r="H61" s="13"/>
      <c r="I61" s="13"/>
      <c r="J61" s="13"/>
      <c r="K61" s="15"/>
      <c r="L61" s="13"/>
      <c r="M61" s="15"/>
      <c r="N61" s="13"/>
      <c r="O61" s="15"/>
      <c r="P61" s="13"/>
      <c r="Q61" s="19"/>
      <c r="R61" s="13"/>
      <c r="S61" s="19">
        <v>1392</v>
      </c>
      <c r="T61" s="13"/>
      <c r="U61" s="14"/>
      <c r="V61" s="16">
        <f t="shared" si="0"/>
        <v>6281.2770700000001</v>
      </c>
      <c r="W61" s="17">
        <v>3875</v>
      </c>
      <c r="X61" s="17">
        <f t="shared" si="1"/>
        <v>6281.2770700000001</v>
      </c>
      <c r="Y61" s="11" t="s">
        <v>51</v>
      </c>
      <c r="Z61" s="12">
        <v>8</v>
      </c>
      <c r="AA61" s="12">
        <v>28</v>
      </c>
      <c r="AB61" s="12">
        <v>5</v>
      </c>
      <c r="AC61" s="12" t="s">
        <v>255</v>
      </c>
      <c r="AD61" s="12">
        <v>40</v>
      </c>
    </row>
    <row r="62" spans="1:31" ht="36" hidden="1" customHeight="1">
      <c r="A62" s="11">
        <v>61</v>
      </c>
      <c r="B62" s="12" t="s">
        <v>256</v>
      </c>
      <c r="C62" s="12" t="s">
        <v>257</v>
      </c>
      <c r="D62" s="13" t="s">
        <v>60</v>
      </c>
      <c r="E62" s="12" t="s">
        <v>147</v>
      </c>
      <c r="F62" s="14">
        <v>15208300</v>
      </c>
      <c r="G62" s="15"/>
      <c r="H62" s="13"/>
      <c r="I62" s="13"/>
      <c r="J62" s="13"/>
      <c r="K62" s="19">
        <v>135</v>
      </c>
      <c r="L62" s="13"/>
      <c r="M62" s="19"/>
      <c r="N62" s="13"/>
      <c r="O62" s="19"/>
      <c r="P62" s="13"/>
      <c r="Q62" s="19"/>
      <c r="R62" s="13"/>
      <c r="S62" s="19">
        <v>495</v>
      </c>
      <c r="T62" s="13"/>
      <c r="U62" s="14"/>
      <c r="V62" s="16">
        <f t="shared" si="0"/>
        <v>3023.8906900000002</v>
      </c>
      <c r="W62" s="17">
        <v>3023.8906900000002</v>
      </c>
      <c r="X62" s="17">
        <f t="shared" si="1"/>
        <v>3023.8906900000002</v>
      </c>
      <c r="Y62" s="18" t="s">
        <v>34</v>
      </c>
      <c r="Z62" s="12">
        <v>8</v>
      </c>
      <c r="AA62" s="12">
        <v>28</v>
      </c>
      <c r="AB62" s="12">
        <v>6</v>
      </c>
      <c r="AC62" s="12" t="s">
        <v>258</v>
      </c>
      <c r="AD62" s="12">
        <v>99</v>
      </c>
      <c r="AE62" s="10">
        <f>AE61+1</f>
        <v>1</v>
      </c>
    </row>
    <row r="63" spans="1:31" ht="36" hidden="1" customHeight="1">
      <c r="A63" s="11">
        <v>62</v>
      </c>
      <c r="B63" s="12" t="s">
        <v>259</v>
      </c>
      <c r="C63" s="12" t="s">
        <v>260</v>
      </c>
      <c r="D63" s="13" t="s">
        <v>238</v>
      </c>
      <c r="E63" s="12" t="s">
        <v>239</v>
      </c>
      <c r="F63" s="14">
        <v>15587500</v>
      </c>
      <c r="G63" s="15"/>
      <c r="H63" s="13"/>
      <c r="I63" s="13"/>
      <c r="J63" s="13"/>
      <c r="K63" s="15">
        <v>12.2</v>
      </c>
      <c r="L63" s="13"/>
      <c r="M63" s="15"/>
      <c r="N63" s="13"/>
      <c r="O63" s="15"/>
      <c r="P63" s="13"/>
      <c r="Q63" s="15"/>
      <c r="R63" s="13"/>
      <c r="S63" s="15">
        <v>8.8000000000000007</v>
      </c>
      <c r="T63" s="13"/>
      <c r="U63" s="14"/>
      <c r="V63" s="16">
        <f t="shared" si="0"/>
        <v>2427.1872500000004</v>
      </c>
      <c r="W63" s="17">
        <v>2354</v>
      </c>
      <c r="X63" s="17">
        <f t="shared" si="1"/>
        <v>2427.1872500000004</v>
      </c>
      <c r="Y63" s="18" t="s">
        <v>51</v>
      </c>
      <c r="Z63" s="12">
        <v>8</v>
      </c>
      <c r="AA63" s="12">
        <v>28</v>
      </c>
      <c r="AB63" s="12">
        <v>6</v>
      </c>
      <c r="AC63" s="12"/>
      <c r="AD63" s="12"/>
      <c r="AE63" s="10">
        <f>AE62+1</f>
        <v>2</v>
      </c>
    </row>
    <row r="64" spans="1:31" ht="36" hidden="1" customHeight="1">
      <c r="A64" s="11">
        <v>63</v>
      </c>
      <c r="B64" s="12" t="s">
        <v>261</v>
      </c>
      <c r="C64" s="12" t="s">
        <v>262</v>
      </c>
      <c r="D64" s="13" t="s">
        <v>60</v>
      </c>
      <c r="E64" s="12" t="s">
        <v>158</v>
      </c>
      <c r="F64" s="14">
        <v>15051900</v>
      </c>
      <c r="G64" s="15"/>
      <c r="H64" s="13"/>
      <c r="I64" s="13"/>
      <c r="J64" s="13"/>
      <c r="K64" s="15"/>
      <c r="L64" s="13"/>
      <c r="M64" s="15"/>
      <c r="N64" s="13"/>
      <c r="O64" s="15"/>
      <c r="P64" s="13"/>
      <c r="Q64" s="15"/>
      <c r="R64" s="13"/>
      <c r="S64" s="15"/>
      <c r="T64" s="13"/>
      <c r="U64" s="14"/>
      <c r="V64" s="16">
        <f t="shared" si="0"/>
        <v>2322.5081700000001</v>
      </c>
      <c r="W64" s="17">
        <v>2322.5081700000001</v>
      </c>
      <c r="X64" s="17">
        <f t="shared" si="1"/>
        <v>2322.5081700000001</v>
      </c>
      <c r="Y64" s="18" t="s">
        <v>34</v>
      </c>
      <c r="Z64" s="12">
        <v>8</v>
      </c>
      <c r="AA64" s="12">
        <v>28</v>
      </c>
      <c r="AB64" s="12">
        <v>6</v>
      </c>
      <c r="AC64" s="12" t="s">
        <v>263</v>
      </c>
      <c r="AD64" s="12">
        <v>138</v>
      </c>
      <c r="AE64" s="10">
        <f>AE63+1</f>
        <v>3</v>
      </c>
    </row>
    <row r="65" spans="1:31" ht="36" hidden="1" customHeight="1">
      <c r="A65" s="11">
        <v>64</v>
      </c>
      <c r="B65" s="12" t="s">
        <v>264</v>
      </c>
      <c r="C65" s="12" t="s">
        <v>265</v>
      </c>
      <c r="D65" s="13" t="s">
        <v>60</v>
      </c>
      <c r="E65" s="12" t="s">
        <v>266</v>
      </c>
      <c r="F65" s="14">
        <v>15041840</v>
      </c>
      <c r="G65" s="15"/>
      <c r="H65" s="13"/>
      <c r="I65" s="13"/>
      <c r="J65" s="13"/>
      <c r="K65" s="15"/>
      <c r="L65" s="13"/>
      <c r="M65" s="15"/>
      <c r="N65" s="13"/>
      <c r="O65" s="15"/>
      <c r="P65" s="13"/>
      <c r="Q65" s="15"/>
      <c r="R65" s="13"/>
      <c r="S65" s="15"/>
      <c r="T65" s="13"/>
      <c r="U65" s="14"/>
      <c r="V65" s="16">
        <f t="shared" si="0"/>
        <v>2320.9559120000004</v>
      </c>
      <c r="W65" s="17">
        <v>2320.9559120000004</v>
      </c>
      <c r="X65" s="17">
        <f t="shared" si="1"/>
        <v>2320.9559120000004</v>
      </c>
      <c r="Y65" s="18" t="s">
        <v>34</v>
      </c>
      <c r="Z65" s="12">
        <v>8</v>
      </c>
      <c r="AA65" s="12">
        <v>28</v>
      </c>
      <c r="AB65" s="12">
        <v>6</v>
      </c>
      <c r="AC65" s="12" t="s">
        <v>267</v>
      </c>
      <c r="AD65" s="12">
        <v>1977</v>
      </c>
      <c r="AE65" s="10">
        <f>AE64+1</f>
        <v>4</v>
      </c>
    </row>
    <row r="66" spans="1:31" ht="36" hidden="1" customHeight="1">
      <c r="A66" s="11">
        <v>65</v>
      </c>
      <c r="B66" s="12" t="s">
        <v>268</v>
      </c>
      <c r="C66" s="12" t="s">
        <v>269</v>
      </c>
      <c r="D66" s="13" t="s">
        <v>32</v>
      </c>
      <c r="E66" s="12" t="s">
        <v>270</v>
      </c>
      <c r="F66" s="14">
        <v>14908900</v>
      </c>
      <c r="G66" s="15"/>
      <c r="H66" s="13"/>
      <c r="I66" s="13"/>
      <c r="J66" s="13"/>
      <c r="K66" s="15"/>
      <c r="L66" s="13"/>
      <c r="M66" s="15"/>
      <c r="N66" s="13"/>
      <c r="O66" s="15"/>
      <c r="P66" s="13"/>
      <c r="Q66" s="15"/>
      <c r="R66" s="13"/>
      <c r="S66" s="15"/>
      <c r="T66" s="13"/>
      <c r="U66" s="14"/>
      <c r="V66" s="16">
        <f t="shared" ref="V66:V129" si="2">0.0001543*F66+0.7*G66+ 0.7*H66+0.6*I66+0.5*J66+1.02*K66+0.00088*L66+0.99*M66+0.00094*N66+1.05*O66+0.00083*P66+1.09*Q66+0.0009*R66+1.09*S66+1*T66+0*U66</f>
        <v>2300.4432700000002</v>
      </c>
      <c r="W66" s="17">
        <v>2300.4432700000002</v>
      </c>
      <c r="X66" s="17">
        <f t="shared" ref="X66:X129" si="3">IF(Y66="EVN", V66,W66)</f>
        <v>2300.4432700000002</v>
      </c>
      <c r="Y66" s="11" t="s">
        <v>34</v>
      </c>
      <c r="Z66" s="12">
        <v>8</v>
      </c>
      <c r="AA66" s="12">
        <v>28</v>
      </c>
      <c r="AB66" s="12">
        <v>5</v>
      </c>
      <c r="AC66" s="12" t="s">
        <v>271</v>
      </c>
      <c r="AD66" s="12">
        <v>123</v>
      </c>
    </row>
    <row r="67" spans="1:31" s="27" customFormat="1" ht="36" hidden="1" customHeight="1">
      <c r="A67" s="11">
        <v>66</v>
      </c>
      <c r="B67" s="20" t="s">
        <v>272</v>
      </c>
      <c r="C67" s="20" t="s">
        <v>121</v>
      </c>
      <c r="D67" s="13" t="s">
        <v>32</v>
      </c>
      <c r="E67" s="20" t="s">
        <v>273</v>
      </c>
      <c r="F67" s="16">
        <v>14891696</v>
      </c>
      <c r="G67" s="21"/>
      <c r="H67" s="26"/>
      <c r="I67" s="26"/>
      <c r="J67" s="26"/>
      <c r="K67" s="21"/>
      <c r="L67" s="26"/>
      <c r="M67" s="21"/>
      <c r="N67" s="26"/>
      <c r="O67" s="21"/>
      <c r="P67" s="26"/>
      <c r="Q67" s="23"/>
      <c r="R67" s="26"/>
      <c r="S67" s="23">
        <v>69</v>
      </c>
      <c r="T67" s="26"/>
      <c r="U67" s="16"/>
      <c r="V67" s="16">
        <f t="shared" si="2"/>
        <v>2372.9986928000003</v>
      </c>
      <c r="W67" s="17">
        <v>2372.9986928000003</v>
      </c>
      <c r="X67" s="17">
        <f t="shared" si="3"/>
        <v>2372.9986928000003</v>
      </c>
      <c r="Y67" s="11" t="s">
        <v>34</v>
      </c>
      <c r="Z67" s="12">
        <v>8</v>
      </c>
      <c r="AA67" s="12">
        <v>28</v>
      </c>
      <c r="AB67" s="12">
        <v>5</v>
      </c>
      <c r="AC67" s="12" t="s">
        <v>274</v>
      </c>
      <c r="AD67" s="12">
        <v>102</v>
      </c>
    </row>
    <row r="68" spans="1:31" ht="36" hidden="1" customHeight="1">
      <c r="A68" s="11">
        <v>67</v>
      </c>
      <c r="B68" s="12" t="s">
        <v>275</v>
      </c>
      <c r="C68" s="12" t="s">
        <v>276</v>
      </c>
      <c r="D68" s="13" t="s">
        <v>32</v>
      </c>
      <c r="E68" s="12" t="s">
        <v>154</v>
      </c>
      <c r="F68" s="14">
        <v>14804420</v>
      </c>
      <c r="G68" s="15"/>
      <c r="H68" s="13"/>
      <c r="I68" s="13"/>
      <c r="J68" s="13"/>
      <c r="K68" s="15"/>
      <c r="L68" s="13"/>
      <c r="M68" s="15"/>
      <c r="N68" s="13"/>
      <c r="O68" s="15"/>
      <c r="P68" s="13"/>
      <c r="Q68" s="15"/>
      <c r="R68" s="13"/>
      <c r="S68" s="15"/>
      <c r="T68" s="13"/>
      <c r="U68" s="14"/>
      <c r="V68" s="16">
        <f t="shared" si="2"/>
        <v>2284.3220060000003</v>
      </c>
      <c r="W68" s="17">
        <v>2284.3220060000003</v>
      </c>
      <c r="X68" s="17">
        <f t="shared" si="3"/>
        <v>2284.3220060000003</v>
      </c>
      <c r="Y68" s="11" t="s">
        <v>34</v>
      </c>
      <c r="Z68" s="12">
        <v>8</v>
      </c>
      <c r="AA68" s="12">
        <v>28</v>
      </c>
      <c r="AB68" s="12">
        <v>5</v>
      </c>
      <c r="AC68" s="12" t="s">
        <v>277</v>
      </c>
      <c r="AD68" s="12">
        <v>28</v>
      </c>
    </row>
    <row r="69" spans="1:31" ht="36" hidden="1" customHeight="1">
      <c r="A69" s="11">
        <v>68</v>
      </c>
      <c r="B69" s="12" t="s">
        <v>278</v>
      </c>
      <c r="C69" s="12" t="s">
        <v>279</v>
      </c>
      <c r="D69" s="13" t="s">
        <v>32</v>
      </c>
      <c r="E69" s="12" t="s">
        <v>280</v>
      </c>
      <c r="F69" s="14">
        <v>14623400</v>
      </c>
      <c r="G69" s="15"/>
      <c r="H69" s="13"/>
      <c r="I69" s="13"/>
      <c r="J69" s="13"/>
      <c r="K69" s="15"/>
      <c r="L69" s="13"/>
      <c r="M69" s="15"/>
      <c r="N69" s="13"/>
      <c r="O69" s="15"/>
      <c r="P69" s="13"/>
      <c r="Q69" s="15"/>
      <c r="R69" s="13"/>
      <c r="S69" s="15"/>
      <c r="T69" s="13"/>
      <c r="U69" s="14"/>
      <c r="V69" s="16">
        <f t="shared" si="2"/>
        <v>2256.3906200000001</v>
      </c>
      <c r="W69" s="17">
        <v>2256.3906200000001</v>
      </c>
      <c r="X69" s="17">
        <f t="shared" si="3"/>
        <v>2256.3906200000001</v>
      </c>
      <c r="Y69" s="11" t="s">
        <v>34</v>
      </c>
      <c r="Z69" s="12">
        <v>8</v>
      </c>
      <c r="AA69" s="12">
        <v>28</v>
      </c>
      <c r="AB69" s="12">
        <v>5</v>
      </c>
      <c r="AC69" s="12"/>
      <c r="AD69" s="12"/>
    </row>
    <row r="70" spans="1:31" ht="36" hidden="1" customHeight="1">
      <c r="A70" s="11">
        <v>69</v>
      </c>
      <c r="B70" s="12" t="s">
        <v>281</v>
      </c>
      <c r="C70" s="12" t="s">
        <v>282</v>
      </c>
      <c r="D70" s="13" t="s">
        <v>60</v>
      </c>
      <c r="E70" s="12" t="s">
        <v>65</v>
      </c>
      <c r="F70" s="14">
        <v>14601300</v>
      </c>
      <c r="G70" s="15"/>
      <c r="H70" s="13"/>
      <c r="I70" s="13"/>
      <c r="J70" s="13"/>
      <c r="K70" s="15"/>
      <c r="L70" s="13"/>
      <c r="M70" s="15"/>
      <c r="N70" s="13"/>
      <c r="O70" s="15"/>
      <c r="P70" s="13"/>
      <c r="Q70" s="15"/>
      <c r="R70" s="13"/>
      <c r="S70" s="15"/>
      <c r="T70" s="13"/>
      <c r="U70" s="14"/>
      <c r="V70" s="16">
        <f t="shared" si="2"/>
        <v>2252.9805900000001</v>
      </c>
      <c r="W70" s="17">
        <v>2252.9805900000001</v>
      </c>
      <c r="X70" s="17">
        <f t="shared" si="3"/>
        <v>2252.9805900000001</v>
      </c>
      <c r="Y70" s="18" t="s">
        <v>34</v>
      </c>
      <c r="Z70" s="12">
        <v>8</v>
      </c>
      <c r="AA70" s="12">
        <v>28</v>
      </c>
      <c r="AB70" s="12">
        <v>6</v>
      </c>
      <c r="AC70" s="12" t="s">
        <v>283</v>
      </c>
      <c r="AD70" s="12">
        <v>69</v>
      </c>
      <c r="AE70" s="10">
        <f>AE69+1</f>
        <v>1</v>
      </c>
    </row>
    <row r="71" spans="1:31" ht="36" hidden="1" customHeight="1">
      <c r="A71" s="11">
        <v>70</v>
      </c>
      <c r="B71" s="12" t="s">
        <v>284</v>
      </c>
      <c r="C71" s="12" t="s">
        <v>285</v>
      </c>
      <c r="D71" s="13" t="s">
        <v>32</v>
      </c>
      <c r="E71" s="12" t="s">
        <v>286</v>
      </c>
      <c r="F71" s="14">
        <v>14533640</v>
      </c>
      <c r="G71" s="15"/>
      <c r="H71" s="13"/>
      <c r="I71" s="13"/>
      <c r="J71" s="13"/>
      <c r="K71" s="15"/>
      <c r="L71" s="13"/>
      <c r="M71" s="15"/>
      <c r="N71" s="13"/>
      <c r="O71" s="15"/>
      <c r="P71" s="13"/>
      <c r="Q71" s="15"/>
      <c r="R71" s="13"/>
      <c r="S71" s="15"/>
      <c r="T71" s="13"/>
      <c r="U71" s="14"/>
      <c r="V71" s="16">
        <f t="shared" si="2"/>
        <v>2242.5406520000001</v>
      </c>
      <c r="W71" s="17">
        <v>2242.5406520000001</v>
      </c>
      <c r="X71" s="17">
        <f t="shared" si="3"/>
        <v>2242.5406520000001</v>
      </c>
      <c r="Y71" s="11" t="s">
        <v>34</v>
      </c>
      <c r="Z71" s="12">
        <v>8</v>
      </c>
      <c r="AA71" s="12">
        <v>28</v>
      </c>
      <c r="AB71" s="12">
        <v>5</v>
      </c>
      <c r="AC71" s="12"/>
      <c r="AD71" s="12"/>
    </row>
    <row r="72" spans="1:31" ht="36" hidden="1" customHeight="1">
      <c r="A72" s="11">
        <v>71</v>
      </c>
      <c r="B72" s="12" t="s">
        <v>287</v>
      </c>
      <c r="C72" s="12" t="s">
        <v>288</v>
      </c>
      <c r="D72" s="13" t="s">
        <v>32</v>
      </c>
      <c r="E72" s="12" t="s">
        <v>289</v>
      </c>
      <c r="F72" s="14">
        <v>14483900</v>
      </c>
      <c r="G72" s="15"/>
      <c r="H72" s="13"/>
      <c r="I72" s="13"/>
      <c r="J72" s="13"/>
      <c r="K72" s="15"/>
      <c r="L72" s="13"/>
      <c r="M72" s="15"/>
      <c r="N72" s="13"/>
      <c r="O72" s="15"/>
      <c r="P72" s="13"/>
      <c r="Q72" s="15"/>
      <c r="R72" s="13"/>
      <c r="S72" s="15"/>
      <c r="T72" s="13"/>
      <c r="U72" s="14"/>
      <c r="V72" s="16">
        <f t="shared" si="2"/>
        <v>2234.8657700000003</v>
      </c>
      <c r="W72" s="17">
        <v>2234.8657700000003</v>
      </c>
      <c r="X72" s="17">
        <f t="shared" si="3"/>
        <v>2234.8657700000003</v>
      </c>
      <c r="Y72" s="11" t="s">
        <v>34</v>
      </c>
      <c r="Z72" s="12">
        <v>8</v>
      </c>
      <c r="AA72" s="12">
        <v>28</v>
      </c>
      <c r="AB72" s="12">
        <v>5</v>
      </c>
      <c r="AC72" s="12"/>
      <c r="AD72" s="12"/>
    </row>
    <row r="73" spans="1:31" s="27" customFormat="1" ht="36" hidden="1" customHeight="1">
      <c r="A73" s="11">
        <v>72</v>
      </c>
      <c r="B73" s="20" t="s">
        <v>290</v>
      </c>
      <c r="C73" s="20" t="s">
        <v>291</v>
      </c>
      <c r="D73" s="13" t="s">
        <v>32</v>
      </c>
      <c r="E73" s="20" t="s">
        <v>292</v>
      </c>
      <c r="F73" s="16">
        <v>14376980</v>
      </c>
      <c r="G73" s="21"/>
      <c r="H73" s="26"/>
      <c r="I73" s="26"/>
      <c r="J73" s="26"/>
      <c r="K73" s="21"/>
      <c r="L73" s="26"/>
      <c r="M73" s="21"/>
      <c r="N73" s="26"/>
      <c r="O73" s="21"/>
      <c r="P73" s="26"/>
      <c r="Q73" s="21"/>
      <c r="R73" s="26"/>
      <c r="S73" s="21"/>
      <c r="T73" s="26"/>
      <c r="U73" s="16"/>
      <c r="V73" s="16">
        <f t="shared" si="2"/>
        <v>2218.3680140000001</v>
      </c>
      <c r="W73" s="17">
        <v>2218.3680140000001</v>
      </c>
      <c r="X73" s="17">
        <f t="shared" si="3"/>
        <v>2218.3680140000001</v>
      </c>
      <c r="Y73" s="11" t="s">
        <v>34</v>
      </c>
      <c r="Z73" s="12">
        <v>8</v>
      </c>
      <c r="AA73" s="12">
        <v>28</v>
      </c>
      <c r="AB73" s="12">
        <v>5</v>
      </c>
      <c r="AC73" s="12"/>
      <c r="AD73" s="12"/>
    </row>
    <row r="74" spans="1:31" ht="36" hidden="1" customHeight="1">
      <c r="A74" s="11">
        <v>73</v>
      </c>
      <c r="B74" s="12" t="s">
        <v>293</v>
      </c>
      <c r="C74" s="12" t="s">
        <v>294</v>
      </c>
      <c r="D74" s="13" t="s">
        <v>32</v>
      </c>
      <c r="E74" s="12" t="s">
        <v>295</v>
      </c>
      <c r="F74" s="14">
        <v>14345600</v>
      </c>
      <c r="G74" s="15"/>
      <c r="H74" s="13"/>
      <c r="I74" s="13"/>
      <c r="J74" s="13"/>
      <c r="K74" s="15"/>
      <c r="L74" s="13"/>
      <c r="M74" s="15"/>
      <c r="N74" s="13"/>
      <c r="O74" s="15"/>
      <c r="P74" s="13"/>
      <c r="Q74" s="15"/>
      <c r="R74" s="13"/>
      <c r="S74" s="15"/>
      <c r="T74" s="13"/>
      <c r="U74" s="14"/>
      <c r="V74" s="16">
        <f t="shared" si="2"/>
        <v>2213.5260800000001</v>
      </c>
      <c r="W74" s="17">
        <v>2213.5260800000001</v>
      </c>
      <c r="X74" s="17">
        <f t="shared" si="3"/>
        <v>2213.5260800000001</v>
      </c>
      <c r="Y74" s="11" t="s">
        <v>34</v>
      </c>
      <c r="Z74" s="12">
        <v>8</v>
      </c>
      <c r="AA74" s="12">
        <v>28</v>
      </c>
      <c r="AB74" s="12">
        <v>5</v>
      </c>
      <c r="AC74" s="12" t="s">
        <v>296</v>
      </c>
      <c r="AD74" s="12">
        <v>224</v>
      </c>
    </row>
    <row r="75" spans="1:31" ht="36" hidden="1" customHeight="1">
      <c r="A75" s="11">
        <v>74</v>
      </c>
      <c r="B75" s="12" t="s">
        <v>297</v>
      </c>
      <c r="C75" s="12" t="s">
        <v>298</v>
      </c>
      <c r="D75" s="13" t="s">
        <v>32</v>
      </c>
      <c r="E75" s="12" t="s">
        <v>299</v>
      </c>
      <c r="F75" s="14">
        <v>14337000</v>
      </c>
      <c r="G75" s="19">
        <v>8</v>
      </c>
      <c r="H75" s="13"/>
      <c r="I75" s="13"/>
      <c r="J75" s="13"/>
      <c r="K75" s="15">
        <v>18.3</v>
      </c>
      <c r="L75" s="13"/>
      <c r="M75" s="15"/>
      <c r="N75" s="13"/>
      <c r="O75" s="15"/>
      <c r="P75" s="13"/>
      <c r="Q75" s="15"/>
      <c r="R75" s="13"/>
      <c r="S75" s="15"/>
      <c r="T75" s="13"/>
      <c r="U75" s="14"/>
      <c r="V75" s="16">
        <f t="shared" si="2"/>
        <v>2236.4651000000003</v>
      </c>
      <c r="W75" s="17">
        <v>2236.4651000000003</v>
      </c>
      <c r="X75" s="17">
        <f t="shared" si="3"/>
        <v>2236.4651000000003</v>
      </c>
      <c r="Y75" s="11" t="s">
        <v>34</v>
      </c>
      <c r="Z75" s="12">
        <v>8</v>
      </c>
      <c r="AA75" s="12">
        <v>28</v>
      </c>
      <c r="AB75" s="12">
        <v>5</v>
      </c>
      <c r="AC75" s="12" t="s">
        <v>300</v>
      </c>
      <c r="AD75" s="12">
        <v>15</v>
      </c>
    </row>
    <row r="76" spans="1:31" ht="36" hidden="1" customHeight="1">
      <c r="A76" s="11">
        <v>75</v>
      </c>
      <c r="B76" s="20" t="s">
        <v>301</v>
      </c>
      <c r="C76" s="12" t="s">
        <v>302</v>
      </c>
      <c r="D76" s="13" t="s">
        <v>32</v>
      </c>
      <c r="E76" s="12" t="s">
        <v>303</v>
      </c>
      <c r="F76" s="14">
        <v>14279900</v>
      </c>
      <c r="G76" s="15"/>
      <c r="H76" s="13"/>
      <c r="I76" s="13"/>
      <c r="J76" s="13"/>
      <c r="K76" s="15"/>
      <c r="L76" s="13"/>
      <c r="M76" s="15"/>
      <c r="N76" s="13"/>
      <c r="O76" s="15"/>
      <c r="P76" s="13"/>
      <c r="Q76" s="15"/>
      <c r="R76" s="13"/>
      <c r="S76" s="15"/>
      <c r="T76" s="13"/>
      <c r="U76" s="14"/>
      <c r="V76" s="16">
        <f t="shared" si="2"/>
        <v>2203.3885700000001</v>
      </c>
      <c r="W76" s="17">
        <v>2203.3885700000001</v>
      </c>
      <c r="X76" s="17">
        <f t="shared" si="3"/>
        <v>2203.3885700000001</v>
      </c>
      <c r="Y76" s="11" t="s">
        <v>34</v>
      </c>
      <c r="Z76" s="12">
        <v>8</v>
      </c>
      <c r="AA76" s="12">
        <v>28</v>
      </c>
      <c r="AB76" s="12">
        <v>5</v>
      </c>
      <c r="AC76" s="12" t="s">
        <v>304</v>
      </c>
      <c r="AD76" s="12">
        <v>45</v>
      </c>
    </row>
    <row r="77" spans="1:31" ht="36" hidden="1" customHeight="1">
      <c r="A77" s="11">
        <v>76</v>
      </c>
      <c r="B77" s="12" t="s">
        <v>305</v>
      </c>
      <c r="C77" s="12" t="s">
        <v>306</v>
      </c>
      <c r="D77" s="13" t="s">
        <v>32</v>
      </c>
      <c r="E77" s="12" t="s">
        <v>307</v>
      </c>
      <c r="F77" s="14">
        <v>14244200</v>
      </c>
      <c r="G77" s="15"/>
      <c r="H77" s="13"/>
      <c r="I77" s="13"/>
      <c r="J77" s="13"/>
      <c r="K77" s="15"/>
      <c r="L77" s="13"/>
      <c r="M77" s="15"/>
      <c r="N77" s="13"/>
      <c r="O77" s="15"/>
      <c r="P77" s="13"/>
      <c r="Q77" s="15"/>
      <c r="R77" s="13"/>
      <c r="S77" s="15"/>
      <c r="T77" s="13"/>
      <c r="U77" s="14"/>
      <c r="V77" s="16">
        <f t="shared" si="2"/>
        <v>2197.88006</v>
      </c>
      <c r="W77" s="17">
        <v>2197.88006</v>
      </c>
      <c r="X77" s="17">
        <f t="shared" si="3"/>
        <v>2197.88006</v>
      </c>
      <c r="Y77" s="11" t="s">
        <v>34</v>
      </c>
      <c r="Z77" s="12">
        <v>8</v>
      </c>
      <c r="AA77" s="12">
        <v>28</v>
      </c>
      <c r="AB77" s="12">
        <v>5</v>
      </c>
      <c r="AC77" s="12" t="s">
        <v>308</v>
      </c>
      <c r="AD77" s="12">
        <v>48</v>
      </c>
    </row>
    <row r="78" spans="1:31" ht="36" hidden="1" customHeight="1">
      <c r="A78" s="11">
        <v>77</v>
      </c>
      <c r="B78" s="12" t="s">
        <v>309</v>
      </c>
      <c r="C78" s="12" t="s">
        <v>310</v>
      </c>
      <c r="D78" s="13" t="s">
        <v>32</v>
      </c>
      <c r="E78" s="12" t="s">
        <v>311</v>
      </c>
      <c r="F78" s="14">
        <v>21691100</v>
      </c>
      <c r="G78" s="15"/>
      <c r="H78" s="13"/>
      <c r="I78" s="13"/>
      <c r="J78" s="13"/>
      <c r="K78" s="15"/>
      <c r="L78" s="13"/>
      <c r="M78" s="15"/>
      <c r="N78" s="13"/>
      <c r="O78" s="15"/>
      <c r="P78" s="13"/>
      <c r="Q78" s="15"/>
      <c r="R78" s="13"/>
      <c r="S78" s="15"/>
      <c r="T78" s="13"/>
      <c r="U78" s="14"/>
      <c r="V78" s="16">
        <f t="shared" si="2"/>
        <v>3346.9367300000004</v>
      </c>
      <c r="W78" s="17">
        <v>2189</v>
      </c>
      <c r="X78" s="17">
        <f t="shared" si="3"/>
        <v>3346.9367300000004</v>
      </c>
      <c r="Y78" s="11" t="s">
        <v>51</v>
      </c>
      <c r="Z78" s="12">
        <v>8</v>
      </c>
      <c r="AA78" s="12">
        <v>28</v>
      </c>
      <c r="AB78" s="12">
        <v>5</v>
      </c>
      <c r="AC78" s="12" t="s">
        <v>312</v>
      </c>
      <c r="AD78" s="12">
        <v>2323</v>
      </c>
    </row>
    <row r="79" spans="1:31" ht="36" hidden="1" customHeight="1">
      <c r="A79" s="11">
        <v>78</v>
      </c>
      <c r="B79" s="12" t="s">
        <v>313</v>
      </c>
      <c r="C79" s="12" t="s">
        <v>314</v>
      </c>
      <c r="D79" s="13" t="s">
        <v>32</v>
      </c>
      <c r="E79" s="12" t="s">
        <v>315</v>
      </c>
      <c r="F79" s="14">
        <v>14034120</v>
      </c>
      <c r="G79" s="15"/>
      <c r="H79" s="13"/>
      <c r="I79" s="13"/>
      <c r="J79" s="13"/>
      <c r="K79" s="15">
        <v>47.5</v>
      </c>
      <c r="L79" s="13"/>
      <c r="M79" s="15"/>
      <c r="N79" s="13"/>
      <c r="O79" s="15">
        <v>7.4</v>
      </c>
      <c r="P79" s="13"/>
      <c r="Q79" s="19"/>
      <c r="R79" s="13"/>
      <c r="S79" s="19">
        <v>23</v>
      </c>
      <c r="T79" s="13"/>
      <c r="U79" s="14"/>
      <c r="V79" s="16">
        <f t="shared" si="2"/>
        <v>2246.7547159999999</v>
      </c>
      <c r="W79" s="17">
        <v>2246.7547159999999</v>
      </c>
      <c r="X79" s="17">
        <f t="shared" si="3"/>
        <v>2246.7547159999999</v>
      </c>
      <c r="Y79" s="11" t="s">
        <v>34</v>
      </c>
      <c r="Z79" s="12">
        <v>8</v>
      </c>
      <c r="AA79" s="12">
        <v>28</v>
      </c>
      <c r="AB79" s="12">
        <v>5</v>
      </c>
      <c r="AC79" s="12" t="s">
        <v>316</v>
      </c>
      <c r="AD79" s="12">
        <v>21</v>
      </c>
    </row>
    <row r="80" spans="1:31" s="27" customFormat="1" ht="36" hidden="1" customHeight="1">
      <c r="A80" s="11">
        <v>79</v>
      </c>
      <c r="B80" s="20" t="s">
        <v>317</v>
      </c>
      <c r="C80" s="20" t="s">
        <v>318</v>
      </c>
      <c r="D80" s="13" t="s">
        <v>32</v>
      </c>
      <c r="E80" s="20" t="s">
        <v>319</v>
      </c>
      <c r="F80" s="16">
        <v>13410556</v>
      </c>
      <c r="G80" s="21"/>
      <c r="H80" s="26"/>
      <c r="I80" s="26"/>
      <c r="J80" s="26"/>
      <c r="K80" s="21"/>
      <c r="L80" s="26"/>
      <c r="M80" s="21"/>
      <c r="N80" s="26"/>
      <c r="O80" s="21"/>
      <c r="P80" s="26"/>
      <c r="Q80" s="21"/>
      <c r="R80" s="26"/>
      <c r="S80" s="21">
        <v>0.5</v>
      </c>
      <c r="T80" s="26"/>
      <c r="U80" s="16"/>
      <c r="V80" s="16">
        <f t="shared" si="2"/>
        <v>2069.7937908000004</v>
      </c>
      <c r="W80" s="17">
        <v>2069.7937908000004</v>
      </c>
      <c r="X80" s="17">
        <f t="shared" si="3"/>
        <v>2069.7937908000004</v>
      </c>
      <c r="Y80" s="11" t="s">
        <v>34</v>
      </c>
      <c r="Z80" s="12">
        <v>8</v>
      </c>
      <c r="AA80" s="12">
        <v>28</v>
      </c>
      <c r="AB80" s="12">
        <v>5</v>
      </c>
      <c r="AC80" s="12" t="s">
        <v>320</v>
      </c>
      <c r="AD80" s="12">
        <v>2013</v>
      </c>
    </row>
    <row r="81" spans="1:31" ht="36" hidden="1" customHeight="1">
      <c r="A81" s="11">
        <v>80</v>
      </c>
      <c r="B81" s="12" t="s">
        <v>321</v>
      </c>
      <c r="C81" s="12" t="s">
        <v>322</v>
      </c>
      <c r="D81" s="13" t="s">
        <v>60</v>
      </c>
      <c r="E81" s="12" t="s">
        <v>209</v>
      </c>
      <c r="F81" s="14">
        <v>13350200</v>
      </c>
      <c r="G81" s="15"/>
      <c r="H81" s="13"/>
      <c r="I81" s="13"/>
      <c r="J81" s="13"/>
      <c r="K81" s="15"/>
      <c r="L81" s="13"/>
      <c r="M81" s="15"/>
      <c r="N81" s="13"/>
      <c r="O81" s="15"/>
      <c r="P81" s="13"/>
      <c r="Q81" s="15"/>
      <c r="R81" s="13"/>
      <c r="S81" s="15"/>
      <c r="T81" s="13"/>
      <c r="U81" s="14"/>
      <c r="V81" s="16">
        <f t="shared" si="2"/>
        <v>2059.93586</v>
      </c>
      <c r="W81" s="17">
        <v>2059.93586</v>
      </c>
      <c r="X81" s="17">
        <f t="shared" si="3"/>
        <v>2059.93586</v>
      </c>
      <c r="Y81" s="18" t="s">
        <v>34</v>
      </c>
      <c r="Z81" s="12">
        <v>8</v>
      </c>
      <c r="AA81" s="12">
        <v>28</v>
      </c>
      <c r="AB81" s="12">
        <v>6</v>
      </c>
      <c r="AC81" s="12" t="s">
        <v>323</v>
      </c>
      <c r="AD81" s="12">
        <v>2398</v>
      </c>
      <c r="AE81" s="10">
        <f>AE80+1</f>
        <v>1</v>
      </c>
    </row>
    <row r="82" spans="1:31" ht="36" hidden="1" customHeight="1">
      <c r="A82" s="11">
        <v>81</v>
      </c>
      <c r="B82" s="12" t="s">
        <v>324</v>
      </c>
      <c r="C82" s="12" t="s">
        <v>325</v>
      </c>
      <c r="D82" s="13" t="s">
        <v>32</v>
      </c>
      <c r="E82" s="12" t="s">
        <v>326</v>
      </c>
      <c r="F82" s="14">
        <v>13332500</v>
      </c>
      <c r="G82" s="24">
        <v>58652</v>
      </c>
      <c r="H82" s="13"/>
      <c r="I82" s="13"/>
      <c r="J82" s="13"/>
      <c r="K82" s="15">
        <v>350.7</v>
      </c>
      <c r="L82" s="13"/>
      <c r="M82" s="15"/>
      <c r="N82" s="13"/>
      <c r="O82" s="15">
        <v>7.2</v>
      </c>
      <c r="P82" s="13"/>
      <c r="Q82" s="15"/>
      <c r="R82" s="13"/>
      <c r="S82" s="15"/>
      <c r="T82" s="13"/>
      <c r="U82" s="14">
        <v>4443</v>
      </c>
      <c r="V82" s="16">
        <f t="shared" si="2"/>
        <v>43478.878749999989</v>
      </c>
      <c r="W82" s="17">
        <v>43478.878749999989</v>
      </c>
      <c r="X82" s="17">
        <f t="shared" si="3"/>
        <v>43478.878749999989</v>
      </c>
      <c r="Y82" s="11" t="s">
        <v>34</v>
      </c>
      <c r="Z82" s="12">
        <v>8</v>
      </c>
      <c r="AA82" s="12">
        <v>28</v>
      </c>
      <c r="AB82" s="12">
        <v>5</v>
      </c>
      <c r="AC82" s="12" t="s">
        <v>327</v>
      </c>
      <c r="AD82" s="12">
        <v>30</v>
      </c>
    </row>
    <row r="83" spans="1:31" ht="36" hidden="1" customHeight="1">
      <c r="A83" s="11">
        <v>82</v>
      </c>
      <c r="B83" s="12" t="s">
        <v>328</v>
      </c>
      <c r="C83" s="12" t="s">
        <v>329</v>
      </c>
      <c r="D83" s="13" t="s">
        <v>32</v>
      </c>
      <c r="E83" s="12" t="s">
        <v>330</v>
      </c>
      <c r="F83" s="14">
        <v>13294840</v>
      </c>
      <c r="G83" s="15"/>
      <c r="H83" s="13"/>
      <c r="I83" s="13"/>
      <c r="J83" s="13"/>
      <c r="K83" s="15"/>
      <c r="L83" s="13"/>
      <c r="M83" s="15"/>
      <c r="N83" s="13"/>
      <c r="O83" s="15"/>
      <c r="P83" s="13"/>
      <c r="Q83" s="15"/>
      <c r="R83" s="13"/>
      <c r="S83" s="15"/>
      <c r="T83" s="13"/>
      <c r="U83" s="14"/>
      <c r="V83" s="16">
        <f t="shared" si="2"/>
        <v>2051.3938120000003</v>
      </c>
      <c r="W83" s="17">
        <v>2051.3938120000003</v>
      </c>
      <c r="X83" s="17">
        <f t="shared" si="3"/>
        <v>2051.3938120000003</v>
      </c>
      <c r="Y83" s="11" t="s">
        <v>34</v>
      </c>
      <c r="Z83" s="12">
        <v>8</v>
      </c>
      <c r="AA83" s="12">
        <v>28</v>
      </c>
      <c r="AB83" s="12">
        <v>5</v>
      </c>
      <c r="AC83" s="12" t="s">
        <v>331</v>
      </c>
      <c r="AD83" s="12">
        <v>122</v>
      </c>
    </row>
    <row r="84" spans="1:31" ht="36" hidden="1" customHeight="1">
      <c r="A84" s="11">
        <v>83</v>
      </c>
      <c r="B84" s="12" t="s">
        <v>332</v>
      </c>
      <c r="C84" s="12" t="s">
        <v>333</v>
      </c>
      <c r="D84" s="13" t="s">
        <v>32</v>
      </c>
      <c r="E84" s="12" t="s">
        <v>334</v>
      </c>
      <c r="F84" s="14">
        <v>13060400</v>
      </c>
      <c r="G84" s="15"/>
      <c r="H84" s="13"/>
      <c r="I84" s="13"/>
      <c r="J84" s="13"/>
      <c r="K84" s="15"/>
      <c r="L84" s="13"/>
      <c r="M84" s="15"/>
      <c r="N84" s="13"/>
      <c r="O84" s="15"/>
      <c r="P84" s="13"/>
      <c r="Q84" s="15"/>
      <c r="R84" s="13"/>
      <c r="S84" s="15"/>
      <c r="T84" s="13"/>
      <c r="U84" s="14"/>
      <c r="V84" s="16">
        <f t="shared" si="2"/>
        <v>2015.2197200000001</v>
      </c>
      <c r="W84" s="17">
        <v>2015.2197200000001</v>
      </c>
      <c r="X84" s="17">
        <f t="shared" si="3"/>
        <v>2015.2197200000001</v>
      </c>
      <c r="Y84" s="11" t="s">
        <v>34</v>
      </c>
      <c r="Z84" s="12">
        <v>8</v>
      </c>
      <c r="AA84" s="12">
        <v>28</v>
      </c>
      <c r="AB84" s="12">
        <v>5</v>
      </c>
      <c r="AC84" s="12" t="s">
        <v>335</v>
      </c>
      <c r="AD84" s="12">
        <v>206</v>
      </c>
    </row>
    <row r="85" spans="1:31" ht="36" hidden="1" customHeight="1">
      <c r="A85" s="11">
        <v>84</v>
      </c>
      <c r="B85" s="12" t="s">
        <v>336</v>
      </c>
      <c r="C85" s="12" t="s">
        <v>337</v>
      </c>
      <c r="D85" s="13" t="s">
        <v>32</v>
      </c>
      <c r="E85" s="12" t="s">
        <v>338</v>
      </c>
      <c r="F85" s="14">
        <v>12857700</v>
      </c>
      <c r="G85" s="15"/>
      <c r="H85" s="13"/>
      <c r="I85" s="13"/>
      <c r="J85" s="13"/>
      <c r="K85" s="15">
        <v>95.1</v>
      </c>
      <c r="L85" s="13"/>
      <c r="M85" s="15"/>
      <c r="N85" s="13"/>
      <c r="O85" s="15"/>
      <c r="P85" s="13"/>
      <c r="Q85" s="15"/>
      <c r="R85" s="13"/>
      <c r="S85" s="15">
        <v>184.3</v>
      </c>
      <c r="T85" s="13"/>
      <c r="U85" s="14"/>
      <c r="V85" s="16">
        <f t="shared" si="2"/>
        <v>2281.8321100000003</v>
      </c>
      <c r="W85" s="17">
        <v>2281.8321100000003</v>
      </c>
      <c r="X85" s="17">
        <f t="shared" si="3"/>
        <v>2281.8321100000003</v>
      </c>
      <c r="Y85" s="11" t="s">
        <v>34</v>
      </c>
      <c r="Z85" s="12">
        <v>8</v>
      </c>
      <c r="AA85" s="12">
        <v>28</v>
      </c>
      <c r="AB85" s="12">
        <v>5</v>
      </c>
      <c r="AC85" s="12" t="s">
        <v>339</v>
      </c>
      <c r="AD85" s="12">
        <v>46</v>
      </c>
    </row>
    <row r="86" spans="1:31" ht="36" hidden="1" customHeight="1">
      <c r="A86" s="11">
        <v>85</v>
      </c>
      <c r="B86" s="12" t="s">
        <v>340</v>
      </c>
      <c r="C86" s="12" t="s">
        <v>341</v>
      </c>
      <c r="D86" s="13" t="s">
        <v>32</v>
      </c>
      <c r="E86" s="12" t="s">
        <v>342</v>
      </c>
      <c r="F86" s="14">
        <v>12852900</v>
      </c>
      <c r="G86" s="15"/>
      <c r="H86" s="13"/>
      <c r="I86" s="13"/>
      <c r="J86" s="13"/>
      <c r="K86" s="15"/>
      <c r="L86" s="13"/>
      <c r="M86" s="15"/>
      <c r="N86" s="13"/>
      <c r="O86" s="15"/>
      <c r="P86" s="13"/>
      <c r="Q86" s="15"/>
      <c r="R86" s="13"/>
      <c r="S86" s="15"/>
      <c r="T86" s="13"/>
      <c r="U86" s="14"/>
      <c r="V86" s="16">
        <f t="shared" si="2"/>
        <v>1983.2024700000002</v>
      </c>
      <c r="W86" s="17">
        <v>1983.2024700000002</v>
      </c>
      <c r="X86" s="17">
        <f t="shared" si="3"/>
        <v>1983.2024700000002</v>
      </c>
      <c r="Y86" s="11" t="s">
        <v>34</v>
      </c>
      <c r="Z86" s="12">
        <v>8</v>
      </c>
      <c r="AA86" s="12">
        <v>28</v>
      </c>
      <c r="AB86" s="12">
        <v>5</v>
      </c>
      <c r="AC86" s="12" t="s">
        <v>343</v>
      </c>
      <c r="AD86" s="12">
        <v>33</v>
      </c>
    </row>
    <row r="87" spans="1:31" ht="36" hidden="1" customHeight="1">
      <c r="A87" s="11">
        <v>86</v>
      </c>
      <c r="B87" s="12" t="s">
        <v>344</v>
      </c>
      <c r="C87" s="12" t="s">
        <v>345</v>
      </c>
      <c r="D87" s="13" t="s">
        <v>32</v>
      </c>
      <c r="E87" s="12" t="s">
        <v>346</v>
      </c>
      <c r="F87" s="14">
        <v>12396900</v>
      </c>
      <c r="G87" s="15"/>
      <c r="H87" s="13"/>
      <c r="I87" s="13"/>
      <c r="J87" s="13"/>
      <c r="K87" s="15"/>
      <c r="L87" s="13"/>
      <c r="M87" s="15"/>
      <c r="N87" s="13"/>
      <c r="O87" s="15"/>
      <c r="P87" s="13"/>
      <c r="Q87" s="15"/>
      <c r="R87" s="13"/>
      <c r="S87" s="15"/>
      <c r="T87" s="13"/>
      <c r="U87" s="14"/>
      <c r="V87" s="16">
        <f t="shared" si="2"/>
        <v>1912.84167</v>
      </c>
      <c r="W87" s="17">
        <v>1912.84167</v>
      </c>
      <c r="X87" s="17">
        <f t="shared" si="3"/>
        <v>1912.84167</v>
      </c>
      <c r="Y87" s="11" t="s">
        <v>34</v>
      </c>
      <c r="Z87" s="12">
        <v>8</v>
      </c>
      <c r="AA87" s="12">
        <v>28</v>
      </c>
      <c r="AB87" s="12">
        <v>5</v>
      </c>
      <c r="AC87" s="12" t="s">
        <v>347</v>
      </c>
      <c r="AD87" s="12">
        <v>133</v>
      </c>
    </row>
    <row r="88" spans="1:31" s="27" customFormat="1" ht="36" hidden="1" customHeight="1">
      <c r="A88" s="11">
        <v>87</v>
      </c>
      <c r="B88" s="20" t="s">
        <v>348</v>
      </c>
      <c r="C88" s="20" t="s">
        <v>349</v>
      </c>
      <c r="D88" s="13" t="s">
        <v>60</v>
      </c>
      <c r="E88" s="20" t="s">
        <v>180</v>
      </c>
      <c r="F88" s="16">
        <v>15784960</v>
      </c>
      <c r="G88" s="21"/>
      <c r="H88" s="26"/>
      <c r="I88" s="26"/>
      <c r="J88" s="26"/>
      <c r="K88" s="21"/>
      <c r="L88" s="26"/>
      <c r="M88" s="22">
        <v>300</v>
      </c>
      <c r="N88" s="26"/>
      <c r="O88" s="21"/>
      <c r="P88" s="26"/>
      <c r="Q88" s="21"/>
      <c r="R88" s="26"/>
      <c r="S88" s="21"/>
      <c r="T88" s="26"/>
      <c r="U88" s="16"/>
      <c r="V88" s="16">
        <f t="shared" si="2"/>
        <v>2732.6193280000002</v>
      </c>
      <c r="W88" s="17">
        <v>2201</v>
      </c>
      <c r="X88" s="17">
        <f t="shared" si="3"/>
        <v>2732.6193280000002</v>
      </c>
      <c r="Y88" s="25" t="s">
        <v>51</v>
      </c>
      <c r="Z88" s="12">
        <v>8</v>
      </c>
      <c r="AA88" s="12">
        <v>28</v>
      </c>
      <c r="AB88" s="12">
        <v>6</v>
      </c>
      <c r="AC88" s="12" t="s">
        <v>350</v>
      </c>
      <c r="AD88" s="12">
        <v>2325</v>
      </c>
      <c r="AE88" s="10">
        <f>AE87+1</f>
        <v>1</v>
      </c>
    </row>
    <row r="89" spans="1:31" ht="36" hidden="1" customHeight="1">
      <c r="A89" s="11">
        <v>88</v>
      </c>
      <c r="B89" s="20" t="s">
        <v>351</v>
      </c>
      <c r="C89" s="20" t="s">
        <v>352</v>
      </c>
      <c r="D89" s="13" t="s">
        <v>32</v>
      </c>
      <c r="E89" s="20" t="s">
        <v>353</v>
      </c>
      <c r="F89" s="28">
        <v>16452900</v>
      </c>
      <c r="G89" s="21"/>
      <c r="H89" s="13"/>
      <c r="I89" s="13"/>
      <c r="J89" s="13"/>
      <c r="K89" s="21"/>
      <c r="L89" s="13"/>
      <c r="M89" s="21"/>
      <c r="N89" s="13"/>
      <c r="O89" s="21"/>
      <c r="P89" s="13"/>
      <c r="Q89" s="21"/>
      <c r="R89" s="13"/>
      <c r="S89" s="21"/>
      <c r="T89" s="13"/>
      <c r="U89" s="16"/>
      <c r="V89" s="16">
        <f t="shared" si="2"/>
        <v>2538.6824700000002</v>
      </c>
      <c r="W89" s="17">
        <v>1891</v>
      </c>
      <c r="X89" s="17">
        <f t="shared" si="3"/>
        <v>2538.6824700000002</v>
      </c>
      <c r="Y89" s="11" t="s">
        <v>51</v>
      </c>
      <c r="Z89" s="12">
        <v>8</v>
      </c>
      <c r="AA89" s="12">
        <v>28</v>
      </c>
      <c r="AB89" s="12">
        <v>5</v>
      </c>
      <c r="AC89" s="12" t="s">
        <v>354</v>
      </c>
      <c r="AD89" s="12">
        <v>31</v>
      </c>
    </row>
    <row r="90" spans="1:31" ht="36" hidden="1" customHeight="1">
      <c r="A90" s="11">
        <v>89</v>
      </c>
      <c r="B90" s="20" t="s">
        <v>355</v>
      </c>
      <c r="C90" s="20" t="s">
        <v>356</v>
      </c>
      <c r="D90" s="13" t="s">
        <v>238</v>
      </c>
      <c r="E90" s="20" t="s">
        <v>239</v>
      </c>
      <c r="F90" s="16">
        <v>14051800</v>
      </c>
      <c r="G90" s="21"/>
      <c r="H90" s="13"/>
      <c r="I90" s="13"/>
      <c r="J90" s="13"/>
      <c r="K90" s="21"/>
      <c r="L90" s="13"/>
      <c r="M90" s="21"/>
      <c r="N90" s="13"/>
      <c r="O90" s="21"/>
      <c r="P90" s="13"/>
      <c r="Q90" s="21"/>
      <c r="R90" s="13"/>
      <c r="S90" s="21"/>
      <c r="T90" s="13"/>
      <c r="U90" s="16"/>
      <c r="V90" s="16">
        <f t="shared" si="2"/>
        <v>2168.19274</v>
      </c>
      <c r="W90" s="17">
        <v>1891</v>
      </c>
      <c r="X90" s="17">
        <f t="shared" si="3"/>
        <v>2168.19274</v>
      </c>
      <c r="Y90" s="25" t="s">
        <v>51</v>
      </c>
      <c r="Z90" s="12">
        <v>8</v>
      </c>
      <c r="AA90" s="12">
        <v>28</v>
      </c>
      <c r="AB90" s="12">
        <v>6</v>
      </c>
      <c r="AC90" s="12" t="s">
        <v>357</v>
      </c>
      <c r="AD90" s="12">
        <v>131</v>
      </c>
      <c r="AE90" s="10">
        <f>AE89+1</f>
        <v>1</v>
      </c>
    </row>
    <row r="91" spans="1:31" ht="36" hidden="1" customHeight="1">
      <c r="A91" s="11">
        <v>90</v>
      </c>
      <c r="B91" s="12" t="s">
        <v>358</v>
      </c>
      <c r="C91" s="12" t="s">
        <v>359</v>
      </c>
      <c r="D91" s="13" t="s">
        <v>32</v>
      </c>
      <c r="E91" s="12" t="s">
        <v>360</v>
      </c>
      <c r="F91" s="14">
        <v>11576800</v>
      </c>
      <c r="G91" s="15"/>
      <c r="H91" s="13"/>
      <c r="I91" s="13"/>
      <c r="J91" s="13"/>
      <c r="K91" s="15"/>
      <c r="L91" s="13"/>
      <c r="M91" s="15"/>
      <c r="N91" s="13"/>
      <c r="O91" s="15"/>
      <c r="P91" s="13"/>
      <c r="Q91" s="15"/>
      <c r="R91" s="13"/>
      <c r="S91" s="15"/>
      <c r="T91" s="13"/>
      <c r="U91" s="14"/>
      <c r="V91" s="16">
        <f t="shared" si="2"/>
        <v>1786.30024</v>
      </c>
      <c r="W91" s="17">
        <v>1786.30024</v>
      </c>
      <c r="X91" s="17">
        <f t="shared" si="3"/>
        <v>1786.30024</v>
      </c>
      <c r="Y91" s="11" t="s">
        <v>34</v>
      </c>
      <c r="Z91" s="12">
        <v>8</v>
      </c>
      <c r="AA91" s="12">
        <v>28</v>
      </c>
      <c r="AB91" s="12">
        <v>5</v>
      </c>
      <c r="AC91" s="12" t="s">
        <v>361</v>
      </c>
      <c r="AD91" s="12">
        <v>216</v>
      </c>
    </row>
    <row r="92" spans="1:31" ht="36" hidden="1" customHeight="1">
      <c r="A92" s="11">
        <v>91</v>
      </c>
      <c r="B92" s="12" t="s">
        <v>362</v>
      </c>
      <c r="C92" s="12" t="s">
        <v>363</v>
      </c>
      <c r="D92" s="13" t="s">
        <v>60</v>
      </c>
      <c r="E92" s="12" t="s">
        <v>61</v>
      </c>
      <c r="F92" s="14">
        <v>11418400</v>
      </c>
      <c r="G92" s="15"/>
      <c r="H92" s="13"/>
      <c r="I92" s="13"/>
      <c r="J92" s="13"/>
      <c r="K92" s="15"/>
      <c r="L92" s="13"/>
      <c r="M92" s="15"/>
      <c r="N92" s="13"/>
      <c r="O92" s="15"/>
      <c r="P92" s="13"/>
      <c r="Q92" s="15"/>
      <c r="R92" s="13"/>
      <c r="S92" s="15"/>
      <c r="T92" s="13"/>
      <c r="U92" s="14"/>
      <c r="V92" s="16">
        <f t="shared" si="2"/>
        <v>1761.8591200000001</v>
      </c>
      <c r="W92" s="17">
        <v>1761.8591200000001</v>
      </c>
      <c r="X92" s="17">
        <f t="shared" si="3"/>
        <v>1761.8591200000001</v>
      </c>
      <c r="Y92" s="18" t="s">
        <v>34</v>
      </c>
      <c r="Z92" s="12">
        <v>8</v>
      </c>
      <c r="AA92" s="12">
        <v>28</v>
      </c>
      <c r="AB92" s="12">
        <v>6</v>
      </c>
      <c r="AC92" s="12" t="s">
        <v>364</v>
      </c>
      <c r="AD92" s="12">
        <v>192</v>
      </c>
      <c r="AE92" s="10">
        <f>AE91+1</f>
        <v>1</v>
      </c>
    </row>
    <row r="93" spans="1:31" ht="36" hidden="1" customHeight="1">
      <c r="A93" s="11">
        <v>92</v>
      </c>
      <c r="B93" s="12" t="s">
        <v>365</v>
      </c>
      <c r="C93" s="12" t="s">
        <v>366</v>
      </c>
      <c r="D93" s="13" t="s">
        <v>32</v>
      </c>
      <c r="E93" s="12" t="s">
        <v>367</v>
      </c>
      <c r="F93" s="14">
        <v>11244000</v>
      </c>
      <c r="G93" s="15"/>
      <c r="H93" s="13"/>
      <c r="I93" s="13"/>
      <c r="J93" s="13"/>
      <c r="K93" s="15"/>
      <c r="L93" s="13"/>
      <c r="M93" s="15"/>
      <c r="N93" s="13"/>
      <c r="O93" s="15"/>
      <c r="P93" s="13"/>
      <c r="Q93" s="15"/>
      <c r="R93" s="13"/>
      <c r="S93" s="15"/>
      <c r="T93" s="13"/>
      <c r="U93" s="14"/>
      <c r="V93" s="16">
        <f t="shared" si="2"/>
        <v>1734.9492</v>
      </c>
      <c r="W93" s="17">
        <v>1734.9492</v>
      </c>
      <c r="X93" s="17">
        <f t="shared" si="3"/>
        <v>1734.9492</v>
      </c>
      <c r="Y93" s="11" t="s">
        <v>34</v>
      </c>
      <c r="Z93" s="12">
        <v>8</v>
      </c>
      <c r="AA93" s="12">
        <v>28</v>
      </c>
      <c r="AB93" s="12">
        <v>5</v>
      </c>
      <c r="AC93" s="12" t="s">
        <v>368</v>
      </c>
      <c r="AD93" s="12">
        <v>49</v>
      </c>
    </row>
    <row r="94" spans="1:31" ht="36" hidden="1" customHeight="1">
      <c r="A94" s="11">
        <v>93</v>
      </c>
      <c r="B94" s="12" t="s">
        <v>369</v>
      </c>
      <c r="C94" s="12" t="s">
        <v>370</v>
      </c>
      <c r="D94" s="13" t="s">
        <v>32</v>
      </c>
      <c r="E94" s="12" t="s">
        <v>371</v>
      </c>
      <c r="F94" s="14">
        <v>11533100</v>
      </c>
      <c r="G94" s="14">
        <v>10172</v>
      </c>
      <c r="H94" s="13"/>
      <c r="I94" s="13"/>
      <c r="J94" s="13"/>
      <c r="K94" s="15"/>
      <c r="L94" s="13"/>
      <c r="M94" s="15"/>
      <c r="N94" s="13"/>
      <c r="O94" s="15"/>
      <c r="P94" s="13"/>
      <c r="Q94" s="15"/>
      <c r="R94" s="13"/>
      <c r="S94" s="15"/>
      <c r="T94" s="13"/>
      <c r="U94" s="14"/>
      <c r="V94" s="16">
        <f t="shared" si="2"/>
        <v>8899.9573299999993</v>
      </c>
      <c r="W94" s="17">
        <v>8843</v>
      </c>
      <c r="X94" s="17">
        <f t="shared" si="3"/>
        <v>8899.9573299999993</v>
      </c>
      <c r="Y94" s="11" t="s">
        <v>51</v>
      </c>
      <c r="Z94" s="12">
        <v>8</v>
      </c>
      <c r="AA94" s="12">
        <v>28</v>
      </c>
      <c r="AB94" s="12">
        <v>5</v>
      </c>
      <c r="AC94" s="12" t="s">
        <v>372</v>
      </c>
      <c r="AD94" s="12">
        <v>124</v>
      </c>
    </row>
    <row r="95" spans="1:31" ht="36" hidden="1" customHeight="1">
      <c r="A95" s="11">
        <v>94</v>
      </c>
      <c r="B95" s="12" t="s">
        <v>373</v>
      </c>
      <c r="C95" s="12" t="s">
        <v>374</v>
      </c>
      <c r="D95" s="13" t="s">
        <v>60</v>
      </c>
      <c r="E95" s="12" t="s">
        <v>375</v>
      </c>
      <c r="F95" s="14">
        <v>10957900</v>
      </c>
      <c r="G95" s="15"/>
      <c r="H95" s="13"/>
      <c r="I95" s="13"/>
      <c r="J95" s="13"/>
      <c r="K95" s="15"/>
      <c r="L95" s="13"/>
      <c r="M95" s="15"/>
      <c r="N95" s="13"/>
      <c r="O95" s="15"/>
      <c r="P95" s="13"/>
      <c r="Q95" s="15"/>
      <c r="R95" s="13"/>
      <c r="S95" s="15"/>
      <c r="T95" s="13"/>
      <c r="U95" s="14"/>
      <c r="V95" s="16">
        <f t="shared" si="2"/>
        <v>1690.8039700000002</v>
      </c>
      <c r="W95" s="17">
        <v>1690.8039700000002</v>
      </c>
      <c r="X95" s="17">
        <f t="shared" si="3"/>
        <v>1690.8039700000002</v>
      </c>
      <c r="Y95" s="18" t="s">
        <v>34</v>
      </c>
      <c r="Z95" s="12">
        <v>8</v>
      </c>
      <c r="AA95" s="12">
        <v>28</v>
      </c>
      <c r="AB95" s="12">
        <v>6</v>
      </c>
      <c r="AC95" s="12" t="s">
        <v>376</v>
      </c>
      <c r="AD95" s="12">
        <v>1998</v>
      </c>
      <c r="AE95" s="10">
        <f>AE94+1</f>
        <v>1</v>
      </c>
    </row>
    <row r="96" spans="1:31" ht="36" hidden="1" customHeight="1">
      <c r="A96" s="11">
        <v>95</v>
      </c>
      <c r="B96" s="12" t="s">
        <v>377</v>
      </c>
      <c r="C96" s="12" t="s">
        <v>378</v>
      </c>
      <c r="D96" s="13" t="s">
        <v>60</v>
      </c>
      <c r="E96" s="12" t="s">
        <v>147</v>
      </c>
      <c r="F96" s="14">
        <v>10821200</v>
      </c>
      <c r="G96" s="15"/>
      <c r="H96" s="13"/>
      <c r="I96" s="13"/>
      <c r="J96" s="13"/>
      <c r="K96" s="19">
        <v>16</v>
      </c>
      <c r="L96" s="13"/>
      <c r="M96" s="15"/>
      <c r="N96" s="13"/>
      <c r="O96" s="15"/>
      <c r="P96" s="13"/>
      <c r="Q96" s="15"/>
      <c r="R96" s="13"/>
      <c r="S96" s="15"/>
      <c r="T96" s="13"/>
      <c r="U96" s="14"/>
      <c r="V96" s="16">
        <f t="shared" si="2"/>
        <v>1686.03116</v>
      </c>
      <c r="W96" s="17">
        <v>1686.03116</v>
      </c>
      <c r="X96" s="17">
        <f t="shared" si="3"/>
        <v>1686.03116</v>
      </c>
      <c r="Y96" s="18" t="s">
        <v>34</v>
      </c>
      <c r="Z96" s="12">
        <v>8</v>
      </c>
      <c r="AA96" s="12">
        <v>28</v>
      </c>
      <c r="AB96" s="12">
        <v>6</v>
      </c>
      <c r="AC96" s="12" t="s">
        <v>379</v>
      </c>
      <c r="AD96" s="12">
        <v>72</v>
      </c>
      <c r="AE96" s="10">
        <f>AE95+1</f>
        <v>2</v>
      </c>
    </row>
    <row r="97" spans="1:31" ht="36" hidden="1" customHeight="1">
      <c r="A97" s="11">
        <v>96</v>
      </c>
      <c r="B97" s="12" t="s">
        <v>380</v>
      </c>
      <c r="C97" s="12" t="s">
        <v>381</v>
      </c>
      <c r="D97" s="13" t="s">
        <v>32</v>
      </c>
      <c r="E97" s="12" t="s">
        <v>382</v>
      </c>
      <c r="F97" s="14">
        <v>10790400</v>
      </c>
      <c r="G97" s="15"/>
      <c r="H97" s="13"/>
      <c r="I97" s="13"/>
      <c r="J97" s="13"/>
      <c r="K97" s="15"/>
      <c r="L97" s="13"/>
      <c r="M97" s="15"/>
      <c r="N97" s="13"/>
      <c r="O97" s="15"/>
      <c r="P97" s="13"/>
      <c r="Q97" s="15"/>
      <c r="R97" s="13"/>
      <c r="S97" s="15"/>
      <c r="T97" s="13"/>
      <c r="U97" s="14"/>
      <c r="V97" s="16">
        <f t="shared" si="2"/>
        <v>1664.9587200000001</v>
      </c>
      <c r="W97" s="17">
        <v>1664.9587200000001</v>
      </c>
      <c r="X97" s="17">
        <f t="shared" si="3"/>
        <v>1664.9587200000001</v>
      </c>
      <c r="Y97" s="11" t="s">
        <v>34</v>
      </c>
      <c r="Z97" s="12">
        <v>8</v>
      </c>
      <c r="AA97" s="12">
        <v>28</v>
      </c>
      <c r="AB97" s="12">
        <v>5</v>
      </c>
      <c r="AC97" s="12" t="s">
        <v>383</v>
      </c>
      <c r="AD97" s="12">
        <v>10</v>
      </c>
    </row>
    <row r="98" spans="1:31" ht="36" hidden="1" customHeight="1">
      <c r="A98" s="11">
        <v>97</v>
      </c>
      <c r="B98" s="12" t="s">
        <v>384</v>
      </c>
      <c r="C98" s="12" t="s">
        <v>385</v>
      </c>
      <c r="D98" s="13" t="s">
        <v>60</v>
      </c>
      <c r="E98" s="12" t="s">
        <v>205</v>
      </c>
      <c r="F98" s="14">
        <v>10669180</v>
      </c>
      <c r="G98" s="15"/>
      <c r="H98" s="13"/>
      <c r="I98" s="13"/>
      <c r="J98" s="13"/>
      <c r="K98" s="15"/>
      <c r="L98" s="13"/>
      <c r="M98" s="15"/>
      <c r="N98" s="13"/>
      <c r="O98" s="15"/>
      <c r="P98" s="13"/>
      <c r="Q98" s="15"/>
      <c r="R98" s="13"/>
      <c r="S98" s="15"/>
      <c r="T98" s="13"/>
      <c r="U98" s="14"/>
      <c r="V98" s="16">
        <f t="shared" si="2"/>
        <v>1646.2544740000001</v>
      </c>
      <c r="W98" s="17">
        <v>1646.2544740000001</v>
      </c>
      <c r="X98" s="17">
        <f t="shared" si="3"/>
        <v>1646.2544740000001</v>
      </c>
      <c r="Y98" s="18" t="s">
        <v>34</v>
      </c>
      <c r="Z98" s="12">
        <v>8</v>
      </c>
      <c r="AA98" s="12">
        <v>28</v>
      </c>
      <c r="AB98" s="12">
        <v>6</v>
      </c>
      <c r="AC98" s="12" t="s">
        <v>386</v>
      </c>
      <c r="AD98" s="12">
        <v>1995</v>
      </c>
      <c r="AE98" s="10">
        <f>AE97+1</f>
        <v>1</v>
      </c>
    </row>
    <row r="99" spans="1:31" ht="36" hidden="1" customHeight="1">
      <c r="A99" s="11">
        <v>98</v>
      </c>
      <c r="B99" s="12" t="s">
        <v>387</v>
      </c>
      <c r="C99" s="12" t="s">
        <v>388</v>
      </c>
      <c r="D99" s="13" t="s">
        <v>60</v>
      </c>
      <c r="E99" s="12" t="s">
        <v>147</v>
      </c>
      <c r="F99" s="14">
        <v>10539869</v>
      </c>
      <c r="G99" s="15"/>
      <c r="H99" s="13"/>
      <c r="I99" s="13"/>
      <c r="J99" s="13"/>
      <c r="K99" s="15"/>
      <c r="L99" s="13"/>
      <c r="M99" s="15"/>
      <c r="N99" s="13"/>
      <c r="O99" s="15"/>
      <c r="P99" s="13"/>
      <c r="Q99" s="15"/>
      <c r="R99" s="13"/>
      <c r="S99" s="15"/>
      <c r="T99" s="13"/>
      <c r="U99" s="14"/>
      <c r="V99" s="16">
        <f t="shared" si="2"/>
        <v>1626.3017867000001</v>
      </c>
      <c r="W99" s="17">
        <v>1626.3017867000001</v>
      </c>
      <c r="X99" s="17">
        <f t="shared" si="3"/>
        <v>1626.3017867000001</v>
      </c>
      <c r="Y99" s="18" t="s">
        <v>34</v>
      </c>
      <c r="Z99" s="12">
        <v>8</v>
      </c>
      <c r="AA99" s="12">
        <v>28</v>
      </c>
      <c r="AB99" s="12">
        <v>6</v>
      </c>
      <c r="AC99" s="12" t="s">
        <v>389</v>
      </c>
      <c r="AD99" s="12">
        <v>173</v>
      </c>
      <c r="AE99" s="10">
        <f>AE98+1</f>
        <v>2</v>
      </c>
    </row>
    <row r="100" spans="1:31" ht="36" hidden="1" customHeight="1">
      <c r="A100" s="11">
        <v>99</v>
      </c>
      <c r="B100" s="12" t="s">
        <v>390</v>
      </c>
      <c r="C100" s="12" t="s">
        <v>391</v>
      </c>
      <c r="D100" s="13" t="s">
        <v>32</v>
      </c>
      <c r="E100" s="12" t="s">
        <v>392</v>
      </c>
      <c r="F100" s="14">
        <v>10515300</v>
      </c>
      <c r="G100" s="15"/>
      <c r="H100" s="13"/>
      <c r="I100" s="13"/>
      <c r="J100" s="13"/>
      <c r="K100" s="15"/>
      <c r="L100" s="13"/>
      <c r="M100" s="15"/>
      <c r="N100" s="13"/>
      <c r="O100" s="15"/>
      <c r="P100" s="13"/>
      <c r="Q100" s="15"/>
      <c r="R100" s="13"/>
      <c r="S100" s="15"/>
      <c r="T100" s="13"/>
      <c r="U100" s="14"/>
      <c r="V100" s="16">
        <f t="shared" si="2"/>
        <v>1622.51079</v>
      </c>
      <c r="W100" s="17">
        <v>1622.51079</v>
      </c>
      <c r="X100" s="17">
        <f t="shared" si="3"/>
        <v>1622.51079</v>
      </c>
      <c r="Y100" s="11" t="s">
        <v>34</v>
      </c>
      <c r="Z100" s="12">
        <v>8</v>
      </c>
      <c r="AA100" s="12">
        <v>28</v>
      </c>
      <c r="AB100" s="12">
        <v>5</v>
      </c>
      <c r="AC100" s="12" t="s">
        <v>393</v>
      </c>
      <c r="AD100" s="12">
        <v>3266</v>
      </c>
    </row>
    <row r="101" spans="1:31" ht="36" hidden="1" customHeight="1">
      <c r="A101" s="11">
        <v>100</v>
      </c>
      <c r="B101" s="12" t="s">
        <v>394</v>
      </c>
      <c r="C101" s="12" t="s">
        <v>395</v>
      </c>
      <c r="D101" s="13" t="s">
        <v>32</v>
      </c>
      <c r="E101" s="12" t="s">
        <v>396</v>
      </c>
      <c r="F101" s="14">
        <v>10358000</v>
      </c>
      <c r="G101" s="15"/>
      <c r="H101" s="13"/>
      <c r="I101" s="13"/>
      <c r="J101" s="13"/>
      <c r="K101" s="15"/>
      <c r="L101" s="13"/>
      <c r="M101" s="15"/>
      <c r="N101" s="13"/>
      <c r="O101" s="15"/>
      <c r="P101" s="13"/>
      <c r="Q101" s="19"/>
      <c r="R101" s="13"/>
      <c r="S101" s="19"/>
      <c r="T101" s="13"/>
      <c r="U101" s="14"/>
      <c r="V101" s="16">
        <f t="shared" si="2"/>
        <v>1598.2394000000002</v>
      </c>
      <c r="W101" s="17">
        <v>1598.2394000000002</v>
      </c>
      <c r="X101" s="17">
        <f t="shared" si="3"/>
        <v>1598.2394000000002</v>
      </c>
      <c r="Y101" s="11" t="s">
        <v>34</v>
      </c>
      <c r="Z101" s="12">
        <v>8</v>
      </c>
      <c r="AA101" s="12">
        <v>28</v>
      </c>
      <c r="AB101" s="12">
        <v>5</v>
      </c>
      <c r="AC101" s="12"/>
      <c r="AD101" s="12"/>
    </row>
    <row r="102" spans="1:31" ht="36" hidden="1" customHeight="1">
      <c r="A102" s="11">
        <v>101</v>
      </c>
      <c r="B102" s="12" t="s">
        <v>397</v>
      </c>
      <c r="C102" s="12" t="s">
        <v>398</v>
      </c>
      <c r="D102" s="13" t="s">
        <v>32</v>
      </c>
      <c r="E102" s="12" t="s">
        <v>399</v>
      </c>
      <c r="F102" s="14">
        <v>10297600</v>
      </c>
      <c r="G102" s="15"/>
      <c r="H102" s="13"/>
      <c r="I102" s="13"/>
      <c r="J102" s="13"/>
      <c r="K102" s="15"/>
      <c r="L102" s="13"/>
      <c r="M102" s="15"/>
      <c r="N102" s="13"/>
      <c r="O102" s="15"/>
      <c r="P102" s="13"/>
      <c r="Q102" s="15"/>
      <c r="R102" s="13"/>
      <c r="S102" s="15"/>
      <c r="T102" s="13"/>
      <c r="U102" s="14"/>
      <c r="V102" s="16">
        <f t="shared" si="2"/>
        <v>1588.9196800000002</v>
      </c>
      <c r="W102" s="17">
        <v>1588.9196800000002</v>
      </c>
      <c r="X102" s="17">
        <f t="shared" si="3"/>
        <v>1588.9196800000002</v>
      </c>
      <c r="Y102" s="11" t="s">
        <v>34</v>
      </c>
      <c r="Z102" s="12">
        <v>8</v>
      </c>
      <c r="AA102" s="12">
        <v>28</v>
      </c>
      <c r="AB102" s="12">
        <v>5</v>
      </c>
      <c r="AC102" s="12"/>
      <c r="AD102" s="12"/>
    </row>
    <row r="103" spans="1:31" ht="36" hidden="1" customHeight="1">
      <c r="A103" s="11">
        <v>102</v>
      </c>
      <c r="B103" s="12" t="s">
        <v>400</v>
      </c>
      <c r="C103" s="12" t="s">
        <v>401</v>
      </c>
      <c r="D103" s="13" t="s">
        <v>402</v>
      </c>
      <c r="E103" s="12" t="s">
        <v>403</v>
      </c>
      <c r="F103" s="14">
        <v>10302870</v>
      </c>
      <c r="G103" s="15"/>
      <c r="H103" s="13"/>
      <c r="I103" s="13"/>
      <c r="J103" s="13"/>
      <c r="K103" s="15"/>
      <c r="L103" s="13"/>
      <c r="M103" s="15"/>
      <c r="N103" s="13"/>
      <c r="O103" s="15"/>
      <c r="P103" s="13"/>
      <c r="Q103" s="15"/>
      <c r="R103" s="13"/>
      <c r="S103" s="15"/>
      <c r="T103" s="13"/>
      <c r="U103" s="14"/>
      <c r="V103" s="16">
        <f t="shared" si="2"/>
        <v>1589.732841</v>
      </c>
      <c r="W103" s="17">
        <v>1587</v>
      </c>
      <c r="X103" s="17">
        <f t="shared" si="3"/>
        <v>1589.732841</v>
      </c>
      <c r="Y103" s="18" t="s">
        <v>51</v>
      </c>
      <c r="Z103" s="12">
        <v>8</v>
      </c>
      <c r="AA103" s="12">
        <v>28</v>
      </c>
      <c r="AB103" s="12">
        <v>6</v>
      </c>
      <c r="AC103" s="12" t="s">
        <v>404</v>
      </c>
      <c r="AD103" s="12">
        <v>2330</v>
      </c>
    </row>
    <row r="104" spans="1:31" ht="36" hidden="1" customHeight="1">
      <c r="A104" s="11">
        <v>103</v>
      </c>
      <c r="B104" s="12" t="s">
        <v>405</v>
      </c>
      <c r="C104" s="12" t="s">
        <v>406</v>
      </c>
      <c r="D104" s="13" t="s">
        <v>32</v>
      </c>
      <c r="E104" s="12" t="s">
        <v>407</v>
      </c>
      <c r="F104" s="14">
        <v>10234086</v>
      </c>
      <c r="G104" s="15"/>
      <c r="H104" s="13"/>
      <c r="I104" s="13"/>
      <c r="J104" s="13"/>
      <c r="K104" s="15"/>
      <c r="L104" s="13"/>
      <c r="M104" s="15"/>
      <c r="N104" s="13"/>
      <c r="O104" s="15"/>
      <c r="P104" s="13"/>
      <c r="Q104" s="15"/>
      <c r="R104" s="13"/>
      <c r="S104" s="15"/>
      <c r="T104" s="13"/>
      <c r="U104" s="14"/>
      <c r="V104" s="16">
        <f t="shared" si="2"/>
        <v>1579.1194698000002</v>
      </c>
      <c r="W104" s="17">
        <v>1579.1194698000002</v>
      </c>
      <c r="X104" s="17">
        <f t="shared" si="3"/>
        <v>1579.1194698000002</v>
      </c>
      <c r="Y104" s="11" t="s">
        <v>34</v>
      </c>
      <c r="Z104" s="12">
        <v>8</v>
      </c>
      <c r="AA104" s="12">
        <v>28</v>
      </c>
      <c r="AB104" s="12">
        <v>5</v>
      </c>
      <c r="AC104" s="12" t="s">
        <v>408</v>
      </c>
      <c r="AD104" s="12">
        <v>109</v>
      </c>
    </row>
    <row r="105" spans="1:31" ht="36" hidden="1" customHeight="1">
      <c r="A105" s="11">
        <v>104</v>
      </c>
      <c r="B105" s="12" t="s">
        <v>409</v>
      </c>
      <c r="C105" s="12" t="s">
        <v>410</v>
      </c>
      <c r="D105" s="13" t="s">
        <v>32</v>
      </c>
      <c r="E105" s="12" t="s">
        <v>411</v>
      </c>
      <c r="F105" s="14">
        <v>10132300</v>
      </c>
      <c r="G105" s="15"/>
      <c r="H105" s="13"/>
      <c r="I105" s="13"/>
      <c r="J105" s="13"/>
      <c r="K105" s="15"/>
      <c r="L105" s="13"/>
      <c r="M105" s="15"/>
      <c r="N105" s="13"/>
      <c r="O105" s="15"/>
      <c r="P105" s="13"/>
      <c r="Q105" s="15"/>
      <c r="R105" s="13"/>
      <c r="S105" s="15"/>
      <c r="T105" s="13"/>
      <c r="U105" s="14"/>
      <c r="V105" s="16">
        <f t="shared" si="2"/>
        <v>1563.41389</v>
      </c>
      <c r="W105" s="17">
        <v>1563.41389</v>
      </c>
      <c r="X105" s="17">
        <f t="shared" si="3"/>
        <v>1563.41389</v>
      </c>
      <c r="Y105" s="11" t="s">
        <v>34</v>
      </c>
      <c r="Z105" s="12">
        <v>8</v>
      </c>
      <c r="AA105" s="12">
        <v>28</v>
      </c>
      <c r="AB105" s="12">
        <v>5</v>
      </c>
      <c r="AC105" s="12" t="s">
        <v>412</v>
      </c>
      <c r="AD105" s="12">
        <v>26</v>
      </c>
    </row>
    <row r="106" spans="1:31" ht="36" hidden="1" customHeight="1">
      <c r="A106" s="11">
        <v>105</v>
      </c>
      <c r="B106" s="12" t="s">
        <v>413</v>
      </c>
      <c r="C106" s="12" t="s">
        <v>414</v>
      </c>
      <c r="D106" s="13" t="s">
        <v>32</v>
      </c>
      <c r="E106" s="12" t="s">
        <v>415</v>
      </c>
      <c r="F106" s="14">
        <v>10101920</v>
      </c>
      <c r="G106" s="15"/>
      <c r="H106" s="13"/>
      <c r="I106" s="13"/>
      <c r="J106" s="13"/>
      <c r="K106" s="15"/>
      <c r="L106" s="13"/>
      <c r="M106" s="15"/>
      <c r="N106" s="13"/>
      <c r="O106" s="15"/>
      <c r="P106" s="13"/>
      <c r="Q106" s="15"/>
      <c r="R106" s="13"/>
      <c r="S106" s="15"/>
      <c r="T106" s="13"/>
      <c r="U106" s="14"/>
      <c r="V106" s="16">
        <f t="shared" si="2"/>
        <v>1558.7262560000001</v>
      </c>
      <c r="W106" s="17">
        <v>1558.7262560000001</v>
      </c>
      <c r="X106" s="17">
        <f t="shared" si="3"/>
        <v>1558.7262560000001</v>
      </c>
      <c r="Y106" s="11" t="s">
        <v>34</v>
      </c>
      <c r="Z106" s="12">
        <v>8</v>
      </c>
      <c r="AA106" s="12">
        <v>28</v>
      </c>
      <c r="AB106" s="12">
        <v>5</v>
      </c>
      <c r="AC106" s="12" t="s">
        <v>106</v>
      </c>
      <c r="AD106" s="12">
        <v>27</v>
      </c>
    </row>
    <row r="107" spans="1:31" ht="36" hidden="1" customHeight="1">
      <c r="A107" s="11">
        <v>106</v>
      </c>
      <c r="B107" s="12" t="s">
        <v>416</v>
      </c>
      <c r="C107" s="12" t="s">
        <v>417</v>
      </c>
      <c r="D107" s="13" t="s">
        <v>402</v>
      </c>
      <c r="E107" s="12" t="s">
        <v>65</v>
      </c>
      <c r="F107" s="14">
        <v>9969000</v>
      </c>
      <c r="G107" s="15"/>
      <c r="H107" s="13"/>
      <c r="I107" s="13"/>
      <c r="J107" s="13"/>
      <c r="K107" s="15"/>
      <c r="L107" s="13"/>
      <c r="M107" s="15"/>
      <c r="N107" s="13"/>
      <c r="O107" s="15"/>
      <c r="P107" s="13"/>
      <c r="Q107" s="15"/>
      <c r="R107" s="13"/>
      <c r="S107" s="15"/>
      <c r="T107" s="13"/>
      <c r="U107" s="14"/>
      <c r="V107" s="16">
        <f t="shared" si="2"/>
        <v>1538.2167000000002</v>
      </c>
      <c r="W107" s="17">
        <v>1538.2167000000002</v>
      </c>
      <c r="X107" s="17">
        <f t="shared" si="3"/>
        <v>1538.2167000000002</v>
      </c>
      <c r="Y107" s="18" t="s">
        <v>34</v>
      </c>
      <c r="Z107" s="12">
        <v>8</v>
      </c>
      <c r="AA107" s="12">
        <v>28</v>
      </c>
      <c r="AB107" s="12">
        <v>6</v>
      </c>
      <c r="AC107" s="12" t="s">
        <v>418</v>
      </c>
      <c r="AD107" s="12">
        <v>190</v>
      </c>
    </row>
    <row r="108" spans="1:31" ht="36" hidden="1" customHeight="1">
      <c r="A108" s="11">
        <v>107</v>
      </c>
      <c r="B108" s="12" t="s">
        <v>419</v>
      </c>
      <c r="C108" s="12" t="s">
        <v>420</v>
      </c>
      <c r="D108" s="13" t="s">
        <v>32</v>
      </c>
      <c r="E108" s="12" t="s">
        <v>421</v>
      </c>
      <c r="F108" s="14">
        <v>9950700</v>
      </c>
      <c r="G108" s="15"/>
      <c r="H108" s="13"/>
      <c r="I108" s="13"/>
      <c r="J108" s="13"/>
      <c r="K108" s="15"/>
      <c r="L108" s="13"/>
      <c r="M108" s="15"/>
      <c r="N108" s="13"/>
      <c r="O108" s="15"/>
      <c r="P108" s="13"/>
      <c r="Q108" s="15"/>
      <c r="R108" s="13"/>
      <c r="S108" s="15"/>
      <c r="T108" s="13"/>
      <c r="U108" s="14"/>
      <c r="V108" s="16">
        <f t="shared" si="2"/>
        <v>1535.39301</v>
      </c>
      <c r="W108" s="17">
        <v>1535.39301</v>
      </c>
      <c r="X108" s="17">
        <f t="shared" si="3"/>
        <v>1535.39301</v>
      </c>
      <c r="Y108" s="11" t="s">
        <v>34</v>
      </c>
      <c r="Z108" s="12">
        <v>8</v>
      </c>
      <c r="AA108" s="12">
        <v>28</v>
      </c>
      <c r="AB108" s="12">
        <v>5</v>
      </c>
      <c r="AC108" s="12" t="s">
        <v>422</v>
      </c>
      <c r="AD108" s="12">
        <v>43</v>
      </c>
    </row>
    <row r="109" spans="1:31" ht="36" hidden="1" customHeight="1">
      <c r="A109" s="11">
        <v>108</v>
      </c>
      <c r="B109" s="12" t="s">
        <v>423</v>
      </c>
      <c r="C109" s="12" t="s">
        <v>424</v>
      </c>
      <c r="D109" s="13" t="s">
        <v>402</v>
      </c>
      <c r="E109" s="12" t="s">
        <v>147</v>
      </c>
      <c r="F109" s="14">
        <v>9923800</v>
      </c>
      <c r="G109" s="15"/>
      <c r="H109" s="13"/>
      <c r="I109" s="13"/>
      <c r="J109" s="13"/>
      <c r="K109" s="15">
        <v>426.8</v>
      </c>
      <c r="L109" s="13"/>
      <c r="M109" s="15"/>
      <c r="N109" s="13"/>
      <c r="O109" s="15"/>
      <c r="P109" s="13"/>
      <c r="Q109" s="15"/>
      <c r="R109" s="13"/>
      <c r="S109" s="15">
        <v>61.6</v>
      </c>
      <c r="T109" s="13"/>
      <c r="U109" s="14"/>
      <c r="V109" s="16">
        <f t="shared" si="2"/>
        <v>2033.72234</v>
      </c>
      <c r="W109" s="17">
        <v>2033.72234</v>
      </c>
      <c r="X109" s="17">
        <f t="shared" si="3"/>
        <v>2033.72234</v>
      </c>
      <c r="Y109" s="18" t="s">
        <v>34</v>
      </c>
      <c r="Z109" s="12">
        <v>8</v>
      </c>
      <c r="AA109" s="12">
        <v>28</v>
      </c>
      <c r="AB109" s="12">
        <v>6</v>
      </c>
      <c r="AC109" s="12" t="s">
        <v>425</v>
      </c>
      <c r="AD109" s="12">
        <v>189</v>
      </c>
    </row>
    <row r="110" spans="1:31" ht="36" hidden="1" customHeight="1">
      <c r="A110" s="11">
        <v>109</v>
      </c>
      <c r="B110" s="12" t="s">
        <v>426</v>
      </c>
      <c r="C110" s="12" t="s">
        <v>427</v>
      </c>
      <c r="D110" s="13" t="s">
        <v>32</v>
      </c>
      <c r="E110" s="12" t="s">
        <v>428</v>
      </c>
      <c r="F110" s="14">
        <v>9884880</v>
      </c>
      <c r="G110" s="15"/>
      <c r="H110" s="13"/>
      <c r="I110" s="13"/>
      <c r="J110" s="13"/>
      <c r="K110" s="15"/>
      <c r="L110" s="13"/>
      <c r="M110" s="15"/>
      <c r="N110" s="13"/>
      <c r="O110" s="15"/>
      <c r="P110" s="13"/>
      <c r="Q110" s="15"/>
      <c r="R110" s="13"/>
      <c r="S110" s="15"/>
      <c r="T110" s="13"/>
      <c r="U110" s="14"/>
      <c r="V110" s="16">
        <f t="shared" si="2"/>
        <v>1525.2369840000001</v>
      </c>
      <c r="W110" s="17">
        <v>1525.2369840000001</v>
      </c>
      <c r="X110" s="17">
        <f t="shared" si="3"/>
        <v>1525.2369840000001</v>
      </c>
      <c r="Y110" s="11" t="s">
        <v>34</v>
      </c>
      <c r="Z110" s="12">
        <v>8</v>
      </c>
      <c r="AA110" s="12">
        <v>28</v>
      </c>
      <c r="AB110" s="12">
        <v>5</v>
      </c>
      <c r="AC110" s="12" t="s">
        <v>429</v>
      </c>
      <c r="AD110" s="12">
        <v>20</v>
      </c>
    </row>
    <row r="111" spans="1:31" ht="36" hidden="1" customHeight="1">
      <c r="A111" s="11">
        <v>110</v>
      </c>
      <c r="B111" s="12" t="s">
        <v>430</v>
      </c>
      <c r="C111" s="12" t="s">
        <v>431</v>
      </c>
      <c r="D111" s="13" t="s">
        <v>32</v>
      </c>
      <c r="E111" s="12" t="s">
        <v>346</v>
      </c>
      <c r="F111" s="14">
        <v>9877700</v>
      </c>
      <c r="G111" s="15"/>
      <c r="H111" s="13"/>
      <c r="I111" s="13"/>
      <c r="J111" s="13"/>
      <c r="K111" s="15"/>
      <c r="L111" s="13"/>
      <c r="M111" s="15"/>
      <c r="N111" s="13"/>
      <c r="O111" s="15"/>
      <c r="P111" s="13"/>
      <c r="Q111" s="15"/>
      <c r="R111" s="13"/>
      <c r="S111" s="15"/>
      <c r="T111" s="13"/>
      <c r="U111" s="14"/>
      <c r="V111" s="16">
        <f t="shared" si="2"/>
        <v>1524.1291100000001</v>
      </c>
      <c r="W111" s="17">
        <v>1524.1291100000001</v>
      </c>
      <c r="X111" s="17">
        <f t="shared" si="3"/>
        <v>1524.1291100000001</v>
      </c>
      <c r="Y111" s="11" t="s">
        <v>34</v>
      </c>
      <c r="Z111" s="12">
        <v>8</v>
      </c>
      <c r="AA111" s="12">
        <v>28</v>
      </c>
      <c r="AB111" s="12">
        <v>5</v>
      </c>
      <c r="AC111" s="12" t="s">
        <v>227</v>
      </c>
      <c r="AD111" s="12">
        <v>22</v>
      </c>
    </row>
    <row r="112" spans="1:31" ht="36" hidden="1" customHeight="1">
      <c r="A112" s="11">
        <v>111</v>
      </c>
      <c r="B112" s="12" t="s">
        <v>432</v>
      </c>
      <c r="C112" s="12" t="s">
        <v>433</v>
      </c>
      <c r="D112" s="13" t="s">
        <v>32</v>
      </c>
      <c r="E112" s="12" t="s">
        <v>177</v>
      </c>
      <c r="F112" s="14">
        <v>9873000</v>
      </c>
      <c r="G112" s="15"/>
      <c r="H112" s="13"/>
      <c r="I112" s="13"/>
      <c r="J112" s="13"/>
      <c r="K112" s="15"/>
      <c r="L112" s="13"/>
      <c r="M112" s="15"/>
      <c r="N112" s="13"/>
      <c r="O112" s="15"/>
      <c r="P112" s="13"/>
      <c r="Q112" s="15"/>
      <c r="R112" s="13"/>
      <c r="S112" s="15"/>
      <c r="T112" s="13"/>
      <c r="U112" s="14"/>
      <c r="V112" s="16">
        <f t="shared" si="2"/>
        <v>1523.4039</v>
      </c>
      <c r="W112" s="17">
        <v>1523.4039</v>
      </c>
      <c r="X112" s="17">
        <f t="shared" si="3"/>
        <v>1523.4039</v>
      </c>
      <c r="Y112" s="11" t="s">
        <v>34</v>
      </c>
      <c r="Z112" s="12">
        <v>8</v>
      </c>
      <c r="AA112" s="12">
        <v>28</v>
      </c>
      <c r="AB112" s="12">
        <v>5</v>
      </c>
      <c r="AC112" s="12" t="s">
        <v>434</v>
      </c>
      <c r="AD112" s="12">
        <v>24</v>
      </c>
    </row>
    <row r="113" spans="1:30" ht="36" hidden="1" customHeight="1">
      <c r="A113" s="11">
        <v>112</v>
      </c>
      <c r="B113" s="20" t="s">
        <v>435</v>
      </c>
      <c r="C113" s="20" t="s">
        <v>436</v>
      </c>
      <c r="D113" s="13" t="s">
        <v>32</v>
      </c>
      <c r="E113" s="20" t="s">
        <v>437</v>
      </c>
      <c r="F113" s="16">
        <v>9717580</v>
      </c>
      <c r="G113" s="21"/>
      <c r="H113" s="13"/>
      <c r="I113" s="13"/>
      <c r="J113" s="13"/>
      <c r="K113" s="21"/>
      <c r="L113" s="13"/>
      <c r="M113" s="21"/>
      <c r="N113" s="13"/>
      <c r="O113" s="21"/>
      <c r="P113" s="13"/>
      <c r="Q113" s="21"/>
      <c r="R113" s="13"/>
      <c r="S113" s="21"/>
      <c r="T113" s="13"/>
      <c r="U113" s="16"/>
      <c r="V113" s="16">
        <f t="shared" si="2"/>
        <v>1499.4225940000001</v>
      </c>
      <c r="W113" s="17">
        <v>1499.4225940000001</v>
      </c>
      <c r="X113" s="17">
        <f t="shared" si="3"/>
        <v>1499.4225940000001</v>
      </c>
      <c r="Y113" s="11" t="s">
        <v>34</v>
      </c>
      <c r="Z113" s="12">
        <v>8</v>
      </c>
      <c r="AA113" s="12">
        <v>28</v>
      </c>
      <c r="AB113" s="12">
        <v>5</v>
      </c>
      <c r="AC113" s="12"/>
      <c r="AD113" s="12"/>
    </row>
    <row r="114" spans="1:30" ht="36" hidden="1" customHeight="1">
      <c r="A114" s="11">
        <v>113</v>
      </c>
      <c r="B114" s="20" t="s">
        <v>438</v>
      </c>
      <c r="C114" s="20" t="s">
        <v>439</v>
      </c>
      <c r="D114" s="13" t="s">
        <v>32</v>
      </c>
      <c r="E114" s="20" t="s">
        <v>440</v>
      </c>
      <c r="F114" s="16">
        <v>9602300</v>
      </c>
      <c r="G114" s="21"/>
      <c r="H114" s="13"/>
      <c r="I114" s="13"/>
      <c r="J114" s="13"/>
      <c r="K114" s="21"/>
      <c r="L114" s="13"/>
      <c r="M114" s="21"/>
      <c r="N114" s="13"/>
      <c r="O114" s="21"/>
      <c r="P114" s="13"/>
      <c r="Q114" s="21"/>
      <c r="R114" s="13"/>
      <c r="S114" s="21"/>
      <c r="T114" s="13"/>
      <c r="U114" s="16"/>
      <c r="V114" s="16">
        <f t="shared" si="2"/>
        <v>1481.63489</v>
      </c>
      <c r="W114" s="17">
        <v>1481.63489</v>
      </c>
      <c r="X114" s="17">
        <f t="shared" si="3"/>
        <v>1481.63489</v>
      </c>
      <c r="Y114" s="11" t="s">
        <v>34</v>
      </c>
      <c r="Z114" s="12">
        <v>8</v>
      </c>
      <c r="AA114" s="12">
        <v>28</v>
      </c>
      <c r="AB114" s="12">
        <v>5</v>
      </c>
      <c r="AC114" s="12" t="s">
        <v>441</v>
      </c>
      <c r="AD114" s="12">
        <v>172</v>
      </c>
    </row>
    <row r="115" spans="1:30" ht="36" hidden="1" customHeight="1">
      <c r="A115" s="11">
        <v>114</v>
      </c>
      <c r="B115" s="12" t="s">
        <v>442</v>
      </c>
      <c r="C115" s="12" t="s">
        <v>443</v>
      </c>
      <c r="D115" s="13" t="s">
        <v>32</v>
      </c>
      <c r="E115" s="12" t="s">
        <v>444</v>
      </c>
      <c r="F115" s="14">
        <v>9497740</v>
      </c>
      <c r="G115" s="15"/>
      <c r="H115" s="13"/>
      <c r="I115" s="13"/>
      <c r="J115" s="13"/>
      <c r="K115" s="15"/>
      <c r="L115" s="13"/>
      <c r="M115" s="15"/>
      <c r="N115" s="13"/>
      <c r="O115" s="15"/>
      <c r="P115" s="13"/>
      <c r="Q115" s="15"/>
      <c r="R115" s="13"/>
      <c r="S115" s="15"/>
      <c r="T115" s="13"/>
      <c r="U115" s="14"/>
      <c r="V115" s="16">
        <f t="shared" si="2"/>
        <v>1465.5012820000002</v>
      </c>
      <c r="W115" s="17">
        <v>1465.5012820000002</v>
      </c>
      <c r="X115" s="17">
        <f t="shared" si="3"/>
        <v>1465.5012820000002</v>
      </c>
      <c r="Y115" s="11" t="s">
        <v>34</v>
      </c>
      <c r="Z115" s="12">
        <v>8</v>
      </c>
      <c r="AA115" s="12">
        <v>28</v>
      </c>
      <c r="AB115" s="12">
        <v>5</v>
      </c>
      <c r="AC115" s="12" t="s">
        <v>445</v>
      </c>
      <c r="AD115" s="12">
        <v>61</v>
      </c>
    </row>
    <row r="116" spans="1:30" ht="36" hidden="1" customHeight="1">
      <c r="A116" s="11">
        <v>115</v>
      </c>
      <c r="B116" s="12" t="s">
        <v>446</v>
      </c>
      <c r="C116" s="12" t="s">
        <v>447</v>
      </c>
      <c r="D116" s="13" t="s">
        <v>402</v>
      </c>
      <c r="E116" s="12" t="s">
        <v>147</v>
      </c>
      <c r="F116" s="14">
        <v>9466400</v>
      </c>
      <c r="G116" s="15"/>
      <c r="H116" s="13"/>
      <c r="I116" s="13"/>
      <c r="J116" s="13"/>
      <c r="K116" s="15"/>
      <c r="L116" s="13"/>
      <c r="M116" s="15"/>
      <c r="N116" s="13"/>
      <c r="O116" s="15"/>
      <c r="P116" s="13"/>
      <c r="Q116" s="15"/>
      <c r="R116" s="13"/>
      <c r="S116" s="15"/>
      <c r="T116" s="13"/>
      <c r="U116" s="14"/>
      <c r="V116" s="16">
        <f t="shared" si="2"/>
        <v>1460.66552</v>
      </c>
      <c r="W116" s="17">
        <v>1460.66552</v>
      </c>
      <c r="X116" s="17">
        <f t="shared" si="3"/>
        <v>1460.66552</v>
      </c>
      <c r="Y116" s="18" t="s">
        <v>34</v>
      </c>
      <c r="Z116" s="12">
        <v>8</v>
      </c>
      <c r="AA116" s="12">
        <v>28</v>
      </c>
      <c r="AB116" s="12">
        <v>6</v>
      </c>
      <c r="AC116" s="12" t="s">
        <v>448</v>
      </c>
      <c r="AD116" s="12">
        <v>91</v>
      </c>
    </row>
    <row r="117" spans="1:30" ht="36" hidden="1" customHeight="1">
      <c r="A117" s="11">
        <v>116</v>
      </c>
      <c r="B117" s="12" t="s">
        <v>449</v>
      </c>
      <c r="C117" s="12" t="s">
        <v>450</v>
      </c>
      <c r="D117" s="13" t="s">
        <v>32</v>
      </c>
      <c r="E117" s="12" t="s">
        <v>451</v>
      </c>
      <c r="F117" s="14">
        <v>9980200</v>
      </c>
      <c r="G117" s="15"/>
      <c r="H117" s="13"/>
      <c r="I117" s="13"/>
      <c r="J117" s="13"/>
      <c r="K117" s="15"/>
      <c r="L117" s="13"/>
      <c r="M117" s="15"/>
      <c r="N117" s="13"/>
      <c r="O117" s="15"/>
      <c r="P117" s="13"/>
      <c r="Q117" s="19"/>
      <c r="R117" s="13"/>
      <c r="S117" s="19">
        <v>596</v>
      </c>
      <c r="T117" s="13"/>
      <c r="U117" s="14"/>
      <c r="V117" s="16">
        <f t="shared" si="2"/>
        <v>2189.5848599999999</v>
      </c>
      <c r="W117" s="17">
        <v>2099</v>
      </c>
      <c r="X117" s="17">
        <f t="shared" si="3"/>
        <v>2189.5848599999999</v>
      </c>
      <c r="Y117" s="11" t="s">
        <v>51</v>
      </c>
      <c r="Z117" s="12">
        <v>8</v>
      </c>
      <c r="AA117" s="12">
        <v>28</v>
      </c>
      <c r="AB117" s="12">
        <v>5</v>
      </c>
      <c r="AC117" s="12" t="s">
        <v>452</v>
      </c>
      <c r="AD117" s="12">
        <v>57</v>
      </c>
    </row>
    <row r="118" spans="1:30" ht="36" hidden="1" customHeight="1">
      <c r="A118" s="11">
        <v>117</v>
      </c>
      <c r="B118" s="12" t="s">
        <v>453</v>
      </c>
      <c r="C118" s="12" t="s">
        <v>454</v>
      </c>
      <c r="D118" s="13" t="s">
        <v>32</v>
      </c>
      <c r="E118" s="12" t="s">
        <v>198</v>
      </c>
      <c r="F118" s="14">
        <v>9366840</v>
      </c>
      <c r="G118" s="15"/>
      <c r="H118" s="13"/>
      <c r="I118" s="13"/>
      <c r="J118" s="13"/>
      <c r="K118" s="19">
        <v>45</v>
      </c>
      <c r="L118" s="13"/>
      <c r="M118" s="15"/>
      <c r="N118" s="13"/>
      <c r="O118" s="15"/>
      <c r="P118" s="13"/>
      <c r="Q118" s="15"/>
      <c r="R118" s="13"/>
      <c r="S118" s="15"/>
      <c r="T118" s="13"/>
      <c r="U118" s="14"/>
      <c r="V118" s="16">
        <f t="shared" si="2"/>
        <v>1491.2034120000003</v>
      </c>
      <c r="W118" s="17">
        <v>1491.2034120000003</v>
      </c>
      <c r="X118" s="17">
        <f t="shared" si="3"/>
        <v>1491.2034120000003</v>
      </c>
      <c r="Y118" s="11" t="s">
        <v>34</v>
      </c>
      <c r="Z118" s="12">
        <v>8</v>
      </c>
      <c r="AA118" s="12">
        <v>28</v>
      </c>
      <c r="AB118" s="12">
        <v>5</v>
      </c>
      <c r="AC118" s="12" t="s">
        <v>455</v>
      </c>
      <c r="AD118" s="12">
        <v>17</v>
      </c>
    </row>
    <row r="119" spans="1:30" ht="36" hidden="1" customHeight="1">
      <c r="A119" s="11">
        <v>118</v>
      </c>
      <c r="B119" s="12" t="s">
        <v>456</v>
      </c>
      <c r="C119" s="12" t="s">
        <v>457</v>
      </c>
      <c r="D119" s="13" t="s">
        <v>402</v>
      </c>
      <c r="E119" s="12" t="s">
        <v>180</v>
      </c>
      <c r="F119" s="14">
        <v>9269100</v>
      </c>
      <c r="G119" s="15"/>
      <c r="H119" s="13"/>
      <c r="I119" s="13"/>
      <c r="J119" s="13"/>
      <c r="K119" s="15"/>
      <c r="L119" s="13"/>
      <c r="M119" s="15"/>
      <c r="N119" s="13"/>
      <c r="O119" s="15"/>
      <c r="P119" s="13"/>
      <c r="Q119" s="15"/>
      <c r="R119" s="13"/>
      <c r="S119" s="15"/>
      <c r="T119" s="13"/>
      <c r="U119" s="14"/>
      <c r="V119" s="16">
        <f t="shared" si="2"/>
        <v>1430.2221300000001</v>
      </c>
      <c r="W119" s="17">
        <v>1430.2221300000001</v>
      </c>
      <c r="X119" s="17">
        <f t="shared" si="3"/>
        <v>1430.2221300000001</v>
      </c>
      <c r="Y119" s="18" t="s">
        <v>34</v>
      </c>
      <c r="Z119" s="12">
        <v>8</v>
      </c>
      <c r="AA119" s="12">
        <v>28</v>
      </c>
      <c r="AB119" s="12">
        <v>6</v>
      </c>
      <c r="AC119" s="12" t="s">
        <v>458</v>
      </c>
      <c r="AD119" s="12">
        <v>96</v>
      </c>
    </row>
    <row r="120" spans="1:30" ht="36" hidden="1" customHeight="1">
      <c r="A120" s="11">
        <v>119</v>
      </c>
      <c r="B120" s="12" t="s">
        <v>459</v>
      </c>
      <c r="C120" s="12" t="s">
        <v>460</v>
      </c>
      <c r="D120" s="13" t="s">
        <v>402</v>
      </c>
      <c r="E120" s="12" t="s">
        <v>209</v>
      </c>
      <c r="F120" s="14">
        <v>9164000</v>
      </c>
      <c r="G120" s="15"/>
      <c r="H120" s="13"/>
      <c r="I120" s="13"/>
      <c r="J120" s="13"/>
      <c r="K120" s="15"/>
      <c r="L120" s="13"/>
      <c r="M120" s="15"/>
      <c r="N120" s="13"/>
      <c r="O120" s="15"/>
      <c r="P120" s="13"/>
      <c r="Q120" s="15"/>
      <c r="R120" s="13"/>
      <c r="S120" s="15"/>
      <c r="T120" s="13"/>
      <c r="U120" s="14"/>
      <c r="V120" s="16">
        <f t="shared" si="2"/>
        <v>1414.0052000000001</v>
      </c>
      <c r="W120" s="17">
        <v>1414.0052000000001</v>
      </c>
      <c r="X120" s="17">
        <f t="shared" si="3"/>
        <v>1414.0052000000001</v>
      </c>
      <c r="Y120" s="18" t="s">
        <v>34</v>
      </c>
      <c r="Z120" s="12">
        <v>8</v>
      </c>
      <c r="AA120" s="12">
        <v>28</v>
      </c>
      <c r="AB120" s="12">
        <v>6</v>
      </c>
      <c r="AC120" s="12" t="s">
        <v>106</v>
      </c>
      <c r="AD120" s="12">
        <v>27</v>
      </c>
    </row>
    <row r="121" spans="1:30" ht="36" hidden="1" customHeight="1">
      <c r="A121" s="11">
        <v>120</v>
      </c>
      <c r="B121" s="20" t="s">
        <v>461</v>
      </c>
      <c r="C121" s="20" t="s">
        <v>462</v>
      </c>
      <c r="D121" s="13" t="s">
        <v>32</v>
      </c>
      <c r="E121" s="20" t="s">
        <v>463</v>
      </c>
      <c r="F121" s="16">
        <v>8911400</v>
      </c>
      <c r="G121" s="21"/>
      <c r="H121" s="13"/>
      <c r="I121" s="13"/>
      <c r="J121" s="13"/>
      <c r="K121" s="21"/>
      <c r="L121" s="13"/>
      <c r="M121" s="21"/>
      <c r="N121" s="13"/>
      <c r="O121" s="21"/>
      <c r="P121" s="13"/>
      <c r="Q121" s="21"/>
      <c r="R121" s="13"/>
      <c r="S121" s="21"/>
      <c r="T121" s="13"/>
      <c r="U121" s="16"/>
      <c r="V121" s="16">
        <f t="shared" si="2"/>
        <v>1375.0290200000002</v>
      </c>
      <c r="W121" s="17">
        <v>1375.0290200000002</v>
      </c>
      <c r="X121" s="17">
        <f t="shared" si="3"/>
        <v>1375.0290200000002</v>
      </c>
      <c r="Y121" s="11" t="s">
        <v>34</v>
      </c>
      <c r="Z121" s="12">
        <v>8</v>
      </c>
      <c r="AA121" s="12">
        <v>28</v>
      </c>
      <c r="AB121" s="12">
        <v>5</v>
      </c>
      <c r="AC121" s="12" t="s">
        <v>214</v>
      </c>
      <c r="AD121" s="12">
        <v>36</v>
      </c>
    </row>
    <row r="122" spans="1:30" ht="36" hidden="1" customHeight="1">
      <c r="A122" s="11">
        <v>121</v>
      </c>
      <c r="B122" s="12" t="s">
        <v>464</v>
      </c>
      <c r="C122" s="12" t="s">
        <v>465</v>
      </c>
      <c r="D122" s="13" t="s">
        <v>32</v>
      </c>
      <c r="E122" s="12" t="s">
        <v>466</v>
      </c>
      <c r="F122" s="14">
        <v>8871500</v>
      </c>
      <c r="G122" s="15"/>
      <c r="H122" s="13"/>
      <c r="I122" s="13"/>
      <c r="J122" s="13"/>
      <c r="K122" s="15"/>
      <c r="L122" s="13"/>
      <c r="M122" s="15"/>
      <c r="N122" s="13"/>
      <c r="O122" s="15"/>
      <c r="P122" s="13"/>
      <c r="Q122" s="24"/>
      <c r="R122" s="13"/>
      <c r="S122" s="24"/>
      <c r="T122" s="13"/>
      <c r="U122" s="14"/>
      <c r="V122" s="16">
        <f t="shared" si="2"/>
        <v>1368.8724500000001</v>
      </c>
      <c r="W122" s="17">
        <v>1368.8724500000001</v>
      </c>
      <c r="X122" s="17">
        <f t="shared" si="3"/>
        <v>1368.8724500000001</v>
      </c>
      <c r="Y122" s="11" t="s">
        <v>34</v>
      </c>
      <c r="Z122" s="12">
        <v>8</v>
      </c>
      <c r="AA122" s="12">
        <v>28</v>
      </c>
      <c r="AB122" s="12">
        <v>5</v>
      </c>
      <c r="AC122" s="12" t="s">
        <v>467</v>
      </c>
      <c r="AD122" s="12">
        <v>6</v>
      </c>
    </row>
    <row r="123" spans="1:30" ht="36" hidden="1" customHeight="1">
      <c r="A123" s="11">
        <v>122</v>
      </c>
      <c r="B123" s="12" t="s">
        <v>468</v>
      </c>
      <c r="C123" s="12" t="s">
        <v>469</v>
      </c>
      <c r="D123" s="13" t="s">
        <v>32</v>
      </c>
      <c r="E123" s="12" t="s">
        <v>470</v>
      </c>
      <c r="F123" s="14">
        <v>8869300</v>
      </c>
      <c r="G123" s="15"/>
      <c r="H123" s="13"/>
      <c r="I123" s="13"/>
      <c r="J123" s="13"/>
      <c r="K123" s="24">
        <v>1200</v>
      </c>
      <c r="L123" s="13"/>
      <c r="M123" s="15"/>
      <c r="N123" s="13"/>
      <c r="O123" s="15"/>
      <c r="P123" s="13"/>
      <c r="Q123" s="19"/>
      <c r="R123" s="13"/>
      <c r="S123" s="19">
        <v>225</v>
      </c>
      <c r="T123" s="13"/>
      <c r="U123" s="14"/>
      <c r="V123" s="16">
        <f t="shared" si="2"/>
        <v>2837.7829900000002</v>
      </c>
      <c r="W123" s="17">
        <v>2837.7829900000002</v>
      </c>
      <c r="X123" s="17">
        <f t="shared" si="3"/>
        <v>2837.7829900000002</v>
      </c>
      <c r="Y123" s="11" t="s">
        <v>34</v>
      </c>
      <c r="Z123" s="12">
        <v>8</v>
      </c>
      <c r="AA123" s="12">
        <v>28</v>
      </c>
      <c r="AB123" s="12">
        <v>5</v>
      </c>
      <c r="AC123" s="12" t="s">
        <v>471</v>
      </c>
      <c r="AD123" s="12">
        <v>212</v>
      </c>
    </row>
    <row r="124" spans="1:30" ht="36" hidden="1" customHeight="1">
      <c r="A124" s="11">
        <v>123</v>
      </c>
      <c r="B124" s="12" t="s">
        <v>472</v>
      </c>
      <c r="C124" s="12" t="s">
        <v>473</v>
      </c>
      <c r="D124" s="13" t="s">
        <v>32</v>
      </c>
      <c r="E124" s="12" t="s">
        <v>474</v>
      </c>
      <c r="F124" s="14">
        <v>8865040</v>
      </c>
      <c r="G124" s="15"/>
      <c r="H124" s="13"/>
      <c r="I124" s="13"/>
      <c r="J124" s="13"/>
      <c r="K124" s="15"/>
      <c r="L124" s="13"/>
      <c r="M124" s="15"/>
      <c r="N124" s="13"/>
      <c r="O124" s="15"/>
      <c r="P124" s="13"/>
      <c r="Q124" s="15"/>
      <c r="R124" s="13"/>
      <c r="S124" s="15"/>
      <c r="T124" s="13"/>
      <c r="U124" s="14"/>
      <c r="V124" s="16">
        <f t="shared" si="2"/>
        <v>1367.8756720000001</v>
      </c>
      <c r="W124" s="17">
        <v>1367.8756720000001</v>
      </c>
      <c r="X124" s="17">
        <f t="shared" si="3"/>
        <v>1367.8756720000001</v>
      </c>
      <c r="Y124" s="11" t="s">
        <v>34</v>
      </c>
      <c r="Z124" s="12">
        <v>8</v>
      </c>
      <c r="AA124" s="12">
        <v>28</v>
      </c>
      <c r="AB124" s="12">
        <v>5</v>
      </c>
      <c r="AC124" s="12"/>
      <c r="AD124" s="12"/>
    </row>
    <row r="125" spans="1:30" ht="36" hidden="1" customHeight="1">
      <c r="A125" s="11">
        <v>124</v>
      </c>
      <c r="B125" s="20" t="s">
        <v>475</v>
      </c>
      <c r="C125" s="20" t="s">
        <v>476</v>
      </c>
      <c r="D125" s="13" t="s">
        <v>32</v>
      </c>
      <c r="E125" s="20" t="s">
        <v>42</v>
      </c>
      <c r="F125" s="16">
        <v>8833870</v>
      </c>
      <c r="G125" s="21"/>
      <c r="H125" s="13"/>
      <c r="I125" s="13"/>
      <c r="J125" s="13"/>
      <c r="K125" s="21"/>
      <c r="L125" s="13"/>
      <c r="M125" s="21"/>
      <c r="N125" s="13"/>
      <c r="O125" s="21"/>
      <c r="P125" s="13"/>
      <c r="Q125" s="21"/>
      <c r="R125" s="13"/>
      <c r="S125" s="21"/>
      <c r="T125" s="13"/>
      <c r="U125" s="16"/>
      <c r="V125" s="16">
        <f t="shared" si="2"/>
        <v>1363.066141</v>
      </c>
      <c r="W125" s="17">
        <v>1363.066141</v>
      </c>
      <c r="X125" s="17">
        <f t="shared" si="3"/>
        <v>1363.066141</v>
      </c>
      <c r="Y125" s="11" t="s">
        <v>34</v>
      </c>
      <c r="Z125" s="12">
        <v>8</v>
      </c>
      <c r="AA125" s="12">
        <v>28</v>
      </c>
      <c r="AB125" s="12">
        <v>5</v>
      </c>
      <c r="AC125" s="12"/>
      <c r="AD125" s="12"/>
    </row>
    <row r="126" spans="1:30" ht="36" hidden="1" customHeight="1">
      <c r="A126" s="11">
        <v>125</v>
      </c>
      <c r="B126" s="12" t="s">
        <v>477</v>
      </c>
      <c r="C126" s="12" t="s">
        <v>478</v>
      </c>
      <c r="D126" s="13" t="s">
        <v>402</v>
      </c>
      <c r="E126" s="12" t="s">
        <v>147</v>
      </c>
      <c r="F126" s="14">
        <v>8775500</v>
      </c>
      <c r="G126" s="15"/>
      <c r="H126" s="13"/>
      <c r="I126" s="13"/>
      <c r="J126" s="13"/>
      <c r="K126" s="15"/>
      <c r="L126" s="13"/>
      <c r="M126" s="15"/>
      <c r="N126" s="13"/>
      <c r="O126" s="15"/>
      <c r="P126" s="13"/>
      <c r="Q126" s="15"/>
      <c r="R126" s="13"/>
      <c r="S126" s="15"/>
      <c r="T126" s="13"/>
      <c r="U126" s="14"/>
      <c r="V126" s="16">
        <f t="shared" si="2"/>
        <v>1354.0596500000001</v>
      </c>
      <c r="W126" s="17">
        <v>1354.0596500000001</v>
      </c>
      <c r="X126" s="17">
        <f t="shared" si="3"/>
        <v>1354.0596500000001</v>
      </c>
      <c r="Y126" s="18" t="s">
        <v>34</v>
      </c>
      <c r="Z126" s="12">
        <v>8</v>
      </c>
      <c r="AA126" s="12">
        <v>28</v>
      </c>
      <c r="AB126" s="12">
        <v>6</v>
      </c>
      <c r="AC126" s="12" t="s">
        <v>479</v>
      </c>
      <c r="AD126" s="12">
        <v>92</v>
      </c>
    </row>
    <row r="127" spans="1:30" ht="36" hidden="1" customHeight="1">
      <c r="A127" s="11">
        <v>126</v>
      </c>
      <c r="B127" s="20" t="s">
        <v>480</v>
      </c>
      <c r="C127" s="20" t="s">
        <v>481</v>
      </c>
      <c r="D127" s="13" t="s">
        <v>402</v>
      </c>
      <c r="E127" s="20" t="s">
        <v>482</v>
      </c>
      <c r="F127" s="16">
        <v>8754345</v>
      </c>
      <c r="G127" s="21"/>
      <c r="H127" s="13"/>
      <c r="I127" s="13"/>
      <c r="J127" s="13"/>
      <c r="K127" s="21"/>
      <c r="L127" s="13"/>
      <c r="M127" s="21"/>
      <c r="N127" s="13"/>
      <c r="O127" s="21"/>
      <c r="P127" s="13"/>
      <c r="Q127" s="21"/>
      <c r="R127" s="13"/>
      <c r="S127" s="21"/>
      <c r="T127" s="13"/>
      <c r="U127" s="16"/>
      <c r="V127" s="16">
        <f t="shared" si="2"/>
        <v>1350.7954335000002</v>
      </c>
      <c r="W127" s="17">
        <v>1350.7954335000002</v>
      </c>
      <c r="X127" s="17">
        <f t="shared" si="3"/>
        <v>1350.7954335000002</v>
      </c>
      <c r="Y127" s="25" t="s">
        <v>34</v>
      </c>
      <c r="Z127" s="12">
        <v>8</v>
      </c>
      <c r="AA127" s="12">
        <v>28</v>
      </c>
      <c r="AB127" s="12">
        <v>6</v>
      </c>
      <c r="AC127" s="12" t="s">
        <v>483</v>
      </c>
      <c r="AD127" s="12">
        <v>1983</v>
      </c>
    </row>
    <row r="128" spans="1:30" ht="36" hidden="1" customHeight="1">
      <c r="A128" s="11">
        <v>127</v>
      </c>
      <c r="B128" s="12" t="s">
        <v>484</v>
      </c>
      <c r="C128" s="12" t="s">
        <v>485</v>
      </c>
      <c r="D128" s="13" t="s">
        <v>32</v>
      </c>
      <c r="E128" s="12" t="s">
        <v>486</v>
      </c>
      <c r="F128" s="14">
        <v>8700000</v>
      </c>
      <c r="G128" s="15"/>
      <c r="H128" s="13"/>
      <c r="I128" s="13"/>
      <c r="J128" s="13"/>
      <c r="K128" s="15">
        <v>25.7</v>
      </c>
      <c r="L128" s="13"/>
      <c r="M128" s="15"/>
      <c r="N128" s="13"/>
      <c r="O128" s="15"/>
      <c r="P128" s="13"/>
      <c r="Q128" s="19"/>
      <c r="R128" s="13"/>
      <c r="S128" s="19">
        <v>287</v>
      </c>
      <c r="T128" s="13"/>
      <c r="U128" s="14"/>
      <c r="V128" s="16">
        <f t="shared" si="2"/>
        <v>1681.4540000000002</v>
      </c>
      <c r="W128" s="17">
        <v>1681.4540000000002</v>
      </c>
      <c r="X128" s="17">
        <f t="shared" si="3"/>
        <v>1681.4540000000002</v>
      </c>
      <c r="Y128" s="11" t="s">
        <v>34</v>
      </c>
      <c r="Z128" s="12">
        <v>8</v>
      </c>
      <c r="AA128" s="12">
        <v>28</v>
      </c>
      <c r="AB128" s="12">
        <v>5</v>
      </c>
      <c r="AC128" s="12"/>
      <c r="AD128" s="12"/>
    </row>
    <row r="129" spans="1:30" ht="36" hidden="1" customHeight="1">
      <c r="A129" s="11">
        <v>128</v>
      </c>
      <c r="B129" s="12" t="s">
        <v>487</v>
      </c>
      <c r="C129" s="12" t="s">
        <v>488</v>
      </c>
      <c r="D129" s="13" t="s">
        <v>32</v>
      </c>
      <c r="E129" s="12" t="s">
        <v>118</v>
      </c>
      <c r="F129" s="14">
        <v>8687500</v>
      </c>
      <c r="G129" s="15"/>
      <c r="H129" s="13"/>
      <c r="I129" s="13"/>
      <c r="J129" s="13"/>
      <c r="K129" s="15"/>
      <c r="L129" s="13"/>
      <c r="M129" s="15"/>
      <c r="N129" s="13"/>
      <c r="O129" s="15"/>
      <c r="P129" s="13"/>
      <c r="Q129" s="15"/>
      <c r="R129" s="13"/>
      <c r="S129" s="15"/>
      <c r="T129" s="13"/>
      <c r="U129" s="14"/>
      <c r="V129" s="16">
        <f t="shared" si="2"/>
        <v>1340.48125</v>
      </c>
      <c r="W129" s="17">
        <v>1340.48125</v>
      </c>
      <c r="X129" s="17">
        <f t="shared" si="3"/>
        <v>1340.48125</v>
      </c>
      <c r="Y129" s="11" t="s">
        <v>34</v>
      </c>
      <c r="Z129" s="12">
        <v>8</v>
      </c>
      <c r="AA129" s="12">
        <v>28</v>
      </c>
      <c r="AB129" s="12">
        <v>5</v>
      </c>
      <c r="AC129" s="12" t="s">
        <v>489</v>
      </c>
      <c r="AD129" s="12">
        <v>116</v>
      </c>
    </row>
    <row r="130" spans="1:30" ht="36" hidden="1" customHeight="1">
      <c r="A130" s="11">
        <v>129</v>
      </c>
      <c r="B130" s="20" t="s">
        <v>490</v>
      </c>
      <c r="C130" s="20" t="s">
        <v>491</v>
      </c>
      <c r="D130" s="13" t="s">
        <v>32</v>
      </c>
      <c r="E130" s="20" t="s">
        <v>492</v>
      </c>
      <c r="F130" s="16">
        <v>8654862</v>
      </c>
      <c r="G130" s="21"/>
      <c r="H130" s="13"/>
      <c r="I130" s="13"/>
      <c r="J130" s="13"/>
      <c r="K130" s="21"/>
      <c r="L130" s="13"/>
      <c r="M130" s="21"/>
      <c r="N130" s="13"/>
      <c r="O130" s="21"/>
      <c r="P130" s="13"/>
      <c r="Q130" s="21"/>
      <c r="R130" s="13"/>
      <c r="S130" s="21"/>
      <c r="T130" s="13"/>
      <c r="U130" s="16"/>
      <c r="V130" s="16">
        <f t="shared" ref="V130:V193" si="4">0.0001543*F130+0.7*G130+ 0.7*H130+0.6*I130+0.5*J130+1.02*K130+0.00088*L130+0.99*M130+0.00094*N130+1.05*O130+0.00083*P130+1.09*Q130+0.0009*R130+1.09*S130+1*T130+0*U130</f>
        <v>1335.4452066000001</v>
      </c>
      <c r="W130" s="17">
        <v>1335.4452066000001</v>
      </c>
      <c r="X130" s="17">
        <f t="shared" ref="X130:X193" si="5">IF(Y130="EVN", V130,W130)</f>
        <v>1335.4452066000001</v>
      </c>
      <c r="Y130" s="11" t="s">
        <v>34</v>
      </c>
      <c r="Z130" s="12">
        <v>8</v>
      </c>
      <c r="AA130" s="12">
        <v>28</v>
      </c>
      <c r="AB130" s="12">
        <v>5</v>
      </c>
      <c r="AC130" s="12"/>
      <c r="AD130" s="12"/>
    </row>
    <row r="131" spans="1:30" ht="36" hidden="1" customHeight="1">
      <c r="A131" s="11">
        <v>130</v>
      </c>
      <c r="B131" s="12" t="s">
        <v>493</v>
      </c>
      <c r="C131" s="12" t="s">
        <v>494</v>
      </c>
      <c r="D131" s="13" t="s">
        <v>402</v>
      </c>
      <c r="E131" s="12" t="s">
        <v>495</v>
      </c>
      <c r="F131" s="14">
        <v>8622300</v>
      </c>
      <c r="G131" s="15"/>
      <c r="H131" s="13"/>
      <c r="I131" s="13"/>
      <c r="J131" s="13"/>
      <c r="K131" s="15"/>
      <c r="L131" s="13"/>
      <c r="M131" s="15"/>
      <c r="N131" s="13"/>
      <c r="O131" s="15"/>
      <c r="P131" s="13"/>
      <c r="Q131" s="15"/>
      <c r="R131" s="13"/>
      <c r="S131" s="15"/>
      <c r="T131" s="13"/>
      <c r="U131" s="14"/>
      <c r="V131" s="16">
        <f t="shared" si="4"/>
        <v>1330.4208900000001</v>
      </c>
      <c r="W131" s="17">
        <v>1330.4208900000001</v>
      </c>
      <c r="X131" s="17">
        <f t="shared" si="5"/>
        <v>1330.4208900000001</v>
      </c>
      <c r="Y131" s="18" t="s">
        <v>34</v>
      </c>
      <c r="Z131" s="12">
        <v>8</v>
      </c>
      <c r="AA131" s="12">
        <v>28</v>
      </c>
      <c r="AB131" s="12">
        <v>6</v>
      </c>
      <c r="AC131" s="12"/>
      <c r="AD131" s="12"/>
    </row>
    <row r="132" spans="1:30" ht="36" hidden="1" customHeight="1">
      <c r="A132" s="11">
        <v>131</v>
      </c>
      <c r="B132" s="12" t="s">
        <v>496</v>
      </c>
      <c r="C132" s="12" t="s">
        <v>497</v>
      </c>
      <c r="D132" s="13" t="s">
        <v>402</v>
      </c>
      <c r="E132" s="12" t="s">
        <v>403</v>
      </c>
      <c r="F132" s="14">
        <v>8617679</v>
      </c>
      <c r="G132" s="15"/>
      <c r="H132" s="13"/>
      <c r="I132" s="13"/>
      <c r="J132" s="13"/>
      <c r="K132" s="15"/>
      <c r="L132" s="13"/>
      <c r="M132" s="15"/>
      <c r="N132" s="13"/>
      <c r="O132" s="15"/>
      <c r="P132" s="13"/>
      <c r="Q132" s="15"/>
      <c r="R132" s="13"/>
      <c r="S132" s="15"/>
      <c r="T132" s="13"/>
      <c r="U132" s="14"/>
      <c r="V132" s="16">
        <f t="shared" si="4"/>
        <v>1329.7078697000002</v>
      </c>
      <c r="W132" s="17">
        <v>1329.7078697000002</v>
      </c>
      <c r="X132" s="17">
        <f t="shared" si="5"/>
        <v>1329.7078697000002</v>
      </c>
      <c r="Y132" s="18" t="s">
        <v>34</v>
      </c>
      <c r="Z132" s="12">
        <v>8</v>
      </c>
      <c r="AA132" s="12">
        <v>28</v>
      </c>
      <c r="AB132" s="12">
        <v>6</v>
      </c>
      <c r="AC132" s="12" t="s">
        <v>498</v>
      </c>
      <c r="AD132" s="12">
        <v>117</v>
      </c>
    </row>
    <row r="133" spans="1:30" ht="36" hidden="1" customHeight="1">
      <c r="A133" s="11">
        <v>132</v>
      </c>
      <c r="B133" s="12" t="s">
        <v>499</v>
      </c>
      <c r="C133" s="12" t="s">
        <v>500</v>
      </c>
      <c r="D133" s="13" t="s">
        <v>32</v>
      </c>
      <c r="E133" s="12" t="s">
        <v>501</v>
      </c>
      <c r="F133" s="14">
        <v>8548300</v>
      </c>
      <c r="G133" s="15"/>
      <c r="H133" s="13"/>
      <c r="I133" s="13"/>
      <c r="J133" s="13"/>
      <c r="K133" s="15"/>
      <c r="L133" s="13"/>
      <c r="M133" s="15"/>
      <c r="N133" s="13"/>
      <c r="O133" s="15"/>
      <c r="P133" s="13"/>
      <c r="Q133" s="19"/>
      <c r="R133" s="13"/>
      <c r="S133" s="19">
        <v>629</v>
      </c>
      <c r="T133" s="13"/>
      <c r="U133" s="14"/>
      <c r="V133" s="16">
        <f t="shared" si="4"/>
        <v>2004.6126899999999</v>
      </c>
      <c r="W133" s="17">
        <v>2004.6126899999999</v>
      </c>
      <c r="X133" s="17">
        <f t="shared" si="5"/>
        <v>2004.6126899999999</v>
      </c>
      <c r="Y133" s="11" t="s">
        <v>34</v>
      </c>
      <c r="Z133" s="12">
        <v>8</v>
      </c>
      <c r="AA133" s="12">
        <v>28</v>
      </c>
      <c r="AB133" s="12">
        <v>5</v>
      </c>
      <c r="AC133" s="12" t="s">
        <v>502</v>
      </c>
      <c r="AD133" s="12">
        <v>105</v>
      </c>
    </row>
    <row r="134" spans="1:30" ht="36" hidden="1" customHeight="1">
      <c r="A134" s="11">
        <v>133</v>
      </c>
      <c r="B134" s="12" t="s">
        <v>503</v>
      </c>
      <c r="C134" s="12" t="s">
        <v>504</v>
      </c>
      <c r="D134" s="13" t="s">
        <v>32</v>
      </c>
      <c r="E134" s="12" t="s">
        <v>177</v>
      </c>
      <c r="F134" s="14">
        <v>8817700</v>
      </c>
      <c r="G134" s="15"/>
      <c r="H134" s="13"/>
      <c r="I134" s="13"/>
      <c r="J134" s="13"/>
      <c r="K134" s="15"/>
      <c r="L134" s="13"/>
      <c r="M134" s="15"/>
      <c r="N134" s="13"/>
      <c r="O134" s="15"/>
      <c r="P134" s="13"/>
      <c r="Q134" s="15"/>
      <c r="R134" s="13"/>
      <c r="S134" s="15"/>
      <c r="T134" s="13"/>
      <c r="U134" s="14"/>
      <c r="V134" s="16">
        <f t="shared" si="4"/>
        <v>1360.5711100000001</v>
      </c>
      <c r="W134" s="17">
        <v>1311</v>
      </c>
      <c r="X134" s="17">
        <f t="shared" si="5"/>
        <v>1360.5711100000001</v>
      </c>
      <c r="Y134" s="11" t="s">
        <v>51</v>
      </c>
      <c r="Z134" s="12">
        <v>8</v>
      </c>
      <c r="AA134" s="12">
        <v>28</v>
      </c>
      <c r="AB134" s="12">
        <v>5</v>
      </c>
      <c r="AC134" s="12" t="s">
        <v>505</v>
      </c>
      <c r="AD134" s="12">
        <v>2316</v>
      </c>
    </row>
    <row r="135" spans="1:30" ht="36" hidden="1" customHeight="1">
      <c r="A135" s="11">
        <v>134</v>
      </c>
      <c r="B135" s="12" t="s">
        <v>506</v>
      </c>
      <c r="C135" s="12" t="s">
        <v>108</v>
      </c>
      <c r="D135" s="13" t="s">
        <v>32</v>
      </c>
      <c r="E135" s="12" t="s">
        <v>507</v>
      </c>
      <c r="F135" s="14">
        <v>8460700</v>
      </c>
      <c r="G135" s="15"/>
      <c r="H135" s="13"/>
      <c r="I135" s="13"/>
      <c r="J135" s="13"/>
      <c r="K135" s="15"/>
      <c r="L135" s="13"/>
      <c r="M135" s="15"/>
      <c r="N135" s="13"/>
      <c r="O135" s="15"/>
      <c r="P135" s="13"/>
      <c r="Q135" s="15"/>
      <c r="R135" s="13"/>
      <c r="S135" s="15"/>
      <c r="T135" s="13"/>
      <c r="U135" s="14"/>
      <c r="V135" s="16">
        <f t="shared" si="4"/>
        <v>1305.4860100000001</v>
      </c>
      <c r="W135" s="17">
        <v>1305.4860100000001</v>
      </c>
      <c r="X135" s="17">
        <f t="shared" si="5"/>
        <v>1305.4860100000001</v>
      </c>
      <c r="Y135" s="11" t="s">
        <v>34</v>
      </c>
      <c r="Z135" s="12">
        <v>8</v>
      </c>
      <c r="AA135" s="12">
        <v>28</v>
      </c>
      <c r="AB135" s="12">
        <v>5</v>
      </c>
      <c r="AC135" s="12"/>
      <c r="AD135" s="12"/>
    </row>
    <row r="136" spans="1:30" ht="36" hidden="1" customHeight="1">
      <c r="A136" s="11">
        <v>135</v>
      </c>
      <c r="B136" s="12" t="s">
        <v>508</v>
      </c>
      <c r="C136" s="12" t="s">
        <v>509</v>
      </c>
      <c r="D136" s="13" t="s">
        <v>32</v>
      </c>
      <c r="E136" s="12" t="s">
        <v>510</v>
      </c>
      <c r="F136" s="14">
        <v>8401300</v>
      </c>
      <c r="G136" s="15"/>
      <c r="H136" s="13"/>
      <c r="I136" s="13"/>
      <c r="J136" s="13"/>
      <c r="K136" s="15"/>
      <c r="L136" s="13"/>
      <c r="M136" s="15"/>
      <c r="N136" s="13"/>
      <c r="O136" s="15"/>
      <c r="P136" s="13"/>
      <c r="Q136" s="15"/>
      <c r="R136" s="13"/>
      <c r="S136" s="15"/>
      <c r="T136" s="13"/>
      <c r="U136" s="14"/>
      <c r="V136" s="16">
        <f t="shared" si="4"/>
        <v>1296.32059</v>
      </c>
      <c r="W136" s="17">
        <v>1296.32059</v>
      </c>
      <c r="X136" s="17">
        <f t="shared" si="5"/>
        <v>1296.32059</v>
      </c>
      <c r="Y136" s="11" t="s">
        <v>34</v>
      </c>
      <c r="Z136" s="12">
        <v>8</v>
      </c>
      <c r="AA136" s="12">
        <v>28</v>
      </c>
      <c r="AB136" s="12">
        <v>5</v>
      </c>
      <c r="AC136" s="12" t="s">
        <v>511</v>
      </c>
      <c r="AD136" s="12">
        <v>222</v>
      </c>
    </row>
    <row r="137" spans="1:30" s="27" customFormat="1" ht="36" hidden="1" customHeight="1">
      <c r="A137" s="11">
        <v>136</v>
      </c>
      <c r="B137" s="20" t="s">
        <v>512</v>
      </c>
      <c r="C137" s="20" t="s">
        <v>513</v>
      </c>
      <c r="D137" s="13" t="s">
        <v>402</v>
      </c>
      <c r="E137" s="20" t="s">
        <v>65</v>
      </c>
      <c r="F137" s="16">
        <v>8462920</v>
      </c>
      <c r="G137" s="21"/>
      <c r="H137" s="26"/>
      <c r="I137" s="26"/>
      <c r="J137" s="26"/>
      <c r="K137" s="21"/>
      <c r="L137" s="26"/>
      <c r="M137" s="21"/>
      <c r="N137" s="26"/>
      <c r="O137" s="21"/>
      <c r="P137" s="26"/>
      <c r="Q137" s="21"/>
      <c r="R137" s="26"/>
      <c r="S137" s="21"/>
      <c r="T137" s="26"/>
      <c r="U137" s="16"/>
      <c r="V137" s="16">
        <f t="shared" si="4"/>
        <v>1305.8285560000002</v>
      </c>
      <c r="W137" s="17">
        <v>1305.8285560000002</v>
      </c>
      <c r="X137" s="17">
        <f t="shared" si="5"/>
        <v>1305.8285560000002</v>
      </c>
      <c r="Y137" s="25" t="s">
        <v>34</v>
      </c>
      <c r="Z137" s="12">
        <v>8</v>
      </c>
      <c r="AA137" s="12">
        <v>28</v>
      </c>
      <c r="AB137" s="12">
        <v>6</v>
      </c>
      <c r="AC137" s="12" t="s">
        <v>514</v>
      </c>
      <c r="AD137" s="12">
        <v>88</v>
      </c>
    </row>
    <row r="138" spans="1:30" ht="36" hidden="1" customHeight="1">
      <c r="A138" s="11">
        <v>137</v>
      </c>
      <c r="B138" s="20" t="s">
        <v>515</v>
      </c>
      <c r="C138" s="20" t="s">
        <v>516</v>
      </c>
      <c r="D138" s="13" t="s">
        <v>32</v>
      </c>
      <c r="E138" s="20" t="s">
        <v>166</v>
      </c>
      <c r="F138" s="16">
        <v>8311300</v>
      </c>
      <c r="G138" s="21"/>
      <c r="H138" s="13"/>
      <c r="I138" s="13"/>
      <c r="J138" s="13"/>
      <c r="K138" s="21"/>
      <c r="L138" s="13"/>
      <c r="M138" s="21"/>
      <c r="N138" s="13"/>
      <c r="O138" s="21"/>
      <c r="P138" s="13"/>
      <c r="Q138" s="21"/>
      <c r="R138" s="13"/>
      <c r="S138" s="21"/>
      <c r="T138" s="13"/>
      <c r="U138" s="16"/>
      <c r="V138" s="16">
        <f t="shared" si="4"/>
        <v>1282.4335900000001</v>
      </c>
      <c r="W138" s="17">
        <v>1282.4335900000001</v>
      </c>
      <c r="X138" s="17">
        <f t="shared" si="5"/>
        <v>1282.4335900000001</v>
      </c>
      <c r="Y138" s="11" t="s">
        <v>34</v>
      </c>
      <c r="Z138" s="12">
        <v>8</v>
      </c>
      <c r="AA138" s="12">
        <v>28</v>
      </c>
      <c r="AB138" s="12">
        <v>5</v>
      </c>
      <c r="AC138" s="12"/>
      <c r="AD138" s="12"/>
    </row>
    <row r="139" spans="1:30" ht="36" hidden="1" customHeight="1">
      <c r="A139" s="11">
        <v>138</v>
      </c>
      <c r="B139" s="12" t="s">
        <v>517</v>
      </c>
      <c r="C139" s="12" t="s">
        <v>518</v>
      </c>
      <c r="D139" s="13" t="s">
        <v>32</v>
      </c>
      <c r="E139" s="12" t="s">
        <v>519</v>
      </c>
      <c r="F139" s="14">
        <v>8261200</v>
      </c>
      <c r="G139" s="15"/>
      <c r="H139" s="13"/>
      <c r="I139" s="13"/>
      <c r="J139" s="13"/>
      <c r="K139" s="15"/>
      <c r="L139" s="13"/>
      <c r="M139" s="15"/>
      <c r="N139" s="13"/>
      <c r="O139" s="15"/>
      <c r="P139" s="13"/>
      <c r="Q139" s="15"/>
      <c r="R139" s="13"/>
      <c r="S139" s="15"/>
      <c r="T139" s="13"/>
      <c r="U139" s="14"/>
      <c r="V139" s="16">
        <f t="shared" si="4"/>
        <v>1274.70316</v>
      </c>
      <c r="W139" s="17">
        <v>1274.70316</v>
      </c>
      <c r="X139" s="17">
        <f t="shared" si="5"/>
        <v>1274.70316</v>
      </c>
      <c r="Y139" s="11" t="s">
        <v>34</v>
      </c>
      <c r="Z139" s="12">
        <v>8</v>
      </c>
      <c r="AA139" s="12">
        <v>28</v>
      </c>
      <c r="AB139" s="12">
        <v>5</v>
      </c>
      <c r="AC139" s="12"/>
      <c r="AD139" s="12"/>
    </row>
    <row r="140" spans="1:30" ht="36" hidden="1" customHeight="1">
      <c r="A140" s="11">
        <v>139</v>
      </c>
      <c r="B140" s="12" t="s">
        <v>520</v>
      </c>
      <c r="C140" s="12" t="s">
        <v>521</v>
      </c>
      <c r="D140" s="13" t="s">
        <v>32</v>
      </c>
      <c r="E140" s="12" t="s">
        <v>522</v>
      </c>
      <c r="F140" s="14">
        <v>8213700</v>
      </c>
      <c r="G140" s="15"/>
      <c r="H140" s="13"/>
      <c r="I140" s="13"/>
      <c r="J140" s="13"/>
      <c r="K140" s="15"/>
      <c r="L140" s="13"/>
      <c r="M140" s="15"/>
      <c r="N140" s="13"/>
      <c r="O140" s="15"/>
      <c r="P140" s="13"/>
      <c r="Q140" s="15"/>
      <c r="R140" s="13"/>
      <c r="S140" s="15"/>
      <c r="T140" s="13"/>
      <c r="U140" s="14"/>
      <c r="V140" s="16">
        <f t="shared" si="4"/>
        <v>1267.37391</v>
      </c>
      <c r="W140" s="17">
        <v>1267.37391</v>
      </c>
      <c r="X140" s="17">
        <f t="shared" si="5"/>
        <v>1267.37391</v>
      </c>
      <c r="Y140" s="11" t="s">
        <v>34</v>
      </c>
      <c r="Z140" s="12">
        <v>8</v>
      </c>
      <c r="AA140" s="12">
        <v>28</v>
      </c>
      <c r="AB140" s="12">
        <v>5</v>
      </c>
      <c r="AC140" s="12" t="s">
        <v>75</v>
      </c>
      <c r="AD140" s="12">
        <v>12</v>
      </c>
    </row>
    <row r="141" spans="1:30" ht="36" hidden="1" customHeight="1">
      <c r="A141" s="11">
        <v>140</v>
      </c>
      <c r="B141" s="12" t="s">
        <v>523</v>
      </c>
      <c r="C141" s="12" t="s">
        <v>524</v>
      </c>
      <c r="D141" s="13" t="s">
        <v>32</v>
      </c>
      <c r="E141" s="12" t="s">
        <v>118</v>
      </c>
      <c r="F141" s="14">
        <v>8184959</v>
      </c>
      <c r="G141" s="15"/>
      <c r="H141" s="13"/>
      <c r="I141" s="13"/>
      <c r="J141" s="13"/>
      <c r="K141" s="15"/>
      <c r="L141" s="13"/>
      <c r="M141" s="15"/>
      <c r="N141" s="13"/>
      <c r="O141" s="15"/>
      <c r="P141" s="13"/>
      <c r="Q141" s="15"/>
      <c r="R141" s="13"/>
      <c r="S141" s="15"/>
      <c r="T141" s="13"/>
      <c r="U141" s="14"/>
      <c r="V141" s="16">
        <f t="shared" si="4"/>
        <v>1262.9391737000001</v>
      </c>
      <c r="W141" s="17">
        <v>1262.9391737000001</v>
      </c>
      <c r="X141" s="17">
        <f t="shared" si="5"/>
        <v>1262.9391737000001</v>
      </c>
      <c r="Y141" s="11" t="s">
        <v>34</v>
      </c>
      <c r="Z141" s="12">
        <v>8</v>
      </c>
      <c r="AA141" s="12">
        <v>28</v>
      </c>
      <c r="AB141" s="12">
        <v>5</v>
      </c>
      <c r="AC141" s="12"/>
      <c r="AD141" s="12"/>
    </row>
    <row r="142" spans="1:30" ht="36" hidden="1" customHeight="1">
      <c r="A142" s="11">
        <v>141</v>
      </c>
      <c r="B142" s="12" t="s">
        <v>525</v>
      </c>
      <c r="C142" s="12" t="s">
        <v>526</v>
      </c>
      <c r="D142" s="13" t="s">
        <v>32</v>
      </c>
      <c r="E142" s="12" t="s">
        <v>527</v>
      </c>
      <c r="F142" s="14">
        <v>8135000</v>
      </c>
      <c r="G142" s="15"/>
      <c r="H142" s="13"/>
      <c r="I142" s="13"/>
      <c r="J142" s="13"/>
      <c r="K142" s="15"/>
      <c r="L142" s="13"/>
      <c r="M142" s="15"/>
      <c r="N142" s="13"/>
      <c r="O142" s="15"/>
      <c r="P142" s="13"/>
      <c r="Q142" s="15"/>
      <c r="R142" s="13"/>
      <c r="S142" s="15"/>
      <c r="T142" s="13"/>
      <c r="U142" s="14"/>
      <c r="V142" s="16">
        <f t="shared" si="4"/>
        <v>1255.2305000000001</v>
      </c>
      <c r="W142" s="17">
        <v>1255.2305000000001</v>
      </c>
      <c r="X142" s="17">
        <f t="shared" si="5"/>
        <v>1255.2305000000001</v>
      </c>
      <c r="Y142" s="11" t="s">
        <v>34</v>
      </c>
      <c r="Z142" s="12">
        <v>8</v>
      </c>
      <c r="AA142" s="12">
        <v>28</v>
      </c>
      <c r="AB142" s="12">
        <v>5</v>
      </c>
      <c r="AC142" s="12" t="s">
        <v>528</v>
      </c>
      <c r="AD142" s="12"/>
    </row>
    <row r="143" spans="1:30" ht="36" hidden="1" customHeight="1">
      <c r="A143" s="11">
        <v>142</v>
      </c>
      <c r="B143" s="12" t="s">
        <v>529</v>
      </c>
      <c r="C143" s="12" t="s">
        <v>530</v>
      </c>
      <c r="D143" s="13" t="s">
        <v>32</v>
      </c>
      <c r="E143" s="12" t="s">
        <v>531</v>
      </c>
      <c r="F143" s="14">
        <v>8068100</v>
      </c>
      <c r="G143" s="15"/>
      <c r="H143" s="13"/>
      <c r="I143" s="13"/>
      <c r="J143" s="13"/>
      <c r="K143" s="15"/>
      <c r="L143" s="13"/>
      <c r="M143" s="15"/>
      <c r="N143" s="13"/>
      <c r="O143" s="15"/>
      <c r="P143" s="13"/>
      <c r="Q143" s="15"/>
      <c r="R143" s="13"/>
      <c r="S143" s="15"/>
      <c r="T143" s="13"/>
      <c r="U143" s="14"/>
      <c r="V143" s="16">
        <f t="shared" si="4"/>
        <v>1244.9078300000001</v>
      </c>
      <c r="W143" s="17">
        <v>1244.9078300000001</v>
      </c>
      <c r="X143" s="17">
        <f t="shared" si="5"/>
        <v>1244.9078300000001</v>
      </c>
      <c r="Y143" s="11" t="s">
        <v>34</v>
      </c>
      <c r="Z143" s="12">
        <v>8</v>
      </c>
      <c r="AA143" s="12">
        <v>28</v>
      </c>
      <c r="AB143" s="12">
        <v>5</v>
      </c>
      <c r="AC143" s="12" t="s">
        <v>532</v>
      </c>
      <c r="AD143" s="12">
        <v>207</v>
      </c>
    </row>
    <row r="144" spans="1:30" ht="36" hidden="1" customHeight="1">
      <c r="A144" s="11">
        <v>143</v>
      </c>
      <c r="B144" s="12" t="s">
        <v>533</v>
      </c>
      <c r="C144" s="12" t="s">
        <v>534</v>
      </c>
      <c r="D144" s="13" t="s">
        <v>32</v>
      </c>
      <c r="E144" s="12" t="s">
        <v>535</v>
      </c>
      <c r="F144" s="14">
        <v>8549700</v>
      </c>
      <c r="G144" s="15"/>
      <c r="H144" s="13"/>
      <c r="I144" s="13"/>
      <c r="J144" s="13"/>
      <c r="K144" s="15"/>
      <c r="L144" s="13"/>
      <c r="M144" s="15"/>
      <c r="N144" s="13"/>
      <c r="O144" s="15"/>
      <c r="P144" s="13"/>
      <c r="Q144" s="15"/>
      <c r="R144" s="13"/>
      <c r="S144" s="15"/>
      <c r="T144" s="13"/>
      <c r="U144" s="14"/>
      <c r="V144" s="16">
        <f t="shared" si="4"/>
        <v>1319.2187100000001</v>
      </c>
      <c r="W144" s="17">
        <v>1241</v>
      </c>
      <c r="X144" s="17">
        <f t="shared" si="5"/>
        <v>1319.2187100000001</v>
      </c>
      <c r="Y144" s="11" t="s">
        <v>51</v>
      </c>
      <c r="Z144" s="12">
        <v>8</v>
      </c>
      <c r="AA144" s="12">
        <v>28</v>
      </c>
      <c r="AB144" s="12">
        <v>5</v>
      </c>
      <c r="AC144" s="12" t="s">
        <v>536</v>
      </c>
      <c r="AD144" s="12">
        <v>32</v>
      </c>
    </row>
    <row r="145" spans="1:30" ht="36" hidden="1" customHeight="1">
      <c r="A145" s="11">
        <v>144</v>
      </c>
      <c r="B145" s="12" t="s">
        <v>537</v>
      </c>
      <c r="C145" s="12" t="s">
        <v>538</v>
      </c>
      <c r="D145" s="13" t="s">
        <v>539</v>
      </c>
      <c r="E145" s="12" t="s">
        <v>540</v>
      </c>
      <c r="F145" s="14">
        <v>8019200</v>
      </c>
      <c r="G145" s="15"/>
      <c r="H145" s="13"/>
      <c r="I145" s="13"/>
      <c r="J145" s="13"/>
      <c r="K145" s="15"/>
      <c r="L145" s="13"/>
      <c r="M145" s="15"/>
      <c r="N145" s="13"/>
      <c r="O145" s="15"/>
      <c r="P145" s="13"/>
      <c r="Q145" s="15"/>
      <c r="R145" s="13"/>
      <c r="S145" s="15"/>
      <c r="T145" s="13"/>
      <c r="U145" s="14"/>
      <c r="V145" s="16">
        <f t="shared" si="4"/>
        <v>1237.36256</v>
      </c>
      <c r="W145" s="17">
        <v>1237.36256</v>
      </c>
      <c r="X145" s="17">
        <f t="shared" si="5"/>
        <v>1237.36256</v>
      </c>
      <c r="Y145" s="18" t="s">
        <v>34</v>
      </c>
      <c r="Z145" s="12">
        <v>8</v>
      </c>
      <c r="AA145" s="12">
        <v>28</v>
      </c>
      <c r="AB145" s="12">
        <v>6</v>
      </c>
      <c r="AC145" s="12" t="s">
        <v>541</v>
      </c>
      <c r="AD145" s="12">
        <v>191</v>
      </c>
    </row>
    <row r="146" spans="1:30" ht="36" hidden="1" customHeight="1">
      <c r="A146" s="11">
        <v>145</v>
      </c>
      <c r="B146" s="12" t="s">
        <v>542</v>
      </c>
      <c r="C146" s="12" t="s">
        <v>543</v>
      </c>
      <c r="D146" s="13" t="s">
        <v>539</v>
      </c>
      <c r="E146" s="12" t="s">
        <v>65</v>
      </c>
      <c r="F146" s="14">
        <v>8013417</v>
      </c>
      <c r="G146" s="15"/>
      <c r="H146" s="13"/>
      <c r="I146" s="13"/>
      <c r="J146" s="13"/>
      <c r="K146" s="15"/>
      <c r="L146" s="13"/>
      <c r="M146" s="15"/>
      <c r="N146" s="13"/>
      <c r="O146" s="15"/>
      <c r="P146" s="13"/>
      <c r="Q146" s="15"/>
      <c r="R146" s="13"/>
      <c r="S146" s="15"/>
      <c r="T146" s="13"/>
      <c r="U146" s="14"/>
      <c r="V146" s="16">
        <f t="shared" si="4"/>
        <v>1236.4702431000001</v>
      </c>
      <c r="W146" s="17">
        <v>1236.4702431000001</v>
      </c>
      <c r="X146" s="17">
        <f t="shared" si="5"/>
        <v>1236.4702431000001</v>
      </c>
      <c r="Y146" s="18" t="s">
        <v>34</v>
      </c>
      <c r="Z146" s="12">
        <v>8</v>
      </c>
      <c r="AA146" s="12">
        <v>28</v>
      </c>
      <c r="AB146" s="12">
        <v>6</v>
      </c>
      <c r="AC146" s="12" t="s">
        <v>66</v>
      </c>
      <c r="AD146" s="12">
        <v>2335</v>
      </c>
    </row>
    <row r="147" spans="1:30" ht="36" hidden="1" customHeight="1">
      <c r="A147" s="11">
        <v>146</v>
      </c>
      <c r="B147" s="12" t="s">
        <v>544</v>
      </c>
      <c r="C147" s="12" t="s">
        <v>545</v>
      </c>
      <c r="D147" s="13" t="s">
        <v>539</v>
      </c>
      <c r="E147" s="12" t="s">
        <v>209</v>
      </c>
      <c r="F147" s="14">
        <v>7965200</v>
      </c>
      <c r="G147" s="15"/>
      <c r="H147" s="13"/>
      <c r="I147" s="13"/>
      <c r="J147" s="13"/>
      <c r="K147" s="15"/>
      <c r="L147" s="13"/>
      <c r="M147" s="15"/>
      <c r="N147" s="13"/>
      <c r="O147" s="15"/>
      <c r="P147" s="13"/>
      <c r="Q147" s="15"/>
      <c r="R147" s="13"/>
      <c r="S147" s="15"/>
      <c r="T147" s="13"/>
      <c r="U147" s="14"/>
      <c r="V147" s="16">
        <f t="shared" si="4"/>
        <v>1229.03036</v>
      </c>
      <c r="W147" s="17">
        <v>1229.03036</v>
      </c>
      <c r="X147" s="17">
        <f t="shared" si="5"/>
        <v>1229.03036</v>
      </c>
      <c r="Y147" s="18" t="s">
        <v>34</v>
      </c>
      <c r="Z147" s="12">
        <v>8</v>
      </c>
      <c r="AA147" s="12">
        <v>28</v>
      </c>
      <c r="AB147" s="12">
        <v>6</v>
      </c>
      <c r="AC147" s="12" t="s">
        <v>546</v>
      </c>
      <c r="AD147" s="12">
        <v>199</v>
      </c>
    </row>
    <row r="148" spans="1:30" ht="36" hidden="1" customHeight="1">
      <c r="A148" s="11">
        <v>147</v>
      </c>
      <c r="B148" s="12" t="s">
        <v>547</v>
      </c>
      <c r="C148" s="12" t="s">
        <v>548</v>
      </c>
      <c r="D148" s="13" t="s">
        <v>539</v>
      </c>
      <c r="E148" s="12" t="s">
        <v>209</v>
      </c>
      <c r="F148" s="14">
        <v>7944800</v>
      </c>
      <c r="G148" s="15"/>
      <c r="H148" s="13"/>
      <c r="I148" s="13"/>
      <c r="J148" s="13"/>
      <c r="K148" s="15"/>
      <c r="L148" s="13"/>
      <c r="M148" s="15"/>
      <c r="N148" s="13"/>
      <c r="O148" s="15"/>
      <c r="P148" s="13"/>
      <c r="Q148" s="15"/>
      <c r="R148" s="13"/>
      <c r="S148" s="15"/>
      <c r="T148" s="13"/>
      <c r="U148" s="14"/>
      <c r="V148" s="16">
        <f t="shared" si="4"/>
        <v>1225.88264</v>
      </c>
      <c r="W148" s="17">
        <v>1225.88264</v>
      </c>
      <c r="X148" s="17">
        <f t="shared" si="5"/>
        <v>1225.88264</v>
      </c>
      <c r="Y148" s="18" t="s">
        <v>34</v>
      </c>
      <c r="Z148" s="12">
        <v>8</v>
      </c>
      <c r="AA148" s="12">
        <v>28</v>
      </c>
      <c r="AB148" s="12">
        <v>6</v>
      </c>
      <c r="AC148" s="12" t="s">
        <v>549</v>
      </c>
      <c r="AD148" s="12">
        <v>148</v>
      </c>
    </row>
    <row r="149" spans="1:30" ht="36" hidden="1" customHeight="1">
      <c r="A149" s="11">
        <v>148</v>
      </c>
      <c r="B149" s="12" t="s">
        <v>550</v>
      </c>
      <c r="C149" s="12" t="s">
        <v>551</v>
      </c>
      <c r="D149" s="13" t="s">
        <v>238</v>
      </c>
      <c r="E149" s="12" t="s">
        <v>239</v>
      </c>
      <c r="F149" s="14">
        <v>7912000</v>
      </c>
      <c r="G149" s="15"/>
      <c r="H149" s="13"/>
      <c r="I149" s="13"/>
      <c r="J149" s="13"/>
      <c r="K149" s="15">
        <v>1.7</v>
      </c>
      <c r="L149" s="13"/>
      <c r="M149" s="15"/>
      <c r="N149" s="13"/>
      <c r="O149" s="15"/>
      <c r="P149" s="13"/>
      <c r="Q149" s="15"/>
      <c r="R149" s="13"/>
      <c r="S149" s="15">
        <v>4.2</v>
      </c>
      <c r="T149" s="13"/>
      <c r="U149" s="14"/>
      <c r="V149" s="16">
        <f t="shared" si="4"/>
        <v>1227.1335999999999</v>
      </c>
      <c r="W149" s="17">
        <v>1227.1335999999999</v>
      </c>
      <c r="X149" s="17">
        <f t="shared" si="5"/>
        <v>1227.1335999999999</v>
      </c>
      <c r="Y149" s="18" t="s">
        <v>34</v>
      </c>
      <c r="Z149" s="12">
        <v>8</v>
      </c>
      <c r="AA149" s="12">
        <v>28</v>
      </c>
      <c r="AB149" s="12">
        <v>6</v>
      </c>
      <c r="AC149" s="12" t="s">
        <v>240</v>
      </c>
      <c r="AD149" s="12">
        <v>83</v>
      </c>
    </row>
    <row r="150" spans="1:30" ht="36" hidden="1" customHeight="1">
      <c r="A150" s="11">
        <v>149</v>
      </c>
      <c r="B150" s="12" t="s">
        <v>552</v>
      </c>
      <c r="C150" s="12" t="s">
        <v>553</v>
      </c>
      <c r="D150" s="13" t="s">
        <v>32</v>
      </c>
      <c r="E150" s="12" t="s">
        <v>554</v>
      </c>
      <c r="F150" s="14">
        <v>7864500</v>
      </c>
      <c r="G150" s="15"/>
      <c r="H150" s="13"/>
      <c r="I150" s="13"/>
      <c r="J150" s="13"/>
      <c r="K150" s="15"/>
      <c r="L150" s="13"/>
      <c r="M150" s="15"/>
      <c r="N150" s="13"/>
      <c r="O150" s="15"/>
      <c r="P150" s="13"/>
      <c r="Q150" s="15"/>
      <c r="R150" s="13"/>
      <c r="S150" s="15"/>
      <c r="T150" s="13"/>
      <c r="U150" s="14"/>
      <c r="V150" s="16">
        <f t="shared" si="4"/>
        <v>1213.49235</v>
      </c>
      <c r="W150" s="17">
        <v>1213.49235</v>
      </c>
      <c r="X150" s="17">
        <f t="shared" si="5"/>
        <v>1213.49235</v>
      </c>
      <c r="Y150" s="11" t="s">
        <v>34</v>
      </c>
      <c r="Z150" s="12">
        <v>8</v>
      </c>
      <c r="AA150" s="12">
        <v>28</v>
      </c>
      <c r="AB150" s="12">
        <v>5</v>
      </c>
      <c r="AC150" s="12" t="s">
        <v>555</v>
      </c>
      <c r="AD150" s="12">
        <v>210</v>
      </c>
    </row>
    <row r="151" spans="1:30" ht="36" hidden="1" customHeight="1">
      <c r="A151" s="11">
        <v>150</v>
      </c>
      <c r="B151" s="12" t="s">
        <v>556</v>
      </c>
      <c r="C151" s="12" t="s">
        <v>557</v>
      </c>
      <c r="D151" s="13" t="s">
        <v>32</v>
      </c>
      <c r="E151" s="12" t="s">
        <v>558</v>
      </c>
      <c r="F151" s="14">
        <v>7854680</v>
      </c>
      <c r="G151" s="15"/>
      <c r="H151" s="13"/>
      <c r="I151" s="13"/>
      <c r="J151" s="13"/>
      <c r="K151" s="15">
        <v>3.9</v>
      </c>
      <c r="L151" s="13"/>
      <c r="M151" s="15"/>
      <c r="N151" s="13"/>
      <c r="O151" s="19">
        <v>13.97</v>
      </c>
      <c r="P151" s="13"/>
      <c r="Q151" s="19"/>
      <c r="R151" s="13"/>
      <c r="S151" s="19">
        <v>1523</v>
      </c>
      <c r="T151" s="13"/>
      <c r="U151" s="14"/>
      <c r="V151" s="16">
        <f t="shared" si="4"/>
        <v>2890.6936240000005</v>
      </c>
      <c r="W151" s="17">
        <v>2890.6936240000005</v>
      </c>
      <c r="X151" s="17">
        <f t="shared" si="5"/>
        <v>2890.6936240000005</v>
      </c>
      <c r="Y151" s="11" t="s">
        <v>34</v>
      </c>
      <c r="Z151" s="12">
        <v>8</v>
      </c>
      <c r="AA151" s="12">
        <v>28</v>
      </c>
      <c r="AB151" s="12">
        <v>5</v>
      </c>
      <c r="AC151" s="12" t="s">
        <v>555</v>
      </c>
      <c r="AD151" s="12">
        <v>210</v>
      </c>
    </row>
    <row r="152" spans="1:30" ht="36" hidden="1" customHeight="1">
      <c r="A152" s="11">
        <v>151</v>
      </c>
      <c r="B152" s="12" t="s">
        <v>559</v>
      </c>
      <c r="C152" s="12" t="s">
        <v>560</v>
      </c>
      <c r="D152" s="13" t="s">
        <v>539</v>
      </c>
      <c r="E152" s="12" t="s">
        <v>375</v>
      </c>
      <c r="F152" s="14">
        <v>7761980</v>
      </c>
      <c r="G152" s="15"/>
      <c r="H152" s="13"/>
      <c r="I152" s="13"/>
      <c r="J152" s="13"/>
      <c r="K152" s="15"/>
      <c r="L152" s="13"/>
      <c r="M152" s="15"/>
      <c r="N152" s="13"/>
      <c r="O152" s="15"/>
      <c r="P152" s="13"/>
      <c r="Q152" s="15"/>
      <c r="R152" s="13"/>
      <c r="S152" s="15"/>
      <c r="T152" s="13"/>
      <c r="U152" s="14"/>
      <c r="V152" s="16">
        <f t="shared" si="4"/>
        <v>1197.6735140000001</v>
      </c>
      <c r="W152" s="17">
        <v>1197.6735140000001</v>
      </c>
      <c r="X152" s="17">
        <f t="shared" si="5"/>
        <v>1197.6735140000001</v>
      </c>
      <c r="Y152" s="18" t="s">
        <v>561</v>
      </c>
      <c r="Z152" s="12">
        <v>8</v>
      </c>
      <c r="AA152" s="12">
        <v>28</v>
      </c>
      <c r="AB152" s="12">
        <v>6</v>
      </c>
      <c r="AC152" s="12" t="s">
        <v>562</v>
      </c>
      <c r="AD152" s="12">
        <v>136</v>
      </c>
    </row>
    <row r="153" spans="1:30" ht="36" hidden="1" customHeight="1">
      <c r="A153" s="11">
        <v>152</v>
      </c>
      <c r="B153" s="12" t="s">
        <v>563</v>
      </c>
      <c r="C153" s="12" t="s">
        <v>564</v>
      </c>
      <c r="D153" s="13" t="s">
        <v>539</v>
      </c>
      <c r="E153" s="12" t="s">
        <v>209</v>
      </c>
      <c r="F153" s="14">
        <v>7716500</v>
      </c>
      <c r="G153" s="15"/>
      <c r="H153" s="13"/>
      <c r="I153" s="13"/>
      <c r="J153" s="13"/>
      <c r="K153" s="15"/>
      <c r="L153" s="13"/>
      <c r="M153" s="15"/>
      <c r="N153" s="13"/>
      <c r="O153" s="15"/>
      <c r="P153" s="13"/>
      <c r="Q153" s="15"/>
      <c r="R153" s="13"/>
      <c r="S153" s="15"/>
      <c r="T153" s="13"/>
      <c r="U153" s="14"/>
      <c r="V153" s="16">
        <f t="shared" si="4"/>
        <v>1190.6559500000001</v>
      </c>
      <c r="W153" s="17">
        <v>1190.6559500000001</v>
      </c>
      <c r="X153" s="17">
        <f t="shared" si="5"/>
        <v>1190.6559500000001</v>
      </c>
      <c r="Y153" s="18" t="s">
        <v>34</v>
      </c>
      <c r="Z153" s="12">
        <v>8</v>
      </c>
      <c r="AA153" s="12">
        <v>28</v>
      </c>
      <c r="AB153" s="12">
        <v>6</v>
      </c>
      <c r="AC153" s="12" t="s">
        <v>565</v>
      </c>
      <c r="AD153" s="12">
        <v>81</v>
      </c>
    </row>
    <row r="154" spans="1:30" ht="36" hidden="1" customHeight="1">
      <c r="A154" s="11">
        <v>153</v>
      </c>
      <c r="B154" s="12" t="s">
        <v>566</v>
      </c>
      <c r="C154" s="12" t="s">
        <v>567</v>
      </c>
      <c r="D154" s="13" t="s">
        <v>32</v>
      </c>
      <c r="E154" s="12" t="s">
        <v>568</v>
      </c>
      <c r="F154" s="14">
        <v>8180400</v>
      </c>
      <c r="G154" s="15"/>
      <c r="H154" s="13"/>
      <c r="I154" s="13"/>
      <c r="J154" s="13"/>
      <c r="K154" s="15"/>
      <c r="L154" s="13"/>
      <c r="M154" s="15"/>
      <c r="N154" s="13"/>
      <c r="O154" s="15"/>
      <c r="P154" s="13"/>
      <c r="Q154" s="15"/>
      <c r="R154" s="13"/>
      <c r="S154" s="15"/>
      <c r="T154" s="13"/>
      <c r="U154" s="14"/>
      <c r="V154" s="16">
        <f t="shared" si="4"/>
        <v>1262.2357200000001</v>
      </c>
      <c r="W154" s="17">
        <v>1180</v>
      </c>
      <c r="X154" s="17">
        <f t="shared" si="5"/>
        <v>1262.2357200000001</v>
      </c>
      <c r="Y154" s="11" t="s">
        <v>51</v>
      </c>
      <c r="Z154" s="12">
        <v>8</v>
      </c>
      <c r="AA154" s="12">
        <v>28</v>
      </c>
      <c r="AB154" s="12">
        <v>5</v>
      </c>
      <c r="AC154" s="12"/>
      <c r="AD154" s="12"/>
    </row>
    <row r="155" spans="1:30" ht="36" hidden="1" customHeight="1">
      <c r="A155" s="11">
        <v>154</v>
      </c>
      <c r="B155" s="12" t="s">
        <v>569</v>
      </c>
      <c r="C155" s="12" t="s">
        <v>570</v>
      </c>
      <c r="D155" s="13" t="s">
        <v>32</v>
      </c>
      <c r="E155" s="12" t="s">
        <v>571</v>
      </c>
      <c r="F155" s="14">
        <v>7623000</v>
      </c>
      <c r="G155" s="15"/>
      <c r="H155" s="13"/>
      <c r="I155" s="13"/>
      <c r="J155" s="13"/>
      <c r="K155" s="15"/>
      <c r="L155" s="13"/>
      <c r="M155" s="15"/>
      <c r="N155" s="13"/>
      <c r="O155" s="15"/>
      <c r="P155" s="13"/>
      <c r="Q155" s="15"/>
      <c r="R155" s="13"/>
      <c r="S155" s="15"/>
      <c r="T155" s="13"/>
      <c r="U155" s="14"/>
      <c r="V155" s="16">
        <f t="shared" si="4"/>
        <v>1176.2289000000001</v>
      </c>
      <c r="W155" s="17">
        <v>1176.2289000000001</v>
      </c>
      <c r="X155" s="17">
        <f t="shared" si="5"/>
        <v>1176.2289000000001</v>
      </c>
      <c r="Y155" s="11" t="s">
        <v>34</v>
      </c>
      <c r="Z155" s="12">
        <v>8</v>
      </c>
      <c r="AA155" s="12">
        <v>28</v>
      </c>
      <c r="AB155" s="12">
        <v>5</v>
      </c>
      <c r="AC155" s="12" t="s">
        <v>572</v>
      </c>
      <c r="AD155" s="12">
        <v>2423</v>
      </c>
    </row>
    <row r="156" spans="1:30" ht="36" hidden="1" customHeight="1">
      <c r="A156" s="11">
        <v>155</v>
      </c>
      <c r="B156" s="12" t="s">
        <v>573</v>
      </c>
      <c r="C156" s="12" t="s">
        <v>574</v>
      </c>
      <c r="D156" s="13" t="s">
        <v>32</v>
      </c>
      <c r="E156" s="12" t="s">
        <v>575</v>
      </c>
      <c r="F156" s="14">
        <v>7525080</v>
      </c>
      <c r="G156" s="15"/>
      <c r="H156" s="13"/>
      <c r="I156" s="13"/>
      <c r="J156" s="13"/>
      <c r="K156" s="15"/>
      <c r="L156" s="13"/>
      <c r="M156" s="15"/>
      <c r="N156" s="13"/>
      <c r="O156" s="15"/>
      <c r="P156" s="13"/>
      <c r="Q156" s="15"/>
      <c r="R156" s="13"/>
      <c r="S156" s="15"/>
      <c r="T156" s="13"/>
      <c r="U156" s="14"/>
      <c r="V156" s="16">
        <f t="shared" si="4"/>
        <v>1161.1198440000001</v>
      </c>
      <c r="W156" s="17">
        <v>1161.1198440000001</v>
      </c>
      <c r="X156" s="17">
        <f t="shared" si="5"/>
        <v>1161.1198440000001</v>
      </c>
      <c r="Y156" s="11" t="s">
        <v>34</v>
      </c>
      <c r="Z156" s="12">
        <v>8</v>
      </c>
      <c r="AA156" s="12">
        <v>28</v>
      </c>
      <c r="AB156" s="12">
        <v>5</v>
      </c>
      <c r="AC156" s="12"/>
      <c r="AD156" s="12"/>
    </row>
    <row r="157" spans="1:30" ht="36" hidden="1" customHeight="1">
      <c r="A157" s="11">
        <v>156</v>
      </c>
      <c r="B157" s="12" t="s">
        <v>576</v>
      </c>
      <c r="C157" s="12" t="s">
        <v>577</v>
      </c>
      <c r="D157" s="13" t="s">
        <v>32</v>
      </c>
      <c r="E157" s="12" t="s">
        <v>578</v>
      </c>
      <c r="F157" s="14">
        <v>7358000</v>
      </c>
      <c r="G157" s="19">
        <v>6000</v>
      </c>
      <c r="H157" s="13"/>
      <c r="I157" s="13"/>
      <c r="J157" s="13"/>
      <c r="K157" s="15"/>
      <c r="L157" s="13"/>
      <c r="M157" s="15"/>
      <c r="N157" s="13"/>
      <c r="O157" s="15"/>
      <c r="P157" s="13"/>
      <c r="Q157" s="15"/>
      <c r="R157" s="13"/>
      <c r="S157" s="15"/>
      <c r="T157" s="13"/>
      <c r="U157" s="14"/>
      <c r="V157" s="16">
        <f t="shared" si="4"/>
        <v>5335.3393999999998</v>
      </c>
      <c r="W157" s="17">
        <v>5335.3393999999998</v>
      </c>
      <c r="X157" s="17">
        <f t="shared" si="5"/>
        <v>5335.3393999999998</v>
      </c>
      <c r="Y157" s="11" t="s">
        <v>34</v>
      </c>
      <c r="Z157" s="12">
        <v>8</v>
      </c>
      <c r="AA157" s="12">
        <v>28</v>
      </c>
      <c r="AB157" s="12">
        <v>5</v>
      </c>
      <c r="AC157" s="12" t="s">
        <v>579</v>
      </c>
      <c r="AD157" s="12">
        <v>58</v>
      </c>
    </row>
    <row r="158" spans="1:30" ht="36" hidden="1" customHeight="1">
      <c r="A158" s="11">
        <v>157</v>
      </c>
      <c r="B158" s="12" t="s">
        <v>580</v>
      </c>
      <c r="C158" s="12" t="s">
        <v>581</v>
      </c>
      <c r="D158" s="13" t="s">
        <v>32</v>
      </c>
      <c r="E158" s="12" t="s">
        <v>582</v>
      </c>
      <c r="F158" s="14">
        <v>7326400</v>
      </c>
      <c r="G158" s="15"/>
      <c r="H158" s="13"/>
      <c r="I158" s="13"/>
      <c r="J158" s="13"/>
      <c r="K158" s="19">
        <v>4</v>
      </c>
      <c r="L158" s="13"/>
      <c r="M158" s="19">
        <v>426</v>
      </c>
      <c r="N158" s="13"/>
      <c r="O158" s="15"/>
      <c r="P158" s="13"/>
      <c r="Q158" s="15"/>
      <c r="R158" s="13"/>
      <c r="S158" s="15">
        <v>0.8</v>
      </c>
      <c r="T158" s="13"/>
      <c r="U158" s="14"/>
      <c r="V158" s="16">
        <f t="shared" si="4"/>
        <v>1557.15552</v>
      </c>
      <c r="W158" s="17">
        <v>1557.15552</v>
      </c>
      <c r="X158" s="17">
        <f t="shared" si="5"/>
        <v>1557.15552</v>
      </c>
      <c r="Y158" s="11" t="s">
        <v>34</v>
      </c>
      <c r="Z158" s="12">
        <v>8</v>
      </c>
      <c r="AA158" s="12">
        <v>28</v>
      </c>
      <c r="AB158" s="12">
        <v>5</v>
      </c>
      <c r="AC158" s="12" t="s">
        <v>583</v>
      </c>
      <c r="AD158" s="12">
        <v>120</v>
      </c>
    </row>
    <row r="159" spans="1:30" ht="36" hidden="1" customHeight="1">
      <c r="A159" s="11">
        <v>158</v>
      </c>
      <c r="B159" s="12" t="s">
        <v>584</v>
      </c>
      <c r="C159" s="12" t="s">
        <v>585</v>
      </c>
      <c r="D159" s="13" t="s">
        <v>32</v>
      </c>
      <c r="E159" s="12" t="s">
        <v>118</v>
      </c>
      <c r="F159" s="14">
        <v>7314200</v>
      </c>
      <c r="G159" s="15"/>
      <c r="H159" s="13"/>
      <c r="I159" s="13"/>
      <c r="J159" s="13"/>
      <c r="K159" s="15"/>
      <c r="L159" s="13"/>
      <c r="M159" s="15"/>
      <c r="N159" s="13"/>
      <c r="O159" s="15"/>
      <c r="P159" s="13"/>
      <c r="Q159" s="15"/>
      <c r="R159" s="13"/>
      <c r="S159" s="15"/>
      <c r="T159" s="13"/>
      <c r="U159" s="14"/>
      <c r="V159" s="16">
        <f t="shared" si="4"/>
        <v>1128.58106</v>
      </c>
      <c r="W159" s="17">
        <v>1128.58106</v>
      </c>
      <c r="X159" s="17">
        <f t="shared" si="5"/>
        <v>1128.58106</v>
      </c>
      <c r="Y159" s="11" t="s">
        <v>34</v>
      </c>
      <c r="Z159" s="12">
        <v>8</v>
      </c>
      <c r="AA159" s="12">
        <v>28</v>
      </c>
      <c r="AB159" s="12">
        <v>5</v>
      </c>
      <c r="AC159" s="12" t="s">
        <v>586</v>
      </c>
      <c r="AD159" s="12">
        <v>41</v>
      </c>
    </row>
    <row r="160" spans="1:30" ht="36" hidden="1" customHeight="1">
      <c r="A160" s="11">
        <v>159</v>
      </c>
      <c r="B160" s="12" t="s">
        <v>40</v>
      </c>
      <c r="C160" s="12" t="s">
        <v>587</v>
      </c>
      <c r="D160" s="13" t="s">
        <v>32</v>
      </c>
      <c r="E160" s="12" t="s">
        <v>588</v>
      </c>
      <c r="F160" s="14">
        <v>7256920</v>
      </c>
      <c r="G160" s="15"/>
      <c r="H160" s="13"/>
      <c r="I160" s="13"/>
      <c r="J160" s="13"/>
      <c r="K160" s="15"/>
      <c r="L160" s="13"/>
      <c r="M160" s="15"/>
      <c r="N160" s="13"/>
      <c r="O160" s="15"/>
      <c r="P160" s="13"/>
      <c r="Q160" s="15"/>
      <c r="R160" s="13"/>
      <c r="S160" s="15"/>
      <c r="T160" s="13"/>
      <c r="U160" s="14"/>
      <c r="V160" s="16">
        <f t="shared" si="4"/>
        <v>1119.7427560000001</v>
      </c>
      <c r="W160" s="17">
        <v>1119.7427560000001</v>
      </c>
      <c r="X160" s="17">
        <f t="shared" si="5"/>
        <v>1119.7427560000001</v>
      </c>
      <c r="Y160" s="11" t="s">
        <v>34</v>
      </c>
      <c r="Z160" s="12">
        <v>8</v>
      </c>
      <c r="AA160" s="12">
        <v>28</v>
      </c>
      <c r="AB160" s="12">
        <v>5</v>
      </c>
      <c r="AC160" s="12" t="s">
        <v>43</v>
      </c>
      <c r="AD160" s="12">
        <v>4</v>
      </c>
    </row>
    <row r="161" spans="1:30" ht="36" hidden="1" customHeight="1">
      <c r="A161" s="11">
        <v>160</v>
      </c>
      <c r="B161" s="12" t="s">
        <v>589</v>
      </c>
      <c r="C161" s="12" t="s">
        <v>590</v>
      </c>
      <c r="D161" s="13" t="s">
        <v>32</v>
      </c>
      <c r="E161" s="12" t="s">
        <v>591</v>
      </c>
      <c r="F161" s="14">
        <v>7199800</v>
      </c>
      <c r="G161" s="15"/>
      <c r="H161" s="13"/>
      <c r="I161" s="13"/>
      <c r="J161" s="13"/>
      <c r="K161" s="15"/>
      <c r="L161" s="13"/>
      <c r="M161" s="15"/>
      <c r="N161" s="13"/>
      <c r="O161" s="15"/>
      <c r="P161" s="13"/>
      <c r="Q161" s="15"/>
      <c r="R161" s="13"/>
      <c r="S161" s="15"/>
      <c r="T161" s="13"/>
      <c r="U161" s="14"/>
      <c r="V161" s="16">
        <f t="shared" si="4"/>
        <v>1110.92914</v>
      </c>
      <c r="W161" s="17">
        <v>1110.92914</v>
      </c>
      <c r="X161" s="17">
        <f t="shared" si="5"/>
        <v>1110.92914</v>
      </c>
      <c r="Y161" s="11" t="s">
        <v>34</v>
      </c>
      <c r="Z161" s="12">
        <v>8</v>
      </c>
      <c r="AA161" s="12">
        <v>28</v>
      </c>
      <c r="AB161" s="12">
        <v>5</v>
      </c>
      <c r="AC161" s="12"/>
      <c r="AD161" s="12"/>
    </row>
    <row r="162" spans="1:30" ht="36" hidden="1" customHeight="1">
      <c r="A162" s="11">
        <v>161</v>
      </c>
      <c r="B162" s="12" t="s">
        <v>592</v>
      </c>
      <c r="C162" s="12" t="s">
        <v>593</v>
      </c>
      <c r="D162" s="13" t="s">
        <v>32</v>
      </c>
      <c r="E162" s="12" t="s">
        <v>594</v>
      </c>
      <c r="F162" s="14">
        <v>7100920</v>
      </c>
      <c r="G162" s="15"/>
      <c r="H162" s="13"/>
      <c r="I162" s="13"/>
      <c r="J162" s="13"/>
      <c r="K162" s="15"/>
      <c r="L162" s="13"/>
      <c r="M162" s="15"/>
      <c r="N162" s="13"/>
      <c r="O162" s="15"/>
      <c r="P162" s="13"/>
      <c r="Q162" s="15"/>
      <c r="R162" s="13"/>
      <c r="S162" s="15"/>
      <c r="T162" s="13"/>
      <c r="U162" s="14"/>
      <c r="V162" s="16">
        <f t="shared" si="4"/>
        <v>1095.6719560000001</v>
      </c>
      <c r="W162" s="17">
        <v>1095.6719560000001</v>
      </c>
      <c r="X162" s="17">
        <f t="shared" si="5"/>
        <v>1095.6719560000001</v>
      </c>
      <c r="Y162" s="11" t="s">
        <v>34</v>
      </c>
      <c r="Z162" s="12">
        <v>8</v>
      </c>
      <c r="AA162" s="12">
        <v>28</v>
      </c>
      <c r="AB162" s="12">
        <v>5</v>
      </c>
      <c r="AC162" s="12"/>
      <c r="AD162" s="12"/>
    </row>
    <row r="163" spans="1:30" ht="36" hidden="1" customHeight="1">
      <c r="A163" s="11">
        <v>162</v>
      </c>
      <c r="B163" s="12" t="s">
        <v>595</v>
      </c>
      <c r="C163" s="12" t="s">
        <v>596</v>
      </c>
      <c r="D163" s="13" t="s">
        <v>32</v>
      </c>
      <c r="E163" s="12" t="s">
        <v>597</v>
      </c>
      <c r="F163" s="14">
        <v>9175200</v>
      </c>
      <c r="G163" s="15"/>
      <c r="H163" s="13"/>
      <c r="I163" s="13"/>
      <c r="J163" s="13"/>
      <c r="K163" s="15"/>
      <c r="L163" s="13"/>
      <c r="M163" s="15"/>
      <c r="N163" s="13"/>
      <c r="O163" s="15"/>
      <c r="P163" s="13"/>
      <c r="Q163" s="15"/>
      <c r="R163" s="13"/>
      <c r="S163" s="15"/>
      <c r="T163" s="13"/>
      <c r="U163" s="14"/>
      <c r="V163" s="16">
        <f t="shared" si="4"/>
        <v>1415.7333600000002</v>
      </c>
      <c r="W163" s="17">
        <v>1082</v>
      </c>
      <c r="X163" s="17">
        <f t="shared" si="5"/>
        <v>1415.7333600000002</v>
      </c>
      <c r="Y163" s="11" t="s">
        <v>51</v>
      </c>
      <c r="Z163" s="12">
        <v>8</v>
      </c>
      <c r="AA163" s="12">
        <v>28</v>
      </c>
      <c r="AB163" s="12">
        <v>5</v>
      </c>
      <c r="AC163" s="12" t="s">
        <v>598</v>
      </c>
      <c r="AD163" s="12">
        <v>9</v>
      </c>
    </row>
    <row r="164" spans="1:30" ht="36" hidden="1" customHeight="1">
      <c r="A164" s="11">
        <v>163</v>
      </c>
      <c r="B164" s="12" t="s">
        <v>599</v>
      </c>
      <c r="C164" s="12" t="s">
        <v>600</v>
      </c>
      <c r="D164" s="13" t="s">
        <v>539</v>
      </c>
      <c r="E164" s="12" t="s">
        <v>601</v>
      </c>
      <c r="F164" s="14">
        <v>6990020</v>
      </c>
      <c r="G164" s="15"/>
      <c r="H164" s="13"/>
      <c r="I164" s="13"/>
      <c r="J164" s="13"/>
      <c r="K164" s="15"/>
      <c r="L164" s="13"/>
      <c r="M164" s="15"/>
      <c r="N164" s="13"/>
      <c r="O164" s="15"/>
      <c r="P164" s="13"/>
      <c r="Q164" s="15"/>
      <c r="R164" s="13"/>
      <c r="S164" s="15"/>
      <c r="T164" s="13"/>
      <c r="U164" s="14"/>
      <c r="V164" s="16">
        <f t="shared" si="4"/>
        <v>1078.5600860000002</v>
      </c>
      <c r="W164" s="17">
        <v>1078.5600860000002</v>
      </c>
      <c r="X164" s="17">
        <f t="shared" si="5"/>
        <v>1078.5600860000002</v>
      </c>
      <c r="Y164" s="18" t="s">
        <v>561</v>
      </c>
      <c r="Z164" s="12">
        <v>8</v>
      </c>
      <c r="AA164" s="12">
        <v>28</v>
      </c>
      <c r="AB164" s="12">
        <v>6</v>
      </c>
      <c r="AC164" s="12" t="s">
        <v>602</v>
      </c>
      <c r="AD164" s="12">
        <v>164</v>
      </c>
    </row>
    <row r="165" spans="1:30" ht="36" hidden="1" customHeight="1">
      <c r="A165" s="11">
        <v>164</v>
      </c>
      <c r="B165" s="12" t="s">
        <v>603</v>
      </c>
      <c r="C165" s="12" t="s">
        <v>604</v>
      </c>
      <c r="D165" s="13" t="s">
        <v>539</v>
      </c>
      <c r="E165" s="12" t="s">
        <v>209</v>
      </c>
      <c r="F165" s="14">
        <v>6893080</v>
      </c>
      <c r="G165" s="15"/>
      <c r="H165" s="13"/>
      <c r="I165" s="13"/>
      <c r="J165" s="13"/>
      <c r="K165" s="15"/>
      <c r="L165" s="13"/>
      <c r="M165" s="15"/>
      <c r="N165" s="13"/>
      <c r="O165" s="15"/>
      <c r="P165" s="13"/>
      <c r="Q165" s="15"/>
      <c r="R165" s="13"/>
      <c r="S165" s="15"/>
      <c r="T165" s="13"/>
      <c r="U165" s="14"/>
      <c r="V165" s="16">
        <f t="shared" si="4"/>
        <v>1063.6022440000002</v>
      </c>
      <c r="W165" s="17">
        <v>1063.6022440000002</v>
      </c>
      <c r="X165" s="17">
        <f t="shared" si="5"/>
        <v>1063.6022440000002</v>
      </c>
      <c r="Y165" s="18" t="s">
        <v>34</v>
      </c>
      <c r="Z165" s="12">
        <v>8</v>
      </c>
      <c r="AA165" s="12">
        <v>28</v>
      </c>
      <c r="AB165" s="12">
        <v>6</v>
      </c>
      <c r="AC165" s="12" t="s">
        <v>605</v>
      </c>
      <c r="AD165" s="12">
        <v>87</v>
      </c>
    </row>
    <row r="166" spans="1:30" ht="36" hidden="1" customHeight="1">
      <c r="A166" s="11">
        <v>165</v>
      </c>
      <c r="B166" s="12" t="s">
        <v>606</v>
      </c>
      <c r="C166" s="12" t="s">
        <v>607</v>
      </c>
      <c r="D166" s="13" t="s">
        <v>539</v>
      </c>
      <c r="E166" s="12" t="s">
        <v>608</v>
      </c>
      <c r="F166" s="14">
        <v>6879700</v>
      </c>
      <c r="G166" s="15"/>
      <c r="H166" s="13"/>
      <c r="I166" s="13"/>
      <c r="J166" s="13"/>
      <c r="K166" s="15"/>
      <c r="L166" s="13"/>
      <c r="M166" s="15"/>
      <c r="N166" s="13"/>
      <c r="O166" s="15"/>
      <c r="P166" s="13"/>
      <c r="Q166" s="15"/>
      <c r="R166" s="13"/>
      <c r="S166" s="15"/>
      <c r="T166" s="13"/>
      <c r="U166" s="14"/>
      <c r="V166" s="16">
        <f t="shared" si="4"/>
        <v>1061.5377100000001</v>
      </c>
      <c r="W166" s="17">
        <v>1061.5377100000001</v>
      </c>
      <c r="X166" s="17">
        <f t="shared" si="5"/>
        <v>1061.5377100000001</v>
      </c>
      <c r="Y166" s="18" t="s">
        <v>34</v>
      </c>
      <c r="Z166" s="12">
        <v>8</v>
      </c>
      <c r="AA166" s="12">
        <v>28</v>
      </c>
      <c r="AB166" s="12">
        <v>6</v>
      </c>
      <c r="AC166" s="12" t="s">
        <v>609</v>
      </c>
      <c r="AD166" s="12">
        <v>86</v>
      </c>
    </row>
    <row r="167" spans="1:30" ht="36" hidden="1" customHeight="1">
      <c r="A167" s="11">
        <v>166</v>
      </c>
      <c r="B167" s="12" t="s">
        <v>610</v>
      </c>
      <c r="C167" s="12" t="s">
        <v>611</v>
      </c>
      <c r="D167" s="13" t="s">
        <v>539</v>
      </c>
      <c r="E167" s="12" t="s">
        <v>65</v>
      </c>
      <c r="F167" s="14">
        <v>6851800</v>
      </c>
      <c r="G167" s="15"/>
      <c r="H167" s="13"/>
      <c r="I167" s="13"/>
      <c r="J167" s="13"/>
      <c r="K167" s="15"/>
      <c r="L167" s="13"/>
      <c r="M167" s="15"/>
      <c r="N167" s="13"/>
      <c r="O167" s="15"/>
      <c r="P167" s="13"/>
      <c r="Q167" s="15"/>
      <c r="R167" s="13"/>
      <c r="S167" s="15"/>
      <c r="T167" s="13"/>
      <c r="U167" s="14"/>
      <c r="V167" s="16">
        <f t="shared" si="4"/>
        <v>1057.2327400000001</v>
      </c>
      <c r="W167" s="17">
        <v>1057.2327400000001</v>
      </c>
      <c r="X167" s="17">
        <f t="shared" si="5"/>
        <v>1057.2327400000001</v>
      </c>
      <c r="Y167" s="18" t="s">
        <v>561</v>
      </c>
      <c r="Z167" s="12">
        <v>8</v>
      </c>
      <c r="AA167" s="12">
        <v>28</v>
      </c>
      <c r="AB167" s="12">
        <v>6</v>
      </c>
      <c r="AC167" s="12"/>
      <c r="AD167" s="12"/>
    </row>
    <row r="168" spans="1:30" ht="36" hidden="1" customHeight="1">
      <c r="A168" s="11">
        <v>167</v>
      </c>
      <c r="B168" s="12" t="s">
        <v>612</v>
      </c>
      <c r="C168" s="12" t="s">
        <v>613</v>
      </c>
      <c r="D168" s="13" t="s">
        <v>32</v>
      </c>
      <c r="E168" s="12" t="s">
        <v>614</v>
      </c>
      <c r="F168" s="14">
        <v>6817200</v>
      </c>
      <c r="G168" s="15"/>
      <c r="H168" s="13"/>
      <c r="I168" s="13"/>
      <c r="J168" s="13"/>
      <c r="K168" s="15"/>
      <c r="L168" s="13"/>
      <c r="M168" s="15"/>
      <c r="N168" s="13"/>
      <c r="O168" s="15"/>
      <c r="P168" s="13"/>
      <c r="Q168" s="15"/>
      <c r="R168" s="13"/>
      <c r="S168" s="15"/>
      <c r="T168" s="13"/>
      <c r="U168" s="14"/>
      <c r="V168" s="16">
        <f t="shared" si="4"/>
        <v>1051.8939600000001</v>
      </c>
      <c r="W168" s="17">
        <v>1051.8939600000001</v>
      </c>
      <c r="X168" s="17">
        <f t="shared" si="5"/>
        <v>1051.8939600000001</v>
      </c>
      <c r="Y168" s="11" t="s">
        <v>34</v>
      </c>
      <c r="Z168" s="12">
        <v>8</v>
      </c>
      <c r="AA168" s="12">
        <v>28</v>
      </c>
      <c r="AB168" s="12">
        <v>5</v>
      </c>
      <c r="AC168" s="12"/>
      <c r="AD168" s="12"/>
    </row>
    <row r="169" spans="1:30" ht="36" hidden="1" customHeight="1">
      <c r="A169" s="11">
        <v>168</v>
      </c>
      <c r="B169" s="12" t="s">
        <v>615</v>
      </c>
      <c r="C169" s="12" t="s">
        <v>616</v>
      </c>
      <c r="D169" s="13" t="s">
        <v>32</v>
      </c>
      <c r="E169" s="12" t="s">
        <v>289</v>
      </c>
      <c r="F169" s="14">
        <v>6758100</v>
      </c>
      <c r="G169" s="15"/>
      <c r="H169" s="13"/>
      <c r="I169" s="13"/>
      <c r="J169" s="13"/>
      <c r="K169" s="15"/>
      <c r="L169" s="13"/>
      <c r="M169" s="15"/>
      <c r="N169" s="13"/>
      <c r="O169" s="15"/>
      <c r="P169" s="13"/>
      <c r="Q169" s="15"/>
      <c r="R169" s="13"/>
      <c r="S169" s="15"/>
      <c r="T169" s="13"/>
      <c r="U169" s="14"/>
      <c r="V169" s="16">
        <f t="shared" si="4"/>
        <v>1042.7748300000001</v>
      </c>
      <c r="W169" s="17">
        <v>1042.7748300000001</v>
      </c>
      <c r="X169" s="17">
        <f t="shared" si="5"/>
        <v>1042.7748300000001</v>
      </c>
      <c r="Y169" s="11" t="s">
        <v>34</v>
      </c>
      <c r="Z169" s="12">
        <v>8</v>
      </c>
      <c r="AA169" s="12">
        <v>28</v>
      </c>
      <c r="AB169" s="12">
        <v>5</v>
      </c>
      <c r="AC169" s="12"/>
      <c r="AD169" s="12"/>
    </row>
    <row r="170" spans="1:30" ht="36" hidden="1" customHeight="1">
      <c r="A170" s="11">
        <v>169</v>
      </c>
      <c r="B170" s="12" t="s">
        <v>617</v>
      </c>
      <c r="C170" s="12" t="s">
        <v>618</v>
      </c>
      <c r="D170" s="13" t="s">
        <v>32</v>
      </c>
      <c r="E170" s="12" t="s">
        <v>619</v>
      </c>
      <c r="F170" s="14">
        <v>6757560</v>
      </c>
      <c r="G170" s="19">
        <v>218</v>
      </c>
      <c r="H170" s="13"/>
      <c r="I170" s="13"/>
      <c r="J170" s="13"/>
      <c r="K170" s="19">
        <v>41</v>
      </c>
      <c r="L170" s="13"/>
      <c r="M170" s="15"/>
      <c r="N170" s="13"/>
      <c r="O170" s="15"/>
      <c r="P170" s="13"/>
      <c r="Q170" s="19"/>
      <c r="R170" s="13"/>
      <c r="S170" s="19">
        <v>22</v>
      </c>
      <c r="T170" s="13"/>
      <c r="U170" s="14"/>
      <c r="V170" s="16">
        <f t="shared" si="4"/>
        <v>1261.091508</v>
      </c>
      <c r="W170" s="17">
        <v>1261.091508</v>
      </c>
      <c r="X170" s="17">
        <f t="shared" si="5"/>
        <v>1261.091508</v>
      </c>
      <c r="Y170" s="11" t="s">
        <v>34</v>
      </c>
      <c r="Z170" s="12">
        <v>8</v>
      </c>
      <c r="AA170" s="12">
        <v>28</v>
      </c>
      <c r="AB170" s="12">
        <v>5</v>
      </c>
      <c r="AC170" s="12"/>
      <c r="AD170" s="12"/>
    </row>
    <row r="171" spans="1:30" ht="36" hidden="1" customHeight="1">
      <c r="A171" s="11">
        <v>170</v>
      </c>
      <c r="B171" s="12" t="s">
        <v>620</v>
      </c>
      <c r="C171" s="12" t="s">
        <v>621</v>
      </c>
      <c r="D171" s="13" t="s">
        <v>32</v>
      </c>
      <c r="E171" s="12" t="s">
        <v>622</v>
      </c>
      <c r="F171" s="14">
        <v>6739100</v>
      </c>
      <c r="G171" s="15"/>
      <c r="H171" s="13"/>
      <c r="I171" s="13"/>
      <c r="J171" s="13"/>
      <c r="K171" s="15"/>
      <c r="L171" s="13"/>
      <c r="M171" s="15"/>
      <c r="N171" s="13"/>
      <c r="O171" s="15"/>
      <c r="P171" s="13"/>
      <c r="Q171" s="19"/>
      <c r="R171" s="13"/>
      <c r="S171" s="19">
        <v>13</v>
      </c>
      <c r="T171" s="13"/>
      <c r="U171" s="14"/>
      <c r="V171" s="16">
        <f t="shared" si="4"/>
        <v>1054.01313</v>
      </c>
      <c r="W171" s="17">
        <v>1054.01313</v>
      </c>
      <c r="X171" s="17">
        <f t="shared" si="5"/>
        <v>1054.01313</v>
      </c>
      <c r="Y171" s="11" t="s">
        <v>34</v>
      </c>
      <c r="Z171" s="12">
        <v>8</v>
      </c>
      <c r="AA171" s="12">
        <v>28</v>
      </c>
      <c r="AB171" s="12">
        <v>5</v>
      </c>
      <c r="AC171" s="12" t="s">
        <v>623</v>
      </c>
      <c r="AD171" s="12">
        <v>2010</v>
      </c>
    </row>
    <row r="172" spans="1:30" ht="36" hidden="1" customHeight="1">
      <c r="A172" s="11">
        <v>171</v>
      </c>
      <c r="B172" s="12" t="s">
        <v>624</v>
      </c>
      <c r="C172" s="12" t="s">
        <v>625</v>
      </c>
      <c r="D172" s="13" t="s">
        <v>539</v>
      </c>
      <c r="E172" s="12" t="s">
        <v>626</v>
      </c>
      <c r="F172" s="14">
        <v>6684100</v>
      </c>
      <c r="G172" s="15"/>
      <c r="H172" s="13"/>
      <c r="I172" s="13"/>
      <c r="J172" s="13"/>
      <c r="K172" s="15"/>
      <c r="L172" s="13"/>
      <c r="M172" s="15"/>
      <c r="N172" s="13"/>
      <c r="O172" s="15"/>
      <c r="P172" s="13"/>
      <c r="Q172" s="15"/>
      <c r="R172" s="13"/>
      <c r="S172" s="15"/>
      <c r="T172" s="13"/>
      <c r="U172" s="14"/>
      <c r="V172" s="16">
        <f t="shared" si="4"/>
        <v>1031.35663</v>
      </c>
      <c r="W172" s="17">
        <v>1031.35663</v>
      </c>
      <c r="X172" s="17">
        <f t="shared" si="5"/>
        <v>1031.35663</v>
      </c>
      <c r="Y172" s="18" t="s">
        <v>34</v>
      </c>
      <c r="Z172" s="12">
        <v>8</v>
      </c>
      <c r="AA172" s="12">
        <v>28</v>
      </c>
      <c r="AB172" s="12">
        <v>6</v>
      </c>
      <c r="AC172" s="12" t="s">
        <v>627</v>
      </c>
      <c r="AD172" s="12">
        <v>2008</v>
      </c>
    </row>
    <row r="173" spans="1:30" ht="36" hidden="1" customHeight="1">
      <c r="A173" s="11">
        <v>172</v>
      </c>
      <c r="B173" s="12" t="s">
        <v>628</v>
      </c>
      <c r="C173" s="12" t="s">
        <v>629</v>
      </c>
      <c r="D173" s="13" t="s">
        <v>32</v>
      </c>
      <c r="E173" s="12" t="s">
        <v>230</v>
      </c>
      <c r="F173" s="14">
        <v>6633600</v>
      </c>
      <c r="G173" s="15"/>
      <c r="H173" s="13"/>
      <c r="I173" s="13"/>
      <c r="J173" s="13"/>
      <c r="K173" s="15"/>
      <c r="L173" s="13"/>
      <c r="M173" s="15"/>
      <c r="N173" s="13"/>
      <c r="O173" s="15"/>
      <c r="P173" s="13"/>
      <c r="Q173" s="15"/>
      <c r="R173" s="13"/>
      <c r="S173" s="15"/>
      <c r="T173" s="13"/>
      <c r="U173" s="14"/>
      <c r="V173" s="16">
        <f t="shared" si="4"/>
        <v>1023.5644800000001</v>
      </c>
      <c r="W173" s="17">
        <v>1023.5644800000001</v>
      </c>
      <c r="X173" s="17">
        <f t="shared" si="5"/>
        <v>1023.5644800000001</v>
      </c>
      <c r="Y173" s="11" t="s">
        <v>34</v>
      </c>
      <c r="Z173" s="12">
        <v>8</v>
      </c>
      <c r="AA173" s="12">
        <v>28</v>
      </c>
      <c r="AB173" s="12">
        <v>5</v>
      </c>
      <c r="AC173" s="12" t="s">
        <v>630</v>
      </c>
      <c r="AD173" s="12">
        <v>112</v>
      </c>
    </row>
    <row r="174" spans="1:30" ht="36" hidden="1" customHeight="1">
      <c r="A174" s="11">
        <v>173</v>
      </c>
      <c r="B174" s="12" t="s">
        <v>631</v>
      </c>
      <c r="C174" s="12" t="s">
        <v>632</v>
      </c>
      <c r="D174" s="13" t="s">
        <v>32</v>
      </c>
      <c r="E174" s="12" t="s">
        <v>633</v>
      </c>
      <c r="F174" s="14">
        <v>6615800</v>
      </c>
      <c r="G174" s="15"/>
      <c r="H174" s="13"/>
      <c r="I174" s="13"/>
      <c r="J174" s="13"/>
      <c r="K174" s="15"/>
      <c r="L174" s="13"/>
      <c r="M174" s="15"/>
      <c r="N174" s="13"/>
      <c r="O174" s="15"/>
      <c r="P174" s="13"/>
      <c r="Q174" s="15"/>
      <c r="R174" s="13"/>
      <c r="S174" s="15"/>
      <c r="T174" s="13"/>
      <c r="U174" s="14"/>
      <c r="V174" s="16">
        <f t="shared" si="4"/>
        <v>1020.81794</v>
      </c>
      <c r="W174" s="17">
        <v>1020.81794</v>
      </c>
      <c r="X174" s="17">
        <f t="shared" si="5"/>
        <v>1020.81794</v>
      </c>
      <c r="Y174" s="11" t="s">
        <v>34</v>
      </c>
      <c r="Z174" s="12">
        <v>8</v>
      </c>
      <c r="AA174" s="12">
        <v>28</v>
      </c>
      <c r="AB174" s="12">
        <v>5</v>
      </c>
      <c r="AC174" s="12" t="s">
        <v>634</v>
      </c>
      <c r="AD174" s="12">
        <v>2314</v>
      </c>
    </row>
    <row r="175" spans="1:30" ht="36" hidden="1" customHeight="1">
      <c r="A175" s="11">
        <v>174</v>
      </c>
      <c r="B175" s="12" t="s">
        <v>635</v>
      </c>
      <c r="C175" s="12" t="s">
        <v>636</v>
      </c>
      <c r="D175" s="13" t="s">
        <v>539</v>
      </c>
      <c r="E175" s="12" t="s">
        <v>205</v>
      </c>
      <c r="F175" s="14">
        <v>6558280</v>
      </c>
      <c r="G175" s="15"/>
      <c r="H175" s="13"/>
      <c r="I175" s="13"/>
      <c r="J175" s="13"/>
      <c r="K175" s="15"/>
      <c r="L175" s="13"/>
      <c r="M175" s="15"/>
      <c r="N175" s="13"/>
      <c r="O175" s="15"/>
      <c r="P175" s="13"/>
      <c r="Q175" s="15"/>
      <c r="R175" s="13"/>
      <c r="S175" s="15"/>
      <c r="T175" s="13"/>
      <c r="U175" s="14"/>
      <c r="V175" s="16">
        <f t="shared" si="4"/>
        <v>1011.9426040000001</v>
      </c>
      <c r="W175" s="17">
        <v>1011.9426040000001</v>
      </c>
      <c r="X175" s="17">
        <f t="shared" si="5"/>
        <v>1011.9426040000001</v>
      </c>
      <c r="Y175" s="18" t="s">
        <v>34</v>
      </c>
      <c r="Z175" s="12">
        <v>8</v>
      </c>
      <c r="AA175" s="12">
        <v>28</v>
      </c>
      <c r="AB175" s="12">
        <v>6</v>
      </c>
      <c r="AC175" s="12" t="s">
        <v>637</v>
      </c>
      <c r="AD175" s="12">
        <v>2328</v>
      </c>
    </row>
    <row r="176" spans="1:30" ht="36" hidden="1" customHeight="1">
      <c r="A176" s="11">
        <v>175</v>
      </c>
      <c r="B176" s="12" t="s">
        <v>638</v>
      </c>
      <c r="C176" s="12" t="s">
        <v>639</v>
      </c>
      <c r="D176" s="13" t="s">
        <v>539</v>
      </c>
      <c r="E176" s="12" t="s">
        <v>209</v>
      </c>
      <c r="F176" s="14">
        <v>6414137</v>
      </c>
      <c r="G176" s="15"/>
      <c r="H176" s="13"/>
      <c r="I176" s="13"/>
      <c r="J176" s="13"/>
      <c r="K176" s="15"/>
      <c r="L176" s="13"/>
      <c r="M176" s="15"/>
      <c r="N176" s="13"/>
      <c r="O176" s="15"/>
      <c r="P176" s="13"/>
      <c r="Q176" s="15"/>
      <c r="R176" s="13"/>
      <c r="S176" s="15"/>
      <c r="T176" s="13"/>
      <c r="U176" s="14"/>
      <c r="V176" s="16">
        <f t="shared" si="4"/>
        <v>989.70133910000004</v>
      </c>
      <c r="W176" s="17">
        <v>989.70133910000004</v>
      </c>
      <c r="X176" s="17">
        <f t="shared" si="5"/>
        <v>989.70133910000004</v>
      </c>
      <c r="Y176" s="18" t="s">
        <v>34</v>
      </c>
      <c r="Z176" s="12">
        <v>8</v>
      </c>
      <c r="AA176" s="12">
        <v>28</v>
      </c>
      <c r="AB176" s="12">
        <v>6</v>
      </c>
      <c r="AC176" s="12" t="s">
        <v>640</v>
      </c>
      <c r="AD176" s="12">
        <v>183</v>
      </c>
    </row>
    <row r="177" spans="1:30" ht="36" hidden="1" customHeight="1">
      <c r="A177" s="11">
        <v>176</v>
      </c>
      <c r="B177" s="12" t="s">
        <v>641</v>
      </c>
      <c r="C177" s="12" t="s">
        <v>642</v>
      </c>
      <c r="D177" s="13" t="s">
        <v>539</v>
      </c>
      <c r="E177" s="12" t="s">
        <v>61</v>
      </c>
      <c r="F177" s="14">
        <v>6377300</v>
      </c>
      <c r="G177" s="15"/>
      <c r="H177" s="13"/>
      <c r="I177" s="13"/>
      <c r="J177" s="13"/>
      <c r="K177" s="15"/>
      <c r="L177" s="13"/>
      <c r="M177" s="15"/>
      <c r="N177" s="13"/>
      <c r="O177" s="15"/>
      <c r="P177" s="13"/>
      <c r="Q177" s="15"/>
      <c r="R177" s="13"/>
      <c r="S177" s="15"/>
      <c r="T177" s="13"/>
      <c r="U177" s="14"/>
      <c r="V177" s="16">
        <f t="shared" si="4"/>
        <v>984.01739000000009</v>
      </c>
      <c r="W177" s="17">
        <v>984.01739000000009</v>
      </c>
      <c r="X177" s="17">
        <f t="shared" si="5"/>
        <v>984.01739000000009</v>
      </c>
      <c r="Y177" s="18" t="s">
        <v>34</v>
      </c>
      <c r="Z177" s="12">
        <v>8</v>
      </c>
      <c r="AA177" s="12">
        <v>28</v>
      </c>
      <c r="AB177" s="12">
        <v>6</v>
      </c>
      <c r="AC177" s="12" t="s">
        <v>643</v>
      </c>
      <c r="AD177" s="12">
        <v>84</v>
      </c>
    </row>
    <row r="178" spans="1:30" ht="36" hidden="1" customHeight="1">
      <c r="A178" s="11">
        <v>177</v>
      </c>
      <c r="B178" s="20" t="s">
        <v>644</v>
      </c>
      <c r="C178" s="20" t="s">
        <v>645</v>
      </c>
      <c r="D178" s="13" t="s">
        <v>32</v>
      </c>
      <c r="E178" s="20" t="s">
        <v>646</v>
      </c>
      <c r="F178" s="16">
        <v>9585920</v>
      </c>
      <c r="G178" s="21"/>
      <c r="H178" s="13"/>
      <c r="I178" s="13"/>
      <c r="J178" s="13"/>
      <c r="K178" s="23">
        <v>15</v>
      </c>
      <c r="L178" s="13"/>
      <c r="M178" s="21"/>
      <c r="N178" s="13"/>
      <c r="O178" s="21"/>
      <c r="P178" s="13"/>
      <c r="Q178" s="21"/>
      <c r="R178" s="13"/>
      <c r="S178" s="21">
        <v>12</v>
      </c>
      <c r="T178" s="13"/>
      <c r="U178" s="16"/>
      <c r="V178" s="16">
        <f t="shared" si="4"/>
        <v>1507.4874560000001</v>
      </c>
      <c r="W178" s="17">
        <v>1507.4874560000001</v>
      </c>
      <c r="X178" s="17">
        <f t="shared" si="5"/>
        <v>1507.4874560000001</v>
      </c>
      <c r="Y178" s="11" t="s">
        <v>34</v>
      </c>
      <c r="Z178" s="12">
        <v>8</v>
      </c>
      <c r="AA178" s="12">
        <v>28</v>
      </c>
      <c r="AB178" s="12">
        <v>5</v>
      </c>
      <c r="AC178" s="12" t="s">
        <v>647</v>
      </c>
      <c r="AD178" s="12">
        <v>130</v>
      </c>
    </row>
    <row r="179" spans="1:30" ht="36" hidden="1" customHeight="1">
      <c r="A179" s="11">
        <v>178</v>
      </c>
      <c r="B179" s="12" t="s">
        <v>648</v>
      </c>
      <c r="C179" s="12" t="s">
        <v>649</v>
      </c>
      <c r="D179" s="13" t="s">
        <v>32</v>
      </c>
      <c r="E179" s="12" t="s">
        <v>289</v>
      </c>
      <c r="F179" s="14">
        <v>6361400</v>
      </c>
      <c r="G179" s="15"/>
      <c r="H179" s="13"/>
      <c r="I179" s="13"/>
      <c r="J179" s="13"/>
      <c r="K179" s="19">
        <v>48</v>
      </c>
      <c r="L179" s="13"/>
      <c r="M179" s="15"/>
      <c r="N179" s="13"/>
      <c r="O179" s="15"/>
      <c r="P179" s="13"/>
      <c r="Q179" s="15"/>
      <c r="R179" s="13"/>
      <c r="S179" s="15"/>
      <c r="T179" s="13"/>
      <c r="U179" s="14"/>
      <c r="V179" s="16">
        <f t="shared" si="4"/>
        <v>1030.5240200000001</v>
      </c>
      <c r="W179" s="17">
        <v>1030.5240200000001</v>
      </c>
      <c r="X179" s="17">
        <f t="shared" si="5"/>
        <v>1030.5240200000001</v>
      </c>
      <c r="Y179" s="11" t="s">
        <v>34</v>
      </c>
      <c r="Z179" s="12">
        <v>8</v>
      </c>
      <c r="AA179" s="12">
        <v>28</v>
      </c>
      <c r="AB179" s="12">
        <v>5</v>
      </c>
      <c r="AC179" s="12"/>
      <c r="AD179" s="12"/>
    </row>
    <row r="180" spans="1:30" ht="36" hidden="1" customHeight="1">
      <c r="A180" s="11">
        <v>179</v>
      </c>
      <c r="B180" s="12" t="s">
        <v>650</v>
      </c>
      <c r="C180" s="12" t="s">
        <v>651</v>
      </c>
      <c r="D180" s="13" t="s">
        <v>32</v>
      </c>
      <c r="E180" s="12" t="s">
        <v>652</v>
      </c>
      <c r="F180" s="14">
        <v>6306780</v>
      </c>
      <c r="G180" s="15"/>
      <c r="H180" s="13"/>
      <c r="I180" s="13"/>
      <c r="J180" s="13"/>
      <c r="K180" s="19">
        <v>38</v>
      </c>
      <c r="L180" s="13"/>
      <c r="M180" s="15"/>
      <c r="N180" s="13"/>
      <c r="O180" s="15"/>
      <c r="P180" s="13"/>
      <c r="Q180" s="15"/>
      <c r="R180" s="13"/>
      <c r="S180" s="15"/>
      <c r="T180" s="13"/>
      <c r="U180" s="14"/>
      <c r="V180" s="16">
        <f t="shared" si="4"/>
        <v>1011.896154</v>
      </c>
      <c r="W180" s="17">
        <v>1011.896154</v>
      </c>
      <c r="X180" s="17">
        <f t="shared" si="5"/>
        <v>1011.896154</v>
      </c>
      <c r="Y180" s="11" t="s">
        <v>34</v>
      </c>
      <c r="Z180" s="12">
        <v>8</v>
      </c>
      <c r="AA180" s="12">
        <v>28</v>
      </c>
      <c r="AB180" s="12">
        <v>5</v>
      </c>
      <c r="AC180" s="12" t="s">
        <v>653</v>
      </c>
      <c r="AD180" s="12">
        <v>2388</v>
      </c>
    </row>
    <row r="181" spans="1:30" s="27" customFormat="1" ht="36" hidden="1" customHeight="1">
      <c r="A181" s="11">
        <v>180</v>
      </c>
      <c r="B181" s="20" t="s">
        <v>654</v>
      </c>
      <c r="C181" s="20" t="s">
        <v>655</v>
      </c>
      <c r="D181" s="13" t="s">
        <v>32</v>
      </c>
      <c r="E181" s="20" t="s">
        <v>656</v>
      </c>
      <c r="F181" s="29">
        <v>6399100</v>
      </c>
      <c r="G181" s="21"/>
      <c r="H181" s="26"/>
      <c r="I181" s="26"/>
      <c r="J181" s="26"/>
      <c r="K181" s="21">
        <v>122.3</v>
      </c>
      <c r="L181" s="26"/>
      <c r="M181" s="21"/>
      <c r="N181" s="26"/>
      <c r="O181" s="21"/>
      <c r="P181" s="26"/>
      <c r="Q181" s="21"/>
      <c r="R181" s="26"/>
      <c r="S181" s="21"/>
      <c r="T181" s="26"/>
      <c r="U181" s="16"/>
      <c r="V181" s="16">
        <f t="shared" si="4"/>
        <v>1112.1271300000001</v>
      </c>
      <c r="W181" s="17">
        <v>1098</v>
      </c>
      <c r="X181" s="17">
        <f t="shared" si="5"/>
        <v>1112.1271300000001</v>
      </c>
      <c r="Y181" s="11" t="s">
        <v>51</v>
      </c>
      <c r="Z181" s="12">
        <v>8</v>
      </c>
      <c r="AA181" s="12">
        <v>28</v>
      </c>
      <c r="AB181" s="12">
        <v>5</v>
      </c>
      <c r="AC181" s="12"/>
      <c r="AD181" s="12"/>
    </row>
    <row r="182" spans="1:30" ht="36" hidden="1" customHeight="1">
      <c r="A182" s="11">
        <v>181</v>
      </c>
      <c r="B182" s="12" t="s">
        <v>657</v>
      </c>
      <c r="C182" s="12" t="s">
        <v>658</v>
      </c>
      <c r="D182" s="13" t="s">
        <v>32</v>
      </c>
      <c r="E182" s="12" t="s">
        <v>659</v>
      </c>
      <c r="F182" s="14">
        <v>6280000</v>
      </c>
      <c r="G182" s="15"/>
      <c r="H182" s="13"/>
      <c r="I182" s="13"/>
      <c r="J182" s="13"/>
      <c r="K182" s="19">
        <v>35</v>
      </c>
      <c r="L182" s="13"/>
      <c r="M182" s="15"/>
      <c r="N182" s="13"/>
      <c r="O182" s="15"/>
      <c r="P182" s="13"/>
      <c r="Q182" s="15"/>
      <c r="R182" s="13"/>
      <c r="S182" s="15"/>
      <c r="T182" s="13"/>
      <c r="U182" s="14"/>
      <c r="V182" s="16">
        <f t="shared" si="4"/>
        <v>1004.7040000000001</v>
      </c>
      <c r="W182" s="17">
        <v>1004.7040000000001</v>
      </c>
      <c r="X182" s="17">
        <f t="shared" si="5"/>
        <v>1004.7040000000001</v>
      </c>
      <c r="Y182" s="11" t="s">
        <v>34</v>
      </c>
      <c r="Z182" s="12">
        <v>8</v>
      </c>
      <c r="AA182" s="12">
        <v>28</v>
      </c>
      <c r="AB182" s="12">
        <v>5</v>
      </c>
      <c r="AC182" s="12" t="s">
        <v>660</v>
      </c>
      <c r="AD182" s="12">
        <v>125</v>
      </c>
    </row>
    <row r="183" spans="1:30" ht="36" hidden="1" customHeight="1">
      <c r="A183" s="11">
        <v>182</v>
      </c>
      <c r="B183" s="12" t="s">
        <v>661</v>
      </c>
      <c r="C183" s="12" t="s">
        <v>108</v>
      </c>
      <c r="D183" s="13" t="s">
        <v>539</v>
      </c>
      <c r="E183" s="12" t="s">
        <v>209</v>
      </c>
      <c r="F183" s="14">
        <v>6250900</v>
      </c>
      <c r="G183" s="15"/>
      <c r="H183" s="13"/>
      <c r="I183" s="13"/>
      <c r="J183" s="13"/>
      <c r="K183" s="15"/>
      <c r="L183" s="13"/>
      <c r="M183" s="15"/>
      <c r="N183" s="13"/>
      <c r="O183" s="15"/>
      <c r="P183" s="13"/>
      <c r="Q183" s="15"/>
      <c r="R183" s="13"/>
      <c r="S183" s="15"/>
      <c r="T183" s="13"/>
      <c r="U183" s="14"/>
      <c r="V183" s="16">
        <f t="shared" si="4"/>
        <v>964.51387000000011</v>
      </c>
      <c r="W183" s="17">
        <v>964.51387000000011</v>
      </c>
      <c r="X183" s="17">
        <f t="shared" si="5"/>
        <v>964.51387000000011</v>
      </c>
      <c r="Y183" s="18" t="s">
        <v>34</v>
      </c>
      <c r="Z183" s="12">
        <v>8</v>
      </c>
      <c r="AA183" s="12">
        <v>28</v>
      </c>
      <c r="AB183" s="12">
        <v>6</v>
      </c>
      <c r="AC183" s="12" t="s">
        <v>357</v>
      </c>
      <c r="AD183" s="12">
        <v>131</v>
      </c>
    </row>
    <row r="184" spans="1:30" ht="36" hidden="1" customHeight="1">
      <c r="A184" s="11">
        <v>183</v>
      </c>
      <c r="B184" s="12" t="s">
        <v>662</v>
      </c>
      <c r="C184" s="12" t="s">
        <v>663</v>
      </c>
      <c r="D184" s="13" t="s">
        <v>32</v>
      </c>
      <c r="E184" s="12" t="s">
        <v>664</v>
      </c>
      <c r="F184" s="14">
        <v>6222720</v>
      </c>
      <c r="G184" s="15"/>
      <c r="H184" s="13"/>
      <c r="I184" s="13"/>
      <c r="J184" s="13"/>
      <c r="K184" s="19">
        <v>86</v>
      </c>
      <c r="L184" s="13"/>
      <c r="M184" s="15"/>
      <c r="N184" s="13"/>
      <c r="O184" s="15"/>
      <c r="P184" s="13"/>
      <c r="Q184" s="15"/>
      <c r="R184" s="13"/>
      <c r="S184" s="15"/>
      <c r="T184" s="13"/>
      <c r="U184" s="14"/>
      <c r="V184" s="16">
        <f t="shared" si="4"/>
        <v>1047.8856960000001</v>
      </c>
      <c r="W184" s="17">
        <v>1047.8856960000001</v>
      </c>
      <c r="X184" s="17">
        <f t="shared" si="5"/>
        <v>1047.8856960000001</v>
      </c>
      <c r="Y184" s="11" t="s">
        <v>34</v>
      </c>
      <c r="Z184" s="12">
        <v>8</v>
      </c>
      <c r="AA184" s="12">
        <v>28</v>
      </c>
      <c r="AB184" s="12">
        <v>5</v>
      </c>
      <c r="AC184" s="12"/>
      <c r="AD184" s="12"/>
    </row>
    <row r="185" spans="1:30" ht="36" hidden="1" customHeight="1">
      <c r="A185" s="11">
        <v>184</v>
      </c>
      <c r="B185" s="12" t="s">
        <v>665</v>
      </c>
      <c r="C185" s="12" t="s">
        <v>666</v>
      </c>
      <c r="D185" s="13" t="s">
        <v>539</v>
      </c>
      <c r="E185" s="12" t="s">
        <v>205</v>
      </c>
      <c r="F185" s="14">
        <v>6190960</v>
      </c>
      <c r="G185" s="15"/>
      <c r="H185" s="13"/>
      <c r="I185" s="13"/>
      <c r="J185" s="13"/>
      <c r="K185" s="15"/>
      <c r="L185" s="13"/>
      <c r="M185" s="15"/>
      <c r="N185" s="13"/>
      <c r="O185" s="15"/>
      <c r="P185" s="13"/>
      <c r="Q185" s="15"/>
      <c r="R185" s="13"/>
      <c r="S185" s="15"/>
      <c r="T185" s="13"/>
      <c r="U185" s="14"/>
      <c r="V185" s="16">
        <f t="shared" si="4"/>
        <v>955.26512800000012</v>
      </c>
      <c r="W185" s="17">
        <v>955.26512800000012</v>
      </c>
      <c r="X185" s="17">
        <f t="shared" si="5"/>
        <v>955.26512800000012</v>
      </c>
      <c r="Y185" s="18" t="s">
        <v>34</v>
      </c>
      <c r="Z185" s="12">
        <v>8</v>
      </c>
      <c r="AA185" s="12">
        <v>28</v>
      </c>
      <c r="AB185" s="12">
        <v>6</v>
      </c>
      <c r="AC185" s="12" t="s">
        <v>667</v>
      </c>
      <c r="AD185" s="12">
        <v>2007</v>
      </c>
    </row>
    <row r="186" spans="1:30" ht="36" hidden="1" customHeight="1">
      <c r="A186" s="11">
        <v>185</v>
      </c>
      <c r="B186" s="20" t="s">
        <v>668</v>
      </c>
      <c r="C186" s="20" t="s">
        <v>669</v>
      </c>
      <c r="D186" s="13" t="s">
        <v>32</v>
      </c>
      <c r="E186" s="20" t="s">
        <v>346</v>
      </c>
      <c r="F186" s="16">
        <v>6104133</v>
      </c>
      <c r="G186" s="21"/>
      <c r="H186" s="13"/>
      <c r="I186" s="13"/>
      <c r="J186" s="13"/>
      <c r="K186" s="21"/>
      <c r="L186" s="13"/>
      <c r="M186" s="21"/>
      <c r="N186" s="13"/>
      <c r="O186" s="21"/>
      <c r="P186" s="13"/>
      <c r="Q186" s="21"/>
      <c r="R186" s="13"/>
      <c r="S186" s="21"/>
      <c r="T186" s="13"/>
      <c r="U186" s="16"/>
      <c r="V186" s="16">
        <f t="shared" si="4"/>
        <v>941.86772190000011</v>
      </c>
      <c r="W186" s="17">
        <v>941.86772190000011</v>
      </c>
      <c r="X186" s="17">
        <f t="shared" si="5"/>
        <v>941.86772190000011</v>
      </c>
      <c r="Y186" s="11" t="s">
        <v>34</v>
      </c>
      <c r="Z186" s="12">
        <v>8</v>
      </c>
      <c r="AA186" s="12">
        <v>28</v>
      </c>
      <c r="AB186" s="12">
        <v>5</v>
      </c>
      <c r="AC186" s="12" t="s">
        <v>670</v>
      </c>
      <c r="AD186" s="12">
        <v>2400</v>
      </c>
    </row>
    <row r="187" spans="1:30" ht="36" hidden="1" customHeight="1">
      <c r="A187" s="11">
        <v>186</v>
      </c>
      <c r="B187" s="12" t="s">
        <v>671</v>
      </c>
      <c r="C187" s="12" t="s">
        <v>672</v>
      </c>
      <c r="D187" s="13" t="s">
        <v>539</v>
      </c>
      <c r="E187" s="12" t="s">
        <v>147</v>
      </c>
      <c r="F187" s="14">
        <v>6064508</v>
      </c>
      <c r="G187" s="15"/>
      <c r="H187" s="13"/>
      <c r="I187" s="13"/>
      <c r="J187" s="13"/>
      <c r="K187" s="15"/>
      <c r="L187" s="13"/>
      <c r="M187" s="15"/>
      <c r="N187" s="13"/>
      <c r="O187" s="15"/>
      <c r="P187" s="13"/>
      <c r="Q187" s="15"/>
      <c r="R187" s="13"/>
      <c r="S187" s="15"/>
      <c r="T187" s="13"/>
      <c r="U187" s="14"/>
      <c r="V187" s="16">
        <f t="shared" si="4"/>
        <v>935.75358440000002</v>
      </c>
      <c r="W187" s="17">
        <v>935.75358440000002</v>
      </c>
      <c r="X187" s="17">
        <f t="shared" si="5"/>
        <v>935.75358440000002</v>
      </c>
      <c r="Y187" s="18" t="s">
        <v>34</v>
      </c>
      <c r="Z187" s="12">
        <v>8</v>
      </c>
      <c r="AA187" s="12">
        <v>28</v>
      </c>
      <c r="AB187" s="12">
        <v>6</v>
      </c>
      <c r="AC187" s="12" t="s">
        <v>673</v>
      </c>
      <c r="AD187" s="12">
        <v>70</v>
      </c>
    </row>
    <row r="188" spans="1:30" ht="36" hidden="1" customHeight="1">
      <c r="A188" s="11">
        <v>187</v>
      </c>
      <c r="B188" s="12" t="s">
        <v>674</v>
      </c>
      <c r="C188" s="12" t="s">
        <v>675</v>
      </c>
      <c r="D188" s="13" t="s">
        <v>32</v>
      </c>
      <c r="E188" s="12" t="s">
        <v>676</v>
      </c>
      <c r="F188" s="14">
        <v>5936400</v>
      </c>
      <c r="G188" s="15"/>
      <c r="H188" s="13"/>
      <c r="I188" s="13"/>
      <c r="J188" s="13"/>
      <c r="K188" s="19">
        <v>55</v>
      </c>
      <c r="L188" s="13"/>
      <c r="M188" s="15"/>
      <c r="N188" s="13"/>
      <c r="O188" s="19">
        <v>35</v>
      </c>
      <c r="P188" s="13"/>
      <c r="Q188" s="15"/>
      <c r="R188" s="13"/>
      <c r="S188" s="15"/>
      <c r="T188" s="13"/>
      <c r="U188" s="14"/>
      <c r="V188" s="16">
        <f t="shared" si="4"/>
        <v>1008.8365200000001</v>
      </c>
      <c r="W188" s="17">
        <v>1008.8365200000001</v>
      </c>
      <c r="X188" s="17">
        <f t="shared" si="5"/>
        <v>1008.8365200000001</v>
      </c>
      <c r="Y188" s="11" t="s">
        <v>34</v>
      </c>
      <c r="Z188" s="12">
        <v>8</v>
      </c>
      <c r="AA188" s="12">
        <v>28</v>
      </c>
      <c r="AB188" s="12">
        <v>5</v>
      </c>
      <c r="AC188" s="12"/>
      <c r="AD188" s="12"/>
    </row>
    <row r="189" spans="1:30" ht="36" hidden="1" customHeight="1">
      <c r="A189" s="11">
        <v>188</v>
      </c>
      <c r="B189" s="20" t="s">
        <v>63</v>
      </c>
      <c r="C189" s="20" t="s">
        <v>677</v>
      </c>
      <c r="D189" s="13" t="s">
        <v>539</v>
      </c>
      <c r="E189" s="20" t="s">
        <v>61</v>
      </c>
      <c r="F189" s="16">
        <v>5932956</v>
      </c>
      <c r="G189" s="21"/>
      <c r="H189" s="13"/>
      <c r="I189" s="13"/>
      <c r="J189" s="13"/>
      <c r="K189" s="21"/>
      <c r="L189" s="13"/>
      <c r="M189" s="21"/>
      <c r="N189" s="13"/>
      <c r="O189" s="21"/>
      <c r="P189" s="13"/>
      <c r="Q189" s="21"/>
      <c r="R189" s="13"/>
      <c r="S189" s="21"/>
      <c r="T189" s="13"/>
      <c r="U189" s="16"/>
      <c r="V189" s="16">
        <f t="shared" si="4"/>
        <v>915.45511080000006</v>
      </c>
      <c r="W189" s="17">
        <v>915.45511080000006</v>
      </c>
      <c r="X189" s="17">
        <f t="shared" si="5"/>
        <v>915.45511080000006</v>
      </c>
      <c r="Y189" s="25" t="s">
        <v>561</v>
      </c>
      <c r="Z189" s="12">
        <v>8</v>
      </c>
      <c r="AA189" s="12">
        <v>28</v>
      </c>
      <c r="AB189" s="12">
        <v>6</v>
      </c>
      <c r="AC189" s="12" t="s">
        <v>66</v>
      </c>
      <c r="AD189" s="12">
        <v>2335</v>
      </c>
    </row>
    <row r="190" spans="1:30" ht="36" hidden="1" customHeight="1">
      <c r="A190" s="11">
        <v>189</v>
      </c>
      <c r="B190" s="12" t="s">
        <v>678</v>
      </c>
      <c r="C190" s="12" t="s">
        <v>679</v>
      </c>
      <c r="D190" s="13" t="s">
        <v>539</v>
      </c>
      <c r="E190" s="12" t="s">
        <v>180</v>
      </c>
      <c r="F190" s="14">
        <v>5898000</v>
      </c>
      <c r="G190" s="15"/>
      <c r="H190" s="13"/>
      <c r="I190" s="13"/>
      <c r="J190" s="13"/>
      <c r="K190" s="15"/>
      <c r="L190" s="13"/>
      <c r="M190" s="15"/>
      <c r="N190" s="13"/>
      <c r="O190" s="15"/>
      <c r="P190" s="13"/>
      <c r="Q190" s="15"/>
      <c r="R190" s="13"/>
      <c r="S190" s="15"/>
      <c r="T190" s="13"/>
      <c r="U190" s="14"/>
      <c r="V190" s="16">
        <f t="shared" si="4"/>
        <v>910.06140000000005</v>
      </c>
      <c r="W190" s="17">
        <v>910.06140000000005</v>
      </c>
      <c r="X190" s="17">
        <f t="shared" si="5"/>
        <v>910.06140000000005</v>
      </c>
      <c r="Y190" s="18" t="s">
        <v>34</v>
      </c>
      <c r="Z190" s="12">
        <v>8</v>
      </c>
      <c r="AA190" s="12">
        <v>28</v>
      </c>
      <c r="AB190" s="12">
        <v>6</v>
      </c>
      <c r="AC190" s="12" t="s">
        <v>441</v>
      </c>
      <c r="AD190" s="12">
        <v>172</v>
      </c>
    </row>
    <row r="191" spans="1:30" ht="36" hidden="1" customHeight="1">
      <c r="A191" s="11">
        <v>190</v>
      </c>
      <c r="B191" s="12" t="s">
        <v>680</v>
      </c>
      <c r="C191" s="12" t="s">
        <v>681</v>
      </c>
      <c r="D191" s="13" t="s">
        <v>32</v>
      </c>
      <c r="E191" s="12" t="s">
        <v>682</v>
      </c>
      <c r="F191" s="14">
        <v>5876200</v>
      </c>
      <c r="G191" s="24"/>
      <c r="H191" s="13"/>
      <c r="I191" s="13"/>
      <c r="J191" s="13"/>
      <c r="K191" s="19">
        <v>50</v>
      </c>
      <c r="L191" s="13"/>
      <c r="M191" s="24"/>
      <c r="N191" s="13"/>
      <c r="O191" s="19">
        <v>45</v>
      </c>
      <c r="P191" s="13"/>
      <c r="Q191" s="15"/>
      <c r="R191" s="13"/>
      <c r="S191" s="15"/>
      <c r="T191" s="13"/>
      <c r="U191" s="14"/>
      <c r="V191" s="16">
        <f t="shared" si="4"/>
        <v>1004.94766</v>
      </c>
      <c r="W191" s="17">
        <v>1004.94766</v>
      </c>
      <c r="X191" s="17">
        <f t="shared" si="5"/>
        <v>1004.94766</v>
      </c>
      <c r="Y191" s="11" t="s">
        <v>34</v>
      </c>
      <c r="Z191" s="12">
        <v>8</v>
      </c>
      <c r="AA191" s="12">
        <v>28</v>
      </c>
      <c r="AB191" s="12">
        <v>5</v>
      </c>
      <c r="AC191" s="12"/>
      <c r="AD191" s="12"/>
    </row>
    <row r="192" spans="1:30" ht="36" hidden="1" customHeight="1">
      <c r="A192" s="11">
        <v>191</v>
      </c>
      <c r="B192" s="12" t="s">
        <v>683</v>
      </c>
      <c r="C192" s="12" t="s">
        <v>684</v>
      </c>
      <c r="D192" s="13" t="s">
        <v>539</v>
      </c>
      <c r="E192" s="12" t="s">
        <v>601</v>
      </c>
      <c r="F192" s="14">
        <v>5864895</v>
      </c>
      <c r="G192" s="15"/>
      <c r="H192" s="13"/>
      <c r="I192" s="13"/>
      <c r="J192" s="13"/>
      <c r="K192" s="15"/>
      <c r="L192" s="13"/>
      <c r="M192" s="15"/>
      <c r="N192" s="13"/>
      <c r="O192" s="15"/>
      <c r="P192" s="13"/>
      <c r="Q192" s="15"/>
      <c r="R192" s="13"/>
      <c r="S192" s="15"/>
      <c r="T192" s="13"/>
      <c r="U192" s="14"/>
      <c r="V192" s="16">
        <f t="shared" si="4"/>
        <v>904.95329850000007</v>
      </c>
      <c r="W192" s="17">
        <v>904.95329850000007</v>
      </c>
      <c r="X192" s="17">
        <f t="shared" si="5"/>
        <v>904.95329850000007</v>
      </c>
      <c r="Y192" s="18" t="s">
        <v>34</v>
      </c>
      <c r="Z192" s="12">
        <v>8</v>
      </c>
      <c r="AA192" s="12">
        <v>28</v>
      </c>
      <c r="AB192" s="12">
        <v>6</v>
      </c>
      <c r="AC192" s="12" t="s">
        <v>685</v>
      </c>
      <c r="AD192" s="12">
        <v>2006</v>
      </c>
    </row>
    <row r="193" spans="1:31" ht="36" hidden="1" customHeight="1">
      <c r="A193" s="11">
        <v>192</v>
      </c>
      <c r="B193" s="12" t="s">
        <v>686</v>
      </c>
      <c r="C193" s="12" t="s">
        <v>687</v>
      </c>
      <c r="D193" s="13" t="s">
        <v>539</v>
      </c>
      <c r="E193" s="12" t="s">
        <v>688</v>
      </c>
      <c r="F193" s="14">
        <v>5832400</v>
      </c>
      <c r="G193" s="15"/>
      <c r="H193" s="13"/>
      <c r="I193" s="13"/>
      <c r="J193" s="13"/>
      <c r="K193" s="15"/>
      <c r="L193" s="13"/>
      <c r="M193" s="15"/>
      <c r="N193" s="13"/>
      <c r="O193" s="15"/>
      <c r="P193" s="13"/>
      <c r="Q193" s="15"/>
      <c r="R193" s="13"/>
      <c r="S193" s="15"/>
      <c r="T193" s="13"/>
      <c r="U193" s="14"/>
      <c r="V193" s="16">
        <f t="shared" si="4"/>
        <v>899.93932000000007</v>
      </c>
      <c r="W193" s="17">
        <v>899.93932000000007</v>
      </c>
      <c r="X193" s="17">
        <f t="shared" si="5"/>
        <v>899.93932000000007</v>
      </c>
      <c r="Y193" s="18" t="s">
        <v>34</v>
      </c>
      <c r="Z193" s="12">
        <v>8</v>
      </c>
      <c r="AA193" s="12">
        <v>28</v>
      </c>
      <c r="AB193" s="12">
        <v>6</v>
      </c>
      <c r="AC193" s="12" t="s">
        <v>689</v>
      </c>
      <c r="AD193" s="12">
        <v>94</v>
      </c>
    </row>
    <row r="194" spans="1:31" ht="36" hidden="1" customHeight="1">
      <c r="A194" s="11">
        <v>193</v>
      </c>
      <c r="B194" s="12" t="s">
        <v>690</v>
      </c>
      <c r="C194" s="12" t="s">
        <v>691</v>
      </c>
      <c r="D194" s="13" t="s">
        <v>539</v>
      </c>
      <c r="E194" s="12" t="s">
        <v>147</v>
      </c>
      <c r="F194" s="14">
        <v>5764600</v>
      </c>
      <c r="G194" s="15"/>
      <c r="H194" s="13"/>
      <c r="I194" s="13"/>
      <c r="J194" s="13"/>
      <c r="K194" s="15">
        <v>321.2</v>
      </c>
      <c r="L194" s="13"/>
      <c r="M194" s="15"/>
      <c r="N194" s="13"/>
      <c r="O194" s="15"/>
      <c r="P194" s="13"/>
      <c r="Q194" s="15"/>
      <c r="R194" s="13"/>
      <c r="S194" s="15">
        <v>66.099999999999994</v>
      </c>
      <c r="T194" s="13"/>
      <c r="U194" s="14"/>
      <c r="V194" s="16">
        <f t="shared" ref="V194:V257" si="6">0.0001543*F194+0.7*G194+ 0.7*H194+0.6*I194+0.5*J194+1.02*K194+0.00088*L194+0.99*M194+0.00094*N194+1.05*O194+0.00083*P194+1.09*Q194+0.0009*R194+1.09*S194+1*T194+0*U194</f>
        <v>1289.1507799999999</v>
      </c>
      <c r="W194" s="17">
        <v>1289.1507799999999</v>
      </c>
      <c r="X194" s="17">
        <f t="shared" ref="X194:X257" si="7">IF(Y194="EVN", V194,W194)</f>
        <v>1289.1507799999999</v>
      </c>
      <c r="Y194" s="18" t="s">
        <v>34</v>
      </c>
      <c r="Z194" s="12">
        <v>8</v>
      </c>
      <c r="AA194" s="12">
        <v>28</v>
      </c>
      <c r="AB194" s="12">
        <v>6</v>
      </c>
      <c r="AC194" s="12" t="s">
        <v>692</v>
      </c>
      <c r="AD194" s="12">
        <v>76</v>
      </c>
    </row>
    <row r="195" spans="1:31" ht="36" hidden="1" customHeight="1">
      <c r="A195" s="11">
        <v>194</v>
      </c>
      <c r="B195" s="12" t="s">
        <v>693</v>
      </c>
      <c r="C195" s="12" t="s">
        <v>694</v>
      </c>
      <c r="D195" s="13" t="s">
        <v>539</v>
      </c>
      <c r="E195" s="12" t="s">
        <v>209</v>
      </c>
      <c r="F195" s="14">
        <v>5702960</v>
      </c>
      <c r="G195" s="15"/>
      <c r="H195" s="13"/>
      <c r="I195" s="13"/>
      <c r="J195" s="13"/>
      <c r="K195" s="15"/>
      <c r="L195" s="13"/>
      <c r="M195" s="15"/>
      <c r="N195" s="13"/>
      <c r="O195" s="15"/>
      <c r="P195" s="13"/>
      <c r="Q195" s="15"/>
      <c r="R195" s="13"/>
      <c r="S195" s="15"/>
      <c r="T195" s="13"/>
      <c r="U195" s="14"/>
      <c r="V195" s="16">
        <f t="shared" si="6"/>
        <v>879.9667280000001</v>
      </c>
      <c r="W195" s="17">
        <v>879.9667280000001</v>
      </c>
      <c r="X195" s="17">
        <f t="shared" si="7"/>
        <v>879.9667280000001</v>
      </c>
      <c r="Y195" s="18" t="s">
        <v>34</v>
      </c>
      <c r="Z195" s="12">
        <v>8</v>
      </c>
      <c r="AA195" s="12">
        <v>28</v>
      </c>
      <c r="AB195" s="12">
        <v>6</v>
      </c>
      <c r="AC195" s="12" t="s">
        <v>695</v>
      </c>
      <c r="AD195" s="12">
        <v>193</v>
      </c>
    </row>
    <row r="196" spans="1:31" ht="36" hidden="1" customHeight="1">
      <c r="A196" s="11">
        <v>195</v>
      </c>
      <c r="B196" s="12" t="s">
        <v>696</v>
      </c>
      <c r="C196" s="12" t="s">
        <v>697</v>
      </c>
      <c r="D196" s="13" t="s">
        <v>539</v>
      </c>
      <c r="E196" s="12" t="s">
        <v>209</v>
      </c>
      <c r="F196" s="14">
        <v>5677400</v>
      </c>
      <c r="G196" s="15"/>
      <c r="H196" s="13"/>
      <c r="I196" s="13"/>
      <c r="J196" s="13"/>
      <c r="K196" s="15"/>
      <c r="L196" s="13"/>
      <c r="M196" s="15"/>
      <c r="N196" s="13"/>
      <c r="O196" s="15"/>
      <c r="P196" s="13"/>
      <c r="Q196" s="19"/>
      <c r="R196" s="13"/>
      <c r="S196" s="19">
        <v>18</v>
      </c>
      <c r="T196" s="13"/>
      <c r="U196" s="14"/>
      <c r="V196" s="16">
        <f t="shared" si="6"/>
        <v>895.64282000000003</v>
      </c>
      <c r="W196" s="17">
        <v>895.64282000000003</v>
      </c>
      <c r="X196" s="17">
        <f t="shared" si="7"/>
        <v>895.64282000000003</v>
      </c>
      <c r="Y196" s="18" t="s">
        <v>34</v>
      </c>
      <c r="Z196" s="12">
        <v>8</v>
      </c>
      <c r="AA196" s="12">
        <v>28</v>
      </c>
      <c r="AB196" s="12">
        <v>6</v>
      </c>
      <c r="AC196" s="12" t="s">
        <v>698</v>
      </c>
      <c r="AD196" s="12">
        <v>74</v>
      </c>
    </row>
    <row r="197" spans="1:31" ht="36" hidden="1" customHeight="1">
      <c r="A197" s="11">
        <v>196</v>
      </c>
      <c r="B197" s="12" t="s">
        <v>699</v>
      </c>
      <c r="C197" s="12" t="s">
        <v>700</v>
      </c>
      <c r="D197" s="13" t="s">
        <v>539</v>
      </c>
      <c r="E197" s="12" t="s">
        <v>495</v>
      </c>
      <c r="F197" s="14">
        <v>6361900</v>
      </c>
      <c r="G197" s="15"/>
      <c r="H197" s="13"/>
      <c r="I197" s="13"/>
      <c r="J197" s="13"/>
      <c r="K197" s="15"/>
      <c r="L197" s="13"/>
      <c r="M197" s="15"/>
      <c r="N197" s="13"/>
      <c r="O197" s="15"/>
      <c r="P197" s="13"/>
      <c r="Q197" s="15"/>
      <c r="R197" s="13"/>
      <c r="S197" s="15"/>
      <c r="T197" s="13"/>
      <c r="U197" s="14"/>
      <c r="V197" s="16">
        <f t="shared" si="6"/>
        <v>981.6411700000001</v>
      </c>
      <c r="W197" s="17">
        <v>875</v>
      </c>
      <c r="X197" s="17">
        <f t="shared" si="7"/>
        <v>981.6411700000001</v>
      </c>
      <c r="Y197" s="18" t="s">
        <v>51</v>
      </c>
      <c r="Z197" s="12">
        <v>8</v>
      </c>
      <c r="AA197" s="12">
        <v>28</v>
      </c>
      <c r="AB197" s="12">
        <v>6</v>
      </c>
      <c r="AC197" s="12" t="s">
        <v>701</v>
      </c>
      <c r="AD197" s="12">
        <v>95</v>
      </c>
    </row>
    <row r="198" spans="1:31" ht="36" hidden="1" customHeight="1">
      <c r="A198" s="11">
        <v>197</v>
      </c>
      <c r="B198" s="12" t="s">
        <v>702</v>
      </c>
      <c r="C198" s="12" t="s">
        <v>703</v>
      </c>
      <c r="D198" s="13" t="s">
        <v>539</v>
      </c>
      <c r="E198" s="12" t="s">
        <v>147</v>
      </c>
      <c r="F198" s="14">
        <v>5667500</v>
      </c>
      <c r="G198" s="15"/>
      <c r="H198" s="13"/>
      <c r="I198" s="13"/>
      <c r="J198" s="13"/>
      <c r="K198" s="15"/>
      <c r="L198" s="13"/>
      <c r="M198" s="15"/>
      <c r="N198" s="13"/>
      <c r="O198" s="15"/>
      <c r="P198" s="13"/>
      <c r="Q198" s="15"/>
      <c r="R198" s="13"/>
      <c r="S198" s="15"/>
      <c r="T198" s="13"/>
      <c r="U198" s="14"/>
      <c r="V198" s="16">
        <f t="shared" si="6"/>
        <v>874.49525000000006</v>
      </c>
      <c r="W198" s="17">
        <v>874.49525000000006</v>
      </c>
      <c r="X198" s="17">
        <f t="shared" si="7"/>
        <v>874.49525000000006</v>
      </c>
      <c r="Y198" s="18" t="s">
        <v>34</v>
      </c>
      <c r="Z198" s="12">
        <v>8</v>
      </c>
      <c r="AA198" s="12">
        <v>28</v>
      </c>
      <c r="AB198" s="12">
        <v>6</v>
      </c>
      <c r="AC198" s="12" t="s">
        <v>704</v>
      </c>
      <c r="AD198" s="12">
        <v>82</v>
      </c>
    </row>
    <row r="199" spans="1:31" ht="36" hidden="1" customHeight="1">
      <c r="A199" s="11">
        <v>198</v>
      </c>
      <c r="B199" s="12" t="s">
        <v>705</v>
      </c>
      <c r="C199" s="12" t="s">
        <v>706</v>
      </c>
      <c r="D199" s="13" t="s">
        <v>539</v>
      </c>
      <c r="E199" s="12" t="s">
        <v>147</v>
      </c>
      <c r="F199" s="14">
        <v>6306200</v>
      </c>
      <c r="G199" s="15"/>
      <c r="H199" s="13"/>
      <c r="I199" s="13"/>
      <c r="J199" s="13"/>
      <c r="K199" s="15"/>
      <c r="L199" s="13"/>
      <c r="M199" s="15"/>
      <c r="N199" s="13"/>
      <c r="O199" s="15"/>
      <c r="P199" s="13"/>
      <c r="Q199" s="15"/>
      <c r="R199" s="13"/>
      <c r="S199" s="15"/>
      <c r="T199" s="13"/>
      <c r="U199" s="14"/>
      <c r="V199" s="16">
        <f t="shared" si="6"/>
        <v>973.04666000000009</v>
      </c>
      <c r="W199" s="17">
        <v>874</v>
      </c>
      <c r="X199" s="17">
        <f t="shared" si="7"/>
        <v>973.04666000000009</v>
      </c>
      <c r="Y199" s="18" t="s">
        <v>51</v>
      </c>
      <c r="Z199" s="12">
        <v>8</v>
      </c>
      <c r="AA199" s="12">
        <v>28</v>
      </c>
      <c r="AB199" s="12">
        <v>6</v>
      </c>
      <c r="AC199" s="12" t="s">
        <v>707</v>
      </c>
      <c r="AD199" s="12">
        <v>178</v>
      </c>
    </row>
    <row r="200" spans="1:31" ht="36" hidden="1" customHeight="1">
      <c r="A200" s="11">
        <v>199</v>
      </c>
      <c r="B200" s="12" t="s">
        <v>708</v>
      </c>
      <c r="C200" s="12" t="s">
        <v>709</v>
      </c>
      <c r="D200" s="13" t="s">
        <v>539</v>
      </c>
      <c r="E200" s="12" t="s">
        <v>710</v>
      </c>
      <c r="F200" s="30">
        <v>5605034</v>
      </c>
      <c r="G200" s="15"/>
      <c r="H200" s="13"/>
      <c r="I200" s="13"/>
      <c r="J200" s="13"/>
      <c r="K200" s="15"/>
      <c r="L200" s="13"/>
      <c r="M200" s="15"/>
      <c r="N200" s="13"/>
      <c r="O200" s="15"/>
      <c r="P200" s="13"/>
      <c r="Q200" s="15"/>
      <c r="R200" s="13"/>
      <c r="S200" s="15"/>
      <c r="T200" s="13"/>
      <c r="U200" s="14"/>
      <c r="V200" s="16">
        <f t="shared" si="6"/>
        <v>864.85674620000009</v>
      </c>
      <c r="W200" s="17">
        <v>853</v>
      </c>
      <c r="X200" s="17">
        <f t="shared" si="7"/>
        <v>864.85674620000009</v>
      </c>
      <c r="Y200" s="18" t="s">
        <v>51</v>
      </c>
      <c r="Z200" s="12">
        <v>8</v>
      </c>
      <c r="AA200" s="12">
        <v>28</v>
      </c>
      <c r="AB200" s="12">
        <v>6</v>
      </c>
      <c r="AC200" s="12" t="s">
        <v>711</v>
      </c>
      <c r="AD200" s="12">
        <v>200</v>
      </c>
    </row>
    <row r="201" spans="1:31" ht="36" hidden="1" customHeight="1">
      <c r="A201" s="11">
        <v>200</v>
      </c>
      <c r="B201" s="12" t="s">
        <v>712</v>
      </c>
      <c r="C201" s="12" t="s">
        <v>713</v>
      </c>
      <c r="D201" s="13" t="s">
        <v>32</v>
      </c>
      <c r="E201" s="12" t="s">
        <v>714</v>
      </c>
      <c r="F201" s="14">
        <v>5421700</v>
      </c>
      <c r="G201" s="15"/>
      <c r="H201" s="13"/>
      <c r="I201" s="13"/>
      <c r="J201" s="13"/>
      <c r="K201" s="19">
        <v>125</v>
      </c>
      <c r="L201" s="13"/>
      <c r="M201" s="19"/>
      <c r="N201" s="13"/>
      <c r="O201" s="19"/>
      <c r="P201" s="13"/>
      <c r="Q201" s="19"/>
      <c r="R201" s="13"/>
      <c r="S201" s="19">
        <v>35</v>
      </c>
      <c r="T201" s="13"/>
      <c r="U201" s="14"/>
      <c r="V201" s="16">
        <f t="shared" si="6"/>
        <v>1002.2183100000001</v>
      </c>
      <c r="W201" s="17">
        <v>1002.2183100000001</v>
      </c>
      <c r="X201" s="17">
        <f t="shared" si="7"/>
        <v>1002.2183100000001</v>
      </c>
      <c r="Y201" s="11" t="s">
        <v>34</v>
      </c>
      <c r="Z201" s="12"/>
      <c r="AA201" s="12"/>
      <c r="AB201" s="12">
        <v>5</v>
      </c>
      <c r="AC201" s="12"/>
      <c r="AD201" s="12"/>
    </row>
    <row r="202" spans="1:31" ht="36" hidden="1" customHeight="1">
      <c r="A202" s="11">
        <v>201</v>
      </c>
      <c r="B202" s="12" t="s">
        <v>715</v>
      </c>
      <c r="C202" s="12" t="s">
        <v>716</v>
      </c>
      <c r="D202" s="13" t="s">
        <v>539</v>
      </c>
      <c r="E202" s="12" t="s">
        <v>147</v>
      </c>
      <c r="F202" s="14">
        <v>5400000</v>
      </c>
      <c r="G202" s="15"/>
      <c r="H202" s="13"/>
      <c r="I202" s="13"/>
      <c r="J202" s="13"/>
      <c r="K202" s="15">
        <v>247.9</v>
      </c>
      <c r="L202" s="13"/>
      <c r="M202" s="15"/>
      <c r="N202" s="13"/>
      <c r="O202" s="15"/>
      <c r="P202" s="13"/>
      <c r="Q202" s="15"/>
      <c r="R202" s="13"/>
      <c r="S202" s="15">
        <v>57.6</v>
      </c>
      <c r="T202" s="13"/>
      <c r="U202" s="14"/>
      <c r="V202" s="16">
        <f t="shared" si="6"/>
        <v>1148.8620000000001</v>
      </c>
      <c r="W202" s="17">
        <v>1148.8620000000001</v>
      </c>
      <c r="X202" s="17">
        <f t="shared" si="7"/>
        <v>1148.8620000000001</v>
      </c>
      <c r="Y202" s="18" t="s">
        <v>34</v>
      </c>
      <c r="Z202" s="12">
        <v>8</v>
      </c>
      <c r="AA202" s="12">
        <v>28</v>
      </c>
      <c r="AB202" s="12">
        <v>6</v>
      </c>
      <c r="AC202" s="12" t="s">
        <v>717</v>
      </c>
      <c r="AD202" s="12">
        <v>175</v>
      </c>
      <c r="AE202" s="10">
        <f>AE201+1</f>
        <v>1</v>
      </c>
    </row>
    <row r="203" spans="1:31" ht="36" hidden="1" customHeight="1">
      <c r="A203" s="11">
        <v>202</v>
      </c>
      <c r="B203" s="12" t="s">
        <v>718</v>
      </c>
      <c r="C203" s="12" t="s">
        <v>719</v>
      </c>
      <c r="D203" s="13" t="s">
        <v>539</v>
      </c>
      <c r="E203" s="12" t="s">
        <v>720</v>
      </c>
      <c r="F203" s="14">
        <v>5367400</v>
      </c>
      <c r="G203" s="15"/>
      <c r="H203" s="13"/>
      <c r="I203" s="13"/>
      <c r="J203" s="13"/>
      <c r="K203" s="15"/>
      <c r="L203" s="13"/>
      <c r="M203" s="15"/>
      <c r="N203" s="13"/>
      <c r="O203" s="15"/>
      <c r="P203" s="13"/>
      <c r="Q203" s="15"/>
      <c r="R203" s="13"/>
      <c r="S203" s="15"/>
      <c r="T203" s="13"/>
      <c r="U203" s="14"/>
      <c r="V203" s="16">
        <f t="shared" si="6"/>
        <v>828.18982000000005</v>
      </c>
      <c r="W203" s="17">
        <v>828.18982000000005</v>
      </c>
      <c r="X203" s="17">
        <f t="shared" si="7"/>
        <v>828.18982000000005</v>
      </c>
      <c r="Y203" s="18" t="s">
        <v>34</v>
      </c>
      <c r="Z203" s="12">
        <v>8</v>
      </c>
      <c r="AA203" s="12">
        <v>28</v>
      </c>
      <c r="AB203" s="12">
        <v>6</v>
      </c>
      <c r="AC203" s="12" t="s">
        <v>267</v>
      </c>
      <c r="AD203" s="12">
        <v>1977</v>
      </c>
    </row>
    <row r="204" spans="1:31" ht="36" hidden="1" customHeight="1">
      <c r="A204" s="11">
        <v>203</v>
      </c>
      <c r="B204" s="12" t="s">
        <v>721</v>
      </c>
      <c r="C204" s="12" t="s">
        <v>722</v>
      </c>
      <c r="D204" s="13" t="s">
        <v>32</v>
      </c>
      <c r="E204" s="12" t="s">
        <v>723</v>
      </c>
      <c r="F204" s="14">
        <v>5340500</v>
      </c>
      <c r="G204" s="15"/>
      <c r="H204" s="13"/>
      <c r="I204" s="13"/>
      <c r="J204" s="13"/>
      <c r="K204" s="15"/>
      <c r="L204" s="13"/>
      <c r="M204" s="19">
        <v>1800</v>
      </c>
      <c r="N204" s="13"/>
      <c r="O204" s="24"/>
      <c r="P204" s="13"/>
      <c r="Q204" s="19"/>
      <c r="R204" s="13"/>
      <c r="S204" s="19">
        <v>150</v>
      </c>
      <c r="T204" s="13"/>
      <c r="U204" s="14"/>
      <c r="V204" s="16">
        <f t="shared" si="6"/>
        <v>2769.5391500000001</v>
      </c>
      <c r="W204" s="17">
        <v>2769.5391500000001</v>
      </c>
      <c r="X204" s="17">
        <f t="shared" si="7"/>
        <v>2769.5391500000001</v>
      </c>
      <c r="Y204" s="11" t="s">
        <v>34</v>
      </c>
      <c r="Z204" s="12">
        <v>8</v>
      </c>
      <c r="AA204" s="12">
        <v>28</v>
      </c>
      <c r="AB204" s="12">
        <v>5</v>
      </c>
      <c r="AC204" s="12" t="s">
        <v>724</v>
      </c>
      <c r="AD204" s="12">
        <v>110</v>
      </c>
    </row>
    <row r="205" spans="1:31" ht="36" hidden="1" customHeight="1">
      <c r="A205" s="11">
        <v>204</v>
      </c>
      <c r="B205" s="12" t="s">
        <v>725</v>
      </c>
      <c r="C205" s="12" t="s">
        <v>726</v>
      </c>
      <c r="D205" s="13" t="s">
        <v>539</v>
      </c>
      <c r="E205" s="12" t="s">
        <v>209</v>
      </c>
      <c r="F205" s="14">
        <v>5317200</v>
      </c>
      <c r="G205" s="15"/>
      <c r="H205" s="13"/>
      <c r="I205" s="13"/>
      <c r="J205" s="13"/>
      <c r="K205" s="15"/>
      <c r="L205" s="13"/>
      <c r="M205" s="15"/>
      <c r="N205" s="13"/>
      <c r="O205" s="15"/>
      <c r="P205" s="13"/>
      <c r="Q205" s="15"/>
      <c r="R205" s="13"/>
      <c r="S205" s="15"/>
      <c r="T205" s="13"/>
      <c r="U205" s="14"/>
      <c r="V205" s="16">
        <f t="shared" si="6"/>
        <v>820.44396000000006</v>
      </c>
      <c r="W205" s="17">
        <v>820.44396000000006</v>
      </c>
      <c r="X205" s="17">
        <f t="shared" si="7"/>
        <v>820.44396000000006</v>
      </c>
      <c r="Y205" s="18" t="s">
        <v>34</v>
      </c>
      <c r="Z205" s="12">
        <v>8</v>
      </c>
      <c r="AA205" s="12">
        <v>28</v>
      </c>
      <c r="AB205" s="12">
        <v>6</v>
      </c>
      <c r="AC205" s="12" t="s">
        <v>727</v>
      </c>
      <c r="AD205" s="12">
        <v>196</v>
      </c>
      <c r="AE205" s="10">
        <f>AE204+1</f>
        <v>1</v>
      </c>
    </row>
    <row r="206" spans="1:31" ht="36" hidden="1" customHeight="1">
      <c r="A206" s="11">
        <v>205</v>
      </c>
      <c r="B206" s="12" t="s">
        <v>409</v>
      </c>
      <c r="C206" s="12" t="s">
        <v>728</v>
      </c>
      <c r="D206" s="13" t="s">
        <v>539</v>
      </c>
      <c r="E206" s="12" t="s">
        <v>158</v>
      </c>
      <c r="F206" s="14">
        <v>5294400</v>
      </c>
      <c r="G206" s="15"/>
      <c r="H206" s="13"/>
      <c r="I206" s="13"/>
      <c r="J206" s="13"/>
      <c r="K206" s="15"/>
      <c r="L206" s="13"/>
      <c r="M206" s="15"/>
      <c r="N206" s="13"/>
      <c r="O206" s="15"/>
      <c r="P206" s="13"/>
      <c r="Q206" s="15"/>
      <c r="R206" s="13"/>
      <c r="S206" s="15"/>
      <c r="T206" s="13"/>
      <c r="U206" s="14"/>
      <c r="V206" s="16">
        <f t="shared" si="6"/>
        <v>816.92592000000002</v>
      </c>
      <c r="W206" s="17">
        <v>816.92592000000002</v>
      </c>
      <c r="X206" s="17">
        <f t="shared" si="7"/>
        <v>816.92592000000002</v>
      </c>
      <c r="Y206" s="18" t="s">
        <v>34</v>
      </c>
      <c r="Z206" s="12">
        <v>8</v>
      </c>
      <c r="AA206" s="12">
        <v>28</v>
      </c>
      <c r="AB206" s="12">
        <v>6</v>
      </c>
      <c r="AC206" s="12" t="s">
        <v>412</v>
      </c>
      <c r="AD206" s="12">
        <v>26</v>
      </c>
    </row>
    <row r="207" spans="1:31" ht="36" hidden="1" customHeight="1">
      <c r="A207" s="11">
        <v>206</v>
      </c>
      <c r="B207" s="12" t="s">
        <v>729</v>
      </c>
      <c r="C207" s="12" t="s">
        <v>730</v>
      </c>
      <c r="D207" s="13" t="s">
        <v>238</v>
      </c>
      <c r="E207" s="12" t="s">
        <v>239</v>
      </c>
      <c r="F207" s="14">
        <v>5288300</v>
      </c>
      <c r="G207" s="15"/>
      <c r="H207" s="13"/>
      <c r="I207" s="13"/>
      <c r="J207" s="13"/>
      <c r="K207" s="15"/>
      <c r="L207" s="13"/>
      <c r="M207" s="15"/>
      <c r="N207" s="13"/>
      <c r="O207" s="15"/>
      <c r="P207" s="13"/>
      <c r="Q207" s="15"/>
      <c r="R207" s="13"/>
      <c r="S207" s="15"/>
      <c r="T207" s="13"/>
      <c r="U207" s="14"/>
      <c r="V207" s="16">
        <f t="shared" si="6"/>
        <v>815.98469</v>
      </c>
      <c r="W207" s="17">
        <v>815.98469</v>
      </c>
      <c r="X207" s="17">
        <f t="shared" si="7"/>
        <v>815.98469</v>
      </c>
      <c r="Y207" s="18" t="s">
        <v>561</v>
      </c>
      <c r="Z207" s="12">
        <v>8</v>
      </c>
      <c r="AA207" s="12">
        <v>28</v>
      </c>
      <c r="AB207" s="12">
        <v>6</v>
      </c>
      <c r="AC207" s="12" t="s">
        <v>731</v>
      </c>
      <c r="AD207" s="12">
        <v>2390</v>
      </c>
      <c r="AE207" s="10">
        <f>AE206+1</f>
        <v>1</v>
      </c>
    </row>
    <row r="208" spans="1:31" ht="36" hidden="1" customHeight="1">
      <c r="A208" s="11">
        <v>207</v>
      </c>
      <c r="B208" s="12" t="s">
        <v>732</v>
      </c>
      <c r="C208" s="12" t="s">
        <v>733</v>
      </c>
      <c r="D208" s="13" t="s">
        <v>32</v>
      </c>
      <c r="E208" s="12" t="s">
        <v>734</v>
      </c>
      <c r="F208" s="14">
        <v>5244200</v>
      </c>
      <c r="G208" s="15"/>
      <c r="H208" s="13"/>
      <c r="I208" s="13"/>
      <c r="J208" s="13"/>
      <c r="K208" s="19">
        <v>155</v>
      </c>
      <c r="L208" s="13"/>
      <c r="M208" s="19"/>
      <c r="N208" s="13"/>
      <c r="O208" s="19">
        <v>38</v>
      </c>
      <c r="P208" s="13"/>
      <c r="Q208" s="19"/>
      <c r="R208" s="13"/>
      <c r="S208" s="19"/>
      <c r="T208" s="13"/>
      <c r="U208" s="14"/>
      <c r="V208" s="16">
        <f t="shared" si="6"/>
        <v>1007.18006</v>
      </c>
      <c r="W208" s="17">
        <v>1007.18006</v>
      </c>
      <c r="X208" s="17">
        <f t="shared" si="7"/>
        <v>1007.18006</v>
      </c>
      <c r="Y208" s="11" t="s">
        <v>34</v>
      </c>
      <c r="Z208" s="12">
        <v>8</v>
      </c>
      <c r="AA208" s="12">
        <v>28</v>
      </c>
      <c r="AB208" s="12">
        <v>5</v>
      </c>
      <c r="AC208" s="12"/>
      <c r="AD208" s="12"/>
    </row>
    <row r="209" spans="1:31" ht="36" hidden="1" customHeight="1">
      <c r="A209" s="11">
        <v>208</v>
      </c>
      <c r="B209" s="12" t="s">
        <v>735</v>
      </c>
      <c r="C209" s="12" t="s">
        <v>736</v>
      </c>
      <c r="D209" s="13" t="s">
        <v>539</v>
      </c>
      <c r="E209" s="12" t="s">
        <v>737</v>
      </c>
      <c r="F209" s="14">
        <v>5233000</v>
      </c>
      <c r="G209" s="15"/>
      <c r="H209" s="13"/>
      <c r="I209" s="13"/>
      <c r="J209" s="13"/>
      <c r="K209" s="15">
        <v>0.9</v>
      </c>
      <c r="L209" s="13"/>
      <c r="M209" s="15"/>
      <c r="N209" s="13"/>
      <c r="O209" s="15"/>
      <c r="P209" s="13"/>
      <c r="Q209" s="15"/>
      <c r="R209" s="13"/>
      <c r="S209" s="15"/>
      <c r="T209" s="13"/>
      <c r="U209" s="14"/>
      <c r="V209" s="16">
        <f t="shared" si="6"/>
        <v>808.36990000000003</v>
      </c>
      <c r="W209" s="17">
        <v>808.36990000000003</v>
      </c>
      <c r="X209" s="17">
        <f t="shared" si="7"/>
        <v>808.36990000000003</v>
      </c>
      <c r="Y209" s="18" t="s">
        <v>34</v>
      </c>
      <c r="Z209" s="12">
        <v>8</v>
      </c>
      <c r="AA209" s="12">
        <v>28</v>
      </c>
      <c r="AB209" s="12">
        <v>6</v>
      </c>
      <c r="AC209" s="12"/>
      <c r="AD209" s="12"/>
      <c r="AE209" s="10">
        <f>AE208+1</f>
        <v>1</v>
      </c>
    </row>
    <row r="210" spans="1:31" ht="36" hidden="1" customHeight="1">
      <c r="A210" s="11">
        <v>209</v>
      </c>
      <c r="B210" s="20" t="s">
        <v>738</v>
      </c>
      <c r="C210" s="20" t="s">
        <v>739</v>
      </c>
      <c r="D210" s="13" t="s">
        <v>32</v>
      </c>
      <c r="E210" s="20" t="s">
        <v>740</v>
      </c>
      <c r="F210" s="16">
        <v>5134300</v>
      </c>
      <c r="G210" s="21"/>
      <c r="H210" s="13"/>
      <c r="I210" s="13"/>
      <c r="J210" s="13"/>
      <c r="K210" s="21"/>
      <c r="L210" s="13"/>
      <c r="M210" s="21"/>
      <c r="N210" s="13"/>
      <c r="O210" s="21"/>
      <c r="P210" s="13"/>
      <c r="Q210" s="23"/>
      <c r="R210" s="13"/>
      <c r="S210" s="23">
        <v>195</v>
      </c>
      <c r="T210" s="13"/>
      <c r="U210" s="16"/>
      <c r="V210" s="16">
        <f t="shared" si="6"/>
        <v>1004.7724900000001</v>
      </c>
      <c r="W210" s="17">
        <v>1004.7724900000001</v>
      </c>
      <c r="X210" s="17">
        <f t="shared" si="7"/>
        <v>1004.7724900000001</v>
      </c>
      <c r="Y210" s="11" t="s">
        <v>34</v>
      </c>
      <c r="Z210" s="12">
        <v>8</v>
      </c>
      <c r="AA210" s="12">
        <v>28</v>
      </c>
      <c r="AB210" s="12">
        <v>5</v>
      </c>
      <c r="AC210" s="12"/>
      <c r="AD210" s="12"/>
    </row>
    <row r="211" spans="1:31" ht="36" hidden="1" customHeight="1">
      <c r="A211" s="11">
        <v>210</v>
      </c>
      <c r="B211" s="12" t="s">
        <v>741</v>
      </c>
      <c r="C211" s="12" t="s">
        <v>742</v>
      </c>
      <c r="D211" s="13" t="s">
        <v>32</v>
      </c>
      <c r="E211" s="12" t="s">
        <v>346</v>
      </c>
      <c r="F211" s="14">
        <v>5108400</v>
      </c>
      <c r="G211" s="15"/>
      <c r="H211" s="13"/>
      <c r="I211" s="13"/>
      <c r="J211" s="13"/>
      <c r="K211" s="15"/>
      <c r="L211" s="13"/>
      <c r="M211" s="15"/>
      <c r="N211" s="13"/>
      <c r="O211" s="15"/>
      <c r="P211" s="13"/>
      <c r="Q211" s="15"/>
      <c r="R211" s="13"/>
      <c r="S211" s="15"/>
      <c r="T211" s="13"/>
      <c r="U211" s="14"/>
      <c r="V211" s="16">
        <f t="shared" si="6"/>
        <v>788.22612000000004</v>
      </c>
      <c r="W211" s="17">
        <v>788.22612000000004</v>
      </c>
      <c r="X211" s="17">
        <f t="shared" si="7"/>
        <v>788.22612000000004</v>
      </c>
      <c r="Y211" s="11" t="s">
        <v>34</v>
      </c>
      <c r="Z211" s="12">
        <v>8</v>
      </c>
      <c r="AA211" s="12">
        <v>28</v>
      </c>
      <c r="AB211" s="12">
        <v>5</v>
      </c>
      <c r="AC211" s="12"/>
      <c r="AD211" s="12"/>
    </row>
    <row r="212" spans="1:31" ht="36" hidden="1" customHeight="1">
      <c r="A212" s="11">
        <v>211</v>
      </c>
      <c r="B212" s="12" t="s">
        <v>743</v>
      </c>
      <c r="C212" s="12" t="s">
        <v>744</v>
      </c>
      <c r="D212" s="13" t="s">
        <v>32</v>
      </c>
      <c r="E212" s="12" t="s">
        <v>745</v>
      </c>
      <c r="F212" s="14">
        <v>5076800</v>
      </c>
      <c r="G212" s="15"/>
      <c r="H212" s="13"/>
      <c r="I212" s="13"/>
      <c r="J212" s="13"/>
      <c r="K212" s="19">
        <v>155</v>
      </c>
      <c r="L212" s="13"/>
      <c r="M212" s="15"/>
      <c r="N212" s="13"/>
      <c r="O212" s="19">
        <v>35</v>
      </c>
      <c r="P212" s="13"/>
      <c r="Q212" s="19"/>
      <c r="R212" s="13"/>
      <c r="S212" s="19">
        <v>21</v>
      </c>
      <c r="T212" s="13"/>
      <c r="U212" s="14"/>
      <c r="V212" s="16">
        <f t="shared" si="6"/>
        <v>1001.0902400000001</v>
      </c>
      <c r="W212" s="17">
        <v>1001.0902400000001</v>
      </c>
      <c r="X212" s="17">
        <f t="shared" si="7"/>
        <v>1001.0902400000001</v>
      </c>
      <c r="Y212" s="11" t="s">
        <v>34</v>
      </c>
      <c r="Z212" s="12">
        <v>8</v>
      </c>
      <c r="AA212" s="12">
        <v>28</v>
      </c>
      <c r="AB212" s="12">
        <v>5</v>
      </c>
      <c r="AC212" s="12"/>
      <c r="AD212" s="12"/>
    </row>
    <row r="213" spans="1:31" ht="36" hidden="1" customHeight="1">
      <c r="A213" s="11">
        <v>212</v>
      </c>
      <c r="B213" s="12" t="s">
        <v>746</v>
      </c>
      <c r="C213" s="12" t="s">
        <v>747</v>
      </c>
      <c r="D213" s="13" t="s">
        <v>539</v>
      </c>
      <c r="E213" s="12" t="s">
        <v>180</v>
      </c>
      <c r="F213" s="14">
        <v>5068000</v>
      </c>
      <c r="G213" s="15"/>
      <c r="H213" s="13"/>
      <c r="I213" s="13"/>
      <c r="J213" s="13"/>
      <c r="K213" s="15"/>
      <c r="L213" s="13"/>
      <c r="M213" s="15"/>
      <c r="N213" s="13"/>
      <c r="O213" s="15"/>
      <c r="P213" s="13"/>
      <c r="Q213" s="15"/>
      <c r="R213" s="13"/>
      <c r="S213" s="15"/>
      <c r="T213" s="13"/>
      <c r="U213" s="14"/>
      <c r="V213" s="16">
        <f t="shared" si="6"/>
        <v>781.99240000000009</v>
      </c>
      <c r="W213" s="17">
        <v>781.99240000000009</v>
      </c>
      <c r="X213" s="17">
        <f t="shared" si="7"/>
        <v>781.99240000000009</v>
      </c>
      <c r="Y213" s="18" t="s">
        <v>34</v>
      </c>
      <c r="Z213" s="12">
        <v>8</v>
      </c>
      <c r="AA213" s="12">
        <v>28</v>
      </c>
      <c r="AB213" s="12">
        <v>6</v>
      </c>
      <c r="AC213" s="12" t="s">
        <v>748</v>
      </c>
      <c r="AD213" s="12">
        <v>68</v>
      </c>
      <c r="AE213" s="10">
        <f>AE212+1</f>
        <v>1</v>
      </c>
    </row>
    <row r="214" spans="1:31" ht="36" hidden="1" customHeight="1">
      <c r="A214" s="11">
        <v>213</v>
      </c>
      <c r="B214" s="20" t="s">
        <v>749</v>
      </c>
      <c r="C214" s="20" t="s">
        <v>750</v>
      </c>
      <c r="D214" s="13" t="s">
        <v>539</v>
      </c>
      <c r="E214" s="20" t="s">
        <v>209</v>
      </c>
      <c r="F214" s="16">
        <v>5035640</v>
      </c>
      <c r="G214" s="21"/>
      <c r="H214" s="13"/>
      <c r="I214" s="13"/>
      <c r="J214" s="13"/>
      <c r="K214" s="21"/>
      <c r="L214" s="13"/>
      <c r="M214" s="21"/>
      <c r="N214" s="13"/>
      <c r="O214" s="21"/>
      <c r="P214" s="13"/>
      <c r="Q214" s="21"/>
      <c r="R214" s="13"/>
      <c r="S214" s="21"/>
      <c r="T214" s="13"/>
      <c r="U214" s="16"/>
      <c r="V214" s="16">
        <f t="shared" si="6"/>
        <v>776.99925200000007</v>
      </c>
      <c r="W214" s="17">
        <v>776.99925200000007</v>
      </c>
      <c r="X214" s="17">
        <f t="shared" si="7"/>
        <v>776.99925200000007</v>
      </c>
      <c r="Y214" s="25" t="s">
        <v>561</v>
      </c>
      <c r="Z214" s="12">
        <v>8</v>
      </c>
      <c r="AA214" s="12">
        <v>28</v>
      </c>
      <c r="AB214" s="12">
        <v>6</v>
      </c>
      <c r="AC214" s="12"/>
      <c r="AD214" s="12"/>
      <c r="AE214" s="10">
        <f>AE213+1</f>
        <v>2</v>
      </c>
    </row>
    <row r="215" spans="1:31" ht="36" hidden="1" customHeight="1">
      <c r="A215" s="11">
        <v>214</v>
      </c>
      <c r="B215" s="20" t="s">
        <v>751</v>
      </c>
      <c r="C215" s="20" t="s">
        <v>752</v>
      </c>
      <c r="D215" s="13" t="s">
        <v>539</v>
      </c>
      <c r="E215" s="20" t="s">
        <v>147</v>
      </c>
      <c r="F215" s="16">
        <v>4932200</v>
      </c>
      <c r="G215" s="21"/>
      <c r="H215" s="13"/>
      <c r="I215" s="13"/>
      <c r="J215" s="13"/>
      <c r="K215" s="21"/>
      <c r="L215" s="13"/>
      <c r="M215" s="21"/>
      <c r="N215" s="13"/>
      <c r="O215" s="21"/>
      <c r="P215" s="13"/>
      <c r="Q215" s="21"/>
      <c r="R215" s="13"/>
      <c r="S215" s="21"/>
      <c r="T215" s="13"/>
      <c r="U215" s="16"/>
      <c r="V215" s="16">
        <f t="shared" si="6"/>
        <v>761.0384600000001</v>
      </c>
      <c r="W215" s="17">
        <v>761.0384600000001</v>
      </c>
      <c r="X215" s="17">
        <f t="shared" si="7"/>
        <v>761.0384600000001</v>
      </c>
      <c r="Y215" s="25" t="s">
        <v>561</v>
      </c>
      <c r="Z215" s="12">
        <v>8</v>
      </c>
      <c r="AA215" s="12">
        <v>28</v>
      </c>
      <c r="AB215" s="12">
        <v>6</v>
      </c>
      <c r="AC215" s="12" t="s">
        <v>753</v>
      </c>
      <c r="AD215" s="12">
        <v>80</v>
      </c>
      <c r="AE215" s="10">
        <f>AE214+1</f>
        <v>3</v>
      </c>
    </row>
    <row r="216" spans="1:31" ht="36" hidden="1" customHeight="1">
      <c r="A216" s="11">
        <v>215</v>
      </c>
      <c r="B216" s="12" t="s">
        <v>754</v>
      </c>
      <c r="C216" s="12" t="s">
        <v>755</v>
      </c>
      <c r="D216" s="13" t="s">
        <v>539</v>
      </c>
      <c r="E216" s="12" t="s">
        <v>209</v>
      </c>
      <c r="F216" s="14">
        <v>4927420</v>
      </c>
      <c r="G216" s="15"/>
      <c r="H216" s="13"/>
      <c r="I216" s="13"/>
      <c r="J216" s="13"/>
      <c r="K216" s="15"/>
      <c r="L216" s="13"/>
      <c r="M216" s="15"/>
      <c r="N216" s="13"/>
      <c r="O216" s="15"/>
      <c r="P216" s="13"/>
      <c r="Q216" s="15"/>
      <c r="R216" s="13"/>
      <c r="S216" s="15"/>
      <c r="T216" s="13"/>
      <c r="U216" s="14"/>
      <c r="V216" s="16">
        <f t="shared" si="6"/>
        <v>760.30090600000005</v>
      </c>
      <c r="W216" s="17">
        <v>760.30090600000005</v>
      </c>
      <c r="X216" s="17">
        <f t="shared" si="7"/>
        <v>760.30090600000005</v>
      </c>
      <c r="Y216" s="18" t="s">
        <v>561</v>
      </c>
      <c r="Z216" s="12">
        <v>8</v>
      </c>
      <c r="AA216" s="12">
        <v>28</v>
      </c>
      <c r="AB216" s="12">
        <v>6</v>
      </c>
      <c r="AC216" s="12"/>
      <c r="AD216" s="12"/>
      <c r="AE216" s="10">
        <f>AE215+1</f>
        <v>4</v>
      </c>
    </row>
    <row r="217" spans="1:31" ht="36" hidden="1" customHeight="1">
      <c r="A217" s="11">
        <v>216</v>
      </c>
      <c r="B217" s="12" t="s">
        <v>756</v>
      </c>
      <c r="C217" s="12" t="s">
        <v>757</v>
      </c>
      <c r="D217" s="13" t="s">
        <v>539</v>
      </c>
      <c r="E217" s="12" t="s">
        <v>758</v>
      </c>
      <c r="F217" s="14">
        <v>4925264</v>
      </c>
      <c r="G217" s="15"/>
      <c r="H217" s="13"/>
      <c r="I217" s="13"/>
      <c r="J217" s="13"/>
      <c r="K217" s="15"/>
      <c r="L217" s="13"/>
      <c r="M217" s="15"/>
      <c r="N217" s="13"/>
      <c r="O217" s="15"/>
      <c r="P217" s="13"/>
      <c r="Q217" s="15"/>
      <c r="R217" s="13"/>
      <c r="S217" s="15"/>
      <c r="T217" s="13"/>
      <c r="U217" s="14"/>
      <c r="V217" s="16">
        <f t="shared" si="6"/>
        <v>759.96823520000009</v>
      </c>
      <c r="W217" s="17">
        <v>759.96823520000009</v>
      </c>
      <c r="X217" s="17">
        <f t="shared" si="7"/>
        <v>759.96823520000009</v>
      </c>
      <c r="Y217" s="18" t="s">
        <v>34</v>
      </c>
      <c r="Z217" s="12">
        <v>8</v>
      </c>
      <c r="AA217" s="12">
        <v>28</v>
      </c>
      <c r="AB217" s="12">
        <v>6</v>
      </c>
      <c r="AC217" s="12"/>
      <c r="AD217" s="12"/>
    </row>
    <row r="218" spans="1:31" ht="36" hidden="1" customHeight="1">
      <c r="A218" s="11">
        <v>217</v>
      </c>
      <c r="B218" s="20" t="s">
        <v>759</v>
      </c>
      <c r="C218" s="20" t="s">
        <v>760</v>
      </c>
      <c r="D218" s="13" t="s">
        <v>539</v>
      </c>
      <c r="E218" s="20" t="s">
        <v>601</v>
      </c>
      <c r="F218" s="16">
        <v>4916459</v>
      </c>
      <c r="G218" s="21"/>
      <c r="H218" s="13"/>
      <c r="I218" s="13"/>
      <c r="J218" s="13"/>
      <c r="K218" s="21"/>
      <c r="L218" s="13"/>
      <c r="M218" s="21"/>
      <c r="N218" s="13"/>
      <c r="O218" s="21"/>
      <c r="P218" s="13"/>
      <c r="Q218" s="21"/>
      <c r="R218" s="13"/>
      <c r="S218" s="21"/>
      <c r="T218" s="13"/>
      <c r="U218" s="16"/>
      <c r="V218" s="16">
        <f t="shared" si="6"/>
        <v>758.60962370000004</v>
      </c>
      <c r="W218" s="17">
        <v>758.60962370000004</v>
      </c>
      <c r="X218" s="17">
        <f t="shared" si="7"/>
        <v>758.60962370000004</v>
      </c>
      <c r="Y218" s="25" t="s">
        <v>561</v>
      </c>
      <c r="Z218" s="12">
        <v>8</v>
      </c>
      <c r="AA218" s="12">
        <v>28</v>
      </c>
      <c r="AB218" s="12">
        <v>6</v>
      </c>
      <c r="AC218" s="12"/>
      <c r="AD218" s="12"/>
      <c r="AE218" s="10">
        <f>AE217+1</f>
        <v>1</v>
      </c>
    </row>
    <row r="219" spans="1:31" ht="36" hidden="1" customHeight="1">
      <c r="A219" s="11">
        <v>218</v>
      </c>
      <c r="B219" s="12" t="s">
        <v>761</v>
      </c>
      <c r="C219" s="12" t="s">
        <v>762</v>
      </c>
      <c r="D219" s="13" t="s">
        <v>539</v>
      </c>
      <c r="E219" s="12" t="s">
        <v>209</v>
      </c>
      <c r="F219" s="14">
        <v>4882880</v>
      </c>
      <c r="G219" s="15"/>
      <c r="H219" s="13"/>
      <c r="I219" s="13"/>
      <c r="J219" s="13"/>
      <c r="K219" s="15"/>
      <c r="L219" s="13"/>
      <c r="M219" s="15"/>
      <c r="N219" s="13"/>
      <c r="O219" s="15"/>
      <c r="P219" s="13"/>
      <c r="Q219" s="15"/>
      <c r="R219" s="13"/>
      <c r="S219" s="15"/>
      <c r="T219" s="13"/>
      <c r="U219" s="14"/>
      <c r="V219" s="16">
        <f t="shared" si="6"/>
        <v>753.42838400000005</v>
      </c>
      <c r="W219" s="17">
        <v>753.42838400000005</v>
      </c>
      <c r="X219" s="17">
        <f t="shared" si="7"/>
        <v>753.42838400000005</v>
      </c>
      <c r="Y219" s="18" t="s">
        <v>34</v>
      </c>
      <c r="Z219" s="12">
        <v>8</v>
      </c>
      <c r="AA219" s="12">
        <v>28</v>
      </c>
      <c r="AB219" s="12">
        <v>6</v>
      </c>
      <c r="AC219" s="12"/>
      <c r="AD219" s="12"/>
      <c r="AE219" s="10">
        <f>AE218+1</f>
        <v>2</v>
      </c>
    </row>
    <row r="220" spans="1:31" ht="36" hidden="1" customHeight="1">
      <c r="A220" s="11">
        <v>219</v>
      </c>
      <c r="B220" s="12" t="s">
        <v>763</v>
      </c>
      <c r="C220" s="12" t="s">
        <v>764</v>
      </c>
      <c r="D220" s="13" t="s">
        <v>32</v>
      </c>
      <c r="E220" s="12" t="s">
        <v>765</v>
      </c>
      <c r="F220" s="14">
        <v>4843740</v>
      </c>
      <c r="G220" s="15"/>
      <c r="H220" s="13"/>
      <c r="I220" s="13"/>
      <c r="J220" s="13"/>
      <c r="K220" s="19">
        <v>194.98</v>
      </c>
      <c r="L220" s="13"/>
      <c r="M220" s="15"/>
      <c r="N220" s="13"/>
      <c r="O220" s="15">
        <v>3.5</v>
      </c>
      <c r="P220" s="13"/>
      <c r="Q220" s="15"/>
      <c r="R220" s="13"/>
      <c r="S220" s="15">
        <v>53.6</v>
      </c>
      <c r="T220" s="13"/>
      <c r="U220" s="14"/>
      <c r="V220" s="16">
        <f t="shared" si="6"/>
        <v>1008.3676819999999</v>
      </c>
      <c r="W220" s="17">
        <v>1008.3676819999999</v>
      </c>
      <c r="X220" s="17">
        <f t="shared" si="7"/>
        <v>1008.3676819999999</v>
      </c>
      <c r="Y220" s="11" t="s">
        <v>34</v>
      </c>
      <c r="Z220" s="12">
        <v>8</v>
      </c>
      <c r="AA220" s="12">
        <v>28</v>
      </c>
      <c r="AB220" s="12">
        <v>5</v>
      </c>
      <c r="AC220" s="12" t="s">
        <v>766</v>
      </c>
      <c r="AD220" s="12">
        <v>108</v>
      </c>
    </row>
    <row r="221" spans="1:31" ht="36" hidden="1" customHeight="1">
      <c r="A221" s="11">
        <v>220</v>
      </c>
      <c r="B221" s="12" t="s">
        <v>767</v>
      </c>
      <c r="C221" s="12" t="s">
        <v>768</v>
      </c>
      <c r="D221" s="13" t="s">
        <v>539</v>
      </c>
      <c r="E221" s="12" t="s">
        <v>601</v>
      </c>
      <c r="F221" s="14">
        <v>4788300</v>
      </c>
      <c r="G221" s="15"/>
      <c r="H221" s="13"/>
      <c r="I221" s="13"/>
      <c r="J221" s="13"/>
      <c r="K221" s="15"/>
      <c r="L221" s="13"/>
      <c r="M221" s="15"/>
      <c r="N221" s="13"/>
      <c r="O221" s="15"/>
      <c r="P221" s="13"/>
      <c r="Q221" s="15"/>
      <c r="R221" s="13"/>
      <c r="S221" s="15"/>
      <c r="T221" s="13"/>
      <c r="U221" s="14"/>
      <c r="V221" s="16">
        <f t="shared" si="6"/>
        <v>738.83469000000002</v>
      </c>
      <c r="W221" s="17">
        <v>738.83469000000002</v>
      </c>
      <c r="X221" s="17">
        <f t="shared" si="7"/>
        <v>738.83469000000002</v>
      </c>
      <c r="Y221" s="18" t="s">
        <v>34</v>
      </c>
      <c r="Z221" s="12">
        <v>8</v>
      </c>
      <c r="AA221" s="12">
        <v>28</v>
      </c>
      <c r="AB221" s="12">
        <v>6</v>
      </c>
      <c r="AC221" s="12" t="s">
        <v>769</v>
      </c>
      <c r="AD221" s="12">
        <v>2312</v>
      </c>
      <c r="AE221" s="10">
        <f t="shared" ref="AE221:AE230" si="8">AE220+1</f>
        <v>1</v>
      </c>
    </row>
    <row r="222" spans="1:31" ht="36" hidden="1" customHeight="1">
      <c r="A222" s="11">
        <v>221</v>
      </c>
      <c r="B222" s="12" t="s">
        <v>770</v>
      </c>
      <c r="C222" s="12" t="s">
        <v>771</v>
      </c>
      <c r="D222" s="13" t="s">
        <v>539</v>
      </c>
      <c r="E222" s="12" t="s">
        <v>209</v>
      </c>
      <c r="F222" s="14">
        <v>4724185</v>
      </c>
      <c r="G222" s="15"/>
      <c r="H222" s="13"/>
      <c r="I222" s="13"/>
      <c r="J222" s="13"/>
      <c r="K222" s="15"/>
      <c r="L222" s="13"/>
      <c r="M222" s="15"/>
      <c r="N222" s="13"/>
      <c r="O222" s="15"/>
      <c r="P222" s="13"/>
      <c r="Q222" s="15"/>
      <c r="R222" s="13"/>
      <c r="S222" s="15"/>
      <c r="T222" s="13"/>
      <c r="U222" s="14"/>
      <c r="V222" s="16">
        <f t="shared" si="6"/>
        <v>728.94174550000002</v>
      </c>
      <c r="W222" s="17">
        <v>728.94174550000002</v>
      </c>
      <c r="X222" s="17">
        <f t="shared" si="7"/>
        <v>728.94174550000002</v>
      </c>
      <c r="Y222" s="18" t="s">
        <v>34</v>
      </c>
      <c r="Z222" s="12">
        <v>8</v>
      </c>
      <c r="AA222" s="12">
        <v>28</v>
      </c>
      <c r="AB222" s="12">
        <v>6</v>
      </c>
      <c r="AC222" s="12" t="s">
        <v>772</v>
      </c>
      <c r="AD222" s="12">
        <v>2417</v>
      </c>
      <c r="AE222" s="10">
        <f t="shared" si="8"/>
        <v>2</v>
      </c>
    </row>
    <row r="223" spans="1:31" ht="36" hidden="1" customHeight="1">
      <c r="A223" s="11">
        <v>222</v>
      </c>
      <c r="B223" s="12" t="s">
        <v>773</v>
      </c>
      <c r="C223" s="12" t="s">
        <v>774</v>
      </c>
      <c r="D223" s="13" t="s">
        <v>539</v>
      </c>
      <c r="E223" s="12" t="s">
        <v>209</v>
      </c>
      <c r="F223" s="14">
        <v>4697600</v>
      </c>
      <c r="G223" s="15"/>
      <c r="H223" s="13"/>
      <c r="I223" s="13"/>
      <c r="J223" s="13"/>
      <c r="K223" s="15"/>
      <c r="L223" s="13"/>
      <c r="M223" s="15"/>
      <c r="N223" s="13"/>
      <c r="O223" s="15"/>
      <c r="P223" s="13"/>
      <c r="Q223" s="15"/>
      <c r="R223" s="13"/>
      <c r="S223" s="15"/>
      <c r="T223" s="13"/>
      <c r="U223" s="14"/>
      <c r="V223" s="16">
        <f t="shared" si="6"/>
        <v>724.83968000000004</v>
      </c>
      <c r="W223" s="17">
        <v>724.83968000000004</v>
      </c>
      <c r="X223" s="17">
        <f t="shared" si="7"/>
        <v>724.83968000000004</v>
      </c>
      <c r="Y223" s="18" t="s">
        <v>34</v>
      </c>
      <c r="Z223" s="12">
        <v>8</v>
      </c>
      <c r="AA223" s="12">
        <v>28</v>
      </c>
      <c r="AB223" s="12">
        <v>6</v>
      </c>
      <c r="AC223" s="12"/>
      <c r="AD223" s="12"/>
      <c r="AE223" s="10">
        <f t="shared" si="8"/>
        <v>3</v>
      </c>
    </row>
    <row r="224" spans="1:31" ht="36" hidden="1" customHeight="1">
      <c r="A224" s="11">
        <v>223</v>
      </c>
      <c r="B224" s="20" t="s">
        <v>775</v>
      </c>
      <c r="C224" s="20" t="s">
        <v>776</v>
      </c>
      <c r="D224" s="13" t="s">
        <v>539</v>
      </c>
      <c r="E224" s="20" t="s">
        <v>209</v>
      </c>
      <c r="F224" s="16">
        <v>4591040</v>
      </c>
      <c r="G224" s="21"/>
      <c r="H224" s="13"/>
      <c r="I224" s="13"/>
      <c r="J224" s="13"/>
      <c r="K224" s="21"/>
      <c r="L224" s="13"/>
      <c r="M224" s="21"/>
      <c r="N224" s="13"/>
      <c r="O224" s="21"/>
      <c r="P224" s="13"/>
      <c r="Q224" s="21"/>
      <c r="R224" s="13"/>
      <c r="S224" s="21"/>
      <c r="T224" s="13"/>
      <c r="U224" s="16"/>
      <c r="V224" s="16">
        <f t="shared" si="6"/>
        <v>708.39747199999999</v>
      </c>
      <c r="W224" s="17">
        <v>708.39747199999999</v>
      </c>
      <c r="X224" s="17">
        <f t="shared" si="7"/>
        <v>708.39747199999999</v>
      </c>
      <c r="Y224" s="25" t="s">
        <v>561</v>
      </c>
      <c r="Z224" s="12">
        <v>8</v>
      </c>
      <c r="AA224" s="12">
        <v>28</v>
      </c>
      <c r="AB224" s="12">
        <v>6</v>
      </c>
      <c r="AC224" s="12"/>
      <c r="AD224" s="12"/>
      <c r="AE224" s="10">
        <f t="shared" si="8"/>
        <v>4</v>
      </c>
    </row>
    <row r="225" spans="1:31" ht="36" hidden="1" customHeight="1">
      <c r="A225" s="11">
        <v>224</v>
      </c>
      <c r="B225" s="12" t="s">
        <v>777</v>
      </c>
      <c r="C225" s="12" t="s">
        <v>778</v>
      </c>
      <c r="D225" s="13" t="s">
        <v>539</v>
      </c>
      <c r="E225" s="12" t="s">
        <v>209</v>
      </c>
      <c r="F225" s="14">
        <v>4551500</v>
      </c>
      <c r="G225" s="15"/>
      <c r="H225" s="13"/>
      <c r="I225" s="13"/>
      <c r="J225" s="13"/>
      <c r="K225" s="15"/>
      <c r="L225" s="13"/>
      <c r="M225" s="15"/>
      <c r="N225" s="13"/>
      <c r="O225" s="15"/>
      <c r="P225" s="13"/>
      <c r="Q225" s="15"/>
      <c r="R225" s="13"/>
      <c r="S225" s="15"/>
      <c r="T225" s="13"/>
      <c r="U225" s="14"/>
      <c r="V225" s="16">
        <f t="shared" si="6"/>
        <v>702.29645000000005</v>
      </c>
      <c r="W225" s="17">
        <v>702.29645000000005</v>
      </c>
      <c r="X225" s="17">
        <f t="shared" si="7"/>
        <v>702.29645000000005</v>
      </c>
      <c r="Y225" s="18" t="s">
        <v>34</v>
      </c>
      <c r="Z225" s="12">
        <v>8</v>
      </c>
      <c r="AA225" s="12">
        <v>28</v>
      </c>
      <c r="AB225" s="12">
        <v>6</v>
      </c>
      <c r="AC225" s="12" t="s">
        <v>779</v>
      </c>
      <c r="AD225" s="12">
        <v>160</v>
      </c>
      <c r="AE225" s="10">
        <f t="shared" si="8"/>
        <v>5</v>
      </c>
    </row>
    <row r="226" spans="1:31" ht="36" hidden="1" customHeight="1">
      <c r="A226" s="11">
        <v>225</v>
      </c>
      <c r="B226" s="12" t="s">
        <v>780</v>
      </c>
      <c r="C226" s="12" t="s">
        <v>781</v>
      </c>
      <c r="D226" s="13" t="s">
        <v>539</v>
      </c>
      <c r="E226" s="12" t="s">
        <v>205</v>
      </c>
      <c r="F226" s="14">
        <v>4538554</v>
      </c>
      <c r="G226" s="15"/>
      <c r="H226" s="13"/>
      <c r="I226" s="13"/>
      <c r="J226" s="13"/>
      <c r="K226" s="15"/>
      <c r="L226" s="13"/>
      <c r="M226" s="15"/>
      <c r="N226" s="13"/>
      <c r="O226" s="15"/>
      <c r="P226" s="13"/>
      <c r="Q226" s="15"/>
      <c r="R226" s="13"/>
      <c r="S226" s="15"/>
      <c r="T226" s="13"/>
      <c r="U226" s="14"/>
      <c r="V226" s="16">
        <f t="shared" si="6"/>
        <v>700.29888220000009</v>
      </c>
      <c r="W226" s="17">
        <v>700.29888220000009</v>
      </c>
      <c r="X226" s="17">
        <f t="shared" si="7"/>
        <v>700.29888220000009</v>
      </c>
      <c r="Y226" s="18" t="s">
        <v>34</v>
      </c>
      <c r="Z226" s="12">
        <v>8</v>
      </c>
      <c r="AA226" s="12">
        <v>28</v>
      </c>
      <c r="AB226" s="12">
        <v>6</v>
      </c>
      <c r="AC226" s="12" t="s">
        <v>782</v>
      </c>
      <c r="AD226" s="12">
        <v>1999</v>
      </c>
      <c r="AE226" s="10">
        <f t="shared" si="8"/>
        <v>6</v>
      </c>
    </row>
    <row r="227" spans="1:31" ht="36" hidden="1" customHeight="1">
      <c r="A227" s="11">
        <v>226</v>
      </c>
      <c r="B227" s="20" t="s">
        <v>783</v>
      </c>
      <c r="C227" s="20" t="s">
        <v>784</v>
      </c>
      <c r="D227" s="13" t="s">
        <v>539</v>
      </c>
      <c r="E227" s="20" t="s">
        <v>601</v>
      </c>
      <c r="F227" s="16">
        <v>4524617</v>
      </c>
      <c r="G227" s="21"/>
      <c r="H227" s="13"/>
      <c r="I227" s="13"/>
      <c r="J227" s="13"/>
      <c r="K227" s="21"/>
      <c r="L227" s="13"/>
      <c r="M227" s="21"/>
      <c r="N227" s="13"/>
      <c r="O227" s="21"/>
      <c r="P227" s="13"/>
      <c r="Q227" s="21"/>
      <c r="R227" s="13"/>
      <c r="S227" s="21"/>
      <c r="T227" s="13"/>
      <c r="U227" s="16"/>
      <c r="V227" s="16">
        <f t="shared" si="6"/>
        <v>698.1484031</v>
      </c>
      <c r="W227" s="17">
        <v>698.1484031</v>
      </c>
      <c r="X227" s="17">
        <f t="shared" si="7"/>
        <v>698.1484031</v>
      </c>
      <c r="Y227" s="25" t="s">
        <v>561</v>
      </c>
      <c r="Z227" s="12">
        <v>8</v>
      </c>
      <c r="AA227" s="12">
        <v>28</v>
      </c>
      <c r="AB227" s="12">
        <v>6</v>
      </c>
      <c r="AC227" s="12"/>
      <c r="AD227" s="12"/>
      <c r="AE227" s="10">
        <f t="shared" si="8"/>
        <v>7</v>
      </c>
    </row>
    <row r="228" spans="1:31" ht="36" hidden="1" customHeight="1">
      <c r="A228" s="11">
        <v>227</v>
      </c>
      <c r="B228" s="12" t="s">
        <v>785</v>
      </c>
      <c r="C228" s="12" t="s">
        <v>786</v>
      </c>
      <c r="D228" s="13" t="s">
        <v>238</v>
      </c>
      <c r="E228" s="12" t="s">
        <v>239</v>
      </c>
      <c r="F228" s="14">
        <v>4509800</v>
      </c>
      <c r="G228" s="15"/>
      <c r="H228" s="13"/>
      <c r="I228" s="13"/>
      <c r="J228" s="13"/>
      <c r="K228" s="15"/>
      <c r="L228" s="13"/>
      <c r="M228" s="15"/>
      <c r="N228" s="13"/>
      <c r="O228" s="15"/>
      <c r="P228" s="13"/>
      <c r="Q228" s="15"/>
      <c r="R228" s="13"/>
      <c r="S228" s="15"/>
      <c r="T228" s="13"/>
      <c r="U228" s="14"/>
      <c r="V228" s="16">
        <f t="shared" si="6"/>
        <v>695.86214000000007</v>
      </c>
      <c r="W228" s="17">
        <v>695.86214000000007</v>
      </c>
      <c r="X228" s="17">
        <f t="shared" si="7"/>
        <v>695.86214000000007</v>
      </c>
      <c r="Y228" s="18" t="s">
        <v>34</v>
      </c>
      <c r="Z228" s="12">
        <v>8</v>
      </c>
      <c r="AA228" s="12">
        <v>28</v>
      </c>
      <c r="AB228" s="12">
        <v>6</v>
      </c>
      <c r="AC228" s="12" t="s">
        <v>787</v>
      </c>
      <c r="AD228" s="12">
        <v>142</v>
      </c>
      <c r="AE228" s="10">
        <f t="shared" si="8"/>
        <v>8</v>
      </c>
    </row>
    <row r="229" spans="1:31" ht="36" hidden="1" customHeight="1">
      <c r="A229" s="11">
        <v>228</v>
      </c>
      <c r="B229" s="12" t="s">
        <v>788</v>
      </c>
      <c r="C229" s="12" t="s">
        <v>789</v>
      </c>
      <c r="D229" s="13" t="s">
        <v>539</v>
      </c>
      <c r="E229" s="12" t="s">
        <v>65</v>
      </c>
      <c r="F229" s="14">
        <v>4507860</v>
      </c>
      <c r="G229" s="15"/>
      <c r="H229" s="13"/>
      <c r="I229" s="13"/>
      <c r="J229" s="13"/>
      <c r="K229" s="15"/>
      <c r="L229" s="13"/>
      <c r="M229" s="15"/>
      <c r="N229" s="13"/>
      <c r="O229" s="15"/>
      <c r="P229" s="13"/>
      <c r="Q229" s="15"/>
      <c r="R229" s="13"/>
      <c r="S229" s="15"/>
      <c r="T229" s="13"/>
      <c r="U229" s="14"/>
      <c r="V229" s="16">
        <f t="shared" si="6"/>
        <v>695.56279800000004</v>
      </c>
      <c r="W229" s="17">
        <v>695.56279800000004</v>
      </c>
      <c r="X229" s="17">
        <f t="shared" si="7"/>
        <v>695.56279800000004</v>
      </c>
      <c r="Y229" s="18" t="s">
        <v>34</v>
      </c>
      <c r="Z229" s="12">
        <v>8</v>
      </c>
      <c r="AA229" s="12">
        <v>28</v>
      </c>
      <c r="AB229" s="12">
        <v>6</v>
      </c>
      <c r="AC229" s="12"/>
      <c r="AD229" s="12"/>
      <c r="AE229" s="10">
        <f t="shared" si="8"/>
        <v>9</v>
      </c>
    </row>
    <row r="230" spans="1:31" ht="36" hidden="1" customHeight="1">
      <c r="A230" s="11">
        <v>229</v>
      </c>
      <c r="B230" s="12" t="s">
        <v>790</v>
      </c>
      <c r="C230" s="12" t="s">
        <v>791</v>
      </c>
      <c r="D230" s="13" t="s">
        <v>539</v>
      </c>
      <c r="E230" s="12" t="s">
        <v>209</v>
      </c>
      <c r="F230" s="14">
        <v>4502928</v>
      </c>
      <c r="G230" s="15"/>
      <c r="H230" s="13"/>
      <c r="I230" s="13"/>
      <c r="J230" s="13"/>
      <c r="K230" s="15">
        <v>0.6</v>
      </c>
      <c r="L230" s="13"/>
      <c r="M230" s="15"/>
      <c r="N230" s="13"/>
      <c r="O230" s="15"/>
      <c r="P230" s="13"/>
      <c r="Q230" s="15"/>
      <c r="R230" s="13"/>
      <c r="S230" s="15"/>
      <c r="T230" s="13"/>
      <c r="U230" s="14"/>
      <c r="V230" s="16">
        <f t="shared" si="6"/>
        <v>695.41379040000004</v>
      </c>
      <c r="W230" s="17">
        <v>695.41379040000004</v>
      </c>
      <c r="X230" s="17">
        <f t="shared" si="7"/>
        <v>695.41379040000004</v>
      </c>
      <c r="Y230" s="18" t="s">
        <v>34</v>
      </c>
      <c r="Z230" s="12">
        <v>8</v>
      </c>
      <c r="AA230" s="12">
        <v>28</v>
      </c>
      <c r="AB230" s="12">
        <v>6</v>
      </c>
      <c r="AC230" s="12" t="s">
        <v>792</v>
      </c>
      <c r="AD230" s="12">
        <v>75</v>
      </c>
      <c r="AE230" s="10">
        <f t="shared" si="8"/>
        <v>10</v>
      </c>
    </row>
    <row r="231" spans="1:31" ht="36" hidden="1" customHeight="1">
      <c r="A231" s="11">
        <v>230</v>
      </c>
      <c r="B231" s="12" t="s">
        <v>793</v>
      </c>
      <c r="C231" s="12" t="s">
        <v>794</v>
      </c>
      <c r="D231" s="13" t="s">
        <v>32</v>
      </c>
      <c r="E231" s="12" t="s">
        <v>795</v>
      </c>
      <c r="F231" s="14">
        <v>4488320</v>
      </c>
      <c r="G231" s="19">
        <v>525</v>
      </c>
      <c r="H231" s="13"/>
      <c r="I231" s="13"/>
      <c r="J231" s="13"/>
      <c r="K231" s="15"/>
      <c r="L231" s="13"/>
      <c r="M231" s="15"/>
      <c r="N231" s="13"/>
      <c r="O231" s="15"/>
      <c r="P231" s="13"/>
      <c r="Q231" s="15"/>
      <c r="R231" s="13"/>
      <c r="S231" s="15"/>
      <c r="T231" s="13"/>
      <c r="U231" s="14"/>
      <c r="V231" s="16">
        <f t="shared" si="6"/>
        <v>1060.0477759999999</v>
      </c>
      <c r="W231" s="17">
        <v>1060.0477759999999</v>
      </c>
      <c r="X231" s="17">
        <f t="shared" si="7"/>
        <v>1060.0477759999999</v>
      </c>
      <c r="Y231" s="11" t="s">
        <v>34</v>
      </c>
      <c r="Z231" s="12">
        <v>8</v>
      </c>
      <c r="AA231" s="12">
        <v>28</v>
      </c>
      <c r="AB231" s="12">
        <v>5</v>
      </c>
      <c r="AC231" s="12" t="s">
        <v>796</v>
      </c>
      <c r="AD231" s="12">
        <v>213</v>
      </c>
    </row>
    <row r="232" spans="1:31" ht="36" hidden="1" customHeight="1">
      <c r="A232" s="11">
        <v>231</v>
      </c>
      <c r="B232" s="12" t="s">
        <v>797</v>
      </c>
      <c r="C232" s="12" t="s">
        <v>798</v>
      </c>
      <c r="D232" s="13" t="s">
        <v>539</v>
      </c>
      <c r="E232" s="12" t="s">
        <v>147</v>
      </c>
      <c r="F232" s="14">
        <v>4442300</v>
      </c>
      <c r="G232" s="15"/>
      <c r="H232" s="13"/>
      <c r="I232" s="13"/>
      <c r="J232" s="13"/>
      <c r="K232" s="15"/>
      <c r="L232" s="13"/>
      <c r="M232" s="15"/>
      <c r="N232" s="13"/>
      <c r="O232" s="15"/>
      <c r="P232" s="13"/>
      <c r="Q232" s="15"/>
      <c r="R232" s="13"/>
      <c r="S232" s="15"/>
      <c r="T232" s="13"/>
      <c r="U232" s="14"/>
      <c r="V232" s="16">
        <f t="shared" si="6"/>
        <v>685.44689000000005</v>
      </c>
      <c r="W232" s="17">
        <v>685.44689000000005</v>
      </c>
      <c r="X232" s="17">
        <f t="shared" si="7"/>
        <v>685.44689000000005</v>
      </c>
      <c r="Y232" s="18" t="s">
        <v>34</v>
      </c>
      <c r="Z232" s="12">
        <v>8</v>
      </c>
      <c r="AA232" s="12">
        <v>28</v>
      </c>
      <c r="AB232" s="12">
        <v>6</v>
      </c>
      <c r="AC232" s="12" t="s">
        <v>799</v>
      </c>
      <c r="AD232" s="12">
        <v>179</v>
      </c>
      <c r="AE232" s="10">
        <f t="shared" ref="AE232:AE249" si="9">AE231+1</f>
        <v>1</v>
      </c>
    </row>
    <row r="233" spans="1:31" ht="36" hidden="1" customHeight="1">
      <c r="A233" s="11">
        <v>232</v>
      </c>
      <c r="B233" s="12" t="s">
        <v>800</v>
      </c>
      <c r="C233" s="12" t="s">
        <v>801</v>
      </c>
      <c r="D233" s="13" t="s">
        <v>539</v>
      </c>
      <c r="E233" s="12" t="s">
        <v>495</v>
      </c>
      <c r="F233" s="14">
        <v>4431520</v>
      </c>
      <c r="G233" s="15"/>
      <c r="H233" s="13"/>
      <c r="I233" s="13"/>
      <c r="J233" s="13"/>
      <c r="K233" s="15"/>
      <c r="L233" s="13"/>
      <c r="M233" s="15"/>
      <c r="N233" s="13"/>
      <c r="O233" s="15"/>
      <c r="P233" s="13"/>
      <c r="Q233" s="15"/>
      <c r="R233" s="13"/>
      <c r="S233" s="15"/>
      <c r="T233" s="13"/>
      <c r="U233" s="14"/>
      <c r="V233" s="16">
        <f t="shared" si="6"/>
        <v>683.78353600000003</v>
      </c>
      <c r="W233" s="17">
        <v>683.78353600000003</v>
      </c>
      <c r="X233" s="17">
        <f t="shared" si="7"/>
        <v>683.78353600000003</v>
      </c>
      <c r="Y233" s="18" t="s">
        <v>34</v>
      </c>
      <c r="Z233" s="12">
        <v>8</v>
      </c>
      <c r="AA233" s="12">
        <v>28</v>
      </c>
      <c r="AB233" s="12">
        <v>6</v>
      </c>
      <c r="AC233" s="12" t="s">
        <v>802</v>
      </c>
      <c r="AD233" s="12">
        <v>2416</v>
      </c>
      <c r="AE233" s="10">
        <f t="shared" si="9"/>
        <v>2</v>
      </c>
    </row>
    <row r="234" spans="1:31" ht="36" hidden="1" customHeight="1">
      <c r="A234" s="11">
        <v>233</v>
      </c>
      <c r="B234" s="12" t="s">
        <v>803</v>
      </c>
      <c r="C234" s="12" t="s">
        <v>804</v>
      </c>
      <c r="D234" s="13" t="s">
        <v>539</v>
      </c>
      <c r="E234" s="12" t="s">
        <v>209</v>
      </c>
      <c r="F234" s="14">
        <v>4420300</v>
      </c>
      <c r="G234" s="15"/>
      <c r="H234" s="13"/>
      <c r="I234" s="13"/>
      <c r="J234" s="13"/>
      <c r="K234" s="15"/>
      <c r="L234" s="13"/>
      <c r="M234" s="15"/>
      <c r="N234" s="13"/>
      <c r="O234" s="15"/>
      <c r="P234" s="13"/>
      <c r="Q234" s="15"/>
      <c r="R234" s="13"/>
      <c r="S234" s="15"/>
      <c r="T234" s="13"/>
      <c r="U234" s="14"/>
      <c r="V234" s="16">
        <f t="shared" si="6"/>
        <v>682.05229000000008</v>
      </c>
      <c r="W234" s="17">
        <v>682.05229000000008</v>
      </c>
      <c r="X234" s="17">
        <f t="shared" si="7"/>
        <v>682.05229000000008</v>
      </c>
      <c r="Y234" s="18" t="s">
        <v>34</v>
      </c>
      <c r="Z234" s="12">
        <v>8</v>
      </c>
      <c r="AA234" s="12">
        <v>28</v>
      </c>
      <c r="AB234" s="12">
        <v>6</v>
      </c>
      <c r="AC234" s="12" t="s">
        <v>805</v>
      </c>
      <c r="AD234" s="12">
        <v>2005</v>
      </c>
      <c r="AE234" s="10">
        <f t="shared" si="9"/>
        <v>3</v>
      </c>
    </row>
    <row r="235" spans="1:31" ht="36" hidden="1" customHeight="1">
      <c r="A235" s="11">
        <v>234</v>
      </c>
      <c r="B235" s="12" t="s">
        <v>806</v>
      </c>
      <c r="C235" s="12" t="s">
        <v>807</v>
      </c>
      <c r="D235" s="13" t="s">
        <v>539</v>
      </c>
      <c r="E235" s="12" t="s">
        <v>180</v>
      </c>
      <c r="F235" s="14">
        <v>4359600</v>
      </c>
      <c r="G235" s="15"/>
      <c r="H235" s="13"/>
      <c r="I235" s="13"/>
      <c r="J235" s="13"/>
      <c r="K235" s="15"/>
      <c r="L235" s="13"/>
      <c r="M235" s="15"/>
      <c r="N235" s="13"/>
      <c r="O235" s="15"/>
      <c r="P235" s="13"/>
      <c r="Q235" s="15"/>
      <c r="R235" s="13"/>
      <c r="S235" s="15"/>
      <c r="T235" s="13"/>
      <c r="U235" s="14"/>
      <c r="V235" s="16">
        <f t="shared" si="6"/>
        <v>672.68628000000001</v>
      </c>
      <c r="W235" s="17">
        <v>672.68628000000001</v>
      </c>
      <c r="X235" s="17">
        <f t="shared" si="7"/>
        <v>672.68628000000001</v>
      </c>
      <c r="Y235" s="18" t="s">
        <v>34</v>
      </c>
      <c r="Z235" s="12">
        <v>8</v>
      </c>
      <c r="AA235" s="12">
        <v>28</v>
      </c>
      <c r="AB235" s="12">
        <v>6</v>
      </c>
      <c r="AC235" s="12"/>
      <c r="AD235" s="12"/>
      <c r="AE235" s="10">
        <f t="shared" si="9"/>
        <v>4</v>
      </c>
    </row>
    <row r="236" spans="1:31" ht="36" hidden="1" customHeight="1">
      <c r="A236" s="11">
        <v>235</v>
      </c>
      <c r="B236" s="12" t="s">
        <v>808</v>
      </c>
      <c r="C236" s="12" t="s">
        <v>809</v>
      </c>
      <c r="D236" s="13" t="s">
        <v>539</v>
      </c>
      <c r="E236" s="12" t="s">
        <v>205</v>
      </c>
      <c r="F236" s="14">
        <v>4356400</v>
      </c>
      <c r="G236" s="15"/>
      <c r="H236" s="13"/>
      <c r="I236" s="13"/>
      <c r="J236" s="13"/>
      <c r="K236" s="15"/>
      <c r="L236" s="13"/>
      <c r="M236" s="15"/>
      <c r="N236" s="13"/>
      <c r="O236" s="15"/>
      <c r="P236" s="13"/>
      <c r="Q236" s="15"/>
      <c r="R236" s="13"/>
      <c r="S236" s="15"/>
      <c r="T236" s="13"/>
      <c r="U236" s="14"/>
      <c r="V236" s="16">
        <f t="shared" si="6"/>
        <v>672.19252000000006</v>
      </c>
      <c r="W236" s="17">
        <v>672.19252000000006</v>
      </c>
      <c r="X236" s="17">
        <f t="shared" si="7"/>
        <v>672.19252000000006</v>
      </c>
      <c r="Y236" s="18" t="s">
        <v>34</v>
      </c>
      <c r="Z236" s="12">
        <v>8</v>
      </c>
      <c r="AA236" s="12">
        <v>28</v>
      </c>
      <c r="AB236" s="12">
        <v>6</v>
      </c>
      <c r="AC236" s="12" t="s">
        <v>810</v>
      </c>
      <c r="AD236" s="12">
        <v>2322</v>
      </c>
      <c r="AE236" s="10">
        <f t="shared" si="9"/>
        <v>5</v>
      </c>
    </row>
    <row r="237" spans="1:31" s="27" customFormat="1" ht="36" hidden="1" customHeight="1">
      <c r="A237" s="11">
        <v>236</v>
      </c>
      <c r="B237" s="20" t="s">
        <v>811</v>
      </c>
      <c r="C237" s="20" t="s">
        <v>812</v>
      </c>
      <c r="D237" s="13" t="s">
        <v>539</v>
      </c>
      <c r="E237" s="20" t="s">
        <v>813</v>
      </c>
      <c r="F237" s="16">
        <v>7381373</v>
      </c>
      <c r="G237" s="21"/>
      <c r="H237" s="26"/>
      <c r="I237" s="26"/>
      <c r="J237" s="26"/>
      <c r="K237" s="21"/>
      <c r="L237" s="26"/>
      <c r="M237" s="21"/>
      <c r="N237" s="26"/>
      <c r="O237" s="21"/>
      <c r="P237" s="26"/>
      <c r="Q237" s="21"/>
      <c r="R237" s="26"/>
      <c r="S237" s="21"/>
      <c r="T237" s="26"/>
      <c r="U237" s="16"/>
      <c r="V237" s="16">
        <f t="shared" si="6"/>
        <v>1138.9458539</v>
      </c>
      <c r="W237" s="17">
        <v>670</v>
      </c>
      <c r="X237" s="17">
        <f t="shared" si="7"/>
        <v>1138.9458539</v>
      </c>
      <c r="Y237" s="25" t="s">
        <v>51</v>
      </c>
      <c r="Z237" s="12">
        <v>8</v>
      </c>
      <c r="AA237" s="12">
        <v>28</v>
      </c>
      <c r="AB237" s="12">
        <v>6</v>
      </c>
      <c r="AC237" s="12" t="s">
        <v>814</v>
      </c>
      <c r="AD237" s="12">
        <v>186</v>
      </c>
      <c r="AE237" s="10">
        <f t="shared" si="9"/>
        <v>6</v>
      </c>
    </row>
    <row r="238" spans="1:31" ht="36" hidden="1" customHeight="1">
      <c r="A238" s="11">
        <v>237</v>
      </c>
      <c r="B238" s="12" t="s">
        <v>815</v>
      </c>
      <c r="C238" s="12" t="s">
        <v>816</v>
      </c>
      <c r="D238" s="13" t="s">
        <v>539</v>
      </c>
      <c r="E238" s="12" t="s">
        <v>205</v>
      </c>
      <c r="F238" s="14">
        <v>4315200</v>
      </c>
      <c r="G238" s="15"/>
      <c r="H238" s="13"/>
      <c r="I238" s="13"/>
      <c r="J238" s="13"/>
      <c r="K238" s="15"/>
      <c r="L238" s="13"/>
      <c r="M238" s="15"/>
      <c r="N238" s="13"/>
      <c r="O238" s="15"/>
      <c r="P238" s="13"/>
      <c r="Q238" s="15"/>
      <c r="R238" s="13"/>
      <c r="S238" s="15"/>
      <c r="T238" s="13"/>
      <c r="U238" s="14"/>
      <c r="V238" s="16">
        <f t="shared" si="6"/>
        <v>665.83536000000004</v>
      </c>
      <c r="W238" s="17">
        <v>665.83536000000004</v>
      </c>
      <c r="X238" s="17">
        <f t="shared" si="7"/>
        <v>665.83536000000004</v>
      </c>
      <c r="Y238" s="18" t="s">
        <v>34</v>
      </c>
      <c r="Z238" s="12">
        <v>8</v>
      </c>
      <c r="AA238" s="12">
        <v>28</v>
      </c>
      <c r="AB238" s="12">
        <v>6</v>
      </c>
      <c r="AC238" s="12" t="s">
        <v>817</v>
      </c>
      <c r="AD238" s="12">
        <v>2407</v>
      </c>
      <c r="AE238" s="10">
        <f t="shared" si="9"/>
        <v>7</v>
      </c>
    </row>
    <row r="239" spans="1:31" ht="36" hidden="1" customHeight="1">
      <c r="A239" s="11">
        <v>238</v>
      </c>
      <c r="B239" s="20" t="s">
        <v>818</v>
      </c>
      <c r="C239" s="20" t="s">
        <v>819</v>
      </c>
      <c r="D239" s="13" t="s">
        <v>539</v>
      </c>
      <c r="E239" s="20" t="s">
        <v>205</v>
      </c>
      <c r="F239" s="16">
        <v>4257360</v>
      </c>
      <c r="G239" s="21"/>
      <c r="H239" s="13"/>
      <c r="I239" s="13"/>
      <c r="J239" s="13"/>
      <c r="K239" s="21"/>
      <c r="L239" s="13"/>
      <c r="M239" s="21"/>
      <c r="N239" s="13"/>
      <c r="O239" s="21"/>
      <c r="P239" s="13"/>
      <c r="Q239" s="21"/>
      <c r="R239" s="13"/>
      <c r="S239" s="21"/>
      <c r="T239" s="13"/>
      <c r="U239" s="16"/>
      <c r="V239" s="16">
        <f t="shared" si="6"/>
        <v>656.91064800000004</v>
      </c>
      <c r="W239" s="17">
        <v>656.91064800000004</v>
      </c>
      <c r="X239" s="17">
        <f t="shared" si="7"/>
        <v>656.91064800000004</v>
      </c>
      <c r="Y239" s="25" t="s">
        <v>561</v>
      </c>
      <c r="Z239" s="12">
        <v>8</v>
      </c>
      <c r="AA239" s="12">
        <v>28</v>
      </c>
      <c r="AB239" s="12">
        <v>6</v>
      </c>
      <c r="AC239" s="12"/>
      <c r="AD239" s="12"/>
      <c r="AE239" s="10">
        <f t="shared" si="9"/>
        <v>8</v>
      </c>
    </row>
    <row r="240" spans="1:31" ht="36" hidden="1" customHeight="1">
      <c r="A240" s="11">
        <v>239</v>
      </c>
      <c r="B240" s="12" t="s">
        <v>820</v>
      </c>
      <c r="C240" s="12" t="s">
        <v>821</v>
      </c>
      <c r="D240" s="13" t="s">
        <v>539</v>
      </c>
      <c r="E240" s="12" t="s">
        <v>209</v>
      </c>
      <c r="F240" s="14">
        <v>4248000</v>
      </c>
      <c r="G240" s="15"/>
      <c r="H240" s="13"/>
      <c r="I240" s="13"/>
      <c r="J240" s="13"/>
      <c r="K240" s="15"/>
      <c r="L240" s="13"/>
      <c r="M240" s="15"/>
      <c r="N240" s="13"/>
      <c r="O240" s="15"/>
      <c r="P240" s="13"/>
      <c r="Q240" s="15"/>
      <c r="R240" s="13"/>
      <c r="S240" s="15"/>
      <c r="T240" s="13"/>
      <c r="U240" s="14"/>
      <c r="V240" s="16">
        <f t="shared" si="6"/>
        <v>655.46640000000002</v>
      </c>
      <c r="W240" s="17">
        <v>655.46640000000002</v>
      </c>
      <c r="X240" s="17">
        <f t="shared" si="7"/>
        <v>655.46640000000002</v>
      </c>
      <c r="Y240" s="18" t="s">
        <v>34</v>
      </c>
      <c r="Z240" s="12">
        <v>8</v>
      </c>
      <c r="AA240" s="12">
        <v>28</v>
      </c>
      <c r="AB240" s="12">
        <v>6</v>
      </c>
      <c r="AC240" s="12" t="s">
        <v>822</v>
      </c>
      <c r="AD240" s="12">
        <v>180</v>
      </c>
      <c r="AE240" s="10">
        <f t="shared" si="9"/>
        <v>9</v>
      </c>
    </row>
    <row r="241" spans="1:31" ht="36" hidden="1" customHeight="1">
      <c r="A241" s="11">
        <v>240</v>
      </c>
      <c r="B241" s="12" t="s">
        <v>823</v>
      </c>
      <c r="C241" s="12" t="s">
        <v>824</v>
      </c>
      <c r="D241" s="13" t="s">
        <v>539</v>
      </c>
      <c r="E241" s="12" t="s">
        <v>158</v>
      </c>
      <c r="F241" s="14">
        <v>4228380</v>
      </c>
      <c r="G241" s="15"/>
      <c r="H241" s="13"/>
      <c r="I241" s="13"/>
      <c r="J241" s="13"/>
      <c r="K241" s="15"/>
      <c r="L241" s="13"/>
      <c r="M241" s="15"/>
      <c r="N241" s="13"/>
      <c r="O241" s="15"/>
      <c r="P241" s="13"/>
      <c r="Q241" s="15"/>
      <c r="R241" s="13"/>
      <c r="S241" s="15"/>
      <c r="T241" s="13"/>
      <c r="U241" s="14"/>
      <c r="V241" s="16">
        <f t="shared" si="6"/>
        <v>652.43903399999999</v>
      </c>
      <c r="W241" s="17">
        <v>652.43903399999999</v>
      </c>
      <c r="X241" s="17">
        <f t="shared" si="7"/>
        <v>652.43903399999999</v>
      </c>
      <c r="Y241" s="18" t="s">
        <v>34</v>
      </c>
      <c r="Z241" s="12">
        <v>8</v>
      </c>
      <c r="AA241" s="12">
        <v>28</v>
      </c>
      <c r="AB241" s="12">
        <v>6</v>
      </c>
      <c r="AC241" s="12" t="s">
        <v>825</v>
      </c>
      <c r="AD241" s="12">
        <v>140</v>
      </c>
      <c r="AE241" s="10">
        <f t="shared" si="9"/>
        <v>10</v>
      </c>
    </row>
    <row r="242" spans="1:31" ht="36" hidden="1" customHeight="1">
      <c r="A242" s="11">
        <v>241</v>
      </c>
      <c r="B242" s="12" t="s">
        <v>826</v>
      </c>
      <c r="C242" s="12" t="s">
        <v>827</v>
      </c>
      <c r="D242" s="13" t="s">
        <v>539</v>
      </c>
      <c r="E242" s="12" t="s">
        <v>65</v>
      </c>
      <c r="F242" s="14">
        <v>4122600</v>
      </c>
      <c r="G242" s="15"/>
      <c r="H242" s="13"/>
      <c r="I242" s="13"/>
      <c r="J242" s="13"/>
      <c r="K242" s="15"/>
      <c r="L242" s="13"/>
      <c r="M242" s="15"/>
      <c r="N242" s="13"/>
      <c r="O242" s="15"/>
      <c r="P242" s="13"/>
      <c r="Q242" s="15"/>
      <c r="R242" s="13"/>
      <c r="S242" s="15"/>
      <c r="T242" s="13"/>
      <c r="U242" s="14"/>
      <c r="V242" s="16">
        <f t="shared" si="6"/>
        <v>636.11718000000008</v>
      </c>
      <c r="W242" s="17">
        <v>636.11718000000008</v>
      </c>
      <c r="X242" s="17">
        <f t="shared" si="7"/>
        <v>636.11718000000008</v>
      </c>
      <c r="Y242" s="18" t="s">
        <v>34</v>
      </c>
      <c r="Z242" s="12">
        <v>8</v>
      </c>
      <c r="AA242" s="12">
        <v>28</v>
      </c>
      <c r="AB242" s="12">
        <v>6</v>
      </c>
      <c r="AC242" s="12" t="s">
        <v>828</v>
      </c>
      <c r="AD242" s="12">
        <v>90</v>
      </c>
      <c r="AE242" s="10">
        <f t="shared" si="9"/>
        <v>11</v>
      </c>
    </row>
    <row r="243" spans="1:31" ht="36" hidden="1" customHeight="1">
      <c r="A243" s="11">
        <v>242</v>
      </c>
      <c r="B243" s="20" t="s">
        <v>829</v>
      </c>
      <c r="C243" s="20" t="s">
        <v>830</v>
      </c>
      <c r="D243" s="13" t="s">
        <v>539</v>
      </c>
      <c r="E243" s="20" t="s">
        <v>601</v>
      </c>
      <c r="F243" s="16">
        <v>4103140</v>
      </c>
      <c r="G243" s="21"/>
      <c r="H243" s="13"/>
      <c r="I243" s="13"/>
      <c r="J243" s="13"/>
      <c r="K243" s="21"/>
      <c r="L243" s="13"/>
      <c r="M243" s="21"/>
      <c r="N243" s="13"/>
      <c r="O243" s="21"/>
      <c r="P243" s="13"/>
      <c r="Q243" s="21"/>
      <c r="R243" s="13"/>
      <c r="S243" s="21"/>
      <c r="T243" s="13"/>
      <c r="U243" s="16"/>
      <c r="V243" s="16">
        <f t="shared" si="6"/>
        <v>633.11450200000002</v>
      </c>
      <c r="W243" s="17">
        <v>633.11450200000002</v>
      </c>
      <c r="X243" s="17">
        <f t="shared" si="7"/>
        <v>633.11450200000002</v>
      </c>
      <c r="Y243" s="25" t="s">
        <v>561</v>
      </c>
      <c r="Z243" s="12">
        <v>8</v>
      </c>
      <c r="AA243" s="12">
        <v>28</v>
      </c>
      <c r="AB243" s="12">
        <v>6</v>
      </c>
      <c r="AC243" s="12"/>
      <c r="AD243" s="12"/>
      <c r="AE243" s="10">
        <f t="shared" si="9"/>
        <v>12</v>
      </c>
    </row>
    <row r="244" spans="1:31" ht="36" hidden="1" customHeight="1">
      <c r="A244" s="11">
        <v>243</v>
      </c>
      <c r="B244" s="20" t="s">
        <v>831</v>
      </c>
      <c r="C244" s="20" t="s">
        <v>832</v>
      </c>
      <c r="D244" s="13" t="s">
        <v>539</v>
      </c>
      <c r="E244" s="20" t="s">
        <v>601</v>
      </c>
      <c r="F244" s="16">
        <v>4088560</v>
      </c>
      <c r="G244" s="21"/>
      <c r="H244" s="13"/>
      <c r="I244" s="13"/>
      <c r="J244" s="13"/>
      <c r="K244" s="21"/>
      <c r="L244" s="13"/>
      <c r="M244" s="21"/>
      <c r="N244" s="13"/>
      <c r="O244" s="21"/>
      <c r="P244" s="13"/>
      <c r="Q244" s="21"/>
      <c r="R244" s="13"/>
      <c r="S244" s="21"/>
      <c r="T244" s="13"/>
      <c r="U244" s="16"/>
      <c r="V244" s="16">
        <f t="shared" si="6"/>
        <v>630.86480800000004</v>
      </c>
      <c r="W244" s="17">
        <v>630.86480800000004</v>
      </c>
      <c r="X244" s="17">
        <f t="shared" si="7"/>
        <v>630.86480800000004</v>
      </c>
      <c r="Y244" s="25" t="s">
        <v>561</v>
      </c>
      <c r="Z244" s="12">
        <v>8</v>
      </c>
      <c r="AA244" s="12">
        <v>28</v>
      </c>
      <c r="AB244" s="12">
        <v>6</v>
      </c>
      <c r="AC244" s="12" t="s">
        <v>833</v>
      </c>
      <c r="AD244" s="12">
        <v>167</v>
      </c>
      <c r="AE244" s="10">
        <f t="shared" si="9"/>
        <v>13</v>
      </c>
    </row>
    <row r="245" spans="1:31" ht="36" hidden="1" customHeight="1">
      <c r="A245" s="11">
        <v>244</v>
      </c>
      <c r="B245" s="20" t="s">
        <v>834</v>
      </c>
      <c r="C245" s="20" t="s">
        <v>835</v>
      </c>
      <c r="D245" s="13" t="s">
        <v>539</v>
      </c>
      <c r="E245" s="20" t="s">
        <v>65</v>
      </c>
      <c r="F245" s="16">
        <v>4030720</v>
      </c>
      <c r="G245" s="21"/>
      <c r="H245" s="13"/>
      <c r="I245" s="13"/>
      <c r="J245" s="13"/>
      <c r="K245" s="21"/>
      <c r="L245" s="13"/>
      <c r="M245" s="21"/>
      <c r="N245" s="13"/>
      <c r="O245" s="21"/>
      <c r="P245" s="13"/>
      <c r="Q245" s="21"/>
      <c r="R245" s="13"/>
      <c r="S245" s="21"/>
      <c r="T245" s="13"/>
      <c r="U245" s="16"/>
      <c r="V245" s="16">
        <f t="shared" si="6"/>
        <v>621.94009600000004</v>
      </c>
      <c r="W245" s="17">
        <v>621.94009600000004</v>
      </c>
      <c r="X245" s="17">
        <f t="shared" si="7"/>
        <v>621.94009600000004</v>
      </c>
      <c r="Y245" s="25" t="s">
        <v>34</v>
      </c>
      <c r="Z245" s="12">
        <v>8</v>
      </c>
      <c r="AA245" s="12">
        <v>28</v>
      </c>
      <c r="AB245" s="12">
        <v>6</v>
      </c>
      <c r="AC245" s="12"/>
      <c r="AD245" s="12"/>
      <c r="AE245" s="10">
        <f t="shared" si="9"/>
        <v>14</v>
      </c>
    </row>
    <row r="246" spans="1:31" ht="36" hidden="1" customHeight="1">
      <c r="A246" s="11">
        <v>245</v>
      </c>
      <c r="B246" s="20" t="s">
        <v>836</v>
      </c>
      <c r="C246" s="20" t="s">
        <v>837</v>
      </c>
      <c r="D246" s="13" t="s">
        <v>539</v>
      </c>
      <c r="E246" s="20" t="s">
        <v>601</v>
      </c>
      <c r="F246" s="16">
        <v>4004040</v>
      </c>
      <c r="G246" s="21"/>
      <c r="H246" s="13"/>
      <c r="I246" s="13"/>
      <c r="J246" s="13"/>
      <c r="K246" s="21"/>
      <c r="L246" s="13"/>
      <c r="M246" s="21"/>
      <c r="N246" s="13"/>
      <c r="O246" s="21"/>
      <c r="P246" s="13"/>
      <c r="Q246" s="21"/>
      <c r="R246" s="13"/>
      <c r="S246" s="21"/>
      <c r="T246" s="13"/>
      <c r="U246" s="16"/>
      <c r="V246" s="16">
        <f t="shared" si="6"/>
        <v>617.82337200000006</v>
      </c>
      <c r="W246" s="17">
        <v>617.82337200000006</v>
      </c>
      <c r="X246" s="17">
        <f t="shared" si="7"/>
        <v>617.82337200000006</v>
      </c>
      <c r="Y246" s="25" t="s">
        <v>561</v>
      </c>
      <c r="Z246" s="12">
        <v>8</v>
      </c>
      <c r="AA246" s="12">
        <v>28</v>
      </c>
      <c r="AB246" s="12">
        <v>6</v>
      </c>
      <c r="AC246" s="12"/>
      <c r="AD246" s="12"/>
      <c r="AE246" s="10">
        <f t="shared" si="9"/>
        <v>15</v>
      </c>
    </row>
    <row r="247" spans="1:31" ht="36" hidden="1" customHeight="1">
      <c r="A247" s="11">
        <v>246</v>
      </c>
      <c r="B247" s="12" t="s">
        <v>838</v>
      </c>
      <c r="C247" s="12" t="s">
        <v>839</v>
      </c>
      <c r="D247" s="13" t="s">
        <v>539</v>
      </c>
      <c r="E247" s="12" t="s">
        <v>375</v>
      </c>
      <c r="F247" s="14">
        <v>3944200</v>
      </c>
      <c r="G247" s="15"/>
      <c r="H247" s="13"/>
      <c r="I247" s="13"/>
      <c r="J247" s="13"/>
      <c r="K247" s="15"/>
      <c r="L247" s="13"/>
      <c r="M247" s="15"/>
      <c r="N247" s="13"/>
      <c r="O247" s="15"/>
      <c r="P247" s="13"/>
      <c r="Q247" s="15"/>
      <c r="R247" s="13"/>
      <c r="S247" s="15"/>
      <c r="T247" s="13"/>
      <c r="U247" s="14"/>
      <c r="V247" s="16">
        <f t="shared" si="6"/>
        <v>608.59005999999999</v>
      </c>
      <c r="W247" s="17">
        <v>608.59005999999999</v>
      </c>
      <c r="X247" s="17">
        <f t="shared" si="7"/>
        <v>608.59005999999999</v>
      </c>
      <c r="Y247" s="18" t="s">
        <v>34</v>
      </c>
      <c r="Z247" s="12">
        <v>8</v>
      </c>
      <c r="AA247" s="12">
        <v>28</v>
      </c>
      <c r="AB247" s="12">
        <v>6</v>
      </c>
      <c r="AC247" s="12" t="s">
        <v>840</v>
      </c>
      <c r="AD247" s="12">
        <v>2334</v>
      </c>
      <c r="AE247" s="10">
        <f t="shared" si="9"/>
        <v>16</v>
      </c>
    </row>
    <row r="248" spans="1:31" ht="36" hidden="1" customHeight="1">
      <c r="A248" s="11">
        <v>247</v>
      </c>
      <c r="B248" s="12" t="s">
        <v>841</v>
      </c>
      <c r="C248" s="12" t="s">
        <v>842</v>
      </c>
      <c r="D248" s="13" t="s">
        <v>539</v>
      </c>
      <c r="E248" s="12" t="s">
        <v>495</v>
      </c>
      <c r="F248" s="14">
        <v>3846960</v>
      </c>
      <c r="G248" s="15"/>
      <c r="H248" s="13"/>
      <c r="I248" s="13"/>
      <c r="J248" s="13"/>
      <c r="K248" s="15"/>
      <c r="L248" s="13"/>
      <c r="M248" s="15"/>
      <c r="N248" s="13"/>
      <c r="O248" s="15"/>
      <c r="P248" s="13"/>
      <c r="Q248" s="15"/>
      <c r="R248" s="13"/>
      <c r="S248" s="15"/>
      <c r="T248" s="13"/>
      <c r="U248" s="14"/>
      <c r="V248" s="16">
        <f t="shared" si="6"/>
        <v>593.58592800000008</v>
      </c>
      <c r="W248" s="17">
        <v>593.58592800000008</v>
      </c>
      <c r="X248" s="17">
        <f t="shared" si="7"/>
        <v>593.58592800000008</v>
      </c>
      <c r="Y248" s="18" t="s">
        <v>34</v>
      </c>
      <c r="Z248" s="12">
        <v>8</v>
      </c>
      <c r="AA248" s="12">
        <v>28</v>
      </c>
      <c r="AB248" s="12">
        <v>6</v>
      </c>
      <c r="AC248" s="12"/>
      <c r="AD248" s="12"/>
      <c r="AE248" s="10">
        <f t="shared" si="9"/>
        <v>17</v>
      </c>
    </row>
    <row r="249" spans="1:31" ht="36" hidden="1" customHeight="1">
      <c r="A249" s="11">
        <v>248</v>
      </c>
      <c r="B249" s="12" t="s">
        <v>843</v>
      </c>
      <c r="C249" s="12" t="s">
        <v>844</v>
      </c>
      <c r="D249" s="13" t="s">
        <v>539</v>
      </c>
      <c r="E249" s="12" t="s">
        <v>205</v>
      </c>
      <c r="F249" s="14">
        <v>3802200</v>
      </c>
      <c r="G249" s="15"/>
      <c r="H249" s="13"/>
      <c r="I249" s="13"/>
      <c r="J249" s="13"/>
      <c r="K249" s="15"/>
      <c r="L249" s="13"/>
      <c r="M249" s="15"/>
      <c r="N249" s="13"/>
      <c r="O249" s="15"/>
      <c r="P249" s="13"/>
      <c r="Q249" s="15"/>
      <c r="R249" s="13"/>
      <c r="S249" s="15"/>
      <c r="T249" s="13"/>
      <c r="U249" s="14"/>
      <c r="V249" s="16">
        <f t="shared" si="6"/>
        <v>586.67946000000006</v>
      </c>
      <c r="W249" s="17">
        <v>586.67946000000006</v>
      </c>
      <c r="X249" s="17">
        <f t="shared" si="7"/>
        <v>586.67946000000006</v>
      </c>
      <c r="Y249" s="18" t="s">
        <v>34</v>
      </c>
      <c r="Z249" s="12">
        <v>8</v>
      </c>
      <c r="AA249" s="12">
        <v>28</v>
      </c>
      <c r="AB249" s="12">
        <v>6</v>
      </c>
      <c r="AC249" s="12"/>
      <c r="AD249" s="12"/>
      <c r="AE249" s="10">
        <f t="shared" si="9"/>
        <v>18</v>
      </c>
    </row>
    <row r="250" spans="1:31" ht="36" hidden="1" customHeight="1">
      <c r="A250" s="11">
        <v>249</v>
      </c>
      <c r="B250" s="12" t="s">
        <v>845</v>
      </c>
      <c r="C250" s="12" t="s">
        <v>846</v>
      </c>
      <c r="D250" s="13" t="s">
        <v>32</v>
      </c>
      <c r="E250" s="12" t="s">
        <v>847</v>
      </c>
      <c r="F250" s="14">
        <v>3854960</v>
      </c>
      <c r="G250" s="24">
        <v>1455</v>
      </c>
      <c r="H250" s="13"/>
      <c r="I250" s="13"/>
      <c r="J250" s="13"/>
      <c r="K250" s="19">
        <v>537</v>
      </c>
      <c r="L250" s="13"/>
      <c r="M250" s="15"/>
      <c r="N250" s="13"/>
      <c r="O250" s="15"/>
      <c r="P250" s="13"/>
      <c r="Q250" s="15"/>
      <c r="R250" s="13"/>
      <c r="S250" s="15"/>
      <c r="T250" s="13"/>
      <c r="U250" s="14"/>
      <c r="V250" s="16">
        <f t="shared" si="6"/>
        <v>2161.0603279999996</v>
      </c>
      <c r="W250" s="17">
        <v>2151</v>
      </c>
      <c r="X250" s="17">
        <f t="shared" si="7"/>
        <v>2161.0603279999996</v>
      </c>
      <c r="Y250" s="11" t="s">
        <v>51</v>
      </c>
      <c r="Z250" s="12">
        <v>8</v>
      </c>
      <c r="AA250" s="12">
        <v>28</v>
      </c>
      <c r="AB250" s="12">
        <v>5</v>
      </c>
      <c r="AC250" s="12" t="s">
        <v>848</v>
      </c>
      <c r="AD250" s="12">
        <v>121</v>
      </c>
    </row>
    <row r="251" spans="1:31" ht="36" hidden="1" customHeight="1">
      <c r="A251" s="11">
        <v>250</v>
      </c>
      <c r="B251" s="12" t="s">
        <v>849</v>
      </c>
      <c r="C251" s="12" t="s">
        <v>850</v>
      </c>
      <c r="D251" s="13" t="s">
        <v>539</v>
      </c>
      <c r="E251" s="12" t="s">
        <v>147</v>
      </c>
      <c r="F251" s="14">
        <v>3777300</v>
      </c>
      <c r="G251" s="15"/>
      <c r="H251" s="13"/>
      <c r="I251" s="13"/>
      <c r="J251" s="13"/>
      <c r="K251" s="15"/>
      <c r="L251" s="13"/>
      <c r="M251" s="15"/>
      <c r="N251" s="13"/>
      <c r="O251" s="15"/>
      <c r="P251" s="13"/>
      <c r="Q251" s="15"/>
      <c r="R251" s="13"/>
      <c r="S251" s="15"/>
      <c r="T251" s="13"/>
      <c r="U251" s="14"/>
      <c r="V251" s="16">
        <f t="shared" si="6"/>
        <v>582.83739000000003</v>
      </c>
      <c r="W251" s="17">
        <v>582.83739000000003</v>
      </c>
      <c r="X251" s="17">
        <f t="shared" si="7"/>
        <v>582.83739000000003</v>
      </c>
      <c r="Y251" s="18" t="s">
        <v>34</v>
      </c>
      <c r="Z251" s="12">
        <v>8</v>
      </c>
      <c r="AA251" s="12">
        <v>28</v>
      </c>
      <c r="AB251" s="12">
        <v>6</v>
      </c>
      <c r="AC251" s="12" t="s">
        <v>851</v>
      </c>
      <c r="AD251" s="12">
        <v>98</v>
      </c>
      <c r="AE251" s="10">
        <f t="shared" ref="AE251:AE261" si="10">AE250+1</f>
        <v>1</v>
      </c>
    </row>
    <row r="252" spans="1:31" ht="36" hidden="1" customHeight="1">
      <c r="A252" s="11">
        <v>251</v>
      </c>
      <c r="B252" s="20" t="s">
        <v>820</v>
      </c>
      <c r="C252" s="20" t="s">
        <v>852</v>
      </c>
      <c r="D252" s="13" t="s">
        <v>539</v>
      </c>
      <c r="E252" s="20" t="s">
        <v>61</v>
      </c>
      <c r="F252" s="16">
        <v>3768370</v>
      </c>
      <c r="G252" s="21"/>
      <c r="H252" s="13"/>
      <c r="I252" s="13"/>
      <c r="J252" s="13"/>
      <c r="K252" s="21"/>
      <c r="L252" s="13"/>
      <c r="M252" s="21"/>
      <c r="N252" s="13"/>
      <c r="O252" s="21"/>
      <c r="P252" s="13"/>
      <c r="Q252" s="21"/>
      <c r="R252" s="13"/>
      <c r="S252" s="21"/>
      <c r="T252" s="13"/>
      <c r="U252" s="16"/>
      <c r="V252" s="16">
        <f t="shared" si="6"/>
        <v>581.45949100000007</v>
      </c>
      <c r="W252" s="17">
        <v>581.45949100000007</v>
      </c>
      <c r="X252" s="17">
        <f t="shared" si="7"/>
        <v>581.45949100000007</v>
      </c>
      <c r="Y252" s="25" t="s">
        <v>561</v>
      </c>
      <c r="Z252" s="12">
        <v>8</v>
      </c>
      <c r="AA252" s="12">
        <v>28</v>
      </c>
      <c r="AB252" s="12">
        <v>6</v>
      </c>
      <c r="AC252" s="12" t="s">
        <v>822</v>
      </c>
      <c r="AD252" s="12">
        <v>180</v>
      </c>
      <c r="AE252" s="10">
        <f t="shared" si="10"/>
        <v>2</v>
      </c>
    </row>
    <row r="253" spans="1:31" ht="36" hidden="1" customHeight="1">
      <c r="A253" s="11">
        <v>252</v>
      </c>
      <c r="B253" s="20" t="s">
        <v>853</v>
      </c>
      <c r="C253" s="20" t="s">
        <v>854</v>
      </c>
      <c r="D253" s="13" t="s">
        <v>539</v>
      </c>
      <c r="E253" s="20" t="s">
        <v>209</v>
      </c>
      <c r="F253" s="16">
        <v>3750100</v>
      </c>
      <c r="G253" s="21"/>
      <c r="H253" s="13"/>
      <c r="I253" s="13"/>
      <c r="J253" s="13"/>
      <c r="K253" s="21"/>
      <c r="L253" s="13"/>
      <c r="M253" s="21"/>
      <c r="N253" s="13"/>
      <c r="O253" s="21"/>
      <c r="P253" s="13"/>
      <c r="Q253" s="21"/>
      <c r="R253" s="13"/>
      <c r="S253" s="21"/>
      <c r="T253" s="13"/>
      <c r="U253" s="16"/>
      <c r="V253" s="16">
        <f t="shared" si="6"/>
        <v>578.64043000000004</v>
      </c>
      <c r="W253" s="17">
        <v>578.64043000000004</v>
      </c>
      <c r="X253" s="17">
        <f t="shared" si="7"/>
        <v>578.64043000000004</v>
      </c>
      <c r="Y253" s="25" t="s">
        <v>561</v>
      </c>
      <c r="Z253" s="12">
        <v>8</v>
      </c>
      <c r="AA253" s="12">
        <v>28</v>
      </c>
      <c r="AB253" s="12">
        <v>6</v>
      </c>
      <c r="AC253" s="12"/>
      <c r="AD253" s="12"/>
      <c r="AE253" s="10">
        <f t="shared" si="10"/>
        <v>3</v>
      </c>
    </row>
    <row r="254" spans="1:31" ht="36" hidden="1" customHeight="1">
      <c r="A254" s="11">
        <v>253</v>
      </c>
      <c r="B254" s="20" t="s">
        <v>855</v>
      </c>
      <c r="C254" s="20" t="s">
        <v>856</v>
      </c>
      <c r="D254" s="13" t="s">
        <v>539</v>
      </c>
      <c r="E254" s="20" t="s">
        <v>375</v>
      </c>
      <c r="F254" s="16">
        <v>3712500</v>
      </c>
      <c r="G254" s="21"/>
      <c r="H254" s="13"/>
      <c r="I254" s="13"/>
      <c r="J254" s="13"/>
      <c r="K254" s="21"/>
      <c r="L254" s="13"/>
      <c r="M254" s="21"/>
      <c r="N254" s="13"/>
      <c r="O254" s="21"/>
      <c r="P254" s="13"/>
      <c r="Q254" s="21"/>
      <c r="R254" s="13"/>
      <c r="S254" s="21"/>
      <c r="T254" s="13"/>
      <c r="U254" s="16"/>
      <c r="V254" s="16">
        <f t="shared" si="6"/>
        <v>572.83875</v>
      </c>
      <c r="W254" s="17">
        <v>572.83875</v>
      </c>
      <c r="X254" s="17">
        <f t="shared" si="7"/>
        <v>572.83875</v>
      </c>
      <c r="Y254" s="25" t="s">
        <v>34</v>
      </c>
      <c r="Z254" s="12">
        <v>8</v>
      </c>
      <c r="AA254" s="12">
        <v>28</v>
      </c>
      <c r="AB254" s="12">
        <v>6</v>
      </c>
      <c r="AC254" s="12" t="s">
        <v>857</v>
      </c>
      <c r="AD254" s="12">
        <v>2411</v>
      </c>
      <c r="AE254" s="10">
        <f t="shared" si="10"/>
        <v>4</v>
      </c>
    </row>
    <row r="255" spans="1:31" ht="36" hidden="1" customHeight="1">
      <c r="A255" s="11">
        <v>254</v>
      </c>
      <c r="B255" s="20" t="s">
        <v>858</v>
      </c>
      <c r="C255" s="20" t="s">
        <v>859</v>
      </c>
      <c r="D255" s="13" t="s">
        <v>539</v>
      </c>
      <c r="E255" s="20" t="s">
        <v>403</v>
      </c>
      <c r="F255" s="16">
        <v>3689266</v>
      </c>
      <c r="G255" s="21"/>
      <c r="H255" s="13"/>
      <c r="I255" s="13"/>
      <c r="J255" s="13"/>
      <c r="K255" s="21">
        <v>0.4</v>
      </c>
      <c r="L255" s="13"/>
      <c r="M255" s="21"/>
      <c r="N255" s="13"/>
      <c r="O255" s="21"/>
      <c r="P255" s="13"/>
      <c r="Q255" s="21"/>
      <c r="R255" s="13"/>
      <c r="S255" s="21"/>
      <c r="T255" s="13"/>
      <c r="U255" s="16"/>
      <c r="V255" s="16">
        <f t="shared" si="6"/>
        <v>569.66174380000007</v>
      </c>
      <c r="W255" s="17">
        <v>569.66174380000007</v>
      </c>
      <c r="X255" s="17">
        <f t="shared" si="7"/>
        <v>569.66174380000007</v>
      </c>
      <c r="Y255" s="25" t="s">
        <v>34</v>
      </c>
      <c r="Z255" s="12">
        <v>8</v>
      </c>
      <c r="AA255" s="12">
        <v>28</v>
      </c>
      <c r="AB255" s="12">
        <v>6</v>
      </c>
      <c r="AC255" s="12" t="s">
        <v>860</v>
      </c>
      <c r="AD255" s="12">
        <v>169</v>
      </c>
      <c r="AE255" s="10">
        <f t="shared" si="10"/>
        <v>5</v>
      </c>
    </row>
    <row r="256" spans="1:31" ht="36" hidden="1" customHeight="1">
      <c r="A256" s="11">
        <v>255</v>
      </c>
      <c r="B256" s="20" t="s">
        <v>861</v>
      </c>
      <c r="C256" s="20" t="s">
        <v>862</v>
      </c>
      <c r="D256" s="13" t="s">
        <v>539</v>
      </c>
      <c r="E256" s="20" t="s">
        <v>209</v>
      </c>
      <c r="F256" s="16">
        <v>3622600</v>
      </c>
      <c r="G256" s="21"/>
      <c r="H256" s="13"/>
      <c r="I256" s="13"/>
      <c r="J256" s="13"/>
      <c r="K256" s="21"/>
      <c r="L256" s="13"/>
      <c r="M256" s="21"/>
      <c r="N256" s="13"/>
      <c r="O256" s="21"/>
      <c r="P256" s="13"/>
      <c r="Q256" s="21"/>
      <c r="R256" s="13"/>
      <c r="S256" s="21"/>
      <c r="T256" s="13"/>
      <c r="U256" s="16"/>
      <c r="V256" s="16">
        <f t="shared" si="6"/>
        <v>558.96717999999998</v>
      </c>
      <c r="W256" s="17">
        <v>558.96717999999998</v>
      </c>
      <c r="X256" s="17">
        <f t="shared" si="7"/>
        <v>558.96717999999998</v>
      </c>
      <c r="Y256" s="25" t="s">
        <v>561</v>
      </c>
      <c r="Z256" s="12">
        <v>8</v>
      </c>
      <c r="AA256" s="12">
        <v>28</v>
      </c>
      <c r="AB256" s="12">
        <v>6</v>
      </c>
      <c r="AC256" s="12"/>
      <c r="AD256" s="12"/>
      <c r="AE256" s="10">
        <f t="shared" si="10"/>
        <v>6</v>
      </c>
    </row>
    <row r="257" spans="1:31" ht="36" hidden="1" customHeight="1">
      <c r="A257" s="11">
        <v>256</v>
      </c>
      <c r="B257" s="12" t="s">
        <v>863</v>
      </c>
      <c r="C257" s="12" t="s">
        <v>864</v>
      </c>
      <c r="D257" s="13" t="s">
        <v>539</v>
      </c>
      <c r="E257" s="12" t="s">
        <v>180</v>
      </c>
      <c r="F257" s="14">
        <v>3602400</v>
      </c>
      <c r="G257" s="15"/>
      <c r="H257" s="13"/>
      <c r="I257" s="13"/>
      <c r="J257" s="13"/>
      <c r="K257" s="15"/>
      <c r="L257" s="13"/>
      <c r="M257" s="15"/>
      <c r="N257" s="13"/>
      <c r="O257" s="15"/>
      <c r="P257" s="13"/>
      <c r="Q257" s="15"/>
      <c r="R257" s="13"/>
      <c r="S257" s="15"/>
      <c r="T257" s="13"/>
      <c r="U257" s="14"/>
      <c r="V257" s="16">
        <f t="shared" si="6"/>
        <v>555.85032000000001</v>
      </c>
      <c r="W257" s="17">
        <v>555.85032000000001</v>
      </c>
      <c r="X257" s="17">
        <f t="shared" si="7"/>
        <v>555.85032000000001</v>
      </c>
      <c r="Y257" s="18" t="s">
        <v>34</v>
      </c>
      <c r="Z257" s="12">
        <v>8</v>
      </c>
      <c r="AA257" s="12">
        <v>28</v>
      </c>
      <c r="AB257" s="12">
        <v>6</v>
      </c>
      <c r="AC257" s="12" t="s">
        <v>865</v>
      </c>
      <c r="AD257" s="12">
        <v>145</v>
      </c>
      <c r="AE257" s="10">
        <f t="shared" si="10"/>
        <v>7</v>
      </c>
    </row>
    <row r="258" spans="1:31" ht="36" hidden="1" customHeight="1">
      <c r="A258" s="11">
        <v>257</v>
      </c>
      <c r="B258" s="20" t="s">
        <v>866</v>
      </c>
      <c r="C258" s="20" t="s">
        <v>867</v>
      </c>
      <c r="D258" s="13" t="s">
        <v>539</v>
      </c>
      <c r="E258" s="20" t="s">
        <v>209</v>
      </c>
      <c r="F258" s="16">
        <v>3599648</v>
      </c>
      <c r="G258" s="21"/>
      <c r="H258" s="13"/>
      <c r="I258" s="13"/>
      <c r="J258" s="13"/>
      <c r="K258" s="21"/>
      <c r="L258" s="13"/>
      <c r="M258" s="21"/>
      <c r="N258" s="13"/>
      <c r="O258" s="21"/>
      <c r="P258" s="13"/>
      <c r="Q258" s="21"/>
      <c r="R258" s="13"/>
      <c r="S258" s="21"/>
      <c r="T258" s="13"/>
      <c r="U258" s="16"/>
      <c r="V258" s="16">
        <f t="shared" ref="V258:V321" si="11">0.0001543*F258+0.7*G258+ 0.7*H258+0.6*I258+0.5*J258+1.02*K258+0.00088*L258+0.99*M258+0.00094*N258+1.05*O258+0.00083*P258+1.09*Q258+0.0009*R258+1.09*S258+1*T258+0*U258</f>
        <v>555.42568640000002</v>
      </c>
      <c r="W258" s="17">
        <v>555.42568640000002</v>
      </c>
      <c r="X258" s="17">
        <f t="shared" ref="X258:X321" si="12">IF(Y258="EVN", V258,W258)</f>
        <v>555.42568640000002</v>
      </c>
      <c r="Y258" s="25" t="s">
        <v>561</v>
      </c>
      <c r="Z258" s="12">
        <v>8</v>
      </c>
      <c r="AA258" s="12">
        <v>28</v>
      </c>
      <c r="AB258" s="12">
        <v>6</v>
      </c>
      <c r="AC258" s="12" t="s">
        <v>868</v>
      </c>
      <c r="AD258" s="12">
        <v>2321</v>
      </c>
      <c r="AE258" s="10">
        <f t="shared" si="10"/>
        <v>8</v>
      </c>
    </row>
    <row r="259" spans="1:31" ht="36" hidden="1" customHeight="1">
      <c r="A259" s="11">
        <v>258</v>
      </c>
      <c r="B259" s="12" t="s">
        <v>869</v>
      </c>
      <c r="C259" s="12" t="s">
        <v>870</v>
      </c>
      <c r="D259" s="13" t="s">
        <v>539</v>
      </c>
      <c r="E259" s="12" t="s">
        <v>65</v>
      </c>
      <c r="F259" s="14">
        <v>3588400</v>
      </c>
      <c r="G259" s="15"/>
      <c r="H259" s="13"/>
      <c r="I259" s="13"/>
      <c r="J259" s="13"/>
      <c r="K259" s="15"/>
      <c r="L259" s="13"/>
      <c r="M259" s="15"/>
      <c r="N259" s="13"/>
      <c r="O259" s="15"/>
      <c r="P259" s="13"/>
      <c r="Q259" s="15"/>
      <c r="R259" s="13"/>
      <c r="S259" s="15"/>
      <c r="T259" s="13"/>
      <c r="U259" s="14"/>
      <c r="V259" s="16">
        <f t="shared" si="11"/>
        <v>553.69012000000009</v>
      </c>
      <c r="W259" s="17">
        <v>553.69012000000009</v>
      </c>
      <c r="X259" s="17">
        <f t="shared" si="12"/>
        <v>553.69012000000009</v>
      </c>
      <c r="Y259" s="18" t="s">
        <v>34</v>
      </c>
      <c r="Z259" s="12">
        <v>8</v>
      </c>
      <c r="AA259" s="12">
        <v>28</v>
      </c>
      <c r="AB259" s="12">
        <v>6</v>
      </c>
      <c r="AC259" s="12"/>
      <c r="AD259" s="12"/>
      <c r="AE259" s="10">
        <f t="shared" si="10"/>
        <v>9</v>
      </c>
    </row>
    <row r="260" spans="1:31" ht="36" hidden="1" customHeight="1">
      <c r="A260" s="11">
        <v>259</v>
      </c>
      <c r="B260" s="12" t="s">
        <v>871</v>
      </c>
      <c r="C260" s="12" t="s">
        <v>872</v>
      </c>
      <c r="D260" s="13" t="s">
        <v>539</v>
      </c>
      <c r="E260" s="12" t="s">
        <v>209</v>
      </c>
      <c r="F260" s="14">
        <v>3577340</v>
      </c>
      <c r="G260" s="15"/>
      <c r="H260" s="13"/>
      <c r="I260" s="13"/>
      <c r="J260" s="13"/>
      <c r="K260" s="15"/>
      <c r="L260" s="13"/>
      <c r="M260" s="15"/>
      <c r="N260" s="13"/>
      <c r="O260" s="15"/>
      <c r="P260" s="13"/>
      <c r="Q260" s="15"/>
      <c r="R260" s="13"/>
      <c r="S260" s="15"/>
      <c r="T260" s="13"/>
      <c r="U260" s="14"/>
      <c r="V260" s="16">
        <f t="shared" si="11"/>
        <v>551.98356200000001</v>
      </c>
      <c r="W260" s="17">
        <v>551.98356200000001</v>
      </c>
      <c r="X260" s="17">
        <f t="shared" si="12"/>
        <v>551.98356200000001</v>
      </c>
      <c r="Y260" s="18" t="s">
        <v>34</v>
      </c>
      <c r="Z260" s="12">
        <v>8</v>
      </c>
      <c r="AA260" s="12">
        <v>28</v>
      </c>
      <c r="AB260" s="12">
        <v>6</v>
      </c>
      <c r="AC260" s="12"/>
      <c r="AD260" s="12"/>
      <c r="AE260" s="10">
        <f t="shared" si="10"/>
        <v>10</v>
      </c>
    </row>
    <row r="261" spans="1:31" ht="36" hidden="1" customHeight="1">
      <c r="A261" s="11">
        <v>260</v>
      </c>
      <c r="B261" s="20" t="s">
        <v>873</v>
      </c>
      <c r="C261" s="20" t="s">
        <v>874</v>
      </c>
      <c r="D261" s="13" t="s">
        <v>539</v>
      </c>
      <c r="E261" s="20" t="s">
        <v>205</v>
      </c>
      <c r="F261" s="16">
        <v>3514900</v>
      </c>
      <c r="G261" s="21"/>
      <c r="H261" s="13"/>
      <c r="I261" s="13"/>
      <c r="J261" s="13"/>
      <c r="K261" s="21"/>
      <c r="L261" s="13"/>
      <c r="M261" s="21"/>
      <c r="N261" s="13"/>
      <c r="O261" s="21"/>
      <c r="P261" s="13"/>
      <c r="Q261" s="21"/>
      <c r="R261" s="13"/>
      <c r="S261" s="21"/>
      <c r="T261" s="13"/>
      <c r="U261" s="16"/>
      <c r="V261" s="16">
        <f t="shared" si="11"/>
        <v>542.34906999999998</v>
      </c>
      <c r="W261" s="17">
        <v>542.34906999999998</v>
      </c>
      <c r="X261" s="17">
        <f t="shared" si="12"/>
        <v>542.34906999999998</v>
      </c>
      <c r="Y261" s="25" t="s">
        <v>561</v>
      </c>
      <c r="Z261" s="12">
        <v>8</v>
      </c>
      <c r="AA261" s="12">
        <v>28</v>
      </c>
      <c r="AB261" s="12">
        <v>6</v>
      </c>
      <c r="AC261" s="12"/>
      <c r="AD261" s="12"/>
      <c r="AE261" s="10">
        <f t="shared" si="10"/>
        <v>11</v>
      </c>
    </row>
    <row r="262" spans="1:31" ht="36" hidden="1" customHeight="1">
      <c r="A262" s="11">
        <v>261</v>
      </c>
      <c r="B262" s="12" t="s">
        <v>875</v>
      </c>
      <c r="C262" s="12" t="s">
        <v>876</v>
      </c>
      <c r="D262" s="13" t="s">
        <v>32</v>
      </c>
      <c r="E262" s="12" t="s">
        <v>877</v>
      </c>
      <c r="F262" s="14">
        <v>3494000</v>
      </c>
      <c r="G262" s="19">
        <v>665</v>
      </c>
      <c r="H262" s="13"/>
      <c r="I262" s="13"/>
      <c r="J262" s="13"/>
      <c r="K262" s="15"/>
      <c r="L262" s="13"/>
      <c r="M262" s="15"/>
      <c r="N262" s="13"/>
      <c r="O262" s="15"/>
      <c r="P262" s="13"/>
      <c r="Q262" s="15"/>
      <c r="R262" s="13"/>
      <c r="S262" s="15"/>
      <c r="T262" s="13"/>
      <c r="U262" s="14"/>
      <c r="V262" s="16">
        <f t="shared" si="11"/>
        <v>1004.6242</v>
      </c>
      <c r="W262" s="17">
        <v>1004.6242</v>
      </c>
      <c r="X262" s="17">
        <f t="shared" si="12"/>
        <v>1004.6242</v>
      </c>
      <c r="Y262" s="11" t="s">
        <v>34</v>
      </c>
      <c r="Z262" s="12">
        <v>8</v>
      </c>
      <c r="AA262" s="12">
        <v>28</v>
      </c>
      <c r="AB262" s="12">
        <v>5</v>
      </c>
      <c r="AC262" s="12"/>
      <c r="AD262" s="12"/>
    </row>
    <row r="263" spans="1:31" ht="36" hidden="1" customHeight="1">
      <c r="A263" s="11">
        <v>262</v>
      </c>
      <c r="B263" s="20" t="s">
        <v>878</v>
      </c>
      <c r="C263" s="20" t="s">
        <v>879</v>
      </c>
      <c r="D263" s="13" t="s">
        <v>539</v>
      </c>
      <c r="E263" s="20" t="s">
        <v>209</v>
      </c>
      <c r="F263" s="16">
        <v>3472555</v>
      </c>
      <c r="G263" s="21"/>
      <c r="H263" s="13"/>
      <c r="I263" s="13"/>
      <c r="J263" s="13"/>
      <c r="K263" s="21"/>
      <c r="L263" s="13"/>
      <c r="M263" s="21"/>
      <c r="N263" s="13"/>
      <c r="O263" s="21"/>
      <c r="P263" s="13"/>
      <c r="Q263" s="21"/>
      <c r="R263" s="13"/>
      <c r="S263" s="21"/>
      <c r="T263" s="13"/>
      <c r="U263" s="16"/>
      <c r="V263" s="16">
        <f t="shared" si="11"/>
        <v>535.81523650000008</v>
      </c>
      <c r="W263" s="17">
        <v>535.81523650000008</v>
      </c>
      <c r="X263" s="17">
        <f t="shared" si="12"/>
        <v>535.81523650000008</v>
      </c>
      <c r="Y263" s="25" t="s">
        <v>561</v>
      </c>
      <c r="Z263" s="12">
        <v>8</v>
      </c>
      <c r="AA263" s="12">
        <v>28</v>
      </c>
      <c r="AB263" s="12">
        <v>6</v>
      </c>
      <c r="AC263" s="12"/>
      <c r="AD263" s="12"/>
      <c r="AE263" s="10">
        <f>AE262+1</f>
        <v>1</v>
      </c>
    </row>
    <row r="264" spans="1:31" ht="36" hidden="1" customHeight="1">
      <c r="A264" s="11">
        <v>263</v>
      </c>
      <c r="B264" s="20" t="s">
        <v>880</v>
      </c>
      <c r="C264" s="20" t="s">
        <v>881</v>
      </c>
      <c r="D264" s="13" t="s">
        <v>32</v>
      </c>
      <c r="E264" s="20" t="s">
        <v>177</v>
      </c>
      <c r="F264" s="16">
        <v>3469000</v>
      </c>
      <c r="G264" s="21"/>
      <c r="H264" s="13"/>
      <c r="I264" s="13"/>
      <c r="J264" s="13"/>
      <c r="K264" s="23">
        <v>5</v>
      </c>
      <c r="L264" s="13"/>
      <c r="M264" s="22"/>
      <c r="N264" s="13"/>
      <c r="O264" s="21"/>
      <c r="P264" s="13"/>
      <c r="Q264" s="21"/>
      <c r="R264" s="13"/>
      <c r="S264" s="21"/>
      <c r="T264" s="13"/>
      <c r="U264" s="16">
        <v>10088</v>
      </c>
      <c r="V264" s="16">
        <f t="shared" si="11"/>
        <v>540.36670000000004</v>
      </c>
      <c r="W264" s="17">
        <v>2578</v>
      </c>
      <c r="X264" s="17">
        <f t="shared" si="12"/>
        <v>2578</v>
      </c>
      <c r="Y264" s="11" t="s">
        <v>34</v>
      </c>
      <c r="Z264" s="12">
        <v>8</v>
      </c>
      <c r="AA264" s="12">
        <v>28</v>
      </c>
      <c r="AB264" s="12">
        <v>5</v>
      </c>
      <c r="AC264" s="12" t="s">
        <v>882</v>
      </c>
      <c r="AD264" s="12">
        <v>209</v>
      </c>
    </row>
    <row r="265" spans="1:31" ht="36" hidden="1" customHeight="1">
      <c r="A265" s="11">
        <v>264</v>
      </c>
      <c r="B265" s="12" t="s">
        <v>883</v>
      </c>
      <c r="C265" s="12" t="s">
        <v>884</v>
      </c>
      <c r="D265" s="13" t="s">
        <v>539</v>
      </c>
      <c r="E265" s="12" t="s">
        <v>65</v>
      </c>
      <c r="F265" s="14">
        <v>3427200</v>
      </c>
      <c r="G265" s="15"/>
      <c r="H265" s="13"/>
      <c r="I265" s="13"/>
      <c r="J265" s="13"/>
      <c r="K265" s="15">
        <v>0.45</v>
      </c>
      <c r="L265" s="13"/>
      <c r="M265" s="15"/>
      <c r="N265" s="13"/>
      <c r="O265" s="15"/>
      <c r="P265" s="13"/>
      <c r="Q265" s="15"/>
      <c r="R265" s="13"/>
      <c r="S265" s="15"/>
      <c r="T265" s="13"/>
      <c r="U265" s="14"/>
      <c r="V265" s="16">
        <f t="shared" si="11"/>
        <v>529.27595999999994</v>
      </c>
      <c r="W265" s="17">
        <v>529.27595999999994</v>
      </c>
      <c r="X265" s="17">
        <f t="shared" si="12"/>
        <v>529.27595999999994</v>
      </c>
      <c r="Y265" s="18" t="s">
        <v>34</v>
      </c>
      <c r="Z265" s="12">
        <v>8</v>
      </c>
      <c r="AA265" s="12">
        <v>28</v>
      </c>
      <c r="AB265" s="12">
        <v>6</v>
      </c>
      <c r="AC265" s="12" t="s">
        <v>885</v>
      </c>
      <c r="AD265" s="12">
        <v>135</v>
      </c>
      <c r="AE265" s="10">
        <f t="shared" ref="AE265:AE282" si="13">AE264+1</f>
        <v>1</v>
      </c>
    </row>
    <row r="266" spans="1:31" ht="36" hidden="1" customHeight="1">
      <c r="A266" s="11">
        <v>265</v>
      </c>
      <c r="B266" s="12" t="s">
        <v>886</v>
      </c>
      <c r="C266" s="12" t="s">
        <v>887</v>
      </c>
      <c r="D266" s="13" t="s">
        <v>238</v>
      </c>
      <c r="E266" s="12" t="s">
        <v>239</v>
      </c>
      <c r="F266" s="14">
        <v>3426500</v>
      </c>
      <c r="G266" s="15"/>
      <c r="H266" s="13"/>
      <c r="I266" s="13"/>
      <c r="J266" s="13"/>
      <c r="K266" s="15"/>
      <c r="L266" s="13"/>
      <c r="M266" s="15"/>
      <c r="N266" s="13"/>
      <c r="O266" s="15"/>
      <c r="P266" s="13"/>
      <c r="Q266" s="15"/>
      <c r="R266" s="13"/>
      <c r="S266" s="15"/>
      <c r="T266" s="13"/>
      <c r="U266" s="14"/>
      <c r="V266" s="16">
        <f t="shared" si="11"/>
        <v>528.70895000000007</v>
      </c>
      <c r="W266" s="17">
        <v>528.70895000000007</v>
      </c>
      <c r="X266" s="17">
        <f t="shared" si="12"/>
        <v>528.70895000000007</v>
      </c>
      <c r="Y266" s="18" t="s">
        <v>34</v>
      </c>
      <c r="Z266" s="12">
        <v>8</v>
      </c>
      <c r="AA266" s="12">
        <v>28</v>
      </c>
      <c r="AB266" s="12">
        <v>6</v>
      </c>
      <c r="AC266" s="12"/>
      <c r="AD266" s="12"/>
      <c r="AE266" s="10">
        <f t="shared" si="13"/>
        <v>2</v>
      </c>
    </row>
    <row r="267" spans="1:31" ht="36" hidden="1" customHeight="1">
      <c r="A267" s="11">
        <v>266</v>
      </c>
      <c r="B267" s="20" t="s">
        <v>888</v>
      </c>
      <c r="C267" s="20" t="s">
        <v>889</v>
      </c>
      <c r="D267" s="13" t="s">
        <v>539</v>
      </c>
      <c r="E267" s="20" t="s">
        <v>209</v>
      </c>
      <c r="F267" s="16">
        <v>3398900</v>
      </c>
      <c r="G267" s="21"/>
      <c r="H267" s="13"/>
      <c r="I267" s="13"/>
      <c r="J267" s="13"/>
      <c r="K267" s="21"/>
      <c r="L267" s="13"/>
      <c r="M267" s="21"/>
      <c r="N267" s="13"/>
      <c r="O267" s="21"/>
      <c r="P267" s="13"/>
      <c r="Q267" s="21"/>
      <c r="R267" s="13"/>
      <c r="S267" s="21"/>
      <c r="T267" s="13"/>
      <c r="U267" s="16"/>
      <c r="V267" s="16">
        <f t="shared" si="11"/>
        <v>524.45027000000005</v>
      </c>
      <c r="W267" s="17">
        <v>524.45027000000005</v>
      </c>
      <c r="X267" s="17">
        <f t="shared" si="12"/>
        <v>524.45027000000005</v>
      </c>
      <c r="Y267" s="25" t="s">
        <v>561</v>
      </c>
      <c r="Z267" s="12">
        <v>8</v>
      </c>
      <c r="AA267" s="12">
        <v>28</v>
      </c>
      <c r="AB267" s="12">
        <v>6</v>
      </c>
      <c r="AC267" s="12"/>
      <c r="AD267" s="12"/>
      <c r="AE267" s="10">
        <f t="shared" si="13"/>
        <v>3</v>
      </c>
    </row>
    <row r="268" spans="1:31" ht="36" hidden="1" customHeight="1">
      <c r="A268" s="11">
        <v>267</v>
      </c>
      <c r="B268" s="12" t="s">
        <v>890</v>
      </c>
      <c r="C268" s="12" t="s">
        <v>891</v>
      </c>
      <c r="D268" s="13" t="s">
        <v>539</v>
      </c>
      <c r="E268" s="12" t="s">
        <v>158</v>
      </c>
      <c r="F268" s="14">
        <v>3317600</v>
      </c>
      <c r="G268" s="15"/>
      <c r="H268" s="13"/>
      <c r="I268" s="13"/>
      <c r="J268" s="13"/>
      <c r="K268" s="15"/>
      <c r="L268" s="13"/>
      <c r="M268" s="15"/>
      <c r="N268" s="13"/>
      <c r="O268" s="15"/>
      <c r="P268" s="13"/>
      <c r="Q268" s="15"/>
      <c r="R268" s="13"/>
      <c r="S268" s="15"/>
      <c r="T268" s="13"/>
      <c r="U268" s="14"/>
      <c r="V268" s="16">
        <f t="shared" si="11"/>
        <v>511.90568000000002</v>
      </c>
      <c r="W268" s="17">
        <v>511.90568000000002</v>
      </c>
      <c r="X268" s="17">
        <f t="shared" si="12"/>
        <v>511.90568000000002</v>
      </c>
      <c r="Y268" s="18" t="s">
        <v>34</v>
      </c>
      <c r="Z268" s="12">
        <v>8</v>
      </c>
      <c r="AA268" s="12">
        <v>28</v>
      </c>
      <c r="AB268" s="12">
        <v>6</v>
      </c>
      <c r="AC268" s="12" t="s">
        <v>892</v>
      </c>
      <c r="AD268" s="12">
        <v>2409</v>
      </c>
      <c r="AE268" s="10">
        <f t="shared" si="13"/>
        <v>4</v>
      </c>
    </row>
    <row r="269" spans="1:31" ht="36" hidden="1" customHeight="1">
      <c r="A269" s="11">
        <v>268</v>
      </c>
      <c r="B269" s="20" t="s">
        <v>893</v>
      </c>
      <c r="C269" s="20" t="s">
        <v>894</v>
      </c>
      <c r="D269" s="13" t="s">
        <v>539</v>
      </c>
      <c r="E269" s="20" t="s">
        <v>601</v>
      </c>
      <c r="F269" s="16">
        <v>3288720</v>
      </c>
      <c r="G269" s="21"/>
      <c r="H269" s="13"/>
      <c r="I269" s="13"/>
      <c r="J269" s="13"/>
      <c r="K269" s="21"/>
      <c r="L269" s="13"/>
      <c r="M269" s="21"/>
      <c r="N269" s="13"/>
      <c r="O269" s="21"/>
      <c r="P269" s="13"/>
      <c r="Q269" s="21"/>
      <c r="R269" s="13"/>
      <c r="S269" s="21"/>
      <c r="T269" s="13"/>
      <c r="U269" s="16"/>
      <c r="V269" s="16">
        <f t="shared" si="11"/>
        <v>507.44949600000001</v>
      </c>
      <c r="W269" s="17">
        <v>507.44949600000001</v>
      </c>
      <c r="X269" s="17">
        <f t="shared" si="12"/>
        <v>507.44949600000001</v>
      </c>
      <c r="Y269" s="25" t="s">
        <v>561</v>
      </c>
      <c r="Z269" s="12">
        <v>8</v>
      </c>
      <c r="AA269" s="12">
        <v>28</v>
      </c>
      <c r="AB269" s="12">
        <v>6</v>
      </c>
      <c r="AC269" s="12"/>
      <c r="AD269" s="12"/>
      <c r="AE269" s="10">
        <f t="shared" si="13"/>
        <v>5</v>
      </c>
    </row>
    <row r="270" spans="1:31" ht="36" hidden="1" customHeight="1">
      <c r="A270" s="11">
        <v>269</v>
      </c>
      <c r="B270" s="12" t="s">
        <v>895</v>
      </c>
      <c r="C270" s="12" t="s">
        <v>896</v>
      </c>
      <c r="D270" s="13" t="s">
        <v>539</v>
      </c>
      <c r="E270" s="12" t="s">
        <v>158</v>
      </c>
      <c r="F270" s="14">
        <v>3270000</v>
      </c>
      <c r="G270" s="15"/>
      <c r="H270" s="13"/>
      <c r="I270" s="13"/>
      <c r="J270" s="13"/>
      <c r="K270" s="15"/>
      <c r="L270" s="13"/>
      <c r="M270" s="15"/>
      <c r="N270" s="13"/>
      <c r="O270" s="15"/>
      <c r="P270" s="13"/>
      <c r="Q270" s="15"/>
      <c r="R270" s="13"/>
      <c r="S270" s="15"/>
      <c r="T270" s="13"/>
      <c r="U270" s="14"/>
      <c r="V270" s="16">
        <f t="shared" si="11"/>
        <v>504.56100000000004</v>
      </c>
      <c r="W270" s="17">
        <v>504.56100000000004</v>
      </c>
      <c r="X270" s="17">
        <f t="shared" si="12"/>
        <v>504.56100000000004</v>
      </c>
      <c r="Y270" s="18" t="s">
        <v>34</v>
      </c>
      <c r="Z270" s="12">
        <v>8</v>
      </c>
      <c r="AA270" s="12">
        <v>28</v>
      </c>
      <c r="AB270" s="12">
        <v>6</v>
      </c>
      <c r="AC270" s="12"/>
      <c r="AD270" s="12"/>
      <c r="AE270" s="10">
        <f t="shared" si="13"/>
        <v>6</v>
      </c>
    </row>
    <row r="271" spans="1:31" ht="36" hidden="1" customHeight="1">
      <c r="A271" s="11">
        <v>270</v>
      </c>
      <c r="B271" s="12" t="s">
        <v>897</v>
      </c>
      <c r="C271" s="12" t="s">
        <v>898</v>
      </c>
      <c r="D271" s="13" t="s">
        <v>539</v>
      </c>
      <c r="E271" s="12" t="s">
        <v>899</v>
      </c>
      <c r="F271" s="14">
        <v>4065200</v>
      </c>
      <c r="G271" s="15"/>
      <c r="H271" s="13"/>
      <c r="I271" s="13"/>
      <c r="J271" s="13"/>
      <c r="K271" s="15"/>
      <c r="L271" s="13"/>
      <c r="M271" s="15"/>
      <c r="N271" s="13"/>
      <c r="O271" s="15"/>
      <c r="P271" s="13"/>
      <c r="Q271" s="15"/>
      <c r="R271" s="13"/>
      <c r="S271" s="15"/>
      <c r="T271" s="13"/>
      <c r="U271" s="14"/>
      <c r="V271" s="16">
        <f t="shared" si="11"/>
        <v>627.26035999999999</v>
      </c>
      <c r="W271" s="17">
        <v>627.26035999999999</v>
      </c>
      <c r="X271" s="17">
        <f t="shared" si="12"/>
        <v>627.26035999999999</v>
      </c>
      <c r="Y271" s="18" t="s">
        <v>51</v>
      </c>
      <c r="Z271" s="12">
        <v>8</v>
      </c>
      <c r="AA271" s="12">
        <v>28</v>
      </c>
      <c r="AB271" s="12">
        <v>6</v>
      </c>
      <c r="AC271" s="12" t="s">
        <v>900</v>
      </c>
      <c r="AD271" s="12">
        <v>2402</v>
      </c>
      <c r="AE271" s="10">
        <f t="shared" si="13"/>
        <v>7</v>
      </c>
    </row>
    <row r="272" spans="1:31" ht="36" hidden="1" customHeight="1">
      <c r="A272" s="11">
        <v>271</v>
      </c>
      <c r="B272" s="12" t="s">
        <v>901</v>
      </c>
      <c r="C272" s="12" t="s">
        <v>902</v>
      </c>
      <c r="D272" s="13" t="s">
        <v>539</v>
      </c>
      <c r="E272" s="12" t="s">
        <v>205</v>
      </c>
      <c r="F272" s="14">
        <v>3221500</v>
      </c>
      <c r="G272" s="15"/>
      <c r="H272" s="13"/>
      <c r="I272" s="13"/>
      <c r="J272" s="13"/>
      <c r="K272" s="19">
        <v>8</v>
      </c>
      <c r="L272" s="13"/>
      <c r="M272" s="19"/>
      <c r="N272" s="13"/>
      <c r="O272" s="19"/>
      <c r="P272" s="13"/>
      <c r="Q272" s="19"/>
      <c r="R272" s="13"/>
      <c r="S272" s="19">
        <v>6</v>
      </c>
      <c r="T272" s="13"/>
      <c r="U272" s="14"/>
      <c r="V272" s="16">
        <f t="shared" si="11"/>
        <v>511.7774500000001</v>
      </c>
      <c r="W272" s="17">
        <v>511.7774500000001</v>
      </c>
      <c r="X272" s="17">
        <f t="shared" si="12"/>
        <v>511.7774500000001</v>
      </c>
      <c r="Y272" s="18" t="s">
        <v>34</v>
      </c>
      <c r="Z272" s="12">
        <v>8</v>
      </c>
      <c r="AA272" s="12">
        <v>28</v>
      </c>
      <c r="AB272" s="12">
        <v>6</v>
      </c>
      <c r="AC272" s="12"/>
      <c r="AD272" s="12"/>
      <c r="AE272" s="10">
        <f t="shared" si="13"/>
        <v>8</v>
      </c>
    </row>
    <row r="273" spans="1:31" ht="36" hidden="1" customHeight="1">
      <c r="A273" s="11">
        <v>272</v>
      </c>
      <c r="B273" s="12" t="s">
        <v>903</v>
      </c>
      <c r="C273" s="12" t="s">
        <v>904</v>
      </c>
      <c r="D273" s="13" t="s">
        <v>539</v>
      </c>
      <c r="E273" s="12" t="s">
        <v>239</v>
      </c>
      <c r="F273" s="14">
        <v>3198500</v>
      </c>
      <c r="G273" s="15"/>
      <c r="H273" s="13"/>
      <c r="I273" s="13"/>
      <c r="J273" s="13"/>
      <c r="K273" s="15"/>
      <c r="L273" s="13"/>
      <c r="M273" s="15"/>
      <c r="N273" s="13"/>
      <c r="O273" s="15"/>
      <c r="P273" s="13"/>
      <c r="Q273" s="19"/>
      <c r="R273" s="13"/>
      <c r="S273" s="19">
        <v>15</v>
      </c>
      <c r="T273" s="13"/>
      <c r="U273" s="14"/>
      <c r="V273" s="16">
        <f t="shared" si="11"/>
        <v>509.87855000000008</v>
      </c>
      <c r="W273" s="17">
        <v>509.87855000000008</v>
      </c>
      <c r="X273" s="17">
        <f t="shared" si="12"/>
        <v>509.87855000000008</v>
      </c>
      <c r="Y273" s="18" t="s">
        <v>34</v>
      </c>
      <c r="Z273" s="12">
        <v>8</v>
      </c>
      <c r="AA273" s="12">
        <v>28</v>
      </c>
      <c r="AB273" s="12">
        <v>6</v>
      </c>
      <c r="AC273" s="12"/>
      <c r="AD273" s="12"/>
      <c r="AE273" s="10">
        <f t="shared" si="13"/>
        <v>9</v>
      </c>
    </row>
    <row r="274" spans="1:31" ht="36" hidden="1" customHeight="1">
      <c r="A274" s="11">
        <v>273</v>
      </c>
      <c r="B274" s="12" t="s">
        <v>905</v>
      </c>
      <c r="C274" s="12" t="s">
        <v>906</v>
      </c>
      <c r="D274" s="13" t="s">
        <v>539</v>
      </c>
      <c r="E274" s="12" t="s">
        <v>601</v>
      </c>
      <c r="F274" s="14">
        <v>3164700</v>
      </c>
      <c r="G274" s="15"/>
      <c r="H274" s="13"/>
      <c r="I274" s="13"/>
      <c r="J274" s="13"/>
      <c r="K274" s="19">
        <v>50</v>
      </c>
      <c r="L274" s="13"/>
      <c r="M274" s="15"/>
      <c r="N274" s="13"/>
      <c r="O274" s="15"/>
      <c r="P274" s="13"/>
      <c r="Q274" s="15"/>
      <c r="R274" s="13"/>
      <c r="S274" s="15"/>
      <c r="T274" s="13"/>
      <c r="U274" s="14"/>
      <c r="V274" s="16">
        <f t="shared" si="11"/>
        <v>539.31321000000003</v>
      </c>
      <c r="W274" s="17">
        <v>539.31321000000003</v>
      </c>
      <c r="X274" s="17">
        <f t="shared" si="12"/>
        <v>539.31321000000003</v>
      </c>
      <c r="Y274" s="18" t="s">
        <v>34</v>
      </c>
      <c r="Z274" s="12">
        <v>8</v>
      </c>
      <c r="AA274" s="12">
        <v>28</v>
      </c>
      <c r="AB274" s="12">
        <v>6</v>
      </c>
      <c r="AC274" s="12"/>
      <c r="AD274" s="12"/>
      <c r="AE274" s="10">
        <f t="shared" si="13"/>
        <v>10</v>
      </c>
    </row>
    <row r="275" spans="1:31" ht="36" hidden="1" customHeight="1">
      <c r="A275" s="11">
        <v>274</v>
      </c>
      <c r="B275" s="20" t="s">
        <v>907</v>
      </c>
      <c r="C275" s="20" t="s">
        <v>908</v>
      </c>
      <c r="D275" s="13" t="s">
        <v>539</v>
      </c>
      <c r="E275" s="20" t="s">
        <v>65</v>
      </c>
      <c r="F275" s="16">
        <v>3156984</v>
      </c>
      <c r="G275" s="21"/>
      <c r="H275" s="13"/>
      <c r="I275" s="13"/>
      <c r="J275" s="13"/>
      <c r="K275" s="21"/>
      <c r="L275" s="13"/>
      <c r="M275" s="21"/>
      <c r="N275" s="13"/>
      <c r="O275" s="21"/>
      <c r="P275" s="13"/>
      <c r="Q275" s="23"/>
      <c r="R275" s="13"/>
      <c r="S275" s="23">
        <v>16</v>
      </c>
      <c r="T275" s="13"/>
      <c r="U275" s="16"/>
      <c r="V275" s="16">
        <f t="shared" si="11"/>
        <v>504.56263120000006</v>
      </c>
      <c r="W275" s="17">
        <v>504.56263120000006</v>
      </c>
      <c r="X275" s="17">
        <f t="shared" si="12"/>
        <v>504.56263120000006</v>
      </c>
      <c r="Y275" s="25" t="s">
        <v>561</v>
      </c>
      <c r="Z275" s="12">
        <v>8</v>
      </c>
      <c r="AA275" s="12">
        <v>28</v>
      </c>
      <c r="AB275" s="12">
        <v>6</v>
      </c>
      <c r="AC275" s="12"/>
      <c r="AD275" s="12"/>
      <c r="AE275" s="10">
        <f t="shared" si="13"/>
        <v>11</v>
      </c>
    </row>
    <row r="276" spans="1:31" ht="36" hidden="1" customHeight="1">
      <c r="A276" s="11">
        <v>275</v>
      </c>
      <c r="B276" s="12" t="s">
        <v>909</v>
      </c>
      <c r="C276" s="12" t="s">
        <v>910</v>
      </c>
      <c r="D276" s="13" t="s">
        <v>539</v>
      </c>
      <c r="E276" s="12" t="s">
        <v>209</v>
      </c>
      <c r="F276" s="14">
        <v>3138635</v>
      </c>
      <c r="G276" s="15"/>
      <c r="H276" s="13"/>
      <c r="I276" s="13"/>
      <c r="J276" s="13"/>
      <c r="K276" s="19">
        <v>25</v>
      </c>
      <c r="L276" s="13"/>
      <c r="M276" s="15"/>
      <c r="N276" s="13"/>
      <c r="O276" s="15"/>
      <c r="P276" s="13"/>
      <c r="Q276" s="15"/>
      <c r="R276" s="13"/>
      <c r="S276" s="15"/>
      <c r="T276" s="13"/>
      <c r="U276" s="14"/>
      <c r="V276" s="16">
        <f t="shared" si="11"/>
        <v>509.79138050000006</v>
      </c>
      <c r="W276" s="17">
        <v>509.79138050000006</v>
      </c>
      <c r="X276" s="17">
        <f t="shared" si="12"/>
        <v>509.79138050000006</v>
      </c>
      <c r="Y276" s="18" t="s">
        <v>34</v>
      </c>
      <c r="Z276" s="12">
        <v>8</v>
      </c>
      <c r="AA276" s="12">
        <v>28</v>
      </c>
      <c r="AB276" s="12">
        <v>6</v>
      </c>
      <c r="AC276" s="12"/>
      <c r="AD276" s="12"/>
      <c r="AE276" s="10">
        <f t="shared" si="13"/>
        <v>12</v>
      </c>
    </row>
    <row r="277" spans="1:31" ht="36" hidden="1" customHeight="1">
      <c r="A277" s="11">
        <v>276</v>
      </c>
      <c r="B277" s="12" t="s">
        <v>911</v>
      </c>
      <c r="C277" s="12" t="s">
        <v>912</v>
      </c>
      <c r="D277" s="13" t="s">
        <v>539</v>
      </c>
      <c r="E277" s="12" t="s">
        <v>158</v>
      </c>
      <c r="F277" s="14">
        <v>3107400</v>
      </c>
      <c r="G277" s="15"/>
      <c r="H277" s="13"/>
      <c r="I277" s="13"/>
      <c r="J277" s="13"/>
      <c r="K277" s="15"/>
      <c r="L277" s="13"/>
      <c r="M277" s="15"/>
      <c r="N277" s="13"/>
      <c r="O277" s="15"/>
      <c r="P277" s="13"/>
      <c r="Q277" s="19"/>
      <c r="R277" s="13"/>
      <c r="S277" s="19">
        <v>25</v>
      </c>
      <c r="T277" s="13"/>
      <c r="U277" s="14"/>
      <c r="V277" s="16">
        <f t="shared" si="11"/>
        <v>506.72182000000004</v>
      </c>
      <c r="W277" s="17">
        <v>506.72182000000004</v>
      </c>
      <c r="X277" s="17">
        <f t="shared" si="12"/>
        <v>506.72182000000004</v>
      </c>
      <c r="Y277" s="18" t="s">
        <v>34</v>
      </c>
      <c r="Z277" s="12">
        <v>8</v>
      </c>
      <c r="AA277" s="12">
        <v>28</v>
      </c>
      <c r="AB277" s="12">
        <v>6</v>
      </c>
      <c r="AC277" s="12"/>
      <c r="AD277" s="12"/>
      <c r="AE277" s="10">
        <f t="shared" si="13"/>
        <v>13</v>
      </c>
    </row>
    <row r="278" spans="1:31" ht="36" hidden="1" customHeight="1">
      <c r="A278" s="11">
        <v>277</v>
      </c>
      <c r="B278" s="12" t="s">
        <v>913</v>
      </c>
      <c r="C278" s="12" t="s">
        <v>914</v>
      </c>
      <c r="D278" s="13" t="s">
        <v>539</v>
      </c>
      <c r="E278" s="12" t="s">
        <v>180</v>
      </c>
      <c r="F278" s="14">
        <v>3076000</v>
      </c>
      <c r="G278" s="15"/>
      <c r="H278" s="13"/>
      <c r="I278" s="13"/>
      <c r="J278" s="13"/>
      <c r="K278" s="19">
        <v>27</v>
      </c>
      <c r="L278" s="13"/>
      <c r="M278" s="15"/>
      <c r="N278" s="13"/>
      <c r="O278" s="15"/>
      <c r="P278" s="13"/>
      <c r="Q278" s="15"/>
      <c r="R278" s="13"/>
      <c r="S278" s="15"/>
      <c r="T278" s="13"/>
      <c r="U278" s="14"/>
      <c r="V278" s="16">
        <f t="shared" si="11"/>
        <v>502.16680000000002</v>
      </c>
      <c r="W278" s="17">
        <v>502.16680000000002</v>
      </c>
      <c r="X278" s="17">
        <f t="shared" si="12"/>
        <v>502.16680000000002</v>
      </c>
      <c r="Y278" s="18" t="s">
        <v>34</v>
      </c>
      <c r="Z278" s="12">
        <v>8</v>
      </c>
      <c r="AA278" s="12">
        <v>28</v>
      </c>
      <c r="AB278" s="12">
        <v>6</v>
      </c>
      <c r="AC278" s="12"/>
      <c r="AD278" s="12"/>
      <c r="AE278" s="10">
        <f t="shared" si="13"/>
        <v>14</v>
      </c>
    </row>
    <row r="279" spans="1:31" ht="36" hidden="1" customHeight="1">
      <c r="A279" s="11">
        <v>278</v>
      </c>
      <c r="B279" s="20" t="s">
        <v>915</v>
      </c>
      <c r="C279" s="20" t="s">
        <v>916</v>
      </c>
      <c r="D279" s="13" t="s">
        <v>539</v>
      </c>
      <c r="E279" s="20" t="s">
        <v>209</v>
      </c>
      <c r="F279" s="16">
        <v>3040080</v>
      </c>
      <c r="G279" s="21"/>
      <c r="H279" s="13"/>
      <c r="I279" s="13"/>
      <c r="J279" s="13"/>
      <c r="K279" s="21"/>
      <c r="L279" s="13"/>
      <c r="M279" s="21"/>
      <c r="N279" s="13"/>
      <c r="O279" s="21"/>
      <c r="P279" s="13"/>
      <c r="Q279" s="23"/>
      <c r="R279" s="13"/>
      <c r="S279" s="23">
        <v>31</v>
      </c>
      <c r="T279" s="13"/>
      <c r="U279" s="16"/>
      <c r="V279" s="16">
        <f t="shared" si="11"/>
        <v>502.87434400000006</v>
      </c>
      <c r="W279" s="17">
        <v>502.87434400000006</v>
      </c>
      <c r="X279" s="17">
        <f t="shared" si="12"/>
        <v>502.87434400000006</v>
      </c>
      <c r="Y279" s="25" t="s">
        <v>561</v>
      </c>
      <c r="Z279" s="12">
        <v>8</v>
      </c>
      <c r="AA279" s="12">
        <v>28</v>
      </c>
      <c r="AB279" s="12">
        <v>6</v>
      </c>
      <c r="AC279" s="12"/>
      <c r="AD279" s="12"/>
      <c r="AE279" s="10">
        <f t="shared" si="13"/>
        <v>15</v>
      </c>
    </row>
    <row r="280" spans="1:31" ht="36" hidden="1" customHeight="1">
      <c r="A280" s="11">
        <v>279</v>
      </c>
      <c r="B280" s="12" t="s">
        <v>917</v>
      </c>
      <c r="C280" s="12" t="s">
        <v>918</v>
      </c>
      <c r="D280" s="13" t="s">
        <v>539</v>
      </c>
      <c r="E280" s="12" t="s">
        <v>540</v>
      </c>
      <c r="F280" s="14">
        <v>3027500</v>
      </c>
      <c r="G280" s="15"/>
      <c r="H280" s="13"/>
      <c r="I280" s="13"/>
      <c r="J280" s="13"/>
      <c r="K280" s="19">
        <v>35</v>
      </c>
      <c r="L280" s="13"/>
      <c r="M280" s="15"/>
      <c r="N280" s="13"/>
      <c r="O280" s="15"/>
      <c r="P280" s="13"/>
      <c r="Q280" s="15"/>
      <c r="R280" s="13"/>
      <c r="S280" s="15"/>
      <c r="T280" s="13"/>
      <c r="U280" s="14"/>
      <c r="V280" s="16">
        <f t="shared" si="11"/>
        <v>502.84325000000001</v>
      </c>
      <c r="W280" s="17">
        <v>502.84325000000001</v>
      </c>
      <c r="X280" s="17">
        <f t="shared" si="12"/>
        <v>502.84325000000001</v>
      </c>
      <c r="Y280" s="18" t="s">
        <v>34</v>
      </c>
      <c r="Z280" s="12">
        <v>8</v>
      </c>
      <c r="AA280" s="12">
        <v>28</v>
      </c>
      <c r="AB280" s="12">
        <v>6</v>
      </c>
      <c r="AC280" s="12"/>
      <c r="AD280" s="12"/>
      <c r="AE280" s="10">
        <f t="shared" si="13"/>
        <v>16</v>
      </c>
    </row>
    <row r="281" spans="1:31" ht="36" hidden="1" customHeight="1">
      <c r="A281" s="11">
        <v>280</v>
      </c>
      <c r="B281" s="12" t="s">
        <v>919</v>
      </c>
      <c r="C281" s="12" t="s">
        <v>920</v>
      </c>
      <c r="D281" s="13" t="s">
        <v>539</v>
      </c>
      <c r="E281" s="12" t="s">
        <v>209</v>
      </c>
      <c r="F281" s="14">
        <v>3006000</v>
      </c>
      <c r="G281" s="15"/>
      <c r="H281" s="13"/>
      <c r="I281" s="13"/>
      <c r="J281" s="13"/>
      <c r="K281" s="19">
        <v>12</v>
      </c>
      <c r="L281" s="13"/>
      <c r="M281" s="19"/>
      <c r="N281" s="13"/>
      <c r="O281" s="19"/>
      <c r="P281" s="13"/>
      <c r="Q281" s="19"/>
      <c r="R281" s="13"/>
      <c r="S281" s="19">
        <v>28</v>
      </c>
      <c r="T281" s="13"/>
      <c r="U281" s="14"/>
      <c r="V281" s="16">
        <f t="shared" si="11"/>
        <v>506.58580000000001</v>
      </c>
      <c r="W281" s="17">
        <v>506.58580000000001</v>
      </c>
      <c r="X281" s="17">
        <f t="shared" si="12"/>
        <v>506.58580000000001</v>
      </c>
      <c r="Y281" s="18" t="s">
        <v>34</v>
      </c>
      <c r="Z281" s="12">
        <v>8</v>
      </c>
      <c r="AA281" s="12">
        <v>28</v>
      </c>
      <c r="AB281" s="12">
        <v>6</v>
      </c>
      <c r="AC281" s="12"/>
      <c r="AD281" s="12"/>
      <c r="AE281" s="10">
        <f t="shared" si="13"/>
        <v>17</v>
      </c>
    </row>
    <row r="282" spans="1:31" ht="36" hidden="1" customHeight="1">
      <c r="A282" s="11">
        <v>281</v>
      </c>
      <c r="B282" s="12" t="s">
        <v>921</v>
      </c>
      <c r="C282" s="12" t="s">
        <v>922</v>
      </c>
      <c r="D282" s="13" t="s">
        <v>539</v>
      </c>
      <c r="E282" s="12" t="s">
        <v>61</v>
      </c>
      <c r="F282" s="14">
        <v>3004800</v>
      </c>
      <c r="G282" s="15"/>
      <c r="H282" s="13"/>
      <c r="I282" s="13"/>
      <c r="J282" s="13"/>
      <c r="K282" s="19">
        <v>15</v>
      </c>
      <c r="L282" s="13"/>
      <c r="M282" s="19"/>
      <c r="N282" s="13"/>
      <c r="O282" s="19">
        <v>35</v>
      </c>
      <c r="P282" s="13"/>
      <c r="Q282" s="15"/>
      <c r="R282" s="13"/>
      <c r="S282" s="15"/>
      <c r="T282" s="13"/>
      <c r="U282" s="14"/>
      <c r="V282" s="16">
        <f t="shared" si="11"/>
        <v>515.69064000000003</v>
      </c>
      <c r="W282" s="17">
        <v>515.69064000000003</v>
      </c>
      <c r="X282" s="17">
        <f t="shared" si="12"/>
        <v>515.69064000000003</v>
      </c>
      <c r="Y282" s="18" t="s">
        <v>34</v>
      </c>
      <c r="Z282" s="12">
        <v>8</v>
      </c>
      <c r="AA282" s="12">
        <v>28</v>
      </c>
      <c r="AB282" s="12">
        <v>6</v>
      </c>
      <c r="AC282" s="12"/>
      <c r="AD282" s="12"/>
      <c r="AE282" s="10">
        <f t="shared" si="13"/>
        <v>18</v>
      </c>
    </row>
    <row r="283" spans="1:31" ht="36" hidden="1" customHeight="1">
      <c r="A283" s="11">
        <v>282</v>
      </c>
      <c r="B283" s="20" t="s">
        <v>923</v>
      </c>
      <c r="C283" s="20" t="s">
        <v>924</v>
      </c>
      <c r="D283" s="13" t="s">
        <v>32</v>
      </c>
      <c r="E283" s="20" t="s">
        <v>925</v>
      </c>
      <c r="F283" s="16">
        <v>2879400</v>
      </c>
      <c r="G283" s="23">
        <v>1051</v>
      </c>
      <c r="H283" s="13"/>
      <c r="I283" s="13"/>
      <c r="J283" s="13"/>
      <c r="K283" s="21">
        <v>16.100000000000001</v>
      </c>
      <c r="L283" s="13"/>
      <c r="M283" s="21"/>
      <c r="N283" s="13"/>
      <c r="O283" s="21"/>
      <c r="P283" s="13"/>
      <c r="Q283" s="21"/>
      <c r="R283" s="13"/>
      <c r="S283" s="21"/>
      <c r="T283" s="13"/>
      <c r="U283" s="16"/>
      <c r="V283" s="16">
        <f t="shared" si="11"/>
        <v>1196.4134199999999</v>
      </c>
      <c r="W283" s="17">
        <v>1196.4134199999999</v>
      </c>
      <c r="X283" s="17">
        <f t="shared" si="12"/>
        <v>1196.4134199999999</v>
      </c>
      <c r="Y283" s="11" t="s">
        <v>34</v>
      </c>
      <c r="Z283" s="12">
        <v>8</v>
      </c>
      <c r="AA283" s="12">
        <v>28</v>
      </c>
      <c r="AB283" s="12">
        <v>5</v>
      </c>
      <c r="AC283" s="12"/>
      <c r="AD283" s="12"/>
    </row>
    <row r="284" spans="1:31" ht="36" hidden="1" customHeight="1">
      <c r="A284" s="11">
        <v>283</v>
      </c>
      <c r="B284" s="20" t="s">
        <v>926</v>
      </c>
      <c r="C284" s="20" t="s">
        <v>927</v>
      </c>
      <c r="D284" s="13" t="s">
        <v>539</v>
      </c>
      <c r="E284" s="20" t="s">
        <v>180</v>
      </c>
      <c r="F284" s="16">
        <v>2831600</v>
      </c>
      <c r="G284" s="21"/>
      <c r="H284" s="13"/>
      <c r="I284" s="13"/>
      <c r="J284" s="13"/>
      <c r="K284" s="23">
        <v>22</v>
      </c>
      <c r="L284" s="13"/>
      <c r="M284" s="23"/>
      <c r="N284" s="13"/>
      <c r="O284" s="23">
        <v>32</v>
      </c>
      <c r="P284" s="13"/>
      <c r="Q284" s="23"/>
      <c r="R284" s="13"/>
      <c r="S284" s="23">
        <v>12</v>
      </c>
      <c r="T284" s="13"/>
      <c r="U284" s="16"/>
      <c r="V284" s="16">
        <f t="shared" si="11"/>
        <v>506.03588000000002</v>
      </c>
      <c r="W284" s="17">
        <v>506.03588000000002</v>
      </c>
      <c r="X284" s="17">
        <f t="shared" si="12"/>
        <v>506.03588000000002</v>
      </c>
      <c r="Y284" s="25" t="s">
        <v>561</v>
      </c>
      <c r="Z284" s="12">
        <v>8</v>
      </c>
      <c r="AA284" s="12">
        <v>28</v>
      </c>
      <c r="AB284" s="12">
        <v>6</v>
      </c>
      <c r="AC284" s="12"/>
      <c r="AD284" s="12"/>
      <c r="AE284" s="10">
        <f>AE283+1</f>
        <v>1</v>
      </c>
    </row>
    <row r="285" spans="1:31" ht="36" hidden="1" customHeight="1">
      <c r="A285" s="11">
        <v>284</v>
      </c>
      <c r="B285" s="12" t="s">
        <v>928</v>
      </c>
      <c r="C285" s="12" t="s">
        <v>929</v>
      </c>
      <c r="D285" s="13" t="s">
        <v>32</v>
      </c>
      <c r="E285" s="12" t="s">
        <v>930</v>
      </c>
      <c r="F285" s="31">
        <v>3024200</v>
      </c>
      <c r="G285" s="24">
        <v>2050</v>
      </c>
      <c r="H285" s="13"/>
      <c r="I285" s="13"/>
      <c r="J285" s="13"/>
      <c r="K285" s="15"/>
      <c r="L285" s="13"/>
      <c r="M285" s="15"/>
      <c r="N285" s="13"/>
      <c r="O285" s="15"/>
      <c r="P285" s="13"/>
      <c r="Q285" s="15"/>
      <c r="R285" s="13"/>
      <c r="S285" s="15"/>
      <c r="T285" s="13"/>
      <c r="U285" s="14"/>
      <c r="V285" s="16">
        <f t="shared" si="11"/>
        <v>1901.6340600000001</v>
      </c>
      <c r="W285" s="17">
        <v>1865</v>
      </c>
      <c r="X285" s="17">
        <f t="shared" si="12"/>
        <v>1901.6340600000001</v>
      </c>
      <c r="Y285" s="11" t="s">
        <v>51</v>
      </c>
      <c r="Z285" s="12">
        <v>8</v>
      </c>
      <c r="AA285" s="12">
        <v>28</v>
      </c>
      <c r="AB285" s="12">
        <v>5</v>
      </c>
      <c r="AC285" s="12" t="s">
        <v>931</v>
      </c>
      <c r="AD285" s="12">
        <v>113</v>
      </c>
    </row>
    <row r="286" spans="1:31" ht="36" hidden="1" customHeight="1">
      <c r="A286" s="11">
        <v>285</v>
      </c>
      <c r="B286" s="20" t="s">
        <v>932</v>
      </c>
      <c r="C286" s="20" t="s">
        <v>933</v>
      </c>
      <c r="D286" s="13" t="s">
        <v>32</v>
      </c>
      <c r="E286" s="20" t="s">
        <v>934</v>
      </c>
      <c r="F286" s="16">
        <v>2395320</v>
      </c>
      <c r="G286" s="23">
        <v>7000</v>
      </c>
      <c r="H286" s="13"/>
      <c r="I286" s="13"/>
      <c r="J286" s="13"/>
      <c r="K286" s="23">
        <v>49</v>
      </c>
      <c r="L286" s="13"/>
      <c r="M286" s="21"/>
      <c r="N286" s="13"/>
      <c r="O286" s="21"/>
      <c r="P286" s="13"/>
      <c r="Q286" s="21"/>
      <c r="R286" s="13"/>
      <c r="S286" s="21"/>
      <c r="T286" s="13"/>
      <c r="U286" s="16"/>
      <c r="V286" s="16">
        <f t="shared" si="11"/>
        <v>5319.5778759999994</v>
      </c>
      <c r="W286" s="17">
        <v>5319.5778759999994</v>
      </c>
      <c r="X286" s="17">
        <f t="shared" si="12"/>
        <v>5319.5778759999994</v>
      </c>
      <c r="Y286" s="11" t="s">
        <v>34</v>
      </c>
      <c r="Z286" s="12">
        <v>8</v>
      </c>
      <c r="AA286" s="12">
        <v>28</v>
      </c>
      <c r="AB286" s="12">
        <v>5</v>
      </c>
      <c r="AC286" s="12" t="s">
        <v>498</v>
      </c>
      <c r="AD286" s="12">
        <v>117</v>
      </c>
    </row>
    <row r="287" spans="1:31" ht="36" hidden="1" customHeight="1">
      <c r="A287" s="11">
        <v>286</v>
      </c>
      <c r="B287" s="20" t="s">
        <v>935</v>
      </c>
      <c r="C287" s="20" t="s">
        <v>936</v>
      </c>
      <c r="D287" s="13" t="s">
        <v>32</v>
      </c>
      <c r="E287" s="20" t="s">
        <v>937</v>
      </c>
      <c r="F287" s="16">
        <v>2075200</v>
      </c>
      <c r="G287" s="23">
        <v>5120</v>
      </c>
      <c r="H287" s="13"/>
      <c r="I287" s="13"/>
      <c r="J287" s="13"/>
      <c r="K287" s="21">
        <v>44.7</v>
      </c>
      <c r="L287" s="13"/>
      <c r="M287" s="21"/>
      <c r="N287" s="13"/>
      <c r="O287" s="21"/>
      <c r="P287" s="13"/>
      <c r="Q287" s="21"/>
      <c r="R287" s="13"/>
      <c r="S287" s="21"/>
      <c r="T287" s="13"/>
      <c r="U287" s="16"/>
      <c r="V287" s="16">
        <f t="shared" si="11"/>
        <v>3949.79736</v>
      </c>
      <c r="W287" s="17">
        <v>3949.79736</v>
      </c>
      <c r="X287" s="17">
        <f t="shared" si="12"/>
        <v>3949.79736</v>
      </c>
      <c r="Y287" s="11" t="s">
        <v>34</v>
      </c>
      <c r="Z287" s="12">
        <v>8</v>
      </c>
      <c r="AA287" s="12">
        <v>28</v>
      </c>
      <c r="AB287" s="12">
        <v>5</v>
      </c>
      <c r="AC287" s="12"/>
      <c r="AD287" s="12"/>
    </row>
    <row r="288" spans="1:31" ht="36" hidden="1" customHeight="1">
      <c r="A288" s="11">
        <v>287</v>
      </c>
      <c r="B288" s="20" t="s">
        <v>938</v>
      </c>
      <c r="C288" s="20" t="s">
        <v>939</v>
      </c>
      <c r="D288" s="13" t="s">
        <v>32</v>
      </c>
      <c r="E288" s="20" t="s">
        <v>940</v>
      </c>
      <c r="F288" s="16">
        <v>1307840</v>
      </c>
      <c r="G288" s="22">
        <v>7690</v>
      </c>
      <c r="H288" s="13"/>
      <c r="I288" s="13"/>
      <c r="J288" s="13"/>
      <c r="K288" s="21">
        <v>21.8</v>
      </c>
      <c r="L288" s="13"/>
      <c r="M288" s="21"/>
      <c r="N288" s="13"/>
      <c r="O288" s="21"/>
      <c r="P288" s="13"/>
      <c r="Q288" s="21"/>
      <c r="R288" s="13"/>
      <c r="S288" s="21"/>
      <c r="T288" s="13"/>
      <c r="U288" s="16"/>
      <c r="V288" s="16">
        <f t="shared" si="11"/>
        <v>5607.0357119999999</v>
      </c>
      <c r="W288" s="17">
        <v>5607.0357119999999</v>
      </c>
      <c r="X288" s="17">
        <f t="shared" si="12"/>
        <v>5607.0357119999999</v>
      </c>
      <c r="Y288" s="11" t="s">
        <v>34</v>
      </c>
      <c r="Z288" s="12">
        <v>8</v>
      </c>
      <c r="AA288" s="12">
        <v>28</v>
      </c>
      <c r="AB288" s="12">
        <v>5</v>
      </c>
      <c r="AC288" s="12"/>
      <c r="AD288" s="12"/>
    </row>
    <row r="289" spans="1:30" ht="36" hidden="1" customHeight="1">
      <c r="A289" s="11">
        <v>288</v>
      </c>
      <c r="B289" s="20" t="s">
        <v>941</v>
      </c>
      <c r="C289" s="20" t="s">
        <v>942</v>
      </c>
      <c r="D289" s="13" t="s">
        <v>32</v>
      </c>
      <c r="E289" s="20" t="s">
        <v>943</v>
      </c>
      <c r="F289" s="16">
        <v>1250715</v>
      </c>
      <c r="G289" s="22">
        <v>1700</v>
      </c>
      <c r="H289" s="13"/>
      <c r="I289" s="13"/>
      <c r="J289" s="13"/>
      <c r="K289" s="21"/>
      <c r="L289" s="13"/>
      <c r="M289" s="21"/>
      <c r="N289" s="13"/>
      <c r="O289" s="21"/>
      <c r="P289" s="13"/>
      <c r="Q289" s="21"/>
      <c r="R289" s="13"/>
      <c r="S289" s="21"/>
      <c r="T289" s="13"/>
      <c r="U289" s="16"/>
      <c r="V289" s="16">
        <f t="shared" si="11"/>
        <v>1382.9853244999999</v>
      </c>
      <c r="W289" s="17">
        <v>1382.9853244999999</v>
      </c>
      <c r="X289" s="17">
        <f t="shared" si="12"/>
        <v>1382.9853244999999</v>
      </c>
      <c r="Y289" s="11" t="s">
        <v>34</v>
      </c>
      <c r="Z289" s="12">
        <v>8</v>
      </c>
      <c r="AA289" s="12">
        <v>28</v>
      </c>
      <c r="AB289" s="12">
        <v>5</v>
      </c>
      <c r="AC289" s="12" t="s">
        <v>944</v>
      </c>
      <c r="AD289" s="12">
        <v>52</v>
      </c>
    </row>
    <row r="290" spans="1:30" ht="36" hidden="1" customHeight="1">
      <c r="A290" s="32">
        <v>1</v>
      </c>
      <c r="B290" s="33" t="s">
        <v>945</v>
      </c>
      <c r="C290" s="34" t="s">
        <v>946</v>
      </c>
      <c r="D290" s="35" t="s">
        <v>947</v>
      </c>
      <c r="E290" s="34" t="s">
        <v>948</v>
      </c>
      <c r="F290" s="36">
        <v>26877184</v>
      </c>
      <c r="G290" s="37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6">
        <f t="shared" si="11"/>
        <v>4147.1494911999998</v>
      </c>
      <c r="W290" s="36">
        <v>4147</v>
      </c>
      <c r="X290" s="36">
        <f t="shared" si="12"/>
        <v>4147</v>
      </c>
      <c r="Y290" s="11" t="s">
        <v>34</v>
      </c>
      <c r="Z290" s="13">
        <v>9</v>
      </c>
      <c r="AA290" s="13">
        <v>66</v>
      </c>
      <c r="AB290" s="13">
        <v>5</v>
      </c>
      <c r="AC290" s="38" t="s">
        <v>949</v>
      </c>
      <c r="AD290" s="38">
        <v>236</v>
      </c>
    </row>
    <row r="291" spans="1:30" ht="36" hidden="1" customHeight="1">
      <c r="A291" s="32">
        <v>2</v>
      </c>
      <c r="B291" s="33" t="s">
        <v>950</v>
      </c>
      <c r="C291" s="34" t="s">
        <v>951</v>
      </c>
      <c r="D291" s="35" t="s">
        <v>947</v>
      </c>
      <c r="E291" s="34" t="s">
        <v>948</v>
      </c>
      <c r="F291" s="36">
        <v>28451768</v>
      </c>
      <c r="G291" s="37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6">
        <f t="shared" si="11"/>
        <v>4390.1078023999999</v>
      </c>
      <c r="W291" s="36">
        <v>4390</v>
      </c>
      <c r="X291" s="36">
        <f t="shared" si="12"/>
        <v>4390</v>
      </c>
      <c r="Y291" s="11" t="s">
        <v>34</v>
      </c>
      <c r="Z291" s="13">
        <v>9</v>
      </c>
      <c r="AA291" s="13">
        <v>66</v>
      </c>
      <c r="AB291" s="13">
        <v>5</v>
      </c>
      <c r="AC291" s="38" t="s">
        <v>952</v>
      </c>
      <c r="AD291" s="38">
        <v>233</v>
      </c>
    </row>
    <row r="292" spans="1:30" ht="36" hidden="1" customHeight="1">
      <c r="A292" s="32">
        <v>3</v>
      </c>
      <c r="B292" s="33" t="s">
        <v>953</v>
      </c>
      <c r="C292" s="34" t="s">
        <v>954</v>
      </c>
      <c r="D292" s="35" t="s">
        <v>947</v>
      </c>
      <c r="E292" s="34" t="s">
        <v>948</v>
      </c>
      <c r="F292" s="36">
        <v>16305116</v>
      </c>
      <c r="G292" s="37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6">
        <f t="shared" si="11"/>
        <v>2515.8793988000002</v>
      </c>
      <c r="W292" s="36">
        <v>2516</v>
      </c>
      <c r="X292" s="36">
        <f t="shared" si="12"/>
        <v>2516</v>
      </c>
      <c r="Y292" s="11" t="s">
        <v>34</v>
      </c>
      <c r="Z292" s="13">
        <v>9</v>
      </c>
      <c r="AA292" s="13">
        <v>66</v>
      </c>
      <c r="AB292" s="13">
        <v>5</v>
      </c>
      <c r="AC292" s="38" t="s">
        <v>955</v>
      </c>
      <c r="AD292" s="38">
        <v>243</v>
      </c>
    </row>
    <row r="293" spans="1:30" ht="36" hidden="1" customHeight="1">
      <c r="A293" s="32">
        <v>4</v>
      </c>
      <c r="B293" s="33" t="s">
        <v>956</v>
      </c>
      <c r="C293" s="34" t="s">
        <v>957</v>
      </c>
      <c r="D293" s="35" t="s">
        <v>947</v>
      </c>
      <c r="E293" s="34" t="s">
        <v>948</v>
      </c>
      <c r="F293" s="36">
        <v>39869603</v>
      </c>
      <c r="G293" s="37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6">
        <f t="shared" si="11"/>
        <v>6151.8797429000006</v>
      </c>
      <c r="W293" s="36">
        <v>2987</v>
      </c>
      <c r="X293" s="36">
        <f t="shared" si="12"/>
        <v>2987</v>
      </c>
      <c r="Y293" s="11" t="s">
        <v>34</v>
      </c>
      <c r="Z293" s="13">
        <v>9</v>
      </c>
      <c r="AA293" s="13">
        <v>66</v>
      </c>
      <c r="AB293" s="13">
        <v>5</v>
      </c>
      <c r="AC293" s="38" t="s">
        <v>958</v>
      </c>
      <c r="AD293" s="38">
        <v>232</v>
      </c>
    </row>
    <row r="294" spans="1:30" ht="36" hidden="1" customHeight="1">
      <c r="A294" s="32">
        <v>5</v>
      </c>
      <c r="B294" s="33" t="s">
        <v>959</v>
      </c>
      <c r="C294" s="34" t="s">
        <v>960</v>
      </c>
      <c r="D294" s="35" t="s">
        <v>947</v>
      </c>
      <c r="E294" s="34" t="s">
        <v>948</v>
      </c>
      <c r="F294" s="36">
        <v>42114471</v>
      </c>
      <c r="G294" s="37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6">
        <f t="shared" si="11"/>
        <v>6498.2628753000008</v>
      </c>
      <c r="W294" s="36">
        <v>4156</v>
      </c>
      <c r="X294" s="36">
        <f t="shared" si="12"/>
        <v>6498.2628753000008</v>
      </c>
      <c r="Y294" s="11" t="s">
        <v>51</v>
      </c>
      <c r="Z294" s="13">
        <v>9</v>
      </c>
      <c r="AA294" s="13">
        <v>66</v>
      </c>
      <c r="AB294" s="13">
        <v>5</v>
      </c>
      <c r="AC294" s="38" t="s">
        <v>961</v>
      </c>
      <c r="AD294" s="38">
        <v>227</v>
      </c>
    </row>
    <row r="295" spans="1:30" ht="36" hidden="1" customHeight="1">
      <c r="A295" s="32">
        <v>6</v>
      </c>
      <c r="B295" s="39" t="s">
        <v>962</v>
      </c>
      <c r="C295" s="40" t="s">
        <v>963</v>
      </c>
      <c r="D295" s="35" t="s">
        <v>947</v>
      </c>
      <c r="E295" s="34" t="s">
        <v>948</v>
      </c>
      <c r="F295" s="36">
        <v>41520607</v>
      </c>
      <c r="G295" s="37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6">
        <f t="shared" si="11"/>
        <v>6406.6296601000004</v>
      </c>
      <c r="W295" s="36">
        <v>6407</v>
      </c>
      <c r="X295" s="36">
        <f t="shared" si="12"/>
        <v>6406.6296601000004</v>
      </c>
      <c r="Y295" s="11" t="s">
        <v>51</v>
      </c>
      <c r="Z295" s="13">
        <v>9</v>
      </c>
      <c r="AA295" s="13">
        <v>66</v>
      </c>
      <c r="AB295" s="13">
        <v>5</v>
      </c>
      <c r="AC295" s="38" t="s">
        <v>964</v>
      </c>
      <c r="AD295" s="38">
        <v>239</v>
      </c>
    </row>
    <row r="296" spans="1:30" ht="36" hidden="1" customHeight="1">
      <c r="A296" s="32">
        <v>7</v>
      </c>
      <c r="B296" s="33" t="s">
        <v>965</v>
      </c>
      <c r="C296" s="34" t="s">
        <v>966</v>
      </c>
      <c r="D296" s="35" t="s">
        <v>947</v>
      </c>
      <c r="E296" s="34" t="s">
        <v>948</v>
      </c>
      <c r="F296" s="36">
        <v>13585264</v>
      </c>
      <c r="G296" s="37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6">
        <f t="shared" si="11"/>
        <v>2096.2062352000003</v>
      </c>
      <c r="W296" s="36">
        <v>2096</v>
      </c>
      <c r="X296" s="36">
        <f t="shared" si="12"/>
        <v>2096</v>
      </c>
      <c r="Y296" s="11" t="s">
        <v>34</v>
      </c>
      <c r="Z296" s="13">
        <v>9</v>
      </c>
      <c r="AA296" s="13">
        <v>66</v>
      </c>
      <c r="AB296" s="13">
        <v>5</v>
      </c>
      <c r="AC296" s="38" t="s">
        <v>967</v>
      </c>
      <c r="AD296" s="38">
        <v>240</v>
      </c>
    </row>
    <row r="297" spans="1:30" ht="36" hidden="1" customHeight="1">
      <c r="A297" s="32">
        <v>8</v>
      </c>
      <c r="B297" s="41" t="s">
        <v>968</v>
      </c>
      <c r="C297" s="42" t="s">
        <v>969</v>
      </c>
      <c r="D297" s="35" t="s">
        <v>947</v>
      </c>
      <c r="E297" s="42" t="s">
        <v>948</v>
      </c>
      <c r="F297" s="43">
        <v>20514140</v>
      </c>
      <c r="G297" s="44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16">
        <f t="shared" si="11"/>
        <v>3165.3318020000002</v>
      </c>
      <c r="W297" s="43">
        <v>3165</v>
      </c>
      <c r="X297" s="36">
        <f t="shared" si="12"/>
        <v>3165</v>
      </c>
      <c r="Y297" s="11" t="s">
        <v>34</v>
      </c>
      <c r="Z297" s="13">
        <v>9</v>
      </c>
      <c r="AA297" s="13">
        <v>66</v>
      </c>
      <c r="AB297" s="13">
        <v>5</v>
      </c>
      <c r="AC297" s="13"/>
      <c r="AD297" s="13"/>
    </row>
    <row r="298" spans="1:30" ht="36" hidden="1" customHeight="1">
      <c r="A298" s="32">
        <v>9</v>
      </c>
      <c r="B298" s="41" t="s">
        <v>970</v>
      </c>
      <c r="C298" s="42" t="s">
        <v>960</v>
      </c>
      <c r="D298" s="35" t="s">
        <v>947</v>
      </c>
      <c r="E298" s="42" t="s">
        <v>948</v>
      </c>
      <c r="F298" s="43">
        <v>15179304</v>
      </c>
      <c r="G298" s="44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16">
        <f t="shared" si="11"/>
        <v>2342.1666072000003</v>
      </c>
      <c r="W298" s="43">
        <v>2342</v>
      </c>
      <c r="X298" s="36">
        <f t="shared" si="12"/>
        <v>2342</v>
      </c>
      <c r="Y298" s="11" t="s">
        <v>34</v>
      </c>
      <c r="Z298" s="13">
        <v>9</v>
      </c>
      <c r="AA298" s="13">
        <v>66</v>
      </c>
      <c r="AB298" s="13">
        <v>5</v>
      </c>
      <c r="AC298" s="13"/>
      <c r="AD298" s="13"/>
    </row>
    <row r="299" spans="1:30" ht="36" hidden="1" customHeight="1">
      <c r="A299" s="32">
        <v>10</v>
      </c>
      <c r="B299" s="33" t="s">
        <v>971</v>
      </c>
      <c r="C299" s="34" t="s">
        <v>972</v>
      </c>
      <c r="D299" s="35" t="s">
        <v>947</v>
      </c>
      <c r="E299" s="34" t="s">
        <v>948</v>
      </c>
      <c r="F299" s="36">
        <v>103114702</v>
      </c>
      <c r="G299" s="37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6">
        <f t="shared" si="11"/>
        <v>15910.598518600002</v>
      </c>
      <c r="W299" s="36">
        <v>15911</v>
      </c>
      <c r="X299" s="36">
        <f t="shared" si="12"/>
        <v>15911</v>
      </c>
      <c r="Y299" s="11" t="s">
        <v>34</v>
      </c>
      <c r="Z299" s="13">
        <v>9</v>
      </c>
      <c r="AA299" s="13">
        <v>66</v>
      </c>
      <c r="AB299" s="13">
        <v>5</v>
      </c>
      <c r="AC299" s="38" t="s">
        <v>973</v>
      </c>
      <c r="AD299" s="38">
        <v>225</v>
      </c>
    </row>
    <row r="300" spans="1:30" ht="36" hidden="1" customHeight="1">
      <c r="A300" s="32">
        <v>11</v>
      </c>
      <c r="B300" s="33" t="s">
        <v>974</v>
      </c>
      <c r="C300" s="34" t="s">
        <v>975</v>
      </c>
      <c r="D300" s="35" t="s">
        <v>947</v>
      </c>
      <c r="E300" s="34" t="s">
        <v>948</v>
      </c>
      <c r="F300" s="36">
        <v>17508540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6">
        <f t="shared" si="11"/>
        <v>2701.5677220000002</v>
      </c>
      <c r="W300" s="36">
        <v>2702</v>
      </c>
      <c r="X300" s="36">
        <f t="shared" si="12"/>
        <v>2702</v>
      </c>
      <c r="Y300" s="11" t="s">
        <v>34</v>
      </c>
      <c r="Z300" s="13">
        <v>9</v>
      </c>
      <c r="AA300" s="13">
        <v>66</v>
      </c>
      <c r="AB300" s="13">
        <v>5</v>
      </c>
      <c r="AC300" s="38" t="s">
        <v>976</v>
      </c>
      <c r="AD300" s="38">
        <v>238</v>
      </c>
    </row>
    <row r="301" spans="1:30" ht="36" hidden="1" customHeight="1">
      <c r="A301" s="32">
        <v>12</v>
      </c>
      <c r="B301" s="33" t="s">
        <v>977</v>
      </c>
      <c r="C301" s="34" t="s">
        <v>978</v>
      </c>
      <c r="D301" s="35" t="s">
        <v>947</v>
      </c>
      <c r="E301" s="34" t="s">
        <v>948</v>
      </c>
      <c r="F301" s="36">
        <v>22344862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6">
        <f t="shared" si="11"/>
        <v>3447.8122066000001</v>
      </c>
      <c r="W301" s="36">
        <v>3448</v>
      </c>
      <c r="X301" s="36">
        <f t="shared" si="12"/>
        <v>3448</v>
      </c>
      <c r="Y301" s="11" t="s">
        <v>34</v>
      </c>
      <c r="Z301" s="13">
        <v>9</v>
      </c>
      <c r="AA301" s="13">
        <v>66</v>
      </c>
      <c r="AB301" s="13">
        <v>5</v>
      </c>
      <c r="AC301" s="38" t="s">
        <v>979</v>
      </c>
      <c r="AD301" s="38">
        <v>237</v>
      </c>
    </row>
    <row r="302" spans="1:30" ht="36" hidden="1" customHeight="1">
      <c r="A302" s="32">
        <v>13</v>
      </c>
      <c r="B302" s="33" t="s">
        <v>980</v>
      </c>
      <c r="C302" s="34" t="s">
        <v>981</v>
      </c>
      <c r="D302" s="35" t="s">
        <v>947</v>
      </c>
      <c r="E302" s="34" t="s">
        <v>948</v>
      </c>
      <c r="F302" s="36">
        <v>14623040</v>
      </c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6">
        <f t="shared" si="11"/>
        <v>2256.3350720000003</v>
      </c>
      <c r="W302" s="36">
        <v>2256</v>
      </c>
      <c r="X302" s="36">
        <f t="shared" si="12"/>
        <v>2256</v>
      </c>
      <c r="Y302" s="11" t="s">
        <v>34</v>
      </c>
      <c r="Z302" s="13">
        <v>9</v>
      </c>
      <c r="AA302" s="13">
        <v>66</v>
      </c>
      <c r="AB302" s="13">
        <v>5</v>
      </c>
      <c r="AC302" s="38" t="s">
        <v>982</v>
      </c>
      <c r="AD302" s="38">
        <v>242</v>
      </c>
    </row>
    <row r="303" spans="1:30" ht="36" hidden="1" customHeight="1">
      <c r="A303" s="32">
        <v>14</v>
      </c>
      <c r="B303" s="33" t="s">
        <v>983</v>
      </c>
      <c r="C303" s="34" t="s">
        <v>984</v>
      </c>
      <c r="D303" s="35" t="s">
        <v>947</v>
      </c>
      <c r="E303" s="34" t="s">
        <v>948</v>
      </c>
      <c r="F303" s="36">
        <v>26397944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6">
        <f t="shared" si="11"/>
        <v>4073.2027592000004</v>
      </c>
      <c r="W303" s="36">
        <v>4073</v>
      </c>
      <c r="X303" s="36">
        <f t="shared" si="12"/>
        <v>4073</v>
      </c>
      <c r="Y303" s="11" t="s">
        <v>34</v>
      </c>
      <c r="Z303" s="13">
        <v>9</v>
      </c>
      <c r="AA303" s="13">
        <v>66</v>
      </c>
      <c r="AB303" s="13">
        <v>5</v>
      </c>
      <c r="AC303" s="38" t="s">
        <v>985</v>
      </c>
      <c r="AD303" s="38">
        <v>231</v>
      </c>
    </row>
    <row r="304" spans="1:30" ht="36" hidden="1" customHeight="1">
      <c r="A304" s="32">
        <v>15</v>
      </c>
      <c r="B304" s="33" t="s">
        <v>986</v>
      </c>
      <c r="C304" s="34" t="s">
        <v>987</v>
      </c>
      <c r="D304" s="35" t="s">
        <v>947</v>
      </c>
      <c r="E304" s="34" t="s">
        <v>948</v>
      </c>
      <c r="F304" s="36">
        <v>6689365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6">
        <f t="shared" si="11"/>
        <v>1032.1690195000001</v>
      </c>
      <c r="W304" s="36">
        <v>1031</v>
      </c>
      <c r="X304" s="36">
        <f t="shared" si="12"/>
        <v>1032.1690195000001</v>
      </c>
      <c r="Y304" s="11" t="s">
        <v>51</v>
      </c>
      <c r="Z304" s="13">
        <v>9</v>
      </c>
      <c r="AA304" s="13">
        <v>66</v>
      </c>
      <c r="AB304" s="13">
        <v>5</v>
      </c>
      <c r="AC304" s="13"/>
      <c r="AD304" s="13"/>
    </row>
    <row r="305" spans="1:31" ht="36" hidden="1" customHeight="1">
      <c r="A305" s="32">
        <v>16</v>
      </c>
      <c r="B305" s="33" t="s">
        <v>988</v>
      </c>
      <c r="C305" s="34" t="s">
        <v>989</v>
      </c>
      <c r="D305" s="35" t="s">
        <v>947</v>
      </c>
      <c r="E305" s="34" t="s">
        <v>948</v>
      </c>
      <c r="F305" s="36">
        <v>66776431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6">
        <f t="shared" si="11"/>
        <v>10303.6033033</v>
      </c>
      <c r="W305" s="36">
        <v>8431</v>
      </c>
      <c r="X305" s="36">
        <f t="shared" si="12"/>
        <v>10303.6033033</v>
      </c>
      <c r="Y305" s="11" t="s">
        <v>51</v>
      </c>
      <c r="Z305" s="13">
        <v>9</v>
      </c>
      <c r="AA305" s="13">
        <v>66</v>
      </c>
      <c r="AB305" s="13">
        <v>5</v>
      </c>
      <c r="AC305" s="38" t="s">
        <v>990</v>
      </c>
      <c r="AD305" s="38">
        <v>229</v>
      </c>
    </row>
    <row r="306" spans="1:31" ht="36" hidden="1" customHeight="1">
      <c r="A306" s="32">
        <v>17</v>
      </c>
      <c r="B306" s="33" t="s">
        <v>991</v>
      </c>
      <c r="C306" s="34" t="s">
        <v>992</v>
      </c>
      <c r="D306" s="35" t="s">
        <v>947</v>
      </c>
      <c r="E306" s="34" t="s">
        <v>948</v>
      </c>
      <c r="F306" s="36">
        <v>27315631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6">
        <f t="shared" si="11"/>
        <v>4214.8018633000002</v>
      </c>
      <c r="W306" s="36">
        <v>4215</v>
      </c>
      <c r="X306" s="36">
        <f t="shared" si="12"/>
        <v>4215</v>
      </c>
      <c r="Y306" s="11" t="s">
        <v>34</v>
      </c>
      <c r="Z306" s="13">
        <v>9</v>
      </c>
      <c r="AA306" s="13">
        <v>66</v>
      </c>
      <c r="AB306" s="13">
        <v>5</v>
      </c>
      <c r="AC306" s="13"/>
      <c r="AD306" s="13"/>
    </row>
    <row r="307" spans="1:31" ht="36" hidden="1" customHeight="1">
      <c r="A307" s="32">
        <v>18</v>
      </c>
      <c r="B307" s="41" t="s">
        <v>988</v>
      </c>
      <c r="C307" s="42" t="s">
        <v>993</v>
      </c>
      <c r="D307" s="35" t="s">
        <v>947</v>
      </c>
      <c r="E307" s="42" t="s">
        <v>948</v>
      </c>
      <c r="F307" s="43">
        <v>12136971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16">
        <f t="shared" si="11"/>
        <v>1872.7346253000001</v>
      </c>
      <c r="W307" s="43">
        <v>1873</v>
      </c>
      <c r="X307" s="36">
        <f t="shared" si="12"/>
        <v>1873</v>
      </c>
      <c r="Y307" s="11" t="s">
        <v>34</v>
      </c>
      <c r="Z307" s="13">
        <v>9</v>
      </c>
      <c r="AA307" s="13">
        <v>66</v>
      </c>
      <c r="AB307" s="13">
        <v>5</v>
      </c>
      <c r="AC307" s="13"/>
      <c r="AD307" s="13"/>
    </row>
    <row r="308" spans="1:31" ht="36" hidden="1" customHeight="1">
      <c r="A308" s="32">
        <v>19</v>
      </c>
      <c r="B308" s="33" t="s">
        <v>994</v>
      </c>
      <c r="C308" s="34" t="s">
        <v>995</v>
      </c>
      <c r="D308" s="35" t="s">
        <v>947</v>
      </c>
      <c r="E308" s="34" t="s">
        <v>948</v>
      </c>
      <c r="F308" s="36">
        <v>12748802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6">
        <f t="shared" si="11"/>
        <v>1967.1401486000002</v>
      </c>
      <c r="W308" s="36">
        <v>1945</v>
      </c>
      <c r="X308" s="36">
        <f t="shared" si="12"/>
        <v>1967.1401486000002</v>
      </c>
      <c r="Y308" s="11" t="s">
        <v>51</v>
      </c>
      <c r="Z308" s="13">
        <v>9</v>
      </c>
      <c r="AA308" s="13">
        <v>66</v>
      </c>
      <c r="AB308" s="13">
        <v>5</v>
      </c>
      <c r="AC308" s="13"/>
      <c r="AD308" s="13"/>
    </row>
    <row r="309" spans="1:31" ht="36" hidden="1" customHeight="1">
      <c r="A309" s="32">
        <v>20</v>
      </c>
      <c r="B309" s="33" t="s">
        <v>996</v>
      </c>
      <c r="C309" s="34" t="s">
        <v>997</v>
      </c>
      <c r="D309" s="35" t="s">
        <v>402</v>
      </c>
      <c r="E309" s="34" t="s">
        <v>998</v>
      </c>
      <c r="F309" s="36">
        <v>3740730</v>
      </c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6">
        <f t="shared" si="11"/>
        <v>577.19463900000005</v>
      </c>
      <c r="W309" s="36">
        <v>5770</v>
      </c>
      <c r="X309" s="36">
        <f t="shared" si="12"/>
        <v>5770</v>
      </c>
      <c r="Y309" s="34" t="s">
        <v>34</v>
      </c>
      <c r="Z309" s="13">
        <v>9</v>
      </c>
      <c r="AA309" s="13">
        <v>66</v>
      </c>
      <c r="AB309" s="13">
        <v>6</v>
      </c>
      <c r="AC309" s="13"/>
      <c r="AD309" s="13"/>
      <c r="AE309" s="10">
        <f>AE308+1</f>
        <v>1</v>
      </c>
    </row>
    <row r="310" spans="1:31" ht="36" hidden="1" customHeight="1">
      <c r="A310" s="32">
        <v>21</v>
      </c>
      <c r="B310" s="33" t="s">
        <v>999</v>
      </c>
      <c r="C310" s="34" t="s">
        <v>1000</v>
      </c>
      <c r="D310" s="35" t="s">
        <v>947</v>
      </c>
      <c r="E310" s="34" t="s">
        <v>948</v>
      </c>
      <c r="F310" s="36">
        <v>41394047</v>
      </c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6">
        <f t="shared" si="11"/>
        <v>6387.1014521000006</v>
      </c>
      <c r="W310" s="36">
        <v>5715</v>
      </c>
      <c r="X310" s="36">
        <f t="shared" si="12"/>
        <v>6387.1014521000006</v>
      </c>
      <c r="Y310" s="11" t="s">
        <v>51</v>
      </c>
      <c r="Z310" s="13">
        <v>9</v>
      </c>
      <c r="AA310" s="13">
        <v>66</v>
      </c>
      <c r="AB310" s="13">
        <v>5</v>
      </c>
      <c r="AC310" s="38" t="s">
        <v>1001</v>
      </c>
      <c r="AD310" s="38">
        <v>241</v>
      </c>
    </row>
    <row r="311" spans="1:31" ht="36" hidden="1" customHeight="1">
      <c r="A311" s="32">
        <v>22</v>
      </c>
      <c r="B311" s="33" t="s">
        <v>1002</v>
      </c>
      <c r="C311" s="34" t="s">
        <v>992</v>
      </c>
      <c r="D311" s="35" t="s">
        <v>947</v>
      </c>
      <c r="E311" s="34" t="s">
        <v>948</v>
      </c>
      <c r="F311" s="36">
        <v>8692079</v>
      </c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6">
        <f t="shared" si="11"/>
        <v>1341.1877897000002</v>
      </c>
      <c r="W311" s="36">
        <v>1341</v>
      </c>
      <c r="X311" s="36">
        <f t="shared" si="12"/>
        <v>1341</v>
      </c>
      <c r="Y311" s="11" t="s">
        <v>34</v>
      </c>
      <c r="Z311" s="13">
        <v>9</v>
      </c>
      <c r="AA311" s="13">
        <v>66</v>
      </c>
      <c r="AB311" s="13">
        <v>5</v>
      </c>
      <c r="AC311" s="13"/>
      <c r="AD311" s="13"/>
    </row>
    <row r="312" spans="1:31" ht="36" hidden="1" customHeight="1">
      <c r="A312" s="32">
        <v>23</v>
      </c>
      <c r="B312" s="33" t="s">
        <v>1003</v>
      </c>
      <c r="C312" s="34" t="s">
        <v>1004</v>
      </c>
      <c r="D312" s="35" t="s">
        <v>947</v>
      </c>
      <c r="E312" s="34" t="s">
        <v>948</v>
      </c>
      <c r="F312" s="36">
        <v>47352413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6">
        <f t="shared" si="11"/>
        <v>7306.4773259000003</v>
      </c>
      <c r="W312" s="36">
        <v>4989</v>
      </c>
      <c r="X312" s="36">
        <f t="shared" si="12"/>
        <v>7306.4773259000003</v>
      </c>
      <c r="Y312" s="11" t="s">
        <v>51</v>
      </c>
      <c r="Z312" s="13">
        <v>9</v>
      </c>
      <c r="AA312" s="13">
        <v>66</v>
      </c>
      <c r="AB312" s="13">
        <v>5</v>
      </c>
      <c r="AC312" s="38" t="s">
        <v>1005</v>
      </c>
      <c r="AD312" s="38">
        <v>228</v>
      </c>
    </row>
    <row r="313" spans="1:31" ht="36" hidden="1" customHeight="1">
      <c r="A313" s="32">
        <v>24</v>
      </c>
      <c r="B313" s="33" t="s">
        <v>1006</v>
      </c>
      <c r="C313" s="34" t="s">
        <v>1007</v>
      </c>
      <c r="D313" s="35" t="s">
        <v>947</v>
      </c>
      <c r="E313" s="34" t="s">
        <v>948</v>
      </c>
      <c r="F313" s="36">
        <v>31973324</v>
      </c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6">
        <f t="shared" si="11"/>
        <v>4933.4838932000002</v>
      </c>
      <c r="W313" s="36">
        <v>4933</v>
      </c>
      <c r="X313" s="36">
        <f t="shared" si="12"/>
        <v>4933</v>
      </c>
      <c r="Y313" s="11" t="s">
        <v>34</v>
      </c>
      <c r="Z313" s="13">
        <v>9</v>
      </c>
      <c r="AA313" s="13">
        <v>66</v>
      </c>
      <c r="AB313" s="13">
        <v>5</v>
      </c>
      <c r="AC313" s="38" t="s">
        <v>1008</v>
      </c>
      <c r="AD313" s="38">
        <v>230</v>
      </c>
    </row>
    <row r="314" spans="1:31" ht="36" hidden="1" customHeight="1">
      <c r="A314" s="32">
        <v>25</v>
      </c>
      <c r="B314" s="33" t="s">
        <v>1009</v>
      </c>
      <c r="C314" s="34" t="s">
        <v>1010</v>
      </c>
      <c r="D314" s="35" t="s">
        <v>947</v>
      </c>
      <c r="E314" s="34" t="s">
        <v>948</v>
      </c>
      <c r="F314" s="36">
        <v>27603320</v>
      </c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6">
        <f t="shared" si="11"/>
        <v>4259.1922760000007</v>
      </c>
      <c r="W314" s="36">
        <v>4133</v>
      </c>
      <c r="X314" s="36">
        <f t="shared" si="12"/>
        <v>4259.1922760000007</v>
      </c>
      <c r="Y314" s="11" t="s">
        <v>51</v>
      </c>
      <c r="Z314" s="13">
        <v>9</v>
      </c>
      <c r="AA314" s="13">
        <v>66</v>
      </c>
      <c r="AB314" s="13">
        <v>5</v>
      </c>
      <c r="AC314" s="13"/>
      <c r="AD314" s="13"/>
    </row>
    <row r="315" spans="1:31" ht="36" hidden="1" customHeight="1">
      <c r="A315" s="32">
        <v>26</v>
      </c>
      <c r="B315" s="33" t="s">
        <v>1011</v>
      </c>
      <c r="C315" s="34" t="s">
        <v>1012</v>
      </c>
      <c r="D315" s="35" t="s">
        <v>947</v>
      </c>
      <c r="E315" s="34" t="s">
        <v>948</v>
      </c>
      <c r="F315" s="36">
        <v>8619788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6">
        <f t="shared" si="11"/>
        <v>1330.0332884000002</v>
      </c>
      <c r="W315" s="36">
        <v>1330</v>
      </c>
      <c r="X315" s="36">
        <f t="shared" si="12"/>
        <v>1330</v>
      </c>
      <c r="Y315" s="11" t="s">
        <v>34</v>
      </c>
      <c r="Z315" s="13">
        <v>9</v>
      </c>
      <c r="AA315" s="13">
        <v>66</v>
      </c>
      <c r="AB315" s="13">
        <v>5</v>
      </c>
      <c r="AC315" s="38" t="s">
        <v>1013</v>
      </c>
      <c r="AD315" s="38">
        <v>247</v>
      </c>
    </row>
    <row r="316" spans="1:31" ht="36" hidden="1" customHeight="1">
      <c r="A316" s="32">
        <v>27</v>
      </c>
      <c r="B316" s="33" t="s">
        <v>1014</v>
      </c>
      <c r="C316" s="34" t="s">
        <v>1015</v>
      </c>
      <c r="D316" s="35" t="s">
        <v>947</v>
      </c>
      <c r="E316" s="34" t="s">
        <v>948</v>
      </c>
      <c r="F316" s="36">
        <v>9487077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6">
        <f t="shared" si="11"/>
        <v>1463.8559811</v>
      </c>
      <c r="W316" s="36">
        <v>1464</v>
      </c>
      <c r="X316" s="36">
        <f t="shared" si="12"/>
        <v>1464</v>
      </c>
      <c r="Y316" s="11" t="s">
        <v>34</v>
      </c>
      <c r="Z316" s="13">
        <v>9</v>
      </c>
      <c r="AA316" s="13">
        <v>66</v>
      </c>
      <c r="AB316" s="13">
        <v>5</v>
      </c>
      <c r="AC316" s="38" t="s">
        <v>1016</v>
      </c>
      <c r="AD316" s="38">
        <v>246</v>
      </c>
    </row>
    <row r="317" spans="1:31" ht="36" hidden="1" customHeight="1">
      <c r="A317" s="32">
        <v>28</v>
      </c>
      <c r="B317" s="33" t="s">
        <v>1017</v>
      </c>
      <c r="C317" s="34" t="s">
        <v>1018</v>
      </c>
      <c r="D317" s="35" t="s">
        <v>947</v>
      </c>
      <c r="E317" s="34" t="s">
        <v>948</v>
      </c>
      <c r="F317" s="36">
        <v>12433833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6">
        <f t="shared" si="11"/>
        <v>1918.5404319000002</v>
      </c>
      <c r="W317" s="36">
        <v>1919</v>
      </c>
      <c r="X317" s="36">
        <f t="shared" si="12"/>
        <v>1919</v>
      </c>
      <c r="Y317" s="11" t="s">
        <v>34</v>
      </c>
      <c r="Z317" s="13">
        <v>9</v>
      </c>
      <c r="AA317" s="13">
        <v>66</v>
      </c>
      <c r="AB317" s="13">
        <v>5</v>
      </c>
      <c r="AC317" s="38" t="s">
        <v>1019</v>
      </c>
      <c r="AD317" s="38">
        <v>245</v>
      </c>
    </row>
    <row r="318" spans="1:31" ht="36" hidden="1" customHeight="1">
      <c r="A318" s="32">
        <v>29</v>
      </c>
      <c r="B318" s="33" t="s">
        <v>1020</v>
      </c>
      <c r="C318" s="34" t="s">
        <v>1021</v>
      </c>
      <c r="D318" s="35" t="s">
        <v>947</v>
      </c>
      <c r="E318" s="34" t="s">
        <v>948</v>
      </c>
      <c r="F318" s="36">
        <v>65368723</v>
      </c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6">
        <f t="shared" si="11"/>
        <v>10086.3939589</v>
      </c>
      <c r="W318" s="36">
        <v>10086</v>
      </c>
      <c r="X318" s="36">
        <f t="shared" si="12"/>
        <v>10086</v>
      </c>
      <c r="Y318" s="11" t="s">
        <v>34</v>
      </c>
      <c r="Z318" s="13">
        <v>9</v>
      </c>
      <c r="AA318" s="13">
        <v>66</v>
      </c>
      <c r="AB318" s="13">
        <v>5</v>
      </c>
      <c r="AC318" s="38" t="s">
        <v>1022</v>
      </c>
      <c r="AD318" s="38">
        <v>226</v>
      </c>
    </row>
    <row r="319" spans="1:31" ht="36" hidden="1" customHeight="1">
      <c r="A319" s="32">
        <v>30</v>
      </c>
      <c r="B319" s="33" t="s">
        <v>1023</v>
      </c>
      <c r="C319" s="34" t="s">
        <v>1024</v>
      </c>
      <c r="D319" s="35" t="s">
        <v>947</v>
      </c>
      <c r="E319" s="34" t="s">
        <v>948</v>
      </c>
      <c r="F319" s="36">
        <v>23849846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6">
        <f t="shared" si="11"/>
        <v>3680.0312378000003</v>
      </c>
      <c r="W319" s="36">
        <v>3680</v>
      </c>
      <c r="X319" s="36">
        <f t="shared" si="12"/>
        <v>3680</v>
      </c>
      <c r="Y319" s="11" t="s">
        <v>34</v>
      </c>
      <c r="Z319" s="13">
        <v>9</v>
      </c>
      <c r="AA319" s="13">
        <v>66</v>
      </c>
      <c r="AB319" s="13">
        <v>5</v>
      </c>
      <c r="AC319" s="38" t="s">
        <v>1025</v>
      </c>
      <c r="AD319" s="38">
        <v>244</v>
      </c>
    </row>
    <row r="320" spans="1:31" ht="36" hidden="1" customHeight="1">
      <c r="A320" s="32">
        <v>31</v>
      </c>
      <c r="B320" s="33" t="s">
        <v>1026</v>
      </c>
      <c r="C320" s="34" t="s">
        <v>1027</v>
      </c>
      <c r="D320" s="35" t="s">
        <v>947</v>
      </c>
      <c r="E320" s="34" t="s">
        <v>948</v>
      </c>
      <c r="F320" s="36">
        <v>9039440</v>
      </c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6">
        <f t="shared" si="11"/>
        <v>1394.7855920000002</v>
      </c>
      <c r="W320" s="36">
        <v>1395</v>
      </c>
      <c r="X320" s="36">
        <f t="shared" si="12"/>
        <v>1395</v>
      </c>
      <c r="Y320" s="11" t="s">
        <v>34</v>
      </c>
      <c r="Z320" s="13">
        <v>9</v>
      </c>
      <c r="AA320" s="13">
        <v>66</v>
      </c>
      <c r="AB320" s="13">
        <v>5</v>
      </c>
      <c r="AC320" s="13"/>
      <c r="AD320" s="13"/>
    </row>
    <row r="321" spans="1:30" ht="36" hidden="1" customHeight="1">
      <c r="A321" s="32">
        <v>32</v>
      </c>
      <c r="B321" s="33" t="s">
        <v>1028</v>
      </c>
      <c r="C321" s="34" t="s">
        <v>1029</v>
      </c>
      <c r="D321" s="35" t="s">
        <v>947</v>
      </c>
      <c r="E321" s="34" t="s">
        <v>948</v>
      </c>
      <c r="F321" s="36">
        <v>24603411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6">
        <f t="shared" si="11"/>
        <v>3796.3063173</v>
      </c>
      <c r="W321" s="36">
        <v>3796</v>
      </c>
      <c r="X321" s="36">
        <f t="shared" si="12"/>
        <v>3796</v>
      </c>
      <c r="Y321" s="11" t="s">
        <v>34</v>
      </c>
      <c r="Z321" s="13">
        <v>9</v>
      </c>
      <c r="AA321" s="13">
        <v>66</v>
      </c>
      <c r="AB321" s="13">
        <v>5</v>
      </c>
      <c r="AC321" s="38" t="s">
        <v>1030</v>
      </c>
      <c r="AD321" s="38">
        <v>235</v>
      </c>
    </row>
    <row r="322" spans="1:30" ht="36" hidden="1" customHeight="1">
      <c r="A322" s="32">
        <v>33</v>
      </c>
      <c r="B322" s="33" t="s">
        <v>1031</v>
      </c>
      <c r="C322" s="34" t="s">
        <v>1032</v>
      </c>
      <c r="D322" s="35" t="s">
        <v>947</v>
      </c>
      <c r="E322" s="34" t="s">
        <v>948</v>
      </c>
      <c r="F322" s="36">
        <v>26595996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6">
        <f t="shared" ref="V322:V385" si="14">0.0001543*F322+0.7*G322+ 0.7*H322+0.6*I322+0.5*J322+1.02*K322+0.00088*L322+0.99*M322+0.00094*N322+1.05*O322+0.00083*P322+1.09*Q322+0.0009*R322+1.09*S322+1*T322+0*U322</f>
        <v>4103.7621828000001</v>
      </c>
      <c r="W322" s="36">
        <v>4104</v>
      </c>
      <c r="X322" s="36">
        <f t="shared" ref="X322:X336" si="15">IF(Y322="EVN", V322,W322)</f>
        <v>4104</v>
      </c>
      <c r="Y322" s="11" t="s">
        <v>34</v>
      </c>
      <c r="Z322" s="13">
        <v>9</v>
      </c>
      <c r="AA322" s="13">
        <v>66</v>
      </c>
      <c r="AB322" s="13">
        <v>5</v>
      </c>
      <c r="AC322" s="38" t="s">
        <v>1033</v>
      </c>
      <c r="AD322" s="38">
        <v>234</v>
      </c>
    </row>
    <row r="323" spans="1:30" ht="36" hidden="1" customHeight="1">
      <c r="A323" s="32">
        <v>34</v>
      </c>
      <c r="B323" s="41" t="s">
        <v>1034</v>
      </c>
      <c r="C323" s="42" t="s">
        <v>1035</v>
      </c>
      <c r="D323" s="35" t="s">
        <v>947</v>
      </c>
      <c r="E323" s="42" t="s">
        <v>1036</v>
      </c>
      <c r="F323" s="43">
        <v>15167690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6">
        <f t="shared" si="14"/>
        <v>2340.3745670000003</v>
      </c>
      <c r="W323" s="45">
        <v>2340</v>
      </c>
      <c r="X323" s="36">
        <f t="shared" si="15"/>
        <v>2340</v>
      </c>
      <c r="Y323" s="11" t="s">
        <v>34</v>
      </c>
      <c r="Z323" s="13">
        <v>9</v>
      </c>
      <c r="AA323" s="13">
        <v>66</v>
      </c>
      <c r="AB323" s="13">
        <v>5</v>
      </c>
      <c r="AC323" s="26"/>
      <c r="AD323" s="26"/>
    </row>
    <row r="324" spans="1:30" ht="36" hidden="1" customHeight="1">
      <c r="A324" s="32">
        <v>35</v>
      </c>
      <c r="B324" s="41" t="s">
        <v>1037</v>
      </c>
      <c r="C324" s="42" t="s">
        <v>1038</v>
      </c>
      <c r="D324" s="35" t="s">
        <v>947</v>
      </c>
      <c r="E324" s="42" t="s">
        <v>1036</v>
      </c>
      <c r="F324" s="43">
        <v>13517390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6">
        <f t="shared" si="14"/>
        <v>2085.7332770000003</v>
      </c>
      <c r="W324" s="45">
        <v>2086</v>
      </c>
      <c r="X324" s="36">
        <f t="shared" si="15"/>
        <v>2086</v>
      </c>
      <c r="Y324" s="11" t="s">
        <v>34</v>
      </c>
      <c r="Z324" s="13">
        <v>9</v>
      </c>
      <c r="AA324" s="13">
        <v>66</v>
      </c>
      <c r="AB324" s="13">
        <v>5</v>
      </c>
      <c r="AC324" s="26"/>
      <c r="AD324" s="26"/>
    </row>
    <row r="325" spans="1:30" ht="36" hidden="1" customHeight="1">
      <c r="A325" s="32">
        <v>36</v>
      </c>
      <c r="B325" s="41" t="s">
        <v>1039</v>
      </c>
      <c r="C325" s="42" t="s">
        <v>1040</v>
      </c>
      <c r="D325" s="35" t="s">
        <v>947</v>
      </c>
      <c r="E325" s="42" t="s">
        <v>1036</v>
      </c>
      <c r="F325" s="43">
        <v>10828917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6">
        <f t="shared" si="14"/>
        <v>1670.9018931000001</v>
      </c>
      <c r="W325" s="45">
        <v>1671</v>
      </c>
      <c r="X325" s="36">
        <f t="shared" si="15"/>
        <v>1671</v>
      </c>
      <c r="Y325" s="11" t="s">
        <v>34</v>
      </c>
      <c r="Z325" s="13">
        <v>9</v>
      </c>
      <c r="AA325" s="13">
        <v>66</v>
      </c>
      <c r="AB325" s="13">
        <v>5</v>
      </c>
      <c r="AC325" s="26"/>
      <c r="AD325" s="26"/>
    </row>
    <row r="326" spans="1:30" ht="36" hidden="1" customHeight="1">
      <c r="A326" s="32">
        <v>37</v>
      </c>
      <c r="B326" s="41" t="s">
        <v>1041</v>
      </c>
      <c r="C326" s="42" t="s">
        <v>1042</v>
      </c>
      <c r="D326" s="35" t="s">
        <v>947</v>
      </c>
      <c r="E326" s="42" t="s">
        <v>1036</v>
      </c>
      <c r="F326" s="43">
        <v>8402933</v>
      </c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6">
        <f t="shared" si="14"/>
        <v>1296.5725619</v>
      </c>
      <c r="W326" s="45">
        <v>1297</v>
      </c>
      <c r="X326" s="36">
        <f t="shared" si="15"/>
        <v>1297</v>
      </c>
      <c r="Y326" s="11" t="s">
        <v>34</v>
      </c>
      <c r="Z326" s="13">
        <v>9</v>
      </c>
      <c r="AA326" s="13">
        <v>66</v>
      </c>
      <c r="AB326" s="13">
        <v>5</v>
      </c>
      <c r="AC326" s="26"/>
      <c r="AD326" s="26"/>
    </row>
    <row r="327" spans="1:30" ht="36" hidden="1" customHeight="1">
      <c r="A327" s="32">
        <v>38</v>
      </c>
      <c r="B327" s="41" t="s">
        <v>1043</v>
      </c>
      <c r="C327" s="42" t="s">
        <v>1044</v>
      </c>
      <c r="D327" s="35" t="s">
        <v>947</v>
      </c>
      <c r="E327" s="42" t="s">
        <v>1036</v>
      </c>
      <c r="F327" s="43">
        <v>9120480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6">
        <f t="shared" si="14"/>
        <v>1407.290064</v>
      </c>
      <c r="W327" s="45">
        <v>1407</v>
      </c>
      <c r="X327" s="36">
        <f t="shared" si="15"/>
        <v>1407</v>
      </c>
      <c r="Y327" s="11" t="s">
        <v>34</v>
      </c>
      <c r="Z327" s="13">
        <v>9</v>
      </c>
      <c r="AA327" s="13">
        <v>66</v>
      </c>
      <c r="AB327" s="13">
        <v>5</v>
      </c>
      <c r="AC327" s="26"/>
      <c r="AD327" s="26"/>
    </row>
    <row r="328" spans="1:30" ht="36" hidden="1" customHeight="1">
      <c r="A328" s="32">
        <v>39</v>
      </c>
      <c r="B328" s="41" t="s">
        <v>1045</v>
      </c>
      <c r="C328" s="42" t="s">
        <v>1046</v>
      </c>
      <c r="D328" s="35" t="s">
        <v>947</v>
      </c>
      <c r="E328" s="42" t="s">
        <v>1036</v>
      </c>
      <c r="F328" s="43">
        <v>11475107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6">
        <f t="shared" si="14"/>
        <v>1770.6090101000002</v>
      </c>
      <c r="W328" s="45">
        <v>1771</v>
      </c>
      <c r="X328" s="36">
        <f t="shared" si="15"/>
        <v>1771</v>
      </c>
      <c r="Y328" s="11" t="s">
        <v>34</v>
      </c>
      <c r="Z328" s="13">
        <v>9</v>
      </c>
      <c r="AA328" s="13">
        <v>66</v>
      </c>
      <c r="AB328" s="13">
        <v>5</v>
      </c>
      <c r="AC328" s="26"/>
      <c r="AD328" s="26"/>
    </row>
    <row r="329" spans="1:30" ht="36" hidden="1" customHeight="1">
      <c r="A329" s="32">
        <v>40</v>
      </c>
      <c r="B329" s="41" t="s">
        <v>1047</v>
      </c>
      <c r="C329" s="42" t="s">
        <v>1048</v>
      </c>
      <c r="D329" s="35" t="s">
        <v>947</v>
      </c>
      <c r="E329" s="42" t="s">
        <v>1036</v>
      </c>
      <c r="F329" s="43">
        <v>45722109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6">
        <f t="shared" si="14"/>
        <v>7054.9214187000007</v>
      </c>
      <c r="W329" s="45">
        <v>7055</v>
      </c>
      <c r="X329" s="36">
        <f t="shared" si="15"/>
        <v>7055</v>
      </c>
      <c r="Y329" s="11" t="s">
        <v>34</v>
      </c>
      <c r="Z329" s="13">
        <v>9</v>
      </c>
      <c r="AA329" s="13">
        <v>66</v>
      </c>
      <c r="AB329" s="13">
        <v>5</v>
      </c>
      <c r="AC329" s="26"/>
      <c r="AD329" s="26"/>
    </row>
    <row r="330" spans="1:30" ht="36" hidden="1" customHeight="1">
      <c r="A330" s="32">
        <v>41</v>
      </c>
      <c r="B330" s="41" t="s">
        <v>1049</v>
      </c>
      <c r="C330" s="42" t="s">
        <v>1050</v>
      </c>
      <c r="D330" s="35" t="s">
        <v>947</v>
      </c>
      <c r="E330" s="42" t="s">
        <v>1036</v>
      </c>
      <c r="F330" s="43">
        <v>6645521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6">
        <f t="shared" si="14"/>
        <v>1025.4038903000001</v>
      </c>
      <c r="W330" s="45">
        <v>1025</v>
      </c>
      <c r="X330" s="36">
        <f t="shared" si="15"/>
        <v>1025</v>
      </c>
      <c r="Y330" s="11" t="s">
        <v>34</v>
      </c>
      <c r="Z330" s="13">
        <v>9</v>
      </c>
      <c r="AA330" s="13">
        <v>66</v>
      </c>
      <c r="AB330" s="13">
        <v>5</v>
      </c>
      <c r="AC330" s="26"/>
      <c r="AD330" s="26"/>
    </row>
    <row r="331" spans="1:30" ht="36" hidden="1" customHeight="1">
      <c r="A331" s="32">
        <v>42</v>
      </c>
      <c r="B331" s="41" t="s">
        <v>1051</v>
      </c>
      <c r="C331" s="42" t="s">
        <v>1052</v>
      </c>
      <c r="D331" s="35" t="s">
        <v>947</v>
      </c>
      <c r="E331" s="42" t="s">
        <v>1036</v>
      </c>
      <c r="F331" s="43">
        <v>6736438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6">
        <f t="shared" si="14"/>
        <v>1039.4323834000002</v>
      </c>
      <c r="W331" s="45">
        <v>1039</v>
      </c>
      <c r="X331" s="36">
        <f t="shared" si="15"/>
        <v>1039</v>
      </c>
      <c r="Y331" s="11" t="s">
        <v>34</v>
      </c>
      <c r="Z331" s="13">
        <v>9</v>
      </c>
      <c r="AA331" s="13">
        <v>66</v>
      </c>
      <c r="AB331" s="13">
        <v>5</v>
      </c>
      <c r="AC331" s="26"/>
      <c r="AD331" s="26"/>
    </row>
    <row r="332" spans="1:30" ht="36" hidden="1" customHeight="1">
      <c r="A332" s="32">
        <v>43</v>
      </c>
      <c r="B332" s="41" t="s">
        <v>1053</v>
      </c>
      <c r="C332" s="42" t="s">
        <v>1054</v>
      </c>
      <c r="D332" s="35" t="s">
        <v>947</v>
      </c>
      <c r="E332" s="42" t="s">
        <v>1036</v>
      </c>
      <c r="F332" s="43">
        <v>8374000</v>
      </c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6">
        <f t="shared" si="14"/>
        <v>1292.1082000000001</v>
      </c>
      <c r="W332" s="45">
        <v>1292</v>
      </c>
      <c r="X332" s="36">
        <f t="shared" si="15"/>
        <v>1292</v>
      </c>
      <c r="Y332" s="11" t="s">
        <v>34</v>
      </c>
      <c r="Z332" s="13">
        <v>9</v>
      </c>
      <c r="AA332" s="13">
        <v>66</v>
      </c>
      <c r="AB332" s="13">
        <v>5</v>
      </c>
      <c r="AC332" s="38" t="s">
        <v>1055</v>
      </c>
      <c r="AD332" s="38">
        <v>248</v>
      </c>
    </row>
    <row r="333" spans="1:30" ht="36" hidden="1" customHeight="1">
      <c r="A333" s="32">
        <v>44</v>
      </c>
      <c r="B333" s="41" t="s">
        <v>1056</v>
      </c>
      <c r="C333" s="42" t="s">
        <v>1057</v>
      </c>
      <c r="D333" s="35" t="s">
        <v>947</v>
      </c>
      <c r="E333" s="42" t="s">
        <v>1036</v>
      </c>
      <c r="F333" s="43">
        <v>23158000</v>
      </c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6">
        <f t="shared" si="14"/>
        <v>3573.2794000000004</v>
      </c>
      <c r="W333" s="45">
        <v>3573</v>
      </c>
      <c r="X333" s="36">
        <f t="shared" si="15"/>
        <v>3573</v>
      </c>
      <c r="Y333" s="11" t="s">
        <v>34</v>
      </c>
      <c r="Z333" s="13">
        <v>9</v>
      </c>
      <c r="AA333" s="13">
        <v>66</v>
      </c>
      <c r="AB333" s="13">
        <v>5</v>
      </c>
      <c r="AC333" s="26"/>
      <c r="AD333" s="26"/>
    </row>
    <row r="334" spans="1:30" ht="36" hidden="1" customHeight="1">
      <c r="A334" s="32">
        <v>45</v>
      </c>
      <c r="B334" s="41" t="s">
        <v>1058</v>
      </c>
      <c r="C334" s="42" t="s">
        <v>1059</v>
      </c>
      <c r="D334" s="35" t="s">
        <v>947</v>
      </c>
      <c r="E334" s="42" t="s">
        <v>1036</v>
      </c>
      <c r="F334" s="43">
        <v>15490000</v>
      </c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6">
        <f t="shared" si="14"/>
        <v>2390.107</v>
      </c>
      <c r="W334" s="45">
        <v>2390</v>
      </c>
      <c r="X334" s="36">
        <f t="shared" si="15"/>
        <v>2390</v>
      </c>
      <c r="Y334" s="11" t="s">
        <v>34</v>
      </c>
      <c r="Z334" s="13">
        <v>9</v>
      </c>
      <c r="AA334" s="13">
        <v>66</v>
      </c>
      <c r="AB334" s="13">
        <v>5</v>
      </c>
      <c r="AC334" s="26"/>
      <c r="AD334" s="26"/>
    </row>
    <row r="335" spans="1:30" ht="36" hidden="1" customHeight="1">
      <c r="A335" s="32">
        <v>46</v>
      </c>
      <c r="B335" s="41" t="s">
        <v>1060</v>
      </c>
      <c r="C335" s="42" t="s">
        <v>1061</v>
      </c>
      <c r="D335" s="35" t="s">
        <v>947</v>
      </c>
      <c r="E335" s="42" t="s">
        <v>1036</v>
      </c>
      <c r="F335" s="43">
        <v>13437000</v>
      </c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6">
        <f t="shared" si="14"/>
        <v>2073.3290999999999</v>
      </c>
      <c r="W335" s="45">
        <v>2073</v>
      </c>
      <c r="X335" s="36">
        <f t="shared" si="15"/>
        <v>2073</v>
      </c>
      <c r="Y335" s="11" t="s">
        <v>34</v>
      </c>
      <c r="Z335" s="13">
        <v>9</v>
      </c>
      <c r="AA335" s="13">
        <v>66</v>
      </c>
      <c r="AB335" s="13">
        <v>5</v>
      </c>
      <c r="AC335" s="13"/>
      <c r="AD335" s="13"/>
    </row>
    <row r="336" spans="1:30" ht="36" hidden="1" customHeight="1">
      <c r="A336" s="32">
        <v>47</v>
      </c>
      <c r="B336" s="41" t="s">
        <v>1062</v>
      </c>
      <c r="C336" s="42" t="s">
        <v>1063</v>
      </c>
      <c r="D336" s="35" t="s">
        <v>947</v>
      </c>
      <c r="E336" s="42" t="s">
        <v>1036</v>
      </c>
      <c r="F336" s="43">
        <v>8037620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6">
        <f t="shared" si="14"/>
        <v>1240.2047660000001</v>
      </c>
      <c r="W336" s="45">
        <v>1240</v>
      </c>
      <c r="X336" s="36">
        <f t="shared" si="15"/>
        <v>1240</v>
      </c>
      <c r="Y336" s="11" t="s">
        <v>34</v>
      </c>
      <c r="Z336" s="13">
        <v>9</v>
      </c>
      <c r="AA336" s="13">
        <v>66</v>
      </c>
      <c r="AB336" s="13">
        <v>5</v>
      </c>
      <c r="AC336" s="13"/>
      <c r="AD336" s="13"/>
    </row>
    <row r="337" spans="1:30" ht="36" hidden="1" customHeight="1">
      <c r="A337" s="32">
        <v>1</v>
      </c>
      <c r="B337" s="46" t="s">
        <v>1064</v>
      </c>
      <c r="C337" s="47" t="s">
        <v>1065</v>
      </c>
      <c r="D337" s="48" t="s">
        <v>32</v>
      </c>
      <c r="E337" s="47" t="s">
        <v>1066</v>
      </c>
      <c r="F337" s="49"/>
      <c r="G337" s="37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6">
        <f t="shared" si="14"/>
        <v>0</v>
      </c>
      <c r="W337" s="30">
        <v>1195</v>
      </c>
      <c r="X337" s="30">
        <v>1195</v>
      </c>
      <c r="Y337" s="48" t="s">
        <v>34</v>
      </c>
      <c r="Z337" s="13">
        <v>10</v>
      </c>
      <c r="AA337" s="13">
        <v>10</v>
      </c>
      <c r="AB337" s="13">
        <v>5</v>
      </c>
      <c r="AC337" s="13"/>
      <c r="AD337" s="13"/>
    </row>
    <row r="338" spans="1:30" ht="36" hidden="1" customHeight="1">
      <c r="A338" s="32">
        <v>2</v>
      </c>
      <c r="B338" s="46" t="s">
        <v>1067</v>
      </c>
      <c r="C338" s="47" t="s">
        <v>1068</v>
      </c>
      <c r="D338" s="48" t="s">
        <v>32</v>
      </c>
      <c r="E338" s="47" t="s">
        <v>1069</v>
      </c>
      <c r="F338" s="49"/>
      <c r="G338" s="37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6">
        <f t="shared" si="14"/>
        <v>0</v>
      </c>
      <c r="W338" s="30">
        <v>6285</v>
      </c>
      <c r="X338" s="30">
        <v>6285</v>
      </c>
      <c r="Y338" s="48" t="s">
        <v>34</v>
      </c>
      <c r="Z338" s="13">
        <v>10</v>
      </c>
      <c r="AA338" s="13">
        <v>10</v>
      </c>
      <c r="AB338" s="13">
        <v>5</v>
      </c>
      <c r="AC338" s="13" t="s">
        <v>1070</v>
      </c>
      <c r="AD338" s="13">
        <v>2043</v>
      </c>
    </row>
    <row r="339" spans="1:30" ht="36" hidden="1" customHeight="1">
      <c r="A339" s="32">
        <v>3</v>
      </c>
      <c r="B339" s="46" t="s">
        <v>1071</v>
      </c>
      <c r="C339" s="47" t="s">
        <v>1072</v>
      </c>
      <c r="D339" s="48" t="s">
        <v>32</v>
      </c>
      <c r="E339" s="47" t="s">
        <v>1073</v>
      </c>
      <c r="F339" s="49"/>
      <c r="G339" s="37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6">
        <f t="shared" si="14"/>
        <v>0</v>
      </c>
      <c r="W339" s="30">
        <v>1875</v>
      </c>
      <c r="X339" s="30">
        <v>1875</v>
      </c>
      <c r="Y339" s="48" t="s">
        <v>34</v>
      </c>
      <c r="Z339" s="13">
        <v>10</v>
      </c>
      <c r="AA339" s="13">
        <v>10</v>
      </c>
      <c r="AB339" s="13">
        <v>5</v>
      </c>
      <c r="AC339" s="13" t="s">
        <v>1074</v>
      </c>
      <c r="AD339" s="13">
        <v>2441</v>
      </c>
    </row>
    <row r="340" spans="1:30" ht="36" hidden="1" customHeight="1">
      <c r="A340" s="32">
        <v>4</v>
      </c>
      <c r="B340" s="46" t="s">
        <v>1075</v>
      </c>
      <c r="C340" s="47" t="s">
        <v>1076</v>
      </c>
      <c r="D340" s="48" t="s">
        <v>32</v>
      </c>
      <c r="E340" s="47" t="s">
        <v>86</v>
      </c>
      <c r="F340" s="49"/>
      <c r="G340" s="37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6">
        <f t="shared" si="14"/>
        <v>0</v>
      </c>
      <c r="W340" s="30">
        <v>1804</v>
      </c>
      <c r="X340" s="30">
        <v>1804</v>
      </c>
      <c r="Y340" s="48" t="s">
        <v>34</v>
      </c>
      <c r="Z340" s="13">
        <v>10</v>
      </c>
      <c r="AA340" s="13">
        <v>10</v>
      </c>
      <c r="AB340" s="13">
        <v>5</v>
      </c>
      <c r="AC340" s="13" t="s">
        <v>1077</v>
      </c>
      <c r="AD340" s="13">
        <v>2442</v>
      </c>
    </row>
    <row r="341" spans="1:30" ht="36" hidden="1" customHeight="1">
      <c r="A341" s="32">
        <v>5</v>
      </c>
      <c r="B341" s="46" t="s">
        <v>1078</v>
      </c>
      <c r="C341" s="47" t="s">
        <v>1079</v>
      </c>
      <c r="D341" s="48" t="s">
        <v>32</v>
      </c>
      <c r="E341" s="47" t="s">
        <v>86</v>
      </c>
      <c r="F341" s="16">
        <v>11624416</v>
      </c>
      <c r="G341" s="37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6">
        <f t="shared" si="14"/>
        <v>1793.6473888</v>
      </c>
      <c r="W341" s="30">
        <v>1715</v>
      </c>
      <c r="X341" s="30">
        <v>1715</v>
      </c>
      <c r="Y341" s="11" t="s">
        <v>51</v>
      </c>
      <c r="Z341" s="13">
        <v>10</v>
      </c>
      <c r="AA341" s="13">
        <v>10</v>
      </c>
      <c r="AB341" s="13">
        <v>5</v>
      </c>
      <c r="AC341" s="13" t="s">
        <v>1080</v>
      </c>
      <c r="AD341" s="13">
        <v>2443</v>
      </c>
    </row>
    <row r="342" spans="1:30" ht="36" hidden="1" customHeight="1">
      <c r="A342" s="32">
        <v>6</v>
      </c>
      <c r="B342" s="46" t="s">
        <v>1081</v>
      </c>
      <c r="C342" s="47" t="s">
        <v>1082</v>
      </c>
      <c r="D342" s="48" t="s">
        <v>32</v>
      </c>
      <c r="E342" s="47" t="s">
        <v>1083</v>
      </c>
      <c r="F342" s="49"/>
      <c r="G342" s="37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6">
        <f t="shared" si="14"/>
        <v>0</v>
      </c>
      <c r="W342" s="30">
        <v>1909</v>
      </c>
      <c r="X342" s="30">
        <v>1909</v>
      </c>
      <c r="Y342" s="48" t="s">
        <v>34</v>
      </c>
      <c r="Z342" s="13">
        <v>10</v>
      </c>
      <c r="AA342" s="13">
        <v>10</v>
      </c>
      <c r="AB342" s="13">
        <v>5</v>
      </c>
      <c r="AC342" s="13" t="s">
        <v>1084</v>
      </c>
      <c r="AD342" s="13">
        <v>2444</v>
      </c>
    </row>
    <row r="343" spans="1:30" ht="36" hidden="1" customHeight="1">
      <c r="A343" s="32">
        <v>7</v>
      </c>
      <c r="B343" s="46" t="s">
        <v>1085</v>
      </c>
      <c r="C343" s="47" t="s">
        <v>1086</v>
      </c>
      <c r="D343" s="48" t="s">
        <v>32</v>
      </c>
      <c r="E343" s="47" t="s">
        <v>86</v>
      </c>
      <c r="F343" s="49"/>
      <c r="G343" s="37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6">
        <f t="shared" si="14"/>
        <v>0</v>
      </c>
      <c r="W343" s="30">
        <v>2868</v>
      </c>
      <c r="X343" s="30">
        <v>2868</v>
      </c>
      <c r="Y343" s="48" t="s">
        <v>34</v>
      </c>
      <c r="Z343" s="13">
        <v>10</v>
      </c>
      <c r="AA343" s="13">
        <v>10</v>
      </c>
      <c r="AB343" s="13">
        <v>5</v>
      </c>
      <c r="AC343" s="13" t="s">
        <v>1087</v>
      </c>
      <c r="AD343" s="13">
        <v>2445</v>
      </c>
    </row>
    <row r="344" spans="1:30" ht="36" hidden="1" customHeight="1">
      <c r="A344" s="32">
        <v>8</v>
      </c>
      <c r="B344" s="46" t="s">
        <v>1088</v>
      </c>
      <c r="C344" s="47" t="s">
        <v>1089</v>
      </c>
      <c r="D344" s="48" t="s">
        <v>32</v>
      </c>
      <c r="E344" s="47" t="s">
        <v>1090</v>
      </c>
      <c r="F344" s="16">
        <v>16621920</v>
      </c>
      <c r="G344" s="37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6">
        <f t="shared" si="14"/>
        <v>2564.762256</v>
      </c>
      <c r="W344" s="30">
        <v>2473</v>
      </c>
      <c r="X344" s="30">
        <v>2473</v>
      </c>
      <c r="Y344" s="11" t="s">
        <v>51</v>
      </c>
      <c r="Z344" s="13">
        <v>10</v>
      </c>
      <c r="AA344" s="13">
        <v>10</v>
      </c>
      <c r="AB344" s="13">
        <v>5</v>
      </c>
      <c r="AC344" s="13" t="s">
        <v>1091</v>
      </c>
      <c r="AD344" s="13">
        <v>2446</v>
      </c>
    </row>
    <row r="345" spans="1:30" ht="36" hidden="1" customHeight="1">
      <c r="A345" s="32">
        <v>9</v>
      </c>
      <c r="B345" s="46" t="s">
        <v>1092</v>
      </c>
      <c r="C345" s="47" t="s">
        <v>1093</v>
      </c>
      <c r="D345" s="48" t="s">
        <v>32</v>
      </c>
      <c r="E345" s="47" t="s">
        <v>1094</v>
      </c>
      <c r="F345" s="49"/>
      <c r="G345" s="37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6">
        <f t="shared" si="14"/>
        <v>0</v>
      </c>
      <c r="W345" s="30">
        <v>2474</v>
      </c>
      <c r="X345" s="30">
        <v>2474</v>
      </c>
      <c r="Y345" s="48" t="s">
        <v>34</v>
      </c>
      <c r="Z345" s="13">
        <v>10</v>
      </c>
      <c r="AA345" s="13">
        <v>10</v>
      </c>
      <c r="AB345" s="13">
        <v>5</v>
      </c>
      <c r="AC345" s="13" t="s">
        <v>1095</v>
      </c>
      <c r="AD345" s="13">
        <v>2447</v>
      </c>
    </row>
    <row r="346" spans="1:30" ht="36" hidden="1" customHeight="1">
      <c r="A346" s="32">
        <v>10</v>
      </c>
      <c r="B346" s="46" t="s">
        <v>1096</v>
      </c>
      <c r="C346" s="47" t="s">
        <v>1097</v>
      </c>
      <c r="D346" s="48" t="s">
        <v>32</v>
      </c>
      <c r="E346" s="47" t="s">
        <v>1098</v>
      </c>
      <c r="F346" s="50">
        <v>35640150</v>
      </c>
      <c r="G346" s="37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6">
        <f t="shared" si="14"/>
        <v>5499.2751450000005</v>
      </c>
      <c r="W346" s="30">
        <v>5499.2751449999996</v>
      </c>
      <c r="X346" s="30">
        <v>5499.2751449999996</v>
      </c>
      <c r="Y346" s="11" t="s">
        <v>51</v>
      </c>
      <c r="Z346" s="13">
        <v>10</v>
      </c>
      <c r="AA346" s="13">
        <v>10</v>
      </c>
      <c r="AB346" s="13">
        <v>5</v>
      </c>
      <c r="AC346" s="13" t="s">
        <v>1099</v>
      </c>
      <c r="AD346" s="13">
        <v>2448</v>
      </c>
    </row>
    <row r="347" spans="1:30" ht="36" hidden="1" customHeight="1">
      <c r="A347" s="32">
        <v>11</v>
      </c>
      <c r="B347" s="46" t="s">
        <v>1100</v>
      </c>
      <c r="C347" s="47" t="s">
        <v>1101</v>
      </c>
      <c r="D347" s="48" t="s">
        <v>32</v>
      </c>
      <c r="E347" s="47" t="s">
        <v>1090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6">
        <f t="shared" si="14"/>
        <v>0</v>
      </c>
      <c r="W347" s="30">
        <v>3291</v>
      </c>
      <c r="X347" s="30">
        <v>3291</v>
      </c>
      <c r="Y347" s="48" t="s">
        <v>34</v>
      </c>
      <c r="Z347" s="13">
        <v>10</v>
      </c>
      <c r="AA347" s="13">
        <v>10</v>
      </c>
      <c r="AB347" s="13">
        <v>5</v>
      </c>
      <c r="AC347" s="13" t="s">
        <v>1102</v>
      </c>
      <c r="AD347" s="13">
        <v>2449</v>
      </c>
    </row>
    <row r="348" spans="1:30" ht="36" hidden="1" customHeight="1">
      <c r="A348" s="32">
        <v>12</v>
      </c>
      <c r="B348" s="46" t="s">
        <v>1103</v>
      </c>
      <c r="C348" s="47" t="s">
        <v>1101</v>
      </c>
      <c r="D348" s="48" t="s">
        <v>32</v>
      </c>
      <c r="E348" s="47" t="s">
        <v>86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6">
        <f t="shared" si="14"/>
        <v>0</v>
      </c>
      <c r="W348" s="30">
        <v>1699</v>
      </c>
      <c r="X348" s="30">
        <v>1699</v>
      </c>
      <c r="Y348" s="48" t="s">
        <v>34</v>
      </c>
      <c r="Z348" s="13">
        <v>10</v>
      </c>
      <c r="AA348" s="13">
        <v>10</v>
      </c>
      <c r="AB348" s="13">
        <v>5</v>
      </c>
      <c r="AC348" s="13" t="s">
        <v>1104</v>
      </c>
      <c r="AD348" s="13">
        <v>2450</v>
      </c>
    </row>
    <row r="349" spans="1:30" ht="36" hidden="1" customHeight="1">
      <c r="A349" s="32">
        <v>13</v>
      </c>
      <c r="B349" s="51" t="s">
        <v>1105</v>
      </c>
      <c r="C349" s="52" t="s">
        <v>1106</v>
      </c>
      <c r="D349" s="48" t="s">
        <v>32</v>
      </c>
      <c r="E349" s="52" t="s">
        <v>33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6">
        <f t="shared" si="14"/>
        <v>0</v>
      </c>
      <c r="W349" s="30">
        <v>2183</v>
      </c>
      <c r="X349" s="30">
        <v>2183</v>
      </c>
      <c r="Y349" s="48" t="s">
        <v>34</v>
      </c>
      <c r="Z349" s="13">
        <v>10</v>
      </c>
      <c r="AA349" s="13">
        <v>10</v>
      </c>
      <c r="AB349" s="13">
        <v>5</v>
      </c>
      <c r="AC349" s="13" t="s">
        <v>1107</v>
      </c>
      <c r="AD349" s="13">
        <v>2451</v>
      </c>
    </row>
    <row r="350" spans="1:30" ht="36" hidden="1" customHeight="1">
      <c r="A350" s="32">
        <v>14</v>
      </c>
      <c r="B350" s="46" t="s">
        <v>1108</v>
      </c>
      <c r="C350" s="47" t="s">
        <v>1106</v>
      </c>
      <c r="D350" s="48" t="s">
        <v>32</v>
      </c>
      <c r="E350" s="47" t="s">
        <v>33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6">
        <f t="shared" si="14"/>
        <v>0</v>
      </c>
      <c r="W350" s="30">
        <v>1214</v>
      </c>
      <c r="X350" s="30">
        <v>1214</v>
      </c>
      <c r="Y350" s="48" t="s">
        <v>34</v>
      </c>
      <c r="Z350" s="13">
        <v>10</v>
      </c>
      <c r="AA350" s="13">
        <v>10</v>
      </c>
      <c r="AB350" s="13">
        <v>5</v>
      </c>
      <c r="AC350" s="13" t="s">
        <v>1109</v>
      </c>
      <c r="AD350" s="13">
        <v>2452</v>
      </c>
    </row>
    <row r="351" spans="1:30" ht="36" hidden="1" customHeight="1">
      <c r="A351" s="32">
        <v>15</v>
      </c>
      <c r="B351" s="53" t="s">
        <v>1110</v>
      </c>
      <c r="C351" s="52" t="s">
        <v>1111</v>
      </c>
      <c r="D351" s="48" t="s">
        <v>32</v>
      </c>
      <c r="E351" s="52" t="s">
        <v>1098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6">
        <f t="shared" si="14"/>
        <v>0</v>
      </c>
      <c r="W351" s="30">
        <v>1154</v>
      </c>
      <c r="X351" s="30">
        <v>1154</v>
      </c>
      <c r="Y351" s="48" t="s">
        <v>34</v>
      </c>
      <c r="Z351" s="13">
        <v>10</v>
      </c>
      <c r="AA351" s="13">
        <v>10</v>
      </c>
      <c r="AB351" s="13">
        <v>5</v>
      </c>
      <c r="AC351" s="13" t="s">
        <v>1112</v>
      </c>
      <c r="AD351" s="13">
        <v>2453</v>
      </c>
    </row>
    <row r="352" spans="1:30" ht="36" hidden="1" customHeight="1">
      <c r="A352" s="32">
        <v>16</v>
      </c>
      <c r="B352" s="53" t="s">
        <v>1113</v>
      </c>
      <c r="C352" s="52" t="s">
        <v>1114</v>
      </c>
      <c r="D352" s="48" t="s">
        <v>32</v>
      </c>
      <c r="E352" s="52" t="s">
        <v>33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6">
        <f t="shared" si="14"/>
        <v>0</v>
      </c>
      <c r="W352" s="30">
        <v>1034</v>
      </c>
      <c r="X352" s="30">
        <v>1034</v>
      </c>
      <c r="Y352" s="48" t="s">
        <v>34</v>
      </c>
      <c r="Z352" s="13">
        <v>10</v>
      </c>
      <c r="AA352" s="13">
        <v>10</v>
      </c>
      <c r="AB352" s="13">
        <v>5</v>
      </c>
      <c r="AC352" s="13" t="s">
        <v>1115</v>
      </c>
      <c r="AD352" s="13">
        <v>2454</v>
      </c>
    </row>
    <row r="353" spans="1:30" ht="36" hidden="1" customHeight="1">
      <c r="A353" s="32">
        <v>17</v>
      </c>
      <c r="B353" s="46" t="s">
        <v>1116</v>
      </c>
      <c r="C353" s="47" t="s">
        <v>1117</v>
      </c>
      <c r="D353" s="48" t="s">
        <v>32</v>
      </c>
      <c r="E353" s="47" t="s">
        <v>1118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6">
        <f t="shared" si="14"/>
        <v>0</v>
      </c>
      <c r="W353" s="30">
        <v>1022</v>
      </c>
      <c r="X353" s="30">
        <v>1022</v>
      </c>
      <c r="Y353" s="48" t="s">
        <v>34</v>
      </c>
      <c r="Z353" s="13">
        <v>10</v>
      </c>
      <c r="AA353" s="13">
        <v>10</v>
      </c>
      <c r="AB353" s="13">
        <v>5</v>
      </c>
      <c r="AC353" s="13" t="s">
        <v>1119</v>
      </c>
      <c r="AD353" s="13">
        <v>2455</v>
      </c>
    </row>
    <row r="354" spans="1:30" ht="36" hidden="1" customHeight="1">
      <c r="A354" s="32">
        <v>18</v>
      </c>
      <c r="B354" s="53" t="s">
        <v>1120</v>
      </c>
      <c r="C354" s="48" t="s">
        <v>1065</v>
      </c>
      <c r="D354" s="48" t="s">
        <v>32</v>
      </c>
      <c r="E354" s="48" t="s">
        <v>1121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6">
        <f t="shared" si="14"/>
        <v>0</v>
      </c>
      <c r="W354" s="30">
        <v>1138</v>
      </c>
      <c r="X354" s="30">
        <v>1138</v>
      </c>
      <c r="Y354" s="48" t="s">
        <v>34</v>
      </c>
      <c r="Z354" s="13">
        <v>10</v>
      </c>
      <c r="AA354" s="13">
        <v>10</v>
      </c>
      <c r="AB354" s="13">
        <v>5</v>
      </c>
      <c r="AC354" s="13" t="s">
        <v>1122</v>
      </c>
      <c r="AD354" s="13">
        <v>250</v>
      </c>
    </row>
    <row r="355" spans="1:30" ht="36" hidden="1" customHeight="1">
      <c r="A355" s="32">
        <v>19</v>
      </c>
      <c r="B355" s="46" t="s">
        <v>1123</v>
      </c>
      <c r="C355" s="48" t="s">
        <v>1065</v>
      </c>
      <c r="D355" s="48" t="s">
        <v>32</v>
      </c>
      <c r="E355" s="48" t="s">
        <v>1124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6">
        <f t="shared" si="14"/>
        <v>0</v>
      </c>
      <c r="W355" s="30">
        <v>1612</v>
      </c>
      <c r="X355" s="30">
        <v>1612</v>
      </c>
      <c r="Y355" s="48" t="s">
        <v>34</v>
      </c>
      <c r="Z355" s="13">
        <v>10</v>
      </c>
      <c r="AA355" s="13">
        <v>10</v>
      </c>
      <c r="AB355" s="13">
        <v>5</v>
      </c>
      <c r="AC355" s="13" t="s">
        <v>1125</v>
      </c>
      <c r="AD355" s="13">
        <v>252</v>
      </c>
    </row>
    <row r="356" spans="1:30" ht="36" hidden="1" customHeight="1">
      <c r="A356" s="32">
        <v>20</v>
      </c>
      <c r="B356" s="53" t="s">
        <v>1126</v>
      </c>
      <c r="C356" s="48" t="s">
        <v>1127</v>
      </c>
      <c r="D356" s="48" t="s">
        <v>32</v>
      </c>
      <c r="E356" s="48" t="s">
        <v>1128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6">
        <f t="shared" si="14"/>
        <v>0</v>
      </c>
      <c r="W356" s="30">
        <v>1078</v>
      </c>
      <c r="X356" s="30">
        <v>1078</v>
      </c>
      <c r="Y356" s="48" t="s">
        <v>34</v>
      </c>
      <c r="Z356" s="13">
        <v>10</v>
      </c>
      <c r="AA356" s="13">
        <v>10</v>
      </c>
      <c r="AB356" s="13">
        <v>5</v>
      </c>
      <c r="AC356" s="13" t="s">
        <v>1129</v>
      </c>
      <c r="AD356" s="13">
        <v>253</v>
      </c>
    </row>
    <row r="357" spans="1:30" ht="36" hidden="1" customHeight="1">
      <c r="A357" s="32">
        <v>21</v>
      </c>
      <c r="B357" s="46" t="s">
        <v>1130</v>
      </c>
      <c r="C357" s="48" t="s">
        <v>1065</v>
      </c>
      <c r="D357" s="48" t="s">
        <v>32</v>
      </c>
      <c r="E357" s="54" t="s">
        <v>1131</v>
      </c>
      <c r="F357" s="16">
        <v>25077406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6">
        <f t="shared" si="14"/>
        <v>3869.4437458000002</v>
      </c>
      <c r="W357" s="30">
        <v>3187</v>
      </c>
      <c r="X357" s="30">
        <v>3187</v>
      </c>
      <c r="Y357" s="11" t="s">
        <v>51</v>
      </c>
      <c r="Z357" s="13">
        <v>10</v>
      </c>
      <c r="AA357" s="13">
        <v>10</v>
      </c>
      <c r="AB357" s="13">
        <v>5</v>
      </c>
      <c r="AC357" s="13" t="s">
        <v>1132</v>
      </c>
      <c r="AD357" s="13">
        <v>254</v>
      </c>
    </row>
    <row r="358" spans="1:30" ht="36" hidden="1" customHeight="1">
      <c r="A358" s="32">
        <v>22</v>
      </c>
      <c r="B358" s="53" t="s">
        <v>1133</v>
      </c>
      <c r="C358" s="48" t="s">
        <v>1127</v>
      </c>
      <c r="D358" s="48" t="s">
        <v>32</v>
      </c>
      <c r="E358" s="48" t="s">
        <v>1128</v>
      </c>
      <c r="F358" s="16">
        <v>25374928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6">
        <f t="shared" si="14"/>
        <v>3915.3513904000001</v>
      </c>
      <c r="W358" s="30">
        <v>3669</v>
      </c>
      <c r="X358" s="30">
        <v>3669</v>
      </c>
      <c r="Y358" s="11" t="s">
        <v>51</v>
      </c>
      <c r="Z358" s="13">
        <v>10</v>
      </c>
      <c r="AA358" s="13">
        <v>10</v>
      </c>
      <c r="AB358" s="13">
        <v>5</v>
      </c>
      <c r="AC358" s="13" t="s">
        <v>1134</v>
      </c>
      <c r="AD358" s="13">
        <v>255</v>
      </c>
    </row>
    <row r="359" spans="1:30" ht="36" hidden="1" customHeight="1">
      <c r="A359" s="32">
        <v>23</v>
      </c>
      <c r="B359" s="53" t="s">
        <v>1135</v>
      </c>
      <c r="C359" s="48" t="s">
        <v>1136</v>
      </c>
      <c r="D359" s="48" t="s">
        <v>32</v>
      </c>
      <c r="E359" s="54" t="s">
        <v>1131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6">
        <f t="shared" si="14"/>
        <v>0</v>
      </c>
      <c r="W359" s="30">
        <v>4203</v>
      </c>
      <c r="X359" s="30">
        <v>4203</v>
      </c>
      <c r="Y359" s="48" t="s">
        <v>34</v>
      </c>
      <c r="Z359" s="13">
        <v>10</v>
      </c>
      <c r="AA359" s="13">
        <v>10</v>
      </c>
      <c r="AB359" s="13">
        <v>5</v>
      </c>
      <c r="AC359" s="13" t="s">
        <v>1137</v>
      </c>
      <c r="AD359" s="13">
        <v>256</v>
      </c>
    </row>
    <row r="360" spans="1:30" ht="36" hidden="1" customHeight="1">
      <c r="A360" s="32">
        <v>24</v>
      </c>
      <c r="B360" s="53" t="s">
        <v>1138</v>
      </c>
      <c r="C360" s="48" t="s">
        <v>1139</v>
      </c>
      <c r="D360" s="48" t="s">
        <v>32</v>
      </c>
      <c r="E360" s="48" t="s">
        <v>1140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6">
        <f t="shared" si="14"/>
        <v>0</v>
      </c>
      <c r="W360" s="30">
        <v>3405</v>
      </c>
      <c r="X360" s="30">
        <v>3405</v>
      </c>
      <c r="Y360" s="48" t="s">
        <v>34</v>
      </c>
      <c r="Z360" s="13">
        <v>10</v>
      </c>
      <c r="AA360" s="13">
        <v>10</v>
      </c>
      <c r="AB360" s="13">
        <v>5</v>
      </c>
      <c r="AC360" s="13" t="s">
        <v>1141</v>
      </c>
      <c r="AD360" s="13">
        <v>257</v>
      </c>
    </row>
    <row r="361" spans="1:30" ht="36" hidden="1" customHeight="1">
      <c r="A361" s="32">
        <v>25</v>
      </c>
      <c r="B361" s="46" t="s">
        <v>1142</v>
      </c>
      <c r="C361" s="48" t="s">
        <v>1143</v>
      </c>
      <c r="D361" s="48" t="s">
        <v>32</v>
      </c>
      <c r="E361" s="48" t="s">
        <v>125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6">
        <f t="shared" si="14"/>
        <v>0</v>
      </c>
      <c r="W361" s="30">
        <v>2340</v>
      </c>
      <c r="X361" s="30">
        <v>2340</v>
      </c>
      <c r="Y361" s="48" t="s">
        <v>34</v>
      </c>
      <c r="Z361" s="13">
        <v>10</v>
      </c>
      <c r="AA361" s="13">
        <v>10</v>
      </c>
      <c r="AB361" s="13">
        <v>5</v>
      </c>
      <c r="AC361" s="13" t="s">
        <v>1144</v>
      </c>
      <c r="AD361" s="13">
        <v>258</v>
      </c>
    </row>
    <row r="362" spans="1:30" ht="36" hidden="1" customHeight="1">
      <c r="A362" s="32">
        <v>26</v>
      </c>
      <c r="B362" s="53" t="s">
        <v>1145</v>
      </c>
      <c r="C362" s="48" t="s">
        <v>1101</v>
      </c>
      <c r="D362" s="48" t="s">
        <v>32</v>
      </c>
      <c r="E362" s="48" t="s">
        <v>1128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6">
        <f t="shared" si="14"/>
        <v>0</v>
      </c>
      <c r="W362" s="30">
        <v>1562</v>
      </c>
      <c r="X362" s="30">
        <v>1562</v>
      </c>
      <c r="Y362" s="48" t="s">
        <v>34</v>
      </c>
      <c r="Z362" s="13">
        <v>10</v>
      </c>
      <c r="AA362" s="13">
        <v>10</v>
      </c>
      <c r="AB362" s="13">
        <v>5</v>
      </c>
      <c r="AC362" s="13" t="s">
        <v>1146</v>
      </c>
      <c r="AD362" s="13">
        <v>259</v>
      </c>
    </row>
    <row r="363" spans="1:30" ht="36" hidden="1" customHeight="1">
      <c r="A363" s="32">
        <v>27</v>
      </c>
      <c r="B363" s="53" t="s">
        <v>1147</v>
      </c>
      <c r="C363" s="48" t="s">
        <v>1101</v>
      </c>
      <c r="D363" s="48" t="s">
        <v>32</v>
      </c>
      <c r="E363" s="48" t="s">
        <v>33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6">
        <f t="shared" si="14"/>
        <v>0</v>
      </c>
      <c r="W363" s="30">
        <v>3280</v>
      </c>
      <c r="X363" s="30">
        <v>3280</v>
      </c>
      <c r="Y363" s="48" t="s">
        <v>34</v>
      </c>
      <c r="Z363" s="13">
        <v>10</v>
      </c>
      <c r="AA363" s="13">
        <v>10</v>
      </c>
      <c r="AB363" s="13">
        <v>5</v>
      </c>
      <c r="AC363" s="13" t="s">
        <v>1148</v>
      </c>
      <c r="AD363" s="13">
        <v>260</v>
      </c>
    </row>
    <row r="364" spans="1:30" ht="36" hidden="1" customHeight="1">
      <c r="A364" s="32">
        <v>28</v>
      </c>
      <c r="B364" s="46" t="s">
        <v>1149</v>
      </c>
      <c r="C364" s="48" t="s">
        <v>1101</v>
      </c>
      <c r="D364" s="48" t="s">
        <v>32</v>
      </c>
      <c r="E364" s="48" t="s">
        <v>33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6">
        <f t="shared" si="14"/>
        <v>0</v>
      </c>
      <c r="W364" s="30">
        <v>2556</v>
      </c>
      <c r="X364" s="30">
        <v>2556</v>
      </c>
      <c r="Y364" s="48" t="s">
        <v>34</v>
      </c>
      <c r="Z364" s="13">
        <v>10</v>
      </c>
      <c r="AA364" s="13">
        <v>10</v>
      </c>
      <c r="AB364" s="13">
        <v>5</v>
      </c>
      <c r="AC364" s="13" t="s">
        <v>1150</v>
      </c>
      <c r="AD364" s="13">
        <v>261</v>
      </c>
    </row>
    <row r="365" spans="1:30" ht="36" hidden="1" customHeight="1">
      <c r="A365" s="32">
        <v>29</v>
      </c>
      <c r="B365" s="53" t="s">
        <v>1151</v>
      </c>
      <c r="C365" s="48" t="s">
        <v>1101</v>
      </c>
      <c r="D365" s="48" t="s">
        <v>32</v>
      </c>
      <c r="E365" s="48" t="s">
        <v>33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6">
        <f t="shared" si="14"/>
        <v>0</v>
      </c>
      <c r="W365" s="30">
        <v>2200</v>
      </c>
      <c r="X365" s="30">
        <v>2200</v>
      </c>
      <c r="Y365" s="48" t="s">
        <v>34</v>
      </c>
      <c r="Z365" s="13">
        <v>10</v>
      </c>
      <c r="AA365" s="13">
        <v>10</v>
      </c>
      <c r="AB365" s="13">
        <v>5</v>
      </c>
      <c r="AC365" s="13" t="s">
        <v>1152</v>
      </c>
      <c r="AD365" s="13">
        <v>262</v>
      </c>
    </row>
    <row r="366" spans="1:30" ht="36" hidden="1" customHeight="1">
      <c r="A366" s="32">
        <v>30</v>
      </c>
      <c r="B366" s="53" t="s">
        <v>1153</v>
      </c>
      <c r="C366" s="48" t="s">
        <v>1154</v>
      </c>
      <c r="D366" s="48" t="s">
        <v>32</v>
      </c>
      <c r="E366" s="48" t="s">
        <v>1155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6">
        <f t="shared" si="14"/>
        <v>0</v>
      </c>
      <c r="W366" s="30">
        <v>3605</v>
      </c>
      <c r="X366" s="30">
        <v>3605</v>
      </c>
      <c r="Y366" s="48" t="s">
        <v>34</v>
      </c>
      <c r="Z366" s="13">
        <v>10</v>
      </c>
      <c r="AA366" s="13">
        <v>10</v>
      </c>
      <c r="AB366" s="13">
        <v>5</v>
      </c>
      <c r="AC366" s="13" t="s">
        <v>1156</v>
      </c>
      <c r="AD366" s="13">
        <v>263</v>
      </c>
    </row>
    <row r="367" spans="1:30" ht="36" hidden="1" customHeight="1">
      <c r="A367" s="32">
        <v>31</v>
      </c>
      <c r="B367" s="53" t="s">
        <v>1157</v>
      </c>
      <c r="C367" s="48" t="s">
        <v>1158</v>
      </c>
      <c r="D367" s="48" t="s">
        <v>32</v>
      </c>
      <c r="E367" s="48" t="s">
        <v>1159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6">
        <f t="shared" si="14"/>
        <v>0</v>
      </c>
      <c r="W367" s="30">
        <v>1565</v>
      </c>
      <c r="X367" s="30">
        <v>1565</v>
      </c>
      <c r="Y367" s="48" t="s">
        <v>34</v>
      </c>
      <c r="Z367" s="13">
        <v>10</v>
      </c>
      <c r="AA367" s="13">
        <v>10</v>
      </c>
      <c r="AB367" s="13">
        <v>5</v>
      </c>
      <c r="AC367" s="13" t="s">
        <v>1160</v>
      </c>
      <c r="AD367" s="13">
        <v>264</v>
      </c>
    </row>
    <row r="368" spans="1:30" ht="36" hidden="1" customHeight="1">
      <c r="A368" s="32">
        <v>32</v>
      </c>
      <c r="B368" s="46" t="s">
        <v>1161</v>
      </c>
      <c r="C368" s="48" t="s">
        <v>1101</v>
      </c>
      <c r="D368" s="48" t="s">
        <v>32</v>
      </c>
      <c r="E368" s="48" t="s">
        <v>33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6">
        <f t="shared" si="14"/>
        <v>0</v>
      </c>
      <c r="W368" s="30">
        <v>3013</v>
      </c>
      <c r="X368" s="30">
        <v>3013</v>
      </c>
      <c r="Y368" s="48" t="s">
        <v>34</v>
      </c>
      <c r="Z368" s="13">
        <v>10</v>
      </c>
      <c r="AA368" s="13">
        <v>10</v>
      </c>
      <c r="AB368" s="13">
        <v>5</v>
      </c>
      <c r="AC368" s="13" t="s">
        <v>1162</v>
      </c>
      <c r="AD368" s="13">
        <v>265</v>
      </c>
    </row>
    <row r="369" spans="1:30" ht="36" hidden="1" customHeight="1">
      <c r="A369" s="32">
        <v>33</v>
      </c>
      <c r="B369" s="46" t="s">
        <v>1163</v>
      </c>
      <c r="C369" s="48" t="s">
        <v>1158</v>
      </c>
      <c r="D369" s="48" t="s">
        <v>32</v>
      </c>
      <c r="E369" s="48" t="s">
        <v>1128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6">
        <f t="shared" si="14"/>
        <v>0</v>
      </c>
      <c r="W369" s="30">
        <v>1041</v>
      </c>
      <c r="X369" s="30">
        <v>1041</v>
      </c>
      <c r="Y369" s="48" t="s">
        <v>34</v>
      </c>
      <c r="Z369" s="13">
        <v>10</v>
      </c>
      <c r="AA369" s="13">
        <v>10</v>
      </c>
      <c r="AB369" s="13">
        <v>5</v>
      </c>
      <c r="AC369" s="13" t="s">
        <v>1164</v>
      </c>
      <c r="AD369" s="13">
        <v>266</v>
      </c>
    </row>
    <row r="370" spans="1:30" ht="36" hidden="1" customHeight="1">
      <c r="A370" s="32">
        <v>34</v>
      </c>
      <c r="B370" s="55" t="s">
        <v>1165</v>
      </c>
      <c r="C370" s="56" t="s">
        <v>1158</v>
      </c>
      <c r="D370" s="56" t="s">
        <v>32</v>
      </c>
      <c r="E370" s="56" t="s">
        <v>1166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6">
        <f t="shared" si="14"/>
        <v>0</v>
      </c>
      <c r="W370" s="30">
        <v>1105</v>
      </c>
      <c r="X370" s="30">
        <v>1105</v>
      </c>
      <c r="Y370" s="48" t="s">
        <v>34</v>
      </c>
      <c r="Z370" s="13">
        <v>10</v>
      </c>
      <c r="AA370" s="13">
        <v>10</v>
      </c>
      <c r="AB370" s="13">
        <v>5</v>
      </c>
      <c r="AC370" s="13" t="s">
        <v>1167</v>
      </c>
      <c r="AD370" s="13">
        <v>267</v>
      </c>
    </row>
    <row r="371" spans="1:30" ht="36" hidden="1" customHeight="1">
      <c r="A371" s="32">
        <v>35</v>
      </c>
      <c r="B371" s="53" t="s">
        <v>1168</v>
      </c>
      <c r="C371" s="48" t="s">
        <v>1158</v>
      </c>
      <c r="D371" s="48" t="s">
        <v>32</v>
      </c>
      <c r="E371" s="48" t="s">
        <v>33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6">
        <f t="shared" si="14"/>
        <v>0</v>
      </c>
      <c r="W371" s="30">
        <v>2212</v>
      </c>
      <c r="X371" s="30">
        <v>2212</v>
      </c>
      <c r="Y371" s="48" t="s">
        <v>34</v>
      </c>
      <c r="Z371" s="13">
        <v>10</v>
      </c>
      <c r="AA371" s="13">
        <v>10</v>
      </c>
      <c r="AB371" s="13">
        <v>5</v>
      </c>
      <c r="AC371" s="13" t="s">
        <v>1169</v>
      </c>
      <c r="AD371" s="13">
        <v>268</v>
      </c>
    </row>
    <row r="372" spans="1:30" ht="36" hidden="1" customHeight="1">
      <c r="A372" s="32">
        <v>36</v>
      </c>
      <c r="B372" s="46" t="s">
        <v>1170</v>
      </c>
      <c r="C372" s="48" t="s">
        <v>1171</v>
      </c>
      <c r="D372" s="48" t="s">
        <v>32</v>
      </c>
      <c r="E372" s="48" t="s">
        <v>578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6">
        <f t="shared" si="14"/>
        <v>0</v>
      </c>
      <c r="W372" s="30">
        <v>1706</v>
      </c>
      <c r="X372" s="30">
        <v>1706</v>
      </c>
      <c r="Y372" s="48" t="s">
        <v>34</v>
      </c>
      <c r="Z372" s="13">
        <v>10</v>
      </c>
      <c r="AA372" s="13">
        <v>10</v>
      </c>
      <c r="AB372" s="13">
        <v>5</v>
      </c>
      <c r="AC372" s="13" t="s">
        <v>1172</v>
      </c>
      <c r="AD372" s="13">
        <v>270</v>
      </c>
    </row>
    <row r="373" spans="1:30" ht="36" hidden="1" customHeight="1">
      <c r="A373" s="32">
        <v>37</v>
      </c>
      <c r="B373" s="53" t="s">
        <v>1173</v>
      </c>
      <c r="C373" s="48" t="s">
        <v>1158</v>
      </c>
      <c r="D373" s="48" t="s">
        <v>32</v>
      </c>
      <c r="E373" s="48" t="s">
        <v>33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6">
        <f t="shared" si="14"/>
        <v>0</v>
      </c>
      <c r="W373" s="30">
        <v>1724</v>
      </c>
      <c r="X373" s="30">
        <v>1724</v>
      </c>
      <c r="Y373" s="48" t="s">
        <v>34</v>
      </c>
      <c r="Z373" s="13">
        <v>10</v>
      </c>
      <c r="AA373" s="13">
        <v>10</v>
      </c>
      <c r="AB373" s="13">
        <v>5</v>
      </c>
      <c r="AC373" s="13" t="s">
        <v>1174</v>
      </c>
      <c r="AD373" s="13">
        <v>271</v>
      </c>
    </row>
    <row r="374" spans="1:30" ht="36" hidden="1" customHeight="1">
      <c r="A374" s="32">
        <v>38</v>
      </c>
      <c r="B374" s="53" t="s">
        <v>1175</v>
      </c>
      <c r="C374" s="48" t="s">
        <v>1176</v>
      </c>
      <c r="D374" s="48" t="s">
        <v>32</v>
      </c>
      <c r="E374" s="48" t="s">
        <v>1177</v>
      </c>
      <c r="F374" s="16">
        <v>19052600</v>
      </c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6">
        <f t="shared" si="14"/>
        <v>2939.8161800000003</v>
      </c>
      <c r="W374" s="30">
        <v>2928</v>
      </c>
      <c r="X374" s="30">
        <v>2928</v>
      </c>
      <c r="Y374" s="11" t="s">
        <v>51</v>
      </c>
      <c r="Z374" s="13">
        <v>10</v>
      </c>
      <c r="AA374" s="13">
        <v>10</v>
      </c>
      <c r="AB374" s="13">
        <v>5</v>
      </c>
      <c r="AC374" s="13" t="s">
        <v>1178</v>
      </c>
      <c r="AD374" s="13">
        <v>272</v>
      </c>
    </row>
    <row r="375" spans="1:30" ht="36" hidden="1" customHeight="1">
      <c r="A375" s="32">
        <v>39</v>
      </c>
      <c r="B375" s="53" t="s">
        <v>1179</v>
      </c>
      <c r="C375" s="48" t="s">
        <v>1176</v>
      </c>
      <c r="D375" s="48" t="s">
        <v>32</v>
      </c>
      <c r="E375" s="48" t="s">
        <v>1177</v>
      </c>
      <c r="F375" s="16">
        <v>36408624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6">
        <f t="shared" si="14"/>
        <v>5617.8506832000003</v>
      </c>
      <c r="W375" s="30">
        <v>4858</v>
      </c>
      <c r="X375" s="30">
        <v>4858</v>
      </c>
      <c r="Y375" s="11" t="s">
        <v>51</v>
      </c>
      <c r="Z375" s="13">
        <v>10</v>
      </c>
      <c r="AA375" s="13">
        <v>10</v>
      </c>
      <c r="AB375" s="13">
        <v>5</v>
      </c>
      <c r="AC375" s="13" t="s">
        <v>1180</v>
      </c>
      <c r="AD375" s="13">
        <v>273</v>
      </c>
    </row>
    <row r="376" spans="1:30" ht="36" hidden="1" customHeight="1">
      <c r="A376" s="32">
        <v>40</v>
      </c>
      <c r="B376" s="53" t="s">
        <v>1181</v>
      </c>
      <c r="C376" s="48" t="s">
        <v>1114</v>
      </c>
      <c r="D376" s="48" t="s">
        <v>32</v>
      </c>
      <c r="E376" s="48" t="s">
        <v>33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6">
        <f t="shared" si="14"/>
        <v>0</v>
      </c>
      <c r="W376" s="30">
        <v>1189</v>
      </c>
      <c r="X376" s="30">
        <v>1189</v>
      </c>
      <c r="Y376" s="48" t="s">
        <v>34</v>
      </c>
      <c r="Z376" s="13">
        <v>10</v>
      </c>
      <c r="AA376" s="13">
        <v>10</v>
      </c>
      <c r="AB376" s="13">
        <v>5</v>
      </c>
      <c r="AC376" s="13"/>
      <c r="AD376" s="13"/>
    </row>
    <row r="377" spans="1:30" ht="36" hidden="1" customHeight="1">
      <c r="A377" s="32">
        <v>41</v>
      </c>
      <c r="B377" s="46" t="s">
        <v>1182</v>
      </c>
      <c r="C377" s="48" t="s">
        <v>1114</v>
      </c>
      <c r="D377" s="48" t="s">
        <v>32</v>
      </c>
      <c r="E377" s="48" t="s">
        <v>33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6">
        <f t="shared" si="14"/>
        <v>0</v>
      </c>
      <c r="W377" s="30">
        <v>2337</v>
      </c>
      <c r="X377" s="30">
        <v>2337</v>
      </c>
      <c r="Y377" s="48" t="s">
        <v>34</v>
      </c>
      <c r="Z377" s="13">
        <v>10</v>
      </c>
      <c r="AA377" s="13">
        <v>10</v>
      </c>
      <c r="AB377" s="13">
        <v>5</v>
      </c>
      <c r="AC377" s="13" t="s">
        <v>1183</v>
      </c>
      <c r="AD377" s="13">
        <v>276</v>
      </c>
    </row>
    <row r="378" spans="1:30" ht="36" hidden="1" customHeight="1">
      <c r="A378" s="32">
        <v>42</v>
      </c>
      <c r="B378" s="46" t="s">
        <v>1184</v>
      </c>
      <c r="C378" s="48" t="s">
        <v>1114</v>
      </c>
      <c r="D378" s="48" t="s">
        <v>32</v>
      </c>
      <c r="E378" s="48" t="s">
        <v>33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6">
        <f t="shared" si="14"/>
        <v>0</v>
      </c>
      <c r="W378" s="30">
        <v>1282</v>
      </c>
      <c r="X378" s="30">
        <v>1282</v>
      </c>
      <c r="Y378" s="48" t="s">
        <v>34</v>
      </c>
      <c r="Z378" s="13">
        <v>10</v>
      </c>
      <c r="AA378" s="13">
        <v>10</v>
      </c>
      <c r="AB378" s="13">
        <v>5</v>
      </c>
      <c r="AC378" s="13" t="s">
        <v>1185</v>
      </c>
      <c r="AD378" s="13">
        <v>277</v>
      </c>
    </row>
    <row r="379" spans="1:30" ht="36" hidden="1" customHeight="1">
      <c r="A379" s="32">
        <v>43</v>
      </c>
      <c r="B379" s="46" t="s">
        <v>1186</v>
      </c>
      <c r="C379" s="48" t="s">
        <v>1114</v>
      </c>
      <c r="D379" s="48" t="s">
        <v>32</v>
      </c>
      <c r="E379" s="48" t="s">
        <v>33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6">
        <f t="shared" si="14"/>
        <v>0</v>
      </c>
      <c r="W379" s="30">
        <v>1164</v>
      </c>
      <c r="X379" s="30">
        <v>1164</v>
      </c>
      <c r="Y379" s="48" t="s">
        <v>34</v>
      </c>
      <c r="Z379" s="13">
        <v>10</v>
      </c>
      <c r="AA379" s="13">
        <v>10</v>
      </c>
      <c r="AB379" s="13">
        <v>5</v>
      </c>
      <c r="AC379" s="13" t="s">
        <v>1187</v>
      </c>
      <c r="AD379" s="13">
        <v>278</v>
      </c>
    </row>
    <row r="380" spans="1:30" ht="36" hidden="1" customHeight="1">
      <c r="A380" s="32">
        <v>44</v>
      </c>
      <c r="B380" s="46" t="s">
        <v>1188</v>
      </c>
      <c r="C380" s="48" t="s">
        <v>1114</v>
      </c>
      <c r="D380" s="48" t="s">
        <v>32</v>
      </c>
      <c r="E380" s="48" t="s">
        <v>33</v>
      </c>
      <c r="F380" s="16">
        <v>708145785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6">
        <f t="shared" si="14"/>
        <v>109266.8946255</v>
      </c>
      <c r="W380" s="30">
        <v>108623</v>
      </c>
      <c r="X380" s="30">
        <v>108623</v>
      </c>
      <c r="Y380" s="11" t="s">
        <v>51</v>
      </c>
      <c r="Z380" s="13">
        <v>10</v>
      </c>
      <c r="AA380" s="13">
        <v>10</v>
      </c>
      <c r="AB380" s="13">
        <v>5</v>
      </c>
      <c r="AC380" s="13" t="s">
        <v>1189</v>
      </c>
      <c r="AD380" s="13">
        <v>279</v>
      </c>
    </row>
    <row r="381" spans="1:30" ht="36" hidden="1" customHeight="1">
      <c r="A381" s="32">
        <v>45</v>
      </c>
      <c r="B381" s="46" t="s">
        <v>1190</v>
      </c>
      <c r="C381" s="48" t="s">
        <v>1114</v>
      </c>
      <c r="D381" s="48" t="s">
        <v>32</v>
      </c>
      <c r="E381" s="48" t="s">
        <v>33</v>
      </c>
      <c r="F381" s="16">
        <v>14493194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6">
        <f t="shared" si="14"/>
        <v>2236.2998342000001</v>
      </c>
      <c r="W381" s="30">
        <v>2038</v>
      </c>
      <c r="X381" s="30">
        <v>2038</v>
      </c>
      <c r="Y381" s="11" t="s">
        <v>51</v>
      </c>
      <c r="Z381" s="13">
        <v>10</v>
      </c>
      <c r="AA381" s="13">
        <v>10</v>
      </c>
      <c r="AB381" s="13">
        <v>5</v>
      </c>
      <c r="AC381" s="13" t="s">
        <v>1191</v>
      </c>
      <c r="AD381" s="13">
        <v>280</v>
      </c>
    </row>
    <row r="382" spans="1:30" ht="36" hidden="1" customHeight="1">
      <c r="A382" s="32">
        <v>46</v>
      </c>
      <c r="B382" s="46" t="s">
        <v>1192</v>
      </c>
      <c r="C382" s="48" t="s">
        <v>1193</v>
      </c>
      <c r="D382" s="48" t="s">
        <v>32</v>
      </c>
      <c r="E382" s="48" t="s">
        <v>33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6">
        <f t="shared" si="14"/>
        <v>0</v>
      </c>
      <c r="W382" s="30">
        <v>2695</v>
      </c>
      <c r="X382" s="30">
        <v>2695</v>
      </c>
      <c r="Y382" s="48" t="s">
        <v>34</v>
      </c>
      <c r="Z382" s="13">
        <v>10</v>
      </c>
      <c r="AA382" s="13">
        <v>10</v>
      </c>
      <c r="AB382" s="13">
        <v>5</v>
      </c>
      <c r="AC382" s="13" t="s">
        <v>1194</v>
      </c>
      <c r="AD382" s="13">
        <v>281</v>
      </c>
    </row>
    <row r="383" spans="1:30" ht="36" hidden="1" customHeight="1">
      <c r="A383" s="32">
        <v>47</v>
      </c>
      <c r="B383" s="46" t="s">
        <v>1195</v>
      </c>
      <c r="C383" s="48" t="s">
        <v>1196</v>
      </c>
      <c r="D383" s="48" t="s">
        <v>32</v>
      </c>
      <c r="E383" s="54" t="s">
        <v>1131</v>
      </c>
      <c r="F383" s="16">
        <v>9170247</v>
      </c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6">
        <f t="shared" si="14"/>
        <v>1414.9691121000001</v>
      </c>
      <c r="W383" s="30">
        <v>1329</v>
      </c>
      <c r="X383" s="30">
        <v>1329</v>
      </c>
      <c r="Y383" s="11" t="s">
        <v>51</v>
      </c>
      <c r="Z383" s="13">
        <v>10</v>
      </c>
      <c r="AA383" s="13">
        <v>10</v>
      </c>
      <c r="AB383" s="13">
        <v>5</v>
      </c>
      <c r="AC383" s="13" t="s">
        <v>1197</v>
      </c>
      <c r="AD383" s="13">
        <v>282</v>
      </c>
    </row>
    <row r="384" spans="1:30" ht="36" hidden="1" customHeight="1">
      <c r="A384" s="32">
        <v>48</v>
      </c>
      <c r="B384" s="46" t="s">
        <v>1198</v>
      </c>
      <c r="C384" s="48" t="s">
        <v>1196</v>
      </c>
      <c r="D384" s="48" t="s">
        <v>32</v>
      </c>
      <c r="E384" s="48" t="s">
        <v>33</v>
      </c>
      <c r="F384" s="16">
        <v>43440224</v>
      </c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6">
        <f t="shared" si="14"/>
        <v>6702.8265632000002</v>
      </c>
      <c r="W384" s="30">
        <v>4678</v>
      </c>
      <c r="X384" s="30">
        <v>4678</v>
      </c>
      <c r="Y384" s="11" t="s">
        <v>51</v>
      </c>
      <c r="Z384" s="13">
        <v>10</v>
      </c>
      <c r="AA384" s="13">
        <v>10</v>
      </c>
      <c r="AB384" s="13">
        <v>5</v>
      </c>
      <c r="AC384" s="13" t="s">
        <v>1199</v>
      </c>
      <c r="AD384" s="13">
        <v>283</v>
      </c>
    </row>
    <row r="385" spans="1:30" ht="36" hidden="1" customHeight="1">
      <c r="A385" s="32">
        <v>49</v>
      </c>
      <c r="B385" s="53" t="s">
        <v>1200</v>
      </c>
      <c r="C385" s="48" t="s">
        <v>1196</v>
      </c>
      <c r="D385" s="48" t="s">
        <v>32</v>
      </c>
      <c r="E385" s="48" t="s">
        <v>440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6">
        <f t="shared" si="14"/>
        <v>0</v>
      </c>
      <c r="W385" s="30">
        <v>4313</v>
      </c>
      <c r="X385" s="30">
        <v>4313</v>
      </c>
      <c r="Y385" s="48" t="s">
        <v>34</v>
      </c>
      <c r="Z385" s="13">
        <v>10</v>
      </c>
      <c r="AA385" s="13">
        <v>10</v>
      </c>
      <c r="AB385" s="13">
        <v>5</v>
      </c>
      <c r="AC385" s="13" t="s">
        <v>1201</v>
      </c>
      <c r="AD385" s="13">
        <v>284</v>
      </c>
    </row>
    <row r="386" spans="1:30" ht="36" hidden="1" customHeight="1">
      <c r="A386" s="32">
        <v>50</v>
      </c>
      <c r="B386" s="53" t="s">
        <v>1202</v>
      </c>
      <c r="C386" s="48" t="s">
        <v>1203</v>
      </c>
      <c r="D386" s="48" t="s">
        <v>32</v>
      </c>
      <c r="E386" s="48" t="s">
        <v>109</v>
      </c>
      <c r="F386" s="16">
        <v>67156650</v>
      </c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6">
        <f t="shared" ref="V386:V449" si="16">0.0001543*F386+0.7*G386+ 0.7*H386+0.6*I386+0.5*J386+1.02*K386+0.00088*L386+0.99*M386+0.00094*N386+1.05*O386+0.00083*P386+1.09*Q386+0.0009*R386+1.09*S386+1*T386+0*U386</f>
        <v>10362.271095</v>
      </c>
      <c r="W386" s="30">
        <v>9685</v>
      </c>
      <c r="X386" s="30">
        <v>9685</v>
      </c>
      <c r="Y386" s="11" t="s">
        <v>51</v>
      </c>
      <c r="Z386" s="13">
        <v>10</v>
      </c>
      <c r="AA386" s="13">
        <v>10</v>
      </c>
      <c r="AB386" s="13">
        <v>5</v>
      </c>
      <c r="AC386" s="13" t="s">
        <v>1204</v>
      </c>
      <c r="AD386" s="13">
        <v>286</v>
      </c>
    </row>
    <row r="387" spans="1:30" ht="36" hidden="1" customHeight="1">
      <c r="A387" s="32">
        <v>51</v>
      </c>
      <c r="B387" s="53" t="s">
        <v>1205</v>
      </c>
      <c r="C387" s="48" t="s">
        <v>1203</v>
      </c>
      <c r="D387" s="48" t="s">
        <v>32</v>
      </c>
      <c r="E387" s="48" t="s">
        <v>1206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16">
        <f t="shared" si="16"/>
        <v>0</v>
      </c>
      <c r="W387" s="28">
        <v>25640</v>
      </c>
      <c r="X387" s="28">
        <v>25640</v>
      </c>
      <c r="Y387" s="48" t="s">
        <v>34</v>
      </c>
      <c r="Z387" s="13">
        <v>10</v>
      </c>
      <c r="AA387" s="13">
        <v>10</v>
      </c>
      <c r="AB387" s="13">
        <v>5</v>
      </c>
      <c r="AC387" s="13" t="s">
        <v>1207</v>
      </c>
      <c r="AD387" s="13">
        <v>287</v>
      </c>
    </row>
    <row r="388" spans="1:30" ht="36" hidden="1" customHeight="1">
      <c r="A388" s="32">
        <v>52</v>
      </c>
      <c r="B388" s="53" t="s">
        <v>1208</v>
      </c>
      <c r="C388" s="48" t="s">
        <v>1209</v>
      </c>
      <c r="D388" s="48" t="s">
        <v>32</v>
      </c>
      <c r="E388" s="48" t="s">
        <v>33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6">
        <f t="shared" si="16"/>
        <v>0</v>
      </c>
      <c r="W388" s="30">
        <v>2496</v>
      </c>
      <c r="X388" s="30">
        <v>2496</v>
      </c>
      <c r="Y388" s="48" t="s">
        <v>34</v>
      </c>
      <c r="Z388" s="13">
        <v>10</v>
      </c>
      <c r="AA388" s="13">
        <v>10</v>
      </c>
      <c r="AB388" s="13">
        <v>5</v>
      </c>
      <c r="AC388" s="13" t="s">
        <v>1210</v>
      </c>
      <c r="AD388" s="13">
        <v>288</v>
      </c>
    </row>
    <row r="389" spans="1:30" ht="36" hidden="1" customHeight="1">
      <c r="A389" s="32">
        <v>53</v>
      </c>
      <c r="B389" s="53" t="s">
        <v>1211</v>
      </c>
      <c r="C389" s="48" t="s">
        <v>1212</v>
      </c>
      <c r="D389" s="48" t="s">
        <v>32</v>
      </c>
      <c r="E389" s="48" t="s">
        <v>1213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6">
        <f t="shared" si="16"/>
        <v>0</v>
      </c>
      <c r="W389" s="30">
        <v>2594</v>
      </c>
      <c r="X389" s="30">
        <v>2594</v>
      </c>
      <c r="Y389" s="48" t="s">
        <v>34</v>
      </c>
      <c r="Z389" s="13">
        <v>10</v>
      </c>
      <c r="AA389" s="13">
        <v>10</v>
      </c>
      <c r="AB389" s="13">
        <v>5</v>
      </c>
      <c r="AC389" s="13" t="s">
        <v>1214</v>
      </c>
      <c r="AD389" s="13">
        <v>289</v>
      </c>
    </row>
    <row r="390" spans="1:30" ht="36" hidden="1" customHeight="1">
      <c r="A390" s="32">
        <v>54</v>
      </c>
      <c r="B390" s="53" t="s">
        <v>1215</v>
      </c>
      <c r="C390" s="48" t="s">
        <v>1065</v>
      </c>
      <c r="D390" s="48" t="s">
        <v>32</v>
      </c>
      <c r="E390" s="48" t="s">
        <v>338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6">
        <f t="shared" si="16"/>
        <v>0</v>
      </c>
      <c r="W390" s="30">
        <v>14483</v>
      </c>
      <c r="X390" s="30">
        <v>14483</v>
      </c>
      <c r="Y390" s="48" t="s">
        <v>34</v>
      </c>
      <c r="Z390" s="13">
        <v>10</v>
      </c>
      <c r="AA390" s="13">
        <v>10</v>
      </c>
      <c r="AB390" s="13">
        <v>5</v>
      </c>
      <c r="AC390" s="13" t="s">
        <v>1216</v>
      </c>
      <c r="AD390" s="13">
        <v>290</v>
      </c>
    </row>
    <row r="391" spans="1:30" ht="36" hidden="1" customHeight="1">
      <c r="A391" s="32">
        <v>55</v>
      </c>
      <c r="B391" s="46" t="s">
        <v>1217</v>
      </c>
      <c r="C391" s="48" t="s">
        <v>1209</v>
      </c>
      <c r="D391" s="48" t="s">
        <v>32</v>
      </c>
      <c r="E391" s="48" t="s">
        <v>33</v>
      </c>
      <c r="F391" s="16">
        <v>58121656</v>
      </c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6">
        <f t="shared" si="16"/>
        <v>8968.1715208000005</v>
      </c>
      <c r="W391" s="30">
        <v>5340</v>
      </c>
      <c r="X391" s="30">
        <v>5340</v>
      </c>
      <c r="Y391" s="11" t="s">
        <v>51</v>
      </c>
      <c r="Z391" s="13">
        <v>10</v>
      </c>
      <c r="AA391" s="13">
        <v>10</v>
      </c>
      <c r="AB391" s="13">
        <v>5</v>
      </c>
      <c r="AC391" s="13" t="s">
        <v>1218</v>
      </c>
      <c r="AD391" s="13">
        <v>291</v>
      </c>
    </row>
    <row r="392" spans="1:30" ht="36" hidden="1" customHeight="1">
      <c r="A392" s="32">
        <v>56</v>
      </c>
      <c r="B392" s="53" t="s">
        <v>1219</v>
      </c>
      <c r="C392" s="48" t="s">
        <v>1209</v>
      </c>
      <c r="D392" s="48" t="s">
        <v>32</v>
      </c>
      <c r="E392" s="48" t="s">
        <v>486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6">
        <f t="shared" si="16"/>
        <v>0</v>
      </c>
      <c r="W392" s="30">
        <v>1187</v>
      </c>
      <c r="X392" s="30">
        <v>1187</v>
      </c>
      <c r="Y392" s="48" t="s">
        <v>34</v>
      </c>
      <c r="Z392" s="13">
        <v>10</v>
      </c>
      <c r="AA392" s="13">
        <v>10</v>
      </c>
      <c r="AB392" s="13">
        <v>5</v>
      </c>
      <c r="AC392" s="13" t="s">
        <v>1220</v>
      </c>
      <c r="AD392" s="13">
        <v>292</v>
      </c>
    </row>
    <row r="393" spans="1:30" ht="36" hidden="1" customHeight="1">
      <c r="A393" s="32">
        <v>57</v>
      </c>
      <c r="B393" s="53" t="s">
        <v>1221</v>
      </c>
      <c r="C393" s="48" t="s">
        <v>1209</v>
      </c>
      <c r="D393" s="48" t="s">
        <v>32</v>
      </c>
      <c r="E393" s="48" t="s">
        <v>486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6">
        <f t="shared" si="16"/>
        <v>0</v>
      </c>
      <c r="W393" s="30">
        <v>2810</v>
      </c>
      <c r="X393" s="30">
        <v>2810</v>
      </c>
      <c r="Y393" s="48" t="s">
        <v>34</v>
      </c>
      <c r="Z393" s="13">
        <v>10</v>
      </c>
      <c r="AA393" s="13">
        <v>10</v>
      </c>
      <c r="AB393" s="13">
        <v>5</v>
      </c>
      <c r="AC393" s="13" t="s">
        <v>1222</v>
      </c>
      <c r="AD393" s="13">
        <v>293</v>
      </c>
    </row>
    <row r="394" spans="1:30" ht="36" hidden="1" customHeight="1">
      <c r="A394" s="32">
        <v>58</v>
      </c>
      <c r="B394" s="53" t="s">
        <v>1223</v>
      </c>
      <c r="C394" s="48" t="s">
        <v>1224</v>
      </c>
      <c r="D394" s="48" t="s">
        <v>32</v>
      </c>
      <c r="E394" s="48" t="s">
        <v>1225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6">
        <f t="shared" si="16"/>
        <v>0</v>
      </c>
      <c r="W394" s="30">
        <v>2994</v>
      </c>
      <c r="X394" s="30">
        <v>2994</v>
      </c>
      <c r="Y394" s="48" t="s">
        <v>34</v>
      </c>
      <c r="Z394" s="13">
        <v>10</v>
      </c>
      <c r="AA394" s="13">
        <v>10</v>
      </c>
      <c r="AB394" s="13">
        <v>5</v>
      </c>
      <c r="AC394" s="13" t="s">
        <v>1226</v>
      </c>
      <c r="AD394" s="13">
        <v>294</v>
      </c>
    </row>
    <row r="395" spans="1:30" ht="36" hidden="1" customHeight="1">
      <c r="A395" s="32">
        <v>59</v>
      </c>
      <c r="B395" s="46" t="s">
        <v>1227</v>
      </c>
      <c r="C395" s="48" t="s">
        <v>1209</v>
      </c>
      <c r="D395" s="48" t="s">
        <v>32</v>
      </c>
      <c r="E395" s="48" t="s">
        <v>486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6">
        <f t="shared" si="16"/>
        <v>0</v>
      </c>
      <c r="W395" s="30">
        <v>4274</v>
      </c>
      <c r="X395" s="30">
        <v>4274</v>
      </c>
      <c r="Y395" s="48" t="s">
        <v>34</v>
      </c>
      <c r="Z395" s="13">
        <v>10</v>
      </c>
      <c r="AA395" s="13">
        <v>10</v>
      </c>
      <c r="AB395" s="13">
        <v>5</v>
      </c>
      <c r="AC395" s="13" t="s">
        <v>1228</v>
      </c>
      <c r="AD395" s="13">
        <v>295</v>
      </c>
    </row>
    <row r="396" spans="1:30" ht="36" hidden="1" customHeight="1">
      <c r="A396" s="32">
        <v>60</v>
      </c>
      <c r="B396" s="53" t="s">
        <v>1229</v>
      </c>
      <c r="C396" s="48" t="s">
        <v>1230</v>
      </c>
      <c r="D396" s="48" t="s">
        <v>32</v>
      </c>
      <c r="E396" s="48" t="s">
        <v>338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6">
        <f t="shared" si="16"/>
        <v>0</v>
      </c>
      <c r="W396" s="30">
        <v>64850</v>
      </c>
      <c r="X396" s="30">
        <v>64850</v>
      </c>
      <c r="Y396" s="48" t="s">
        <v>34</v>
      </c>
      <c r="Z396" s="13">
        <v>10</v>
      </c>
      <c r="AA396" s="13">
        <v>10</v>
      </c>
      <c r="AB396" s="13">
        <v>5</v>
      </c>
      <c r="AC396" s="13" t="s">
        <v>1231</v>
      </c>
      <c r="AD396" s="13">
        <v>297</v>
      </c>
    </row>
    <row r="397" spans="1:30" ht="36" hidden="1" customHeight="1">
      <c r="A397" s="32">
        <v>61</v>
      </c>
      <c r="B397" s="53" t="s">
        <v>1232</v>
      </c>
      <c r="C397" s="48" t="s">
        <v>1233</v>
      </c>
      <c r="D397" s="48" t="s">
        <v>32</v>
      </c>
      <c r="E397" s="48" t="s">
        <v>338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6">
        <f t="shared" si="16"/>
        <v>0</v>
      </c>
      <c r="W397" s="30">
        <v>20494</v>
      </c>
      <c r="X397" s="30">
        <v>20494</v>
      </c>
      <c r="Y397" s="48" t="s">
        <v>34</v>
      </c>
      <c r="Z397" s="13">
        <v>10</v>
      </c>
      <c r="AA397" s="13">
        <v>10</v>
      </c>
      <c r="AB397" s="13">
        <v>5</v>
      </c>
      <c r="AC397" s="13" t="s">
        <v>1234</v>
      </c>
      <c r="AD397" s="13">
        <v>299</v>
      </c>
    </row>
    <row r="398" spans="1:30" ht="36" hidden="1" customHeight="1">
      <c r="A398" s="32">
        <v>62</v>
      </c>
      <c r="B398" s="53" t="s">
        <v>1235</v>
      </c>
      <c r="C398" s="48" t="s">
        <v>1236</v>
      </c>
      <c r="D398" s="48" t="s">
        <v>32</v>
      </c>
      <c r="E398" s="54" t="s">
        <v>1237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6">
        <f t="shared" si="16"/>
        <v>0</v>
      </c>
      <c r="W398" s="30">
        <v>3738</v>
      </c>
      <c r="X398" s="30">
        <v>3738</v>
      </c>
      <c r="Y398" s="48" t="s">
        <v>34</v>
      </c>
      <c r="Z398" s="13">
        <v>10</v>
      </c>
      <c r="AA398" s="13">
        <v>10</v>
      </c>
      <c r="AB398" s="13">
        <v>5</v>
      </c>
      <c r="AC398" s="13" t="s">
        <v>1238</v>
      </c>
      <c r="AD398" s="13">
        <v>300</v>
      </c>
    </row>
    <row r="399" spans="1:30" ht="36" hidden="1" customHeight="1">
      <c r="A399" s="32">
        <v>63</v>
      </c>
      <c r="B399" s="53" t="s">
        <v>1239</v>
      </c>
      <c r="C399" s="48" t="s">
        <v>1065</v>
      </c>
      <c r="D399" s="48" t="s">
        <v>32</v>
      </c>
      <c r="E399" s="48" t="s">
        <v>1240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6">
        <f t="shared" si="16"/>
        <v>0</v>
      </c>
      <c r="W399" s="30">
        <v>2845</v>
      </c>
      <c r="X399" s="30">
        <v>2845</v>
      </c>
      <c r="Y399" s="48" t="s">
        <v>34</v>
      </c>
      <c r="Z399" s="13">
        <v>10</v>
      </c>
      <c r="AA399" s="13">
        <v>10</v>
      </c>
      <c r="AB399" s="13">
        <v>5</v>
      </c>
      <c r="AC399" s="13" t="s">
        <v>1241</v>
      </c>
      <c r="AD399" s="13">
        <v>301</v>
      </c>
    </row>
    <row r="400" spans="1:30" ht="36" hidden="1" customHeight="1">
      <c r="A400" s="32">
        <v>64</v>
      </c>
      <c r="B400" s="46" t="s">
        <v>1242</v>
      </c>
      <c r="C400" s="48" t="s">
        <v>1243</v>
      </c>
      <c r="D400" s="48" t="s">
        <v>1244</v>
      </c>
      <c r="E400" s="48" t="s">
        <v>1245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6">
        <f t="shared" si="16"/>
        <v>0</v>
      </c>
      <c r="W400" s="30">
        <v>2569</v>
      </c>
      <c r="X400" s="30">
        <v>2569</v>
      </c>
      <c r="Y400" s="48" t="s">
        <v>1246</v>
      </c>
      <c r="Z400" s="13">
        <v>10</v>
      </c>
      <c r="AA400" s="13">
        <v>10</v>
      </c>
      <c r="AB400" s="13">
        <v>3</v>
      </c>
      <c r="AC400" s="13" t="s">
        <v>1247</v>
      </c>
      <c r="AD400" s="13">
        <v>302</v>
      </c>
    </row>
    <row r="401" spans="1:31" ht="36" hidden="1" customHeight="1">
      <c r="A401" s="32">
        <v>65</v>
      </c>
      <c r="B401" s="46" t="s">
        <v>1248</v>
      </c>
      <c r="C401" s="48" t="s">
        <v>1249</v>
      </c>
      <c r="D401" s="48" t="s">
        <v>1244</v>
      </c>
      <c r="E401" s="48" t="s">
        <v>1245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6">
        <f t="shared" si="16"/>
        <v>0</v>
      </c>
      <c r="W401" s="30">
        <v>1425</v>
      </c>
      <c r="X401" s="30">
        <v>1425</v>
      </c>
      <c r="Y401" s="48" t="s">
        <v>1246</v>
      </c>
      <c r="Z401" s="13">
        <v>10</v>
      </c>
      <c r="AA401" s="13">
        <v>10</v>
      </c>
      <c r="AB401" s="13">
        <v>3</v>
      </c>
      <c r="AC401" s="13" t="s">
        <v>1250</v>
      </c>
      <c r="AD401" s="13">
        <v>303</v>
      </c>
    </row>
    <row r="402" spans="1:31" ht="36" hidden="1" customHeight="1">
      <c r="A402" s="32">
        <v>66</v>
      </c>
      <c r="B402" s="53" t="s">
        <v>1251</v>
      </c>
      <c r="C402" s="48" t="s">
        <v>1114</v>
      </c>
      <c r="D402" s="48" t="s">
        <v>32</v>
      </c>
      <c r="E402" s="48" t="s">
        <v>1252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6">
        <f t="shared" si="16"/>
        <v>0</v>
      </c>
      <c r="W402" s="30">
        <v>7483</v>
      </c>
      <c r="X402" s="30">
        <v>7483</v>
      </c>
      <c r="Y402" s="48" t="s">
        <v>34</v>
      </c>
      <c r="Z402" s="13">
        <v>10</v>
      </c>
      <c r="AA402" s="13">
        <v>10</v>
      </c>
      <c r="AB402" s="13">
        <v>5</v>
      </c>
      <c r="AC402" s="13" t="s">
        <v>1253</v>
      </c>
      <c r="AD402" s="13">
        <v>304</v>
      </c>
    </row>
    <row r="403" spans="1:31" ht="36" hidden="1" customHeight="1">
      <c r="A403" s="32">
        <v>67</v>
      </c>
      <c r="B403" s="46" t="s">
        <v>1254</v>
      </c>
      <c r="C403" s="48" t="s">
        <v>1065</v>
      </c>
      <c r="D403" s="48" t="s">
        <v>32</v>
      </c>
      <c r="E403" s="48" t="s">
        <v>1255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6">
        <f t="shared" si="16"/>
        <v>0</v>
      </c>
      <c r="W403" s="30">
        <v>2818</v>
      </c>
      <c r="X403" s="30">
        <v>2818</v>
      </c>
      <c r="Y403" s="48" t="s">
        <v>34</v>
      </c>
      <c r="Z403" s="13">
        <v>10</v>
      </c>
      <c r="AA403" s="13">
        <v>10</v>
      </c>
      <c r="AB403" s="13">
        <v>5</v>
      </c>
      <c r="AC403" s="13" t="s">
        <v>1256</v>
      </c>
      <c r="AD403" s="13">
        <v>306</v>
      </c>
    </row>
    <row r="404" spans="1:31" ht="36" hidden="1" customHeight="1">
      <c r="A404" s="32">
        <v>68</v>
      </c>
      <c r="B404" s="46" t="s">
        <v>1257</v>
      </c>
      <c r="C404" s="48" t="s">
        <v>1101</v>
      </c>
      <c r="D404" s="48" t="s">
        <v>32</v>
      </c>
      <c r="E404" s="48" t="s">
        <v>486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6">
        <f t="shared" si="16"/>
        <v>0</v>
      </c>
      <c r="W404" s="30">
        <v>2994</v>
      </c>
      <c r="X404" s="30">
        <v>2994</v>
      </c>
      <c r="Y404" s="48" t="s">
        <v>34</v>
      </c>
      <c r="Z404" s="13">
        <v>10</v>
      </c>
      <c r="AA404" s="13">
        <v>10</v>
      </c>
      <c r="AB404" s="13">
        <v>5</v>
      </c>
      <c r="AC404" s="13" t="s">
        <v>1258</v>
      </c>
      <c r="AD404" s="13">
        <v>307</v>
      </c>
    </row>
    <row r="405" spans="1:31" ht="36" hidden="1" customHeight="1">
      <c r="A405" s="32">
        <v>69</v>
      </c>
      <c r="B405" s="53" t="s">
        <v>1259</v>
      </c>
      <c r="C405" s="48" t="s">
        <v>1260</v>
      </c>
      <c r="D405" s="48" t="s">
        <v>32</v>
      </c>
      <c r="E405" s="48" t="s">
        <v>1252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6">
        <f t="shared" si="16"/>
        <v>0</v>
      </c>
      <c r="W405" s="30">
        <v>4642</v>
      </c>
      <c r="X405" s="30">
        <v>4642</v>
      </c>
      <c r="Y405" s="48" t="s">
        <v>34</v>
      </c>
      <c r="Z405" s="13">
        <v>10</v>
      </c>
      <c r="AA405" s="13">
        <v>10</v>
      </c>
      <c r="AB405" s="13">
        <v>5</v>
      </c>
      <c r="AC405" s="13" t="s">
        <v>1261</v>
      </c>
      <c r="AD405" s="13">
        <v>308</v>
      </c>
    </row>
    <row r="406" spans="1:31" ht="36" hidden="1" customHeight="1">
      <c r="A406" s="32">
        <v>70</v>
      </c>
      <c r="B406" s="46" t="s">
        <v>1262</v>
      </c>
      <c r="C406" s="48" t="s">
        <v>1263</v>
      </c>
      <c r="D406" s="48" t="s">
        <v>539</v>
      </c>
      <c r="E406" s="48" t="s">
        <v>1264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6">
        <f t="shared" si="16"/>
        <v>0</v>
      </c>
      <c r="W406" s="30">
        <v>46175</v>
      </c>
      <c r="X406" s="30">
        <v>46175</v>
      </c>
      <c r="Y406" s="48" t="s">
        <v>1246</v>
      </c>
      <c r="Z406" s="13">
        <v>10</v>
      </c>
      <c r="AA406" s="13">
        <v>10</v>
      </c>
      <c r="AB406" s="13">
        <v>6</v>
      </c>
      <c r="AC406" s="13" t="s">
        <v>1265</v>
      </c>
      <c r="AD406" s="13">
        <v>309</v>
      </c>
      <c r="AE406" s="10">
        <f>AE405+1</f>
        <v>1</v>
      </c>
    </row>
    <row r="407" spans="1:31" ht="36" hidden="1" customHeight="1">
      <c r="A407" s="32">
        <v>71</v>
      </c>
      <c r="B407" s="46" t="s">
        <v>1266</v>
      </c>
      <c r="C407" s="48" t="s">
        <v>1065</v>
      </c>
      <c r="D407" s="48" t="s">
        <v>32</v>
      </c>
      <c r="E407" s="54" t="s">
        <v>33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6">
        <f t="shared" si="16"/>
        <v>0</v>
      </c>
      <c r="W407" s="30">
        <v>3587</v>
      </c>
      <c r="X407" s="30">
        <v>3587</v>
      </c>
      <c r="Y407" s="48" t="s">
        <v>34</v>
      </c>
      <c r="Z407" s="13">
        <v>10</v>
      </c>
      <c r="AA407" s="13">
        <v>10</v>
      </c>
      <c r="AB407" s="13">
        <v>5</v>
      </c>
      <c r="AC407" s="13" t="s">
        <v>1267</v>
      </c>
      <c r="AD407" s="13">
        <v>310</v>
      </c>
    </row>
    <row r="408" spans="1:31" ht="36" hidden="1" customHeight="1">
      <c r="A408" s="32">
        <v>72</v>
      </c>
      <c r="B408" s="46" t="s">
        <v>1268</v>
      </c>
      <c r="C408" s="48" t="s">
        <v>1114</v>
      </c>
      <c r="D408" s="48" t="s">
        <v>32</v>
      </c>
      <c r="E408" s="54" t="s">
        <v>1269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6">
        <f t="shared" si="16"/>
        <v>0</v>
      </c>
      <c r="W408" s="30">
        <v>2551</v>
      </c>
      <c r="X408" s="30">
        <v>2551</v>
      </c>
      <c r="Y408" s="48" t="s">
        <v>34</v>
      </c>
      <c r="Z408" s="13">
        <v>10</v>
      </c>
      <c r="AA408" s="13">
        <v>10</v>
      </c>
      <c r="AB408" s="13">
        <v>5</v>
      </c>
      <c r="AC408" s="13" t="s">
        <v>1270</v>
      </c>
      <c r="AD408" s="13">
        <v>311</v>
      </c>
    </row>
    <row r="409" spans="1:31" ht="36" hidden="1" customHeight="1">
      <c r="A409" s="32">
        <v>73</v>
      </c>
      <c r="B409" s="53" t="s">
        <v>1271</v>
      </c>
      <c r="C409" s="48" t="s">
        <v>1196</v>
      </c>
      <c r="D409" s="48" t="s">
        <v>32</v>
      </c>
      <c r="E409" s="54" t="s">
        <v>198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6">
        <f t="shared" si="16"/>
        <v>0</v>
      </c>
      <c r="W409" s="30">
        <v>4715</v>
      </c>
      <c r="X409" s="30">
        <v>4715</v>
      </c>
      <c r="Y409" s="48" t="s">
        <v>34</v>
      </c>
      <c r="Z409" s="13">
        <v>10</v>
      </c>
      <c r="AA409" s="13">
        <v>10</v>
      </c>
      <c r="AB409" s="13">
        <v>5</v>
      </c>
      <c r="AC409" s="13" t="s">
        <v>1272</v>
      </c>
      <c r="AD409" s="13">
        <v>312</v>
      </c>
    </row>
    <row r="410" spans="1:31" ht="36" hidden="1" customHeight="1">
      <c r="A410" s="32">
        <v>74</v>
      </c>
      <c r="B410" s="53" t="s">
        <v>1273</v>
      </c>
      <c r="C410" s="48" t="s">
        <v>1114</v>
      </c>
      <c r="D410" s="48" t="s">
        <v>32</v>
      </c>
      <c r="E410" s="54" t="s">
        <v>33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6">
        <f t="shared" si="16"/>
        <v>0</v>
      </c>
      <c r="W410" s="30">
        <v>102705</v>
      </c>
      <c r="X410" s="30">
        <v>102705</v>
      </c>
      <c r="Y410" s="48" t="s">
        <v>34</v>
      </c>
      <c r="Z410" s="13">
        <v>10</v>
      </c>
      <c r="AA410" s="13">
        <v>10</v>
      </c>
      <c r="AB410" s="13">
        <v>5</v>
      </c>
      <c r="AC410" s="13" t="s">
        <v>1274</v>
      </c>
      <c r="AD410" s="13">
        <v>313</v>
      </c>
    </row>
    <row r="411" spans="1:31" ht="36" hidden="1" customHeight="1">
      <c r="A411" s="32">
        <v>75</v>
      </c>
      <c r="B411" s="53" t="s">
        <v>1275</v>
      </c>
      <c r="C411" s="48" t="s">
        <v>1276</v>
      </c>
      <c r="D411" s="48" t="s">
        <v>32</v>
      </c>
      <c r="E411" s="54" t="s">
        <v>1277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6">
        <f t="shared" si="16"/>
        <v>0</v>
      </c>
      <c r="W411" s="30">
        <v>2101</v>
      </c>
      <c r="X411" s="30">
        <v>2101</v>
      </c>
      <c r="Y411" s="48" t="s">
        <v>34</v>
      </c>
      <c r="Z411" s="13">
        <v>10</v>
      </c>
      <c r="AA411" s="13">
        <v>10</v>
      </c>
      <c r="AB411" s="13">
        <v>5</v>
      </c>
      <c r="AC411" s="13" t="s">
        <v>1278</v>
      </c>
      <c r="AD411" s="13">
        <v>314</v>
      </c>
    </row>
    <row r="412" spans="1:31" ht="36" hidden="1" customHeight="1">
      <c r="A412" s="32">
        <v>76</v>
      </c>
      <c r="B412" s="53" t="s">
        <v>1279</v>
      </c>
      <c r="C412" s="48" t="s">
        <v>1280</v>
      </c>
      <c r="D412" s="48" t="s">
        <v>32</v>
      </c>
      <c r="E412" s="54" t="s">
        <v>1281</v>
      </c>
      <c r="F412" s="30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6">
        <f t="shared" si="16"/>
        <v>0</v>
      </c>
      <c r="W412" s="30">
        <v>2600</v>
      </c>
      <c r="X412" s="30">
        <v>2600</v>
      </c>
      <c r="Y412" s="48" t="s">
        <v>34</v>
      </c>
      <c r="Z412" s="13">
        <v>10</v>
      </c>
      <c r="AA412" s="13">
        <v>10</v>
      </c>
      <c r="AB412" s="13">
        <v>5</v>
      </c>
      <c r="AC412" s="13"/>
      <c r="AD412" s="13"/>
    </row>
    <row r="413" spans="1:31" ht="36" hidden="1" customHeight="1">
      <c r="A413" s="32">
        <v>77</v>
      </c>
      <c r="B413" s="53" t="s">
        <v>1282</v>
      </c>
      <c r="C413" s="48" t="s">
        <v>1072</v>
      </c>
      <c r="D413" s="48" t="s">
        <v>32</v>
      </c>
      <c r="E413" s="54" t="s">
        <v>33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6">
        <f t="shared" si="16"/>
        <v>0</v>
      </c>
      <c r="W413" s="30">
        <v>1275</v>
      </c>
      <c r="X413" s="30">
        <v>1275</v>
      </c>
      <c r="Y413" s="48" t="s">
        <v>34</v>
      </c>
      <c r="Z413" s="13">
        <v>10</v>
      </c>
      <c r="AA413" s="13">
        <v>10</v>
      </c>
      <c r="AB413" s="13">
        <v>5</v>
      </c>
      <c r="AC413" s="13"/>
      <c r="AD413" s="13"/>
    </row>
    <row r="414" spans="1:31" ht="36" hidden="1" customHeight="1">
      <c r="A414" s="32">
        <v>78</v>
      </c>
      <c r="B414" s="53" t="s">
        <v>1283</v>
      </c>
      <c r="C414" s="48" t="s">
        <v>1114</v>
      </c>
      <c r="D414" s="48" t="s">
        <v>32</v>
      </c>
      <c r="E414" s="54" t="s">
        <v>1284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6">
        <f t="shared" si="16"/>
        <v>0</v>
      </c>
      <c r="W414" s="30">
        <v>1610</v>
      </c>
      <c r="X414" s="30">
        <v>1610</v>
      </c>
      <c r="Y414" s="48" t="s">
        <v>34</v>
      </c>
      <c r="Z414" s="13">
        <v>10</v>
      </c>
      <c r="AA414" s="13">
        <v>10</v>
      </c>
      <c r="AB414" s="13">
        <v>5</v>
      </c>
      <c r="AC414" s="13" t="s">
        <v>1285</v>
      </c>
      <c r="AD414" s="13">
        <v>316</v>
      </c>
    </row>
    <row r="415" spans="1:31" ht="36" hidden="1" customHeight="1">
      <c r="A415" s="32">
        <v>79</v>
      </c>
      <c r="B415" s="53" t="s">
        <v>1286</v>
      </c>
      <c r="C415" s="48" t="s">
        <v>1287</v>
      </c>
      <c r="D415" s="48" t="s">
        <v>32</v>
      </c>
      <c r="E415" s="54" t="s">
        <v>1288</v>
      </c>
      <c r="F415" s="16">
        <v>518856762</v>
      </c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6">
        <f t="shared" si="16"/>
        <v>80059.598376599999</v>
      </c>
      <c r="W415" s="30">
        <v>80059.598376599999</v>
      </c>
      <c r="X415" s="30">
        <v>80059.598376599999</v>
      </c>
      <c r="Y415" s="11" t="s">
        <v>51</v>
      </c>
      <c r="Z415" s="13">
        <v>10</v>
      </c>
      <c r="AA415" s="13">
        <v>10</v>
      </c>
      <c r="AB415" s="13">
        <v>5</v>
      </c>
      <c r="AC415" s="13"/>
      <c r="AD415" s="13"/>
    </row>
    <row r="416" spans="1:31" ht="36" hidden="1" customHeight="1">
      <c r="A416" s="32">
        <v>80</v>
      </c>
      <c r="B416" s="53" t="s">
        <v>1289</v>
      </c>
      <c r="C416" s="48" t="s">
        <v>1290</v>
      </c>
      <c r="D416" s="48" t="s">
        <v>32</v>
      </c>
      <c r="E416" s="54" t="s">
        <v>1291</v>
      </c>
      <c r="F416" s="16">
        <v>20726024</v>
      </c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6">
        <f t="shared" si="16"/>
        <v>3198.0255032</v>
      </c>
      <c r="W416" s="30">
        <v>3198.0255032</v>
      </c>
      <c r="X416" s="30">
        <v>3198.0255032</v>
      </c>
      <c r="Y416" s="11" t="s">
        <v>51</v>
      </c>
      <c r="Z416" s="13">
        <v>10</v>
      </c>
      <c r="AA416" s="13">
        <v>10</v>
      </c>
      <c r="AB416" s="13">
        <v>5</v>
      </c>
      <c r="AC416" s="13" t="s">
        <v>1292</v>
      </c>
      <c r="AD416" s="13">
        <v>2456</v>
      </c>
    </row>
    <row r="417" spans="1:31" ht="36" hidden="1" customHeight="1">
      <c r="A417" s="32">
        <v>81</v>
      </c>
      <c r="B417" s="53" t="s">
        <v>1293</v>
      </c>
      <c r="C417" s="48" t="s">
        <v>1294</v>
      </c>
      <c r="D417" s="48" t="s">
        <v>32</v>
      </c>
      <c r="E417" s="54" t="s">
        <v>1295</v>
      </c>
      <c r="F417" s="16">
        <v>6522388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6">
        <f t="shared" si="16"/>
        <v>1006.4044684</v>
      </c>
      <c r="W417" s="30">
        <v>1006.4044684</v>
      </c>
      <c r="X417" s="30">
        <v>1006.4044684</v>
      </c>
      <c r="Y417" s="11" t="s">
        <v>51</v>
      </c>
      <c r="Z417" s="13">
        <v>10</v>
      </c>
      <c r="AA417" s="13">
        <v>10</v>
      </c>
      <c r="AB417" s="13">
        <v>5</v>
      </c>
      <c r="AC417" s="13"/>
      <c r="AD417" s="13"/>
    </row>
    <row r="418" spans="1:31" ht="36" hidden="1" customHeight="1">
      <c r="A418" s="32">
        <v>82</v>
      </c>
      <c r="B418" s="53" t="s">
        <v>1296</v>
      </c>
      <c r="C418" s="13" t="s">
        <v>1297</v>
      </c>
      <c r="D418" s="48" t="s">
        <v>32</v>
      </c>
      <c r="E418" s="54" t="s">
        <v>1295</v>
      </c>
      <c r="F418" s="16">
        <v>6725637</v>
      </c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6">
        <f t="shared" si="16"/>
        <v>1037.7657891000001</v>
      </c>
      <c r="W418" s="30">
        <v>1037.7657891000001</v>
      </c>
      <c r="X418" s="30">
        <v>1037.7657891000001</v>
      </c>
      <c r="Y418" s="11" t="s">
        <v>51</v>
      </c>
      <c r="Z418" s="13">
        <v>10</v>
      </c>
      <c r="AA418" s="13">
        <v>10</v>
      </c>
      <c r="AB418" s="13">
        <v>5</v>
      </c>
      <c r="AC418" s="13"/>
      <c r="AD418" s="13"/>
    </row>
    <row r="419" spans="1:31" ht="36" hidden="1" customHeight="1">
      <c r="A419" s="32">
        <v>83</v>
      </c>
      <c r="B419" s="53" t="s">
        <v>1298</v>
      </c>
      <c r="C419" s="13" t="s">
        <v>1299</v>
      </c>
      <c r="D419" s="48" t="s">
        <v>32</v>
      </c>
      <c r="E419" s="54" t="s">
        <v>1300</v>
      </c>
      <c r="F419" s="50">
        <v>6562882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6">
        <f t="shared" si="16"/>
        <v>1012.6526926</v>
      </c>
      <c r="W419" s="30">
        <v>1012.6526926</v>
      </c>
      <c r="X419" s="30">
        <v>1012.6526926</v>
      </c>
      <c r="Y419" s="11" t="s">
        <v>51</v>
      </c>
      <c r="Z419" s="13">
        <v>10</v>
      </c>
      <c r="AA419" s="13">
        <v>10</v>
      </c>
      <c r="AB419" s="13">
        <v>5</v>
      </c>
      <c r="AC419" s="13"/>
      <c r="AD419" s="13"/>
    </row>
    <row r="420" spans="1:31" ht="36" hidden="1" customHeight="1">
      <c r="A420" s="32">
        <v>84</v>
      </c>
      <c r="B420" s="53" t="s">
        <v>1301</v>
      </c>
      <c r="C420" s="13" t="s">
        <v>1302</v>
      </c>
      <c r="D420" s="48" t="s">
        <v>32</v>
      </c>
      <c r="E420" s="54" t="s">
        <v>1303</v>
      </c>
      <c r="F420" s="50">
        <v>7270645</v>
      </c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6">
        <f t="shared" si="16"/>
        <v>1121.8605235</v>
      </c>
      <c r="W420" s="30">
        <v>1121.8605235</v>
      </c>
      <c r="X420" s="30">
        <v>1121.8605235</v>
      </c>
      <c r="Y420" s="11" t="s">
        <v>51</v>
      </c>
      <c r="Z420" s="13">
        <v>10</v>
      </c>
      <c r="AA420" s="13">
        <v>10</v>
      </c>
      <c r="AB420" s="13">
        <v>5</v>
      </c>
      <c r="AC420" s="13"/>
      <c r="AD420" s="13"/>
    </row>
    <row r="421" spans="1:31" ht="36" hidden="1" customHeight="1">
      <c r="A421" s="32">
        <v>85</v>
      </c>
      <c r="B421" s="53" t="s">
        <v>1304</v>
      </c>
      <c r="C421" s="13" t="s">
        <v>1305</v>
      </c>
      <c r="D421" s="48" t="s">
        <v>32</v>
      </c>
      <c r="E421" s="54" t="s">
        <v>1284</v>
      </c>
      <c r="F421" s="50">
        <v>6574076</v>
      </c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6">
        <f t="shared" si="16"/>
        <v>1014.3799268</v>
      </c>
      <c r="W421" s="30">
        <v>1014.3799268</v>
      </c>
      <c r="X421" s="30">
        <v>1014.3799268</v>
      </c>
      <c r="Y421" s="11" t="s">
        <v>51</v>
      </c>
      <c r="Z421" s="13">
        <v>10</v>
      </c>
      <c r="AA421" s="13">
        <v>10</v>
      </c>
      <c r="AB421" s="13">
        <v>5</v>
      </c>
      <c r="AC421" s="13"/>
      <c r="AD421" s="13"/>
    </row>
    <row r="422" spans="1:31" ht="36" hidden="1" customHeight="1">
      <c r="A422" s="32">
        <v>86</v>
      </c>
      <c r="B422" s="53" t="s">
        <v>1306</v>
      </c>
      <c r="C422" s="13" t="s">
        <v>1307</v>
      </c>
      <c r="D422" s="48" t="s">
        <v>32</v>
      </c>
      <c r="E422" s="54" t="s">
        <v>1308</v>
      </c>
      <c r="F422" s="50">
        <v>46447116</v>
      </c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6">
        <f t="shared" si="16"/>
        <v>7166.7899988000008</v>
      </c>
      <c r="W422" s="30">
        <v>7166.7899988000008</v>
      </c>
      <c r="X422" s="30">
        <v>7166.7899988000008</v>
      </c>
      <c r="Y422" s="11" t="s">
        <v>51</v>
      </c>
      <c r="Z422" s="13">
        <v>10</v>
      </c>
      <c r="AA422" s="13">
        <v>10</v>
      </c>
      <c r="AB422" s="13">
        <v>5</v>
      </c>
      <c r="AC422" s="13"/>
      <c r="AD422" s="13"/>
    </row>
    <row r="423" spans="1:31" ht="36" hidden="1" customHeight="1">
      <c r="A423" s="32">
        <v>1</v>
      </c>
      <c r="B423" s="51" t="s">
        <v>1309</v>
      </c>
      <c r="C423" s="51" t="s">
        <v>1310</v>
      </c>
      <c r="D423" s="52" t="s">
        <v>32</v>
      </c>
      <c r="E423" s="52" t="s">
        <v>1311</v>
      </c>
      <c r="F423" s="22"/>
      <c r="G423" s="16"/>
      <c r="H423" s="16"/>
      <c r="I423" s="16"/>
      <c r="J423" s="16"/>
      <c r="K423" s="22"/>
      <c r="L423" s="22"/>
      <c r="M423" s="22"/>
      <c r="N423" s="22"/>
      <c r="O423" s="22"/>
      <c r="P423" s="22"/>
      <c r="Q423" s="22"/>
      <c r="R423" s="57"/>
      <c r="S423" s="22"/>
      <c r="T423" s="22"/>
      <c r="U423" s="58"/>
      <c r="V423" s="16">
        <f t="shared" si="16"/>
        <v>0</v>
      </c>
      <c r="W423" s="59">
        <v>65519</v>
      </c>
      <c r="X423" s="59">
        <v>65519</v>
      </c>
      <c r="Y423" s="11" t="s">
        <v>34</v>
      </c>
      <c r="Z423" s="60">
        <v>11</v>
      </c>
      <c r="AA423" s="60">
        <v>52</v>
      </c>
      <c r="AB423" s="60">
        <v>5</v>
      </c>
      <c r="AC423" s="61" t="s">
        <v>1312</v>
      </c>
      <c r="AD423" s="61">
        <v>2457</v>
      </c>
    </row>
    <row r="424" spans="1:31" ht="36" hidden="1" customHeight="1">
      <c r="A424" s="32">
        <v>2</v>
      </c>
      <c r="B424" s="51" t="s">
        <v>1313</v>
      </c>
      <c r="C424" s="51" t="s">
        <v>1314</v>
      </c>
      <c r="D424" s="13" t="s">
        <v>55</v>
      </c>
      <c r="E424" s="52" t="s">
        <v>1315</v>
      </c>
      <c r="F424" s="22"/>
      <c r="G424" s="16"/>
      <c r="H424" s="16"/>
      <c r="I424" s="16"/>
      <c r="J424" s="16"/>
      <c r="K424" s="22"/>
      <c r="L424" s="22"/>
      <c r="M424" s="22"/>
      <c r="N424" s="22"/>
      <c r="O424" s="22"/>
      <c r="P424" s="22"/>
      <c r="Q424" s="22"/>
      <c r="R424" s="57"/>
      <c r="S424" s="22"/>
      <c r="T424" s="22"/>
      <c r="U424" s="58"/>
      <c r="V424" s="16">
        <f t="shared" si="16"/>
        <v>0</v>
      </c>
      <c r="W424" s="59">
        <v>4774</v>
      </c>
      <c r="X424" s="59">
        <v>4774</v>
      </c>
      <c r="Y424" s="42" t="s">
        <v>34</v>
      </c>
      <c r="Z424" s="60">
        <v>11</v>
      </c>
      <c r="AA424" s="60">
        <v>52</v>
      </c>
      <c r="AB424" s="60">
        <v>1</v>
      </c>
      <c r="AC424" s="61" t="s">
        <v>1316</v>
      </c>
      <c r="AD424" s="61">
        <v>2458</v>
      </c>
    </row>
    <row r="425" spans="1:31" ht="36" hidden="1" customHeight="1">
      <c r="A425" s="32">
        <v>3</v>
      </c>
      <c r="B425" s="51" t="s">
        <v>1317</v>
      </c>
      <c r="C425" s="51" t="s">
        <v>1318</v>
      </c>
      <c r="D425" s="13" t="s">
        <v>55</v>
      </c>
      <c r="E425" s="52" t="s">
        <v>1315</v>
      </c>
      <c r="F425" s="22"/>
      <c r="G425" s="16"/>
      <c r="H425" s="16"/>
      <c r="I425" s="16"/>
      <c r="J425" s="16"/>
      <c r="K425" s="22"/>
      <c r="L425" s="22"/>
      <c r="M425" s="22"/>
      <c r="N425" s="22"/>
      <c r="O425" s="22"/>
      <c r="P425" s="22"/>
      <c r="Q425" s="22"/>
      <c r="R425" s="57"/>
      <c r="S425" s="22"/>
      <c r="T425" s="22"/>
      <c r="U425" s="58"/>
      <c r="V425" s="16">
        <f t="shared" si="16"/>
        <v>0</v>
      </c>
      <c r="W425" s="59">
        <v>4886</v>
      </c>
      <c r="X425" s="59">
        <v>4886</v>
      </c>
      <c r="Y425" s="42" t="s">
        <v>34</v>
      </c>
      <c r="Z425" s="60">
        <v>11</v>
      </c>
      <c r="AA425" s="60">
        <v>52</v>
      </c>
      <c r="AB425" s="60">
        <v>1</v>
      </c>
      <c r="AC425" s="61" t="s">
        <v>1319</v>
      </c>
      <c r="AD425" s="61">
        <v>2459</v>
      </c>
    </row>
    <row r="426" spans="1:31" ht="36" hidden="1" customHeight="1">
      <c r="A426" s="32">
        <v>4</v>
      </c>
      <c r="B426" s="51" t="s">
        <v>1320</v>
      </c>
      <c r="C426" s="51" t="s">
        <v>1321</v>
      </c>
      <c r="D426" s="52" t="s">
        <v>32</v>
      </c>
      <c r="E426" s="52" t="s">
        <v>1315</v>
      </c>
      <c r="F426" s="26"/>
      <c r="G426" s="26"/>
      <c r="H426" s="26"/>
      <c r="I426" s="26"/>
      <c r="J426" s="26"/>
      <c r="K426" s="26"/>
      <c r="L426" s="42"/>
      <c r="M426" s="26"/>
      <c r="N426" s="26"/>
      <c r="O426" s="26"/>
      <c r="P426" s="26"/>
      <c r="Q426" s="26"/>
      <c r="R426" s="26"/>
      <c r="S426" s="26"/>
      <c r="T426" s="26"/>
      <c r="U426" s="26"/>
      <c r="V426" s="16">
        <f t="shared" si="16"/>
        <v>0</v>
      </c>
      <c r="W426" s="59">
        <v>1525</v>
      </c>
      <c r="X426" s="59">
        <v>1525</v>
      </c>
      <c r="Y426" s="11" t="s">
        <v>34</v>
      </c>
      <c r="Z426" s="60">
        <v>11</v>
      </c>
      <c r="AA426" s="60">
        <v>52</v>
      </c>
      <c r="AB426" s="60">
        <v>5</v>
      </c>
      <c r="AC426" s="61" t="s">
        <v>1322</v>
      </c>
      <c r="AD426" s="61">
        <v>2460</v>
      </c>
    </row>
    <row r="427" spans="1:31" ht="36" hidden="1" customHeight="1">
      <c r="A427" s="32">
        <v>5</v>
      </c>
      <c r="B427" s="51" t="s">
        <v>1323</v>
      </c>
      <c r="C427" s="51" t="s">
        <v>1324</v>
      </c>
      <c r="D427" s="52" t="s">
        <v>32</v>
      </c>
      <c r="E427" s="52" t="s">
        <v>1325</v>
      </c>
      <c r="F427" s="26"/>
      <c r="G427" s="26"/>
      <c r="H427" s="26"/>
      <c r="I427" s="26"/>
      <c r="J427" s="26"/>
      <c r="K427" s="26"/>
      <c r="L427" s="42"/>
      <c r="M427" s="26"/>
      <c r="N427" s="26"/>
      <c r="O427" s="26"/>
      <c r="P427" s="26"/>
      <c r="Q427" s="26"/>
      <c r="R427" s="26"/>
      <c r="S427" s="26"/>
      <c r="T427" s="26"/>
      <c r="U427" s="26"/>
      <c r="V427" s="16">
        <f t="shared" si="16"/>
        <v>0</v>
      </c>
      <c r="W427" s="59">
        <v>1035</v>
      </c>
      <c r="X427" s="59">
        <v>1035</v>
      </c>
      <c r="Y427" s="11" t="s">
        <v>34</v>
      </c>
      <c r="Z427" s="60">
        <v>11</v>
      </c>
      <c r="AA427" s="60">
        <v>52</v>
      </c>
      <c r="AB427" s="60">
        <v>5</v>
      </c>
      <c r="AC427" s="61" t="s">
        <v>1326</v>
      </c>
      <c r="AD427" s="61">
        <v>2461</v>
      </c>
    </row>
    <row r="428" spans="1:31" ht="36" hidden="1" customHeight="1">
      <c r="A428" s="32">
        <v>6</v>
      </c>
      <c r="B428" s="51" t="s">
        <v>1327</v>
      </c>
      <c r="C428" s="51" t="s">
        <v>1328</v>
      </c>
      <c r="D428" s="52" t="s">
        <v>32</v>
      </c>
      <c r="E428" s="52" t="s">
        <v>1329</v>
      </c>
      <c r="F428" s="26"/>
      <c r="G428" s="26"/>
      <c r="H428" s="26"/>
      <c r="I428" s="26"/>
      <c r="J428" s="26"/>
      <c r="K428" s="26"/>
      <c r="L428" s="42"/>
      <c r="M428" s="26"/>
      <c r="N428" s="26"/>
      <c r="O428" s="26"/>
      <c r="P428" s="26"/>
      <c r="Q428" s="26"/>
      <c r="R428" s="26"/>
      <c r="S428" s="26"/>
      <c r="T428" s="26"/>
      <c r="U428" s="26"/>
      <c r="V428" s="16">
        <f t="shared" si="16"/>
        <v>0</v>
      </c>
      <c r="W428" s="59">
        <v>34095</v>
      </c>
      <c r="X428" s="59">
        <v>34095</v>
      </c>
      <c r="Y428" s="11" t="s">
        <v>34</v>
      </c>
      <c r="Z428" s="60">
        <v>11</v>
      </c>
      <c r="AA428" s="60">
        <v>52</v>
      </c>
      <c r="AB428" s="60">
        <v>5</v>
      </c>
      <c r="AC428" s="61" t="s">
        <v>1330</v>
      </c>
      <c r="AD428" s="61">
        <v>2462</v>
      </c>
    </row>
    <row r="429" spans="1:31" ht="36" hidden="1" customHeight="1">
      <c r="A429" s="32">
        <v>7</v>
      </c>
      <c r="B429" s="51" t="s">
        <v>1331</v>
      </c>
      <c r="C429" s="51" t="s">
        <v>1332</v>
      </c>
      <c r="D429" s="52" t="s">
        <v>32</v>
      </c>
      <c r="E429" s="52" t="s">
        <v>1333</v>
      </c>
      <c r="F429" s="26"/>
      <c r="G429" s="26"/>
      <c r="H429" s="26"/>
      <c r="I429" s="26"/>
      <c r="J429" s="26"/>
      <c r="K429" s="26"/>
      <c r="L429" s="42"/>
      <c r="M429" s="26"/>
      <c r="N429" s="26"/>
      <c r="O429" s="26"/>
      <c r="P429" s="26"/>
      <c r="Q429" s="26"/>
      <c r="R429" s="26"/>
      <c r="S429" s="26"/>
      <c r="T429" s="26"/>
      <c r="U429" s="26"/>
      <c r="V429" s="16">
        <f t="shared" si="16"/>
        <v>0</v>
      </c>
      <c r="W429" s="59">
        <v>19467</v>
      </c>
      <c r="X429" s="59">
        <v>19467</v>
      </c>
      <c r="Y429" s="11" t="s">
        <v>34</v>
      </c>
      <c r="Z429" s="60">
        <v>11</v>
      </c>
      <c r="AA429" s="60">
        <v>52</v>
      </c>
      <c r="AB429" s="60">
        <v>5</v>
      </c>
      <c r="AC429" s="61" t="s">
        <v>1334</v>
      </c>
      <c r="AD429" s="61">
        <v>2463</v>
      </c>
    </row>
    <row r="430" spans="1:31" ht="36" hidden="1" customHeight="1">
      <c r="A430" s="32">
        <v>8</v>
      </c>
      <c r="B430" s="51" t="s">
        <v>1335</v>
      </c>
      <c r="C430" s="51" t="s">
        <v>1336</v>
      </c>
      <c r="D430" s="52" t="s">
        <v>32</v>
      </c>
      <c r="E430" s="52" t="s">
        <v>1333</v>
      </c>
      <c r="F430" s="26"/>
      <c r="G430" s="26"/>
      <c r="H430" s="26"/>
      <c r="I430" s="26"/>
      <c r="J430" s="26"/>
      <c r="K430" s="26"/>
      <c r="L430" s="42"/>
      <c r="M430" s="26"/>
      <c r="N430" s="26"/>
      <c r="O430" s="26"/>
      <c r="P430" s="26"/>
      <c r="Q430" s="26"/>
      <c r="R430" s="26"/>
      <c r="S430" s="26"/>
      <c r="T430" s="26"/>
      <c r="U430" s="26"/>
      <c r="V430" s="16">
        <f t="shared" si="16"/>
        <v>0</v>
      </c>
      <c r="W430" s="59">
        <v>8864</v>
      </c>
      <c r="X430" s="59">
        <v>8864</v>
      </c>
      <c r="Y430" s="11" t="s">
        <v>34</v>
      </c>
      <c r="Z430" s="60">
        <v>11</v>
      </c>
      <c r="AA430" s="60">
        <v>52</v>
      </c>
      <c r="AB430" s="60">
        <v>5</v>
      </c>
      <c r="AC430" s="61" t="s">
        <v>1337</v>
      </c>
      <c r="AD430" s="61">
        <v>2464</v>
      </c>
    </row>
    <row r="431" spans="1:31" ht="36" hidden="1" customHeight="1">
      <c r="A431" s="32">
        <v>9</v>
      </c>
      <c r="B431" s="51" t="s">
        <v>1338</v>
      </c>
      <c r="C431" s="51" t="s">
        <v>1339</v>
      </c>
      <c r="D431" s="52" t="s">
        <v>32</v>
      </c>
      <c r="E431" s="52" t="s">
        <v>1333</v>
      </c>
      <c r="F431" s="26"/>
      <c r="G431" s="26"/>
      <c r="H431" s="26"/>
      <c r="I431" s="26"/>
      <c r="J431" s="26"/>
      <c r="K431" s="26"/>
      <c r="L431" s="42"/>
      <c r="M431" s="26"/>
      <c r="N431" s="26"/>
      <c r="O431" s="26"/>
      <c r="P431" s="26"/>
      <c r="Q431" s="26"/>
      <c r="R431" s="26"/>
      <c r="S431" s="26"/>
      <c r="T431" s="26"/>
      <c r="U431" s="26"/>
      <c r="V431" s="16">
        <f t="shared" si="16"/>
        <v>0</v>
      </c>
      <c r="W431" s="62">
        <v>1079</v>
      </c>
      <c r="X431" s="62">
        <v>1079</v>
      </c>
      <c r="Y431" s="11" t="s">
        <v>34</v>
      </c>
      <c r="Z431" s="60">
        <v>11</v>
      </c>
      <c r="AA431" s="60">
        <v>52</v>
      </c>
      <c r="AB431" s="60">
        <v>5</v>
      </c>
      <c r="AC431" s="61" t="s">
        <v>1340</v>
      </c>
      <c r="AD431" s="61">
        <v>2465</v>
      </c>
    </row>
    <row r="432" spans="1:31" ht="36" hidden="1" customHeight="1">
      <c r="A432" s="32">
        <v>10</v>
      </c>
      <c r="B432" s="51" t="s">
        <v>1341</v>
      </c>
      <c r="C432" s="51" t="s">
        <v>1342</v>
      </c>
      <c r="D432" s="52" t="s">
        <v>539</v>
      </c>
      <c r="E432" s="52" t="s">
        <v>147</v>
      </c>
      <c r="F432" s="26"/>
      <c r="G432" s="26"/>
      <c r="H432" s="26"/>
      <c r="I432" s="26"/>
      <c r="J432" s="26"/>
      <c r="K432" s="26"/>
      <c r="L432" s="42"/>
      <c r="M432" s="26"/>
      <c r="N432" s="26"/>
      <c r="O432" s="26"/>
      <c r="P432" s="26"/>
      <c r="Q432" s="26"/>
      <c r="R432" s="26"/>
      <c r="S432" s="26"/>
      <c r="T432" s="26"/>
      <c r="U432" s="26"/>
      <c r="V432" s="16">
        <f t="shared" si="16"/>
        <v>0</v>
      </c>
      <c r="W432" s="62">
        <v>1243</v>
      </c>
      <c r="X432" s="62">
        <v>1243</v>
      </c>
      <c r="Y432" s="42" t="s">
        <v>34</v>
      </c>
      <c r="Z432" s="60">
        <v>11</v>
      </c>
      <c r="AA432" s="60">
        <v>52</v>
      </c>
      <c r="AB432" s="60">
        <v>6</v>
      </c>
      <c r="AC432" s="61" t="s">
        <v>1343</v>
      </c>
      <c r="AD432" s="61">
        <v>2466</v>
      </c>
      <c r="AE432" s="10">
        <f>AE431+1</f>
        <v>1</v>
      </c>
    </row>
    <row r="433" spans="1:30" ht="36" hidden="1" customHeight="1">
      <c r="A433" s="32">
        <v>11</v>
      </c>
      <c r="B433" s="51" t="s">
        <v>1344</v>
      </c>
      <c r="C433" s="51" t="s">
        <v>1345</v>
      </c>
      <c r="D433" s="52" t="s">
        <v>32</v>
      </c>
      <c r="E433" s="52" t="s">
        <v>1284</v>
      </c>
      <c r="F433" s="26"/>
      <c r="G433" s="26"/>
      <c r="H433" s="26"/>
      <c r="I433" s="26"/>
      <c r="J433" s="26"/>
      <c r="K433" s="26"/>
      <c r="L433" s="42"/>
      <c r="M433" s="26"/>
      <c r="N433" s="26"/>
      <c r="O433" s="26"/>
      <c r="P433" s="26"/>
      <c r="Q433" s="26"/>
      <c r="R433" s="26"/>
      <c r="S433" s="26"/>
      <c r="T433" s="26"/>
      <c r="U433" s="26"/>
      <c r="V433" s="16">
        <f t="shared" si="16"/>
        <v>0</v>
      </c>
      <c r="W433" s="62">
        <v>1340</v>
      </c>
      <c r="X433" s="62">
        <v>1340</v>
      </c>
      <c r="Y433" s="11" t="s">
        <v>34</v>
      </c>
      <c r="Z433" s="60">
        <v>11</v>
      </c>
      <c r="AA433" s="60">
        <v>52</v>
      </c>
      <c r="AB433" s="60">
        <v>5</v>
      </c>
      <c r="AC433" s="61" t="s">
        <v>1346</v>
      </c>
      <c r="AD433" s="61">
        <v>2467</v>
      </c>
    </row>
    <row r="434" spans="1:30" ht="36" hidden="1" customHeight="1">
      <c r="A434" s="32">
        <v>12</v>
      </c>
      <c r="B434" s="51" t="s">
        <v>1347</v>
      </c>
      <c r="C434" s="51" t="s">
        <v>1348</v>
      </c>
      <c r="D434" s="22" t="s">
        <v>32</v>
      </c>
      <c r="E434" s="22" t="s">
        <v>1349</v>
      </c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16">
        <f t="shared" si="16"/>
        <v>0</v>
      </c>
      <c r="W434" s="62">
        <v>4477</v>
      </c>
      <c r="X434" s="62">
        <v>4477</v>
      </c>
      <c r="Y434" s="11" t="s">
        <v>34</v>
      </c>
      <c r="Z434" s="60">
        <v>11</v>
      </c>
      <c r="AA434" s="60">
        <v>52</v>
      </c>
      <c r="AB434" s="60">
        <v>5</v>
      </c>
      <c r="AC434" s="61" t="s">
        <v>1350</v>
      </c>
      <c r="AD434" s="61">
        <v>317</v>
      </c>
    </row>
    <row r="435" spans="1:30" ht="36" hidden="1" customHeight="1">
      <c r="A435" s="32">
        <v>13</v>
      </c>
      <c r="B435" s="51" t="s">
        <v>1351</v>
      </c>
      <c r="C435" s="51" t="s">
        <v>1352</v>
      </c>
      <c r="D435" s="22" t="s">
        <v>32</v>
      </c>
      <c r="E435" s="22" t="s">
        <v>1353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16">
        <f t="shared" si="16"/>
        <v>0</v>
      </c>
      <c r="W435" s="62">
        <v>37794</v>
      </c>
      <c r="X435" s="62">
        <v>37794</v>
      </c>
      <c r="Y435" s="11" t="s">
        <v>34</v>
      </c>
      <c r="Z435" s="60">
        <v>11</v>
      </c>
      <c r="AA435" s="60">
        <v>52</v>
      </c>
      <c r="AB435" s="60">
        <v>5</v>
      </c>
      <c r="AC435" s="61" t="s">
        <v>1354</v>
      </c>
      <c r="AD435" s="61">
        <v>318</v>
      </c>
    </row>
    <row r="436" spans="1:30" ht="36" hidden="1" customHeight="1">
      <c r="A436" s="32">
        <v>14</v>
      </c>
      <c r="B436" s="51" t="s">
        <v>1355</v>
      </c>
      <c r="C436" s="51" t="s">
        <v>1356</v>
      </c>
      <c r="D436" s="22" t="s">
        <v>32</v>
      </c>
      <c r="E436" s="22" t="s">
        <v>1353</v>
      </c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16">
        <f t="shared" si="16"/>
        <v>0</v>
      </c>
      <c r="W436" s="62">
        <v>11257</v>
      </c>
      <c r="X436" s="62">
        <v>11257</v>
      </c>
      <c r="Y436" s="11" t="s">
        <v>34</v>
      </c>
      <c r="Z436" s="60">
        <v>11</v>
      </c>
      <c r="AA436" s="60">
        <v>52</v>
      </c>
      <c r="AB436" s="60">
        <v>5</v>
      </c>
      <c r="AC436" s="61" t="s">
        <v>1357</v>
      </c>
      <c r="AD436" s="61">
        <v>319</v>
      </c>
    </row>
    <row r="437" spans="1:30" ht="36" hidden="1" customHeight="1">
      <c r="A437" s="32">
        <v>15</v>
      </c>
      <c r="B437" s="51" t="s">
        <v>1358</v>
      </c>
      <c r="C437" s="51" t="s">
        <v>1359</v>
      </c>
      <c r="D437" s="22" t="s">
        <v>32</v>
      </c>
      <c r="E437" s="22" t="s">
        <v>1353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16">
        <f t="shared" si="16"/>
        <v>0</v>
      </c>
      <c r="W437" s="62">
        <v>43666</v>
      </c>
      <c r="X437" s="62">
        <v>43666</v>
      </c>
      <c r="Y437" s="11" t="s">
        <v>34</v>
      </c>
      <c r="Z437" s="60">
        <v>11</v>
      </c>
      <c r="AA437" s="60">
        <v>52</v>
      </c>
      <c r="AB437" s="60">
        <v>5</v>
      </c>
      <c r="AC437" s="61" t="s">
        <v>1360</v>
      </c>
      <c r="AD437" s="61">
        <v>320</v>
      </c>
    </row>
    <row r="438" spans="1:30" ht="36" hidden="1" customHeight="1">
      <c r="A438" s="32">
        <v>16</v>
      </c>
      <c r="B438" s="51" t="s">
        <v>1361</v>
      </c>
      <c r="C438" s="51" t="s">
        <v>1362</v>
      </c>
      <c r="D438" s="22" t="s">
        <v>32</v>
      </c>
      <c r="E438" s="22" t="s">
        <v>1353</v>
      </c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16">
        <f t="shared" si="16"/>
        <v>0</v>
      </c>
      <c r="W438" s="62">
        <v>26528</v>
      </c>
      <c r="X438" s="62">
        <v>26528</v>
      </c>
      <c r="Y438" s="11" t="s">
        <v>34</v>
      </c>
      <c r="Z438" s="60">
        <v>11</v>
      </c>
      <c r="AA438" s="60">
        <v>52</v>
      </c>
      <c r="AB438" s="60">
        <v>5</v>
      </c>
      <c r="AC438" s="61" t="s">
        <v>1363</v>
      </c>
      <c r="AD438" s="61">
        <v>321</v>
      </c>
    </row>
    <row r="439" spans="1:30" ht="36" hidden="1" customHeight="1">
      <c r="A439" s="32">
        <v>17</v>
      </c>
      <c r="B439" s="51" t="s">
        <v>1364</v>
      </c>
      <c r="C439" s="51" t="s">
        <v>1365</v>
      </c>
      <c r="D439" s="22" t="s">
        <v>32</v>
      </c>
      <c r="E439" s="22" t="s">
        <v>1353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16">
        <f t="shared" si="16"/>
        <v>0</v>
      </c>
      <c r="W439" s="62">
        <v>7934</v>
      </c>
      <c r="X439" s="62">
        <v>7934</v>
      </c>
      <c r="Y439" s="11" t="s">
        <v>34</v>
      </c>
      <c r="Z439" s="60">
        <v>11</v>
      </c>
      <c r="AA439" s="60">
        <v>52</v>
      </c>
      <c r="AB439" s="60">
        <v>5</v>
      </c>
      <c r="AC439" s="61" t="s">
        <v>1366</v>
      </c>
      <c r="AD439" s="61">
        <v>322</v>
      </c>
    </row>
    <row r="440" spans="1:30" ht="36" hidden="1" customHeight="1">
      <c r="A440" s="32">
        <v>18</v>
      </c>
      <c r="B440" s="51" t="s">
        <v>1367</v>
      </c>
      <c r="C440" s="51" t="s">
        <v>1368</v>
      </c>
      <c r="D440" s="22" t="s">
        <v>32</v>
      </c>
      <c r="E440" s="22" t="s">
        <v>1353</v>
      </c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16">
        <f t="shared" si="16"/>
        <v>0</v>
      </c>
      <c r="W440" s="62">
        <v>10147</v>
      </c>
      <c r="X440" s="62">
        <v>10147</v>
      </c>
      <c r="Y440" s="11" t="s">
        <v>34</v>
      </c>
      <c r="Z440" s="60">
        <v>11</v>
      </c>
      <c r="AA440" s="60">
        <v>52</v>
      </c>
      <c r="AB440" s="60">
        <v>5</v>
      </c>
      <c r="AC440" s="61" t="s">
        <v>1369</v>
      </c>
      <c r="AD440" s="61">
        <v>323</v>
      </c>
    </row>
    <row r="441" spans="1:30" ht="36" hidden="1" customHeight="1">
      <c r="A441" s="32">
        <v>19</v>
      </c>
      <c r="B441" s="51" t="s">
        <v>1370</v>
      </c>
      <c r="C441" s="51" t="s">
        <v>1371</v>
      </c>
      <c r="D441" s="22" t="s">
        <v>32</v>
      </c>
      <c r="E441" s="22" t="s">
        <v>1353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16">
        <f t="shared" si="16"/>
        <v>0</v>
      </c>
      <c r="W441" s="62">
        <v>7098</v>
      </c>
      <c r="X441" s="62">
        <v>7098</v>
      </c>
      <c r="Y441" s="11" t="s">
        <v>34</v>
      </c>
      <c r="Z441" s="60">
        <v>11</v>
      </c>
      <c r="AA441" s="60">
        <v>52</v>
      </c>
      <c r="AB441" s="60">
        <v>5</v>
      </c>
      <c r="AC441" s="61" t="s">
        <v>1372</v>
      </c>
      <c r="AD441" s="61">
        <v>324</v>
      </c>
    </row>
    <row r="442" spans="1:30" ht="36" hidden="1" customHeight="1">
      <c r="A442" s="32">
        <v>20</v>
      </c>
      <c r="B442" s="51" t="s">
        <v>1373</v>
      </c>
      <c r="C442" s="51" t="s">
        <v>1374</v>
      </c>
      <c r="D442" s="22" t="s">
        <v>32</v>
      </c>
      <c r="E442" s="22" t="s">
        <v>1353</v>
      </c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16">
        <f t="shared" si="16"/>
        <v>0</v>
      </c>
      <c r="W442" s="62">
        <v>12032</v>
      </c>
      <c r="X442" s="62">
        <v>12032</v>
      </c>
      <c r="Y442" s="11" t="s">
        <v>34</v>
      </c>
      <c r="Z442" s="60">
        <v>11</v>
      </c>
      <c r="AA442" s="60">
        <v>52</v>
      </c>
      <c r="AB442" s="60">
        <v>5</v>
      </c>
      <c r="AC442" s="61" t="s">
        <v>1375</v>
      </c>
      <c r="AD442" s="61">
        <v>325</v>
      </c>
    </row>
    <row r="443" spans="1:30" ht="36" hidden="1" customHeight="1">
      <c r="A443" s="32">
        <v>21</v>
      </c>
      <c r="B443" s="51" t="s">
        <v>1376</v>
      </c>
      <c r="C443" s="51" t="s">
        <v>1377</v>
      </c>
      <c r="D443" s="22" t="s">
        <v>32</v>
      </c>
      <c r="E443" s="22" t="s">
        <v>1353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16">
        <f t="shared" si="16"/>
        <v>0</v>
      </c>
      <c r="W443" s="62">
        <v>8085</v>
      </c>
      <c r="X443" s="62">
        <v>8085</v>
      </c>
      <c r="Y443" s="11" t="s">
        <v>34</v>
      </c>
      <c r="Z443" s="60">
        <v>11</v>
      </c>
      <c r="AA443" s="60">
        <v>52</v>
      </c>
      <c r="AB443" s="60">
        <v>5</v>
      </c>
      <c r="AC443" s="61" t="s">
        <v>1378</v>
      </c>
      <c r="AD443" s="61">
        <v>326</v>
      </c>
    </row>
    <row r="444" spans="1:30" ht="36" hidden="1" customHeight="1">
      <c r="A444" s="32">
        <v>22</v>
      </c>
      <c r="B444" s="51" t="s">
        <v>1379</v>
      </c>
      <c r="C444" s="51" t="s">
        <v>1380</v>
      </c>
      <c r="D444" s="22" t="s">
        <v>32</v>
      </c>
      <c r="E444" s="22" t="s">
        <v>1353</v>
      </c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16">
        <f t="shared" si="16"/>
        <v>0</v>
      </c>
      <c r="W444" s="62">
        <v>7515</v>
      </c>
      <c r="X444" s="62">
        <v>7515</v>
      </c>
      <c r="Y444" s="11" t="s">
        <v>34</v>
      </c>
      <c r="Z444" s="60">
        <v>11</v>
      </c>
      <c r="AA444" s="60">
        <v>52</v>
      </c>
      <c r="AB444" s="60">
        <v>5</v>
      </c>
      <c r="AC444" s="61" t="s">
        <v>1381</v>
      </c>
      <c r="AD444" s="61">
        <v>327</v>
      </c>
    </row>
    <row r="445" spans="1:30" ht="36" hidden="1" customHeight="1">
      <c r="A445" s="32">
        <v>23</v>
      </c>
      <c r="B445" s="51" t="s">
        <v>1382</v>
      </c>
      <c r="C445" s="51" t="s">
        <v>1383</v>
      </c>
      <c r="D445" s="22" t="s">
        <v>32</v>
      </c>
      <c r="E445" s="22" t="s">
        <v>1353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16">
        <f t="shared" si="16"/>
        <v>0</v>
      </c>
      <c r="W445" s="62">
        <v>10043</v>
      </c>
      <c r="X445" s="62">
        <v>10043</v>
      </c>
      <c r="Y445" s="11" t="s">
        <v>34</v>
      </c>
      <c r="Z445" s="60">
        <v>11</v>
      </c>
      <c r="AA445" s="60">
        <v>52</v>
      </c>
      <c r="AB445" s="60">
        <v>5</v>
      </c>
      <c r="AC445" s="61" t="s">
        <v>1384</v>
      </c>
      <c r="AD445" s="61">
        <v>328</v>
      </c>
    </row>
    <row r="446" spans="1:30" ht="36" hidden="1" customHeight="1">
      <c r="A446" s="32">
        <v>24</v>
      </c>
      <c r="B446" s="51" t="s">
        <v>1385</v>
      </c>
      <c r="C446" s="51" t="s">
        <v>1380</v>
      </c>
      <c r="D446" s="22" t="s">
        <v>32</v>
      </c>
      <c r="E446" s="22" t="s">
        <v>1353</v>
      </c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16">
        <f t="shared" si="16"/>
        <v>0</v>
      </c>
      <c r="W446" s="62">
        <v>6535.1307789000002</v>
      </c>
      <c r="X446" s="62">
        <v>6535.1307789000002</v>
      </c>
      <c r="Y446" s="11" t="s">
        <v>34</v>
      </c>
      <c r="Z446" s="60">
        <v>11</v>
      </c>
      <c r="AA446" s="60">
        <v>52</v>
      </c>
      <c r="AB446" s="60">
        <v>5</v>
      </c>
      <c r="AC446" s="61" t="s">
        <v>1386</v>
      </c>
      <c r="AD446" s="61">
        <v>329</v>
      </c>
    </row>
    <row r="447" spans="1:30" ht="36" hidden="1" customHeight="1">
      <c r="A447" s="32">
        <v>25</v>
      </c>
      <c r="B447" s="51" t="s">
        <v>1387</v>
      </c>
      <c r="C447" s="51" t="s">
        <v>1388</v>
      </c>
      <c r="D447" s="22" t="s">
        <v>32</v>
      </c>
      <c r="E447" s="22" t="s">
        <v>1353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16">
        <f t="shared" si="16"/>
        <v>0</v>
      </c>
      <c r="W447" s="62">
        <v>7914</v>
      </c>
      <c r="X447" s="62">
        <v>7914</v>
      </c>
      <c r="Y447" s="11" t="s">
        <v>34</v>
      </c>
      <c r="Z447" s="60">
        <v>11</v>
      </c>
      <c r="AA447" s="60">
        <v>52</v>
      </c>
      <c r="AB447" s="60">
        <v>5</v>
      </c>
      <c r="AC447" s="61" t="s">
        <v>1389</v>
      </c>
      <c r="AD447" s="61">
        <v>330</v>
      </c>
    </row>
    <row r="448" spans="1:30" ht="36" hidden="1" customHeight="1">
      <c r="A448" s="32">
        <v>26</v>
      </c>
      <c r="B448" s="51" t="s">
        <v>1390</v>
      </c>
      <c r="C448" s="51" t="s">
        <v>1391</v>
      </c>
      <c r="D448" s="22" t="s">
        <v>32</v>
      </c>
      <c r="E448" s="22" t="s">
        <v>1353</v>
      </c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16">
        <f t="shared" si="16"/>
        <v>0</v>
      </c>
      <c r="W448" s="62">
        <v>14612</v>
      </c>
      <c r="X448" s="62">
        <v>14612</v>
      </c>
      <c r="Y448" s="11" t="s">
        <v>34</v>
      </c>
      <c r="Z448" s="60">
        <v>11</v>
      </c>
      <c r="AA448" s="60">
        <v>52</v>
      </c>
      <c r="AB448" s="60">
        <v>5</v>
      </c>
      <c r="AC448" s="61" t="s">
        <v>1392</v>
      </c>
      <c r="AD448" s="61">
        <v>331</v>
      </c>
    </row>
    <row r="449" spans="1:30" ht="36" hidden="1" customHeight="1">
      <c r="A449" s="32">
        <v>27</v>
      </c>
      <c r="B449" s="51" t="s">
        <v>1393</v>
      </c>
      <c r="C449" s="51" t="s">
        <v>1394</v>
      </c>
      <c r="D449" s="22" t="s">
        <v>32</v>
      </c>
      <c r="E449" s="22" t="s">
        <v>1353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16">
        <f t="shared" si="16"/>
        <v>0</v>
      </c>
      <c r="W449" s="62">
        <v>8834</v>
      </c>
      <c r="X449" s="62">
        <v>8834</v>
      </c>
      <c r="Y449" s="11" t="s">
        <v>34</v>
      </c>
      <c r="Z449" s="60">
        <v>11</v>
      </c>
      <c r="AA449" s="60">
        <v>52</v>
      </c>
      <c r="AB449" s="60">
        <v>5</v>
      </c>
      <c r="AC449" s="61" t="s">
        <v>1395</v>
      </c>
      <c r="AD449" s="61">
        <v>332</v>
      </c>
    </row>
    <row r="450" spans="1:30" ht="36" hidden="1" customHeight="1">
      <c r="A450" s="32">
        <v>28</v>
      </c>
      <c r="B450" s="51" t="s">
        <v>1396</v>
      </c>
      <c r="C450" s="51" t="s">
        <v>1362</v>
      </c>
      <c r="D450" s="22" t="s">
        <v>32</v>
      </c>
      <c r="E450" s="22" t="s">
        <v>1353</v>
      </c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16">
        <f t="shared" ref="V450:V513" si="17">0.0001543*F450+0.7*G450+ 0.7*H450+0.6*I450+0.5*J450+1.02*K450+0.00088*L450+0.99*M450+0.00094*N450+1.05*O450+0.00083*P450+1.09*Q450+0.0009*R450+1.09*S450+1*T450+0*U450</f>
        <v>0</v>
      </c>
      <c r="W450" s="62">
        <v>7608</v>
      </c>
      <c r="X450" s="62">
        <v>7608</v>
      </c>
      <c r="Y450" s="11" t="s">
        <v>34</v>
      </c>
      <c r="Z450" s="60">
        <v>11</v>
      </c>
      <c r="AA450" s="60">
        <v>52</v>
      </c>
      <c r="AB450" s="60">
        <v>5</v>
      </c>
      <c r="AC450" s="61" t="s">
        <v>1397</v>
      </c>
      <c r="AD450" s="61">
        <v>333</v>
      </c>
    </row>
    <row r="451" spans="1:30" ht="36" hidden="1" customHeight="1">
      <c r="A451" s="32">
        <v>29</v>
      </c>
      <c r="B451" s="51" t="s">
        <v>1398</v>
      </c>
      <c r="C451" s="51" t="s">
        <v>1399</v>
      </c>
      <c r="D451" s="22" t="s">
        <v>32</v>
      </c>
      <c r="E451" s="22" t="s">
        <v>1353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16">
        <f t="shared" si="17"/>
        <v>0</v>
      </c>
      <c r="W451" s="62">
        <v>9856</v>
      </c>
      <c r="X451" s="62">
        <v>9856</v>
      </c>
      <c r="Y451" s="11" t="s">
        <v>34</v>
      </c>
      <c r="Z451" s="60">
        <v>11</v>
      </c>
      <c r="AA451" s="60">
        <v>52</v>
      </c>
      <c r="AB451" s="60">
        <v>5</v>
      </c>
      <c r="AC451" s="61" t="s">
        <v>1400</v>
      </c>
      <c r="AD451" s="61">
        <v>334</v>
      </c>
    </row>
    <row r="452" spans="1:30" ht="36" hidden="1" customHeight="1">
      <c r="A452" s="32">
        <v>30</v>
      </c>
      <c r="B452" s="51" t="s">
        <v>1401</v>
      </c>
      <c r="C452" s="51" t="s">
        <v>1402</v>
      </c>
      <c r="D452" s="22" t="s">
        <v>32</v>
      </c>
      <c r="E452" s="22" t="s">
        <v>1353</v>
      </c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16">
        <f t="shared" si="17"/>
        <v>0</v>
      </c>
      <c r="W452" s="62">
        <v>10918</v>
      </c>
      <c r="X452" s="62">
        <v>10918</v>
      </c>
      <c r="Y452" s="11" t="s">
        <v>34</v>
      </c>
      <c r="Z452" s="60">
        <v>11</v>
      </c>
      <c r="AA452" s="60">
        <v>52</v>
      </c>
      <c r="AB452" s="60">
        <v>5</v>
      </c>
      <c r="AC452" s="61" t="s">
        <v>1403</v>
      </c>
      <c r="AD452" s="61">
        <v>335</v>
      </c>
    </row>
    <row r="453" spans="1:30" ht="36" hidden="1" customHeight="1">
      <c r="A453" s="32">
        <v>31</v>
      </c>
      <c r="B453" s="51" t="s">
        <v>1404</v>
      </c>
      <c r="C453" s="51" t="s">
        <v>1405</v>
      </c>
      <c r="D453" s="22" t="s">
        <v>32</v>
      </c>
      <c r="E453" s="22" t="s">
        <v>1353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16">
        <f t="shared" si="17"/>
        <v>0</v>
      </c>
      <c r="W453" s="62">
        <v>5943</v>
      </c>
      <c r="X453" s="62">
        <v>5943</v>
      </c>
      <c r="Y453" s="11" t="s">
        <v>34</v>
      </c>
      <c r="Z453" s="60">
        <v>11</v>
      </c>
      <c r="AA453" s="60">
        <v>52</v>
      </c>
      <c r="AB453" s="60">
        <v>5</v>
      </c>
      <c r="AC453" s="61" t="s">
        <v>1406</v>
      </c>
      <c r="AD453" s="61">
        <v>336</v>
      </c>
    </row>
    <row r="454" spans="1:30" ht="36" hidden="1" customHeight="1">
      <c r="A454" s="32">
        <v>32</v>
      </c>
      <c r="B454" s="51" t="s">
        <v>1407</v>
      </c>
      <c r="C454" s="51" t="s">
        <v>1365</v>
      </c>
      <c r="D454" s="22" t="s">
        <v>32</v>
      </c>
      <c r="E454" s="22" t="s">
        <v>522</v>
      </c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16">
        <f t="shared" si="17"/>
        <v>0</v>
      </c>
      <c r="W454" s="62">
        <v>207449</v>
      </c>
      <c r="X454" s="62">
        <v>207449</v>
      </c>
      <c r="Y454" s="11" t="s">
        <v>34</v>
      </c>
      <c r="Z454" s="60">
        <v>11</v>
      </c>
      <c r="AA454" s="60">
        <v>52</v>
      </c>
      <c r="AB454" s="60">
        <v>5</v>
      </c>
      <c r="AC454" s="61" t="s">
        <v>1408</v>
      </c>
      <c r="AD454" s="61">
        <v>337</v>
      </c>
    </row>
    <row r="455" spans="1:30" ht="36" hidden="1" customHeight="1">
      <c r="A455" s="32">
        <v>33</v>
      </c>
      <c r="B455" s="51" t="s">
        <v>1409</v>
      </c>
      <c r="C455" s="51" t="s">
        <v>1410</v>
      </c>
      <c r="D455" s="22" t="s">
        <v>32</v>
      </c>
      <c r="E455" s="22" t="s">
        <v>522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16">
        <f t="shared" si="17"/>
        <v>0</v>
      </c>
      <c r="W455" s="62">
        <v>108068</v>
      </c>
      <c r="X455" s="62">
        <v>108068</v>
      </c>
      <c r="Y455" s="11" t="s">
        <v>34</v>
      </c>
      <c r="Z455" s="60">
        <v>11</v>
      </c>
      <c r="AA455" s="60">
        <v>52</v>
      </c>
      <c r="AB455" s="60">
        <v>5</v>
      </c>
      <c r="AC455" s="61" t="s">
        <v>1411</v>
      </c>
      <c r="AD455" s="61">
        <v>338</v>
      </c>
    </row>
    <row r="456" spans="1:30" ht="36" hidden="1" customHeight="1">
      <c r="A456" s="32">
        <v>34</v>
      </c>
      <c r="B456" s="51" t="s">
        <v>1412</v>
      </c>
      <c r="C456" s="51" t="s">
        <v>1413</v>
      </c>
      <c r="D456" s="22" t="s">
        <v>32</v>
      </c>
      <c r="E456" s="22" t="s">
        <v>522</v>
      </c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16">
        <f t="shared" si="17"/>
        <v>0</v>
      </c>
      <c r="W456" s="62">
        <v>127768</v>
      </c>
      <c r="X456" s="62">
        <v>127768</v>
      </c>
      <c r="Y456" s="11" t="s">
        <v>34</v>
      </c>
      <c r="Z456" s="60">
        <v>11</v>
      </c>
      <c r="AA456" s="60">
        <v>52</v>
      </c>
      <c r="AB456" s="60">
        <v>5</v>
      </c>
      <c r="AC456" s="61" t="s">
        <v>1414</v>
      </c>
      <c r="AD456" s="61">
        <v>339</v>
      </c>
    </row>
    <row r="457" spans="1:30" ht="36" hidden="1" customHeight="1">
      <c r="A457" s="32">
        <v>35</v>
      </c>
      <c r="B457" s="51" t="s">
        <v>1415</v>
      </c>
      <c r="C457" s="51" t="s">
        <v>1413</v>
      </c>
      <c r="D457" s="22" t="s">
        <v>32</v>
      </c>
      <c r="E457" s="22" t="s">
        <v>522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16">
        <f t="shared" si="17"/>
        <v>0</v>
      </c>
      <c r="W457" s="62">
        <v>241761</v>
      </c>
      <c r="X457" s="62">
        <v>241761</v>
      </c>
      <c r="Y457" s="11" t="s">
        <v>34</v>
      </c>
      <c r="Z457" s="60">
        <v>11</v>
      </c>
      <c r="AA457" s="60">
        <v>52</v>
      </c>
      <c r="AB457" s="60">
        <v>5</v>
      </c>
      <c r="AC457" s="61" t="s">
        <v>1416</v>
      </c>
      <c r="AD457" s="61">
        <v>340</v>
      </c>
    </row>
    <row r="458" spans="1:30" ht="36" hidden="1" customHeight="1">
      <c r="A458" s="32">
        <v>36</v>
      </c>
      <c r="B458" s="51" t="s">
        <v>1417</v>
      </c>
      <c r="C458" s="51" t="s">
        <v>1418</v>
      </c>
      <c r="D458" s="22" t="s">
        <v>32</v>
      </c>
      <c r="E458" s="22" t="s">
        <v>338</v>
      </c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16">
        <f t="shared" si="17"/>
        <v>0</v>
      </c>
      <c r="W458" s="62">
        <v>2280</v>
      </c>
      <c r="X458" s="62">
        <v>2280</v>
      </c>
      <c r="Y458" s="11" t="s">
        <v>34</v>
      </c>
      <c r="Z458" s="60">
        <v>11</v>
      </c>
      <c r="AA458" s="60">
        <v>52</v>
      </c>
      <c r="AB458" s="60">
        <v>5</v>
      </c>
      <c r="AC458" s="61" t="s">
        <v>1419</v>
      </c>
      <c r="AD458" s="61">
        <v>341</v>
      </c>
    </row>
    <row r="459" spans="1:30" ht="36" hidden="1" customHeight="1">
      <c r="A459" s="32">
        <v>37</v>
      </c>
      <c r="B459" s="51" t="s">
        <v>1420</v>
      </c>
      <c r="C459" s="51" t="s">
        <v>1418</v>
      </c>
      <c r="D459" s="22" t="s">
        <v>32</v>
      </c>
      <c r="E459" s="22" t="s">
        <v>338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16">
        <f t="shared" si="17"/>
        <v>0</v>
      </c>
      <c r="W459" s="62">
        <v>23947.547860000002</v>
      </c>
      <c r="X459" s="62">
        <v>23947.547860000002</v>
      </c>
      <c r="Y459" s="11" t="s">
        <v>34</v>
      </c>
      <c r="Z459" s="60">
        <v>11</v>
      </c>
      <c r="AA459" s="60">
        <v>52</v>
      </c>
      <c r="AB459" s="60">
        <v>5</v>
      </c>
      <c r="AC459" s="61" t="s">
        <v>1421</v>
      </c>
      <c r="AD459" s="61">
        <v>342</v>
      </c>
    </row>
    <row r="460" spans="1:30" ht="36" hidden="1" customHeight="1">
      <c r="A460" s="32">
        <v>38</v>
      </c>
      <c r="B460" s="51" t="s">
        <v>1422</v>
      </c>
      <c r="C460" s="51" t="s">
        <v>1410</v>
      </c>
      <c r="D460" s="22" t="s">
        <v>32</v>
      </c>
      <c r="E460" s="22" t="s">
        <v>1423</v>
      </c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16">
        <f t="shared" si="17"/>
        <v>0</v>
      </c>
      <c r="W460" s="62">
        <v>10319</v>
      </c>
      <c r="X460" s="62">
        <v>10319</v>
      </c>
      <c r="Y460" s="11" t="s">
        <v>34</v>
      </c>
      <c r="Z460" s="60">
        <v>11</v>
      </c>
      <c r="AA460" s="60">
        <v>52</v>
      </c>
      <c r="AB460" s="60">
        <v>5</v>
      </c>
      <c r="AC460" s="61" t="s">
        <v>1424</v>
      </c>
      <c r="AD460" s="61">
        <v>343</v>
      </c>
    </row>
    <row r="461" spans="1:30" ht="36" hidden="1" customHeight="1">
      <c r="A461" s="32">
        <v>39</v>
      </c>
      <c r="B461" s="51" t="s">
        <v>1425</v>
      </c>
      <c r="C461" s="51" t="s">
        <v>1410</v>
      </c>
      <c r="D461" s="22" t="s">
        <v>32</v>
      </c>
      <c r="E461" s="22" t="s">
        <v>1426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16">
        <f t="shared" si="17"/>
        <v>0</v>
      </c>
      <c r="W461" s="62">
        <v>3177</v>
      </c>
      <c r="X461" s="62">
        <v>3177</v>
      </c>
      <c r="Y461" s="11" t="s">
        <v>34</v>
      </c>
      <c r="Z461" s="60">
        <v>11</v>
      </c>
      <c r="AA461" s="60">
        <v>52</v>
      </c>
      <c r="AB461" s="60">
        <v>5</v>
      </c>
      <c r="AC461" s="61" t="s">
        <v>1427</v>
      </c>
      <c r="AD461" s="61">
        <v>344</v>
      </c>
    </row>
    <row r="462" spans="1:30" ht="36" hidden="1" customHeight="1">
      <c r="A462" s="32">
        <v>40</v>
      </c>
      <c r="B462" s="51" t="s">
        <v>1428</v>
      </c>
      <c r="C462" s="51" t="s">
        <v>1410</v>
      </c>
      <c r="D462" s="22" t="s">
        <v>32</v>
      </c>
      <c r="E462" s="22" t="s">
        <v>125</v>
      </c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16">
        <f t="shared" si="17"/>
        <v>0</v>
      </c>
      <c r="W462" s="62">
        <v>3243</v>
      </c>
      <c r="X462" s="62">
        <v>3243</v>
      </c>
      <c r="Y462" s="11" t="s">
        <v>34</v>
      </c>
      <c r="Z462" s="60">
        <v>11</v>
      </c>
      <c r="AA462" s="60">
        <v>52</v>
      </c>
      <c r="AB462" s="60">
        <v>5</v>
      </c>
      <c r="AC462" s="61" t="s">
        <v>1429</v>
      </c>
      <c r="AD462" s="61">
        <v>345</v>
      </c>
    </row>
    <row r="463" spans="1:30" ht="36" hidden="1" customHeight="1">
      <c r="A463" s="32">
        <v>41</v>
      </c>
      <c r="B463" s="51" t="s">
        <v>1430</v>
      </c>
      <c r="C463" s="51" t="s">
        <v>1410</v>
      </c>
      <c r="D463" s="22" t="s">
        <v>32</v>
      </c>
      <c r="E463" s="22" t="s">
        <v>1431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16">
        <f t="shared" si="17"/>
        <v>0</v>
      </c>
      <c r="W463" s="62">
        <v>1550</v>
      </c>
      <c r="X463" s="62">
        <v>1550</v>
      </c>
      <c r="Y463" s="11" t="s">
        <v>34</v>
      </c>
      <c r="Z463" s="60">
        <v>11</v>
      </c>
      <c r="AA463" s="60">
        <v>52</v>
      </c>
      <c r="AB463" s="60">
        <v>5</v>
      </c>
      <c r="AC463" s="61" t="s">
        <v>1432</v>
      </c>
      <c r="AD463" s="61">
        <v>346</v>
      </c>
    </row>
    <row r="464" spans="1:30" ht="36" hidden="1" customHeight="1">
      <c r="A464" s="32">
        <v>42</v>
      </c>
      <c r="B464" s="51" t="s">
        <v>1433</v>
      </c>
      <c r="C464" s="51" t="s">
        <v>1434</v>
      </c>
      <c r="D464" s="22" t="s">
        <v>32</v>
      </c>
      <c r="E464" s="22" t="s">
        <v>338</v>
      </c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16">
        <f t="shared" si="17"/>
        <v>0</v>
      </c>
      <c r="W464" s="62">
        <v>28432</v>
      </c>
      <c r="X464" s="62">
        <v>28432</v>
      </c>
      <c r="Y464" s="11" t="s">
        <v>34</v>
      </c>
      <c r="Z464" s="60">
        <v>11</v>
      </c>
      <c r="AA464" s="60">
        <v>52</v>
      </c>
      <c r="AB464" s="60">
        <v>5</v>
      </c>
      <c r="AC464" s="61" t="s">
        <v>1435</v>
      </c>
      <c r="AD464" s="61">
        <v>347</v>
      </c>
    </row>
    <row r="465" spans="1:30" ht="36" hidden="1" customHeight="1">
      <c r="A465" s="32">
        <v>43</v>
      </c>
      <c r="B465" s="51" t="s">
        <v>1436</v>
      </c>
      <c r="C465" s="51" t="s">
        <v>1413</v>
      </c>
      <c r="D465" s="22" t="s">
        <v>32</v>
      </c>
      <c r="E465" s="22" t="s">
        <v>338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16">
        <f t="shared" si="17"/>
        <v>0</v>
      </c>
      <c r="W465" s="62">
        <v>1954</v>
      </c>
      <c r="X465" s="62">
        <v>1954</v>
      </c>
      <c r="Y465" s="11" t="s">
        <v>34</v>
      </c>
      <c r="Z465" s="60">
        <v>11</v>
      </c>
      <c r="AA465" s="60">
        <v>52</v>
      </c>
      <c r="AB465" s="60">
        <v>5</v>
      </c>
      <c r="AC465" s="61" t="s">
        <v>1437</v>
      </c>
      <c r="AD465" s="61">
        <v>348</v>
      </c>
    </row>
    <row r="466" spans="1:30" ht="36" hidden="1" customHeight="1">
      <c r="A466" s="32">
        <v>44</v>
      </c>
      <c r="B466" s="51" t="s">
        <v>1438</v>
      </c>
      <c r="C466" s="51" t="s">
        <v>1439</v>
      </c>
      <c r="D466" s="22" t="s">
        <v>32</v>
      </c>
      <c r="E466" s="22" t="s">
        <v>338</v>
      </c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16">
        <f t="shared" si="17"/>
        <v>0</v>
      </c>
      <c r="W466" s="62">
        <v>2014</v>
      </c>
      <c r="X466" s="62">
        <v>2014</v>
      </c>
      <c r="Y466" s="11" t="s">
        <v>34</v>
      </c>
      <c r="Z466" s="60">
        <v>11</v>
      </c>
      <c r="AA466" s="60">
        <v>52</v>
      </c>
      <c r="AB466" s="60">
        <v>5</v>
      </c>
      <c r="AC466" s="61" t="s">
        <v>1440</v>
      </c>
      <c r="AD466" s="61">
        <v>349</v>
      </c>
    </row>
    <row r="467" spans="1:30" ht="36" hidden="1" customHeight="1">
      <c r="A467" s="32">
        <v>45</v>
      </c>
      <c r="B467" s="51" t="s">
        <v>1441</v>
      </c>
      <c r="C467" s="51" t="s">
        <v>1442</v>
      </c>
      <c r="D467" s="22" t="s">
        <v>32</v>
      </c>
      <c r="E467" s="22" t="s">
        <v>338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16">
        <f t="shared" si="17"/>
        <v>0</v>
      </c>
      <c r="W467" s="62">
        <v>4959</v>
      </c>
      <c r="X467" s="62">
        <v>4959</v>
      </c>
      <c r="Y467" s="11" t="s">
        <v>34</v>
      </c>
      <c r="Z467" s="60">
        <v>11</v>
      </c>
      <c r="AA467" s="60">
        <v>52</v>
      </c>
      <c r="AB467" s="60">
        <v>5</v>
      </c>
      <c r="AC467" s="61" t="s">
        <v>1443</v>
      </c>
      <c r="AD467" s="61">
        <v>350</v>
      </c>
    </row>
    <row r="468" spans="1:30" ht="36" hidden="1" customHeight="1">
      <c r="A468" s="32">
        <v>46</v>
      </c>
      <c r="B468" s="51" t="s">
        <v>1444</v>
      </c>
      <c r="C468" s="51" t="s">
        <v>1445</v>
      </c>
      <c r="D468" s="22" t="s">
        <v>32</v>
      </c>
      <c r="E468" s="22" t="s">
        <v>338</v>
      </c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16">
        <f t="shared" si="17"/>
        <v>0</v>
      </c>
      <c r="W468" s="62">
        <v>8803</v>
      </c>
      <c r="X468" s="62">
        <v>8803</v>
      </c>
      <c r="Y468" s="11" t="s">
        <v>34</v>
      </c>
      <c r="Z468" s="60">
        <v>11</v>
      </c>
      <c r="AA468" s="60">
        <v>52</v>
      </c>
      <c r="AB468" s="60">
        <v>5</v>
      </c>
      <c r="AC468" s="61" t="s">
        <v>1446</v>
      </c>
      <c r="AD468" s="61">
        <v>351</v>
      </c>
    </row>
    <row r="469" spans="1:30" ht="36" hidden="1" customHeight="1">
      <c r="A469" s="32">
        <v>47</v>
      </c>
      <c r="B469" s="51" t="s">
        <v>1447</v>
      </c>
      <c r="C469" s="51" t="s">
        <v>1448</v>
      </c>
      <c r="D469" s="22" t="s">
        <v>32</v>
      </c>
      <c r="E469" s="22" t="s">
        <v>338</v>
      </c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16">
        <f t="shared" si="17"/>
        <v>0</v>
      </c>
      <c r="W469" s="62">
        <v>1822.7421539000002</v>
      </c>
      <c r="X469" s="62">
        <v>1822.7421539000002</v>
      </c>
      <c r="Y469" s="11" t="s">
        <v>34</v>
      </c>
      <c r="Z469" s="60">
        <v>11</v>
      </c>
      <c r="AA469" s="60">
        <v>52</v>
      </c>
      <c r="AB469" s="60">
        <v>5</v>
      </c>
      <c r="AC469" s="61" t="s">
        <v>1449</v>
      </c>
      <c r="AD469" s="61">
        <v>352</v>
      </c>
    </row>
    <row r="470" spans="1:30" ht="36" hidden="1" customHeight="1">
      <c r="A470" s="32">
        <v>48</v>
      </c>
      <c r="B470" s="51" t="s">
        <v>1450</v>
      </c>
      <c r="C470" s="51" t="s">
        <v>1448</v>
      </c>
      <c r="D470" s="22" t="s">
        <v>32</v>
      </c>
      <c r="E470" s="22" t="s">
        <v>338</v>
      </c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16">
        <f t="shared" si="17"/>
        <v>0</v>
      </c>
      <c r="W470" s="62">
        <v>2056</v>
      </c>
      <c r="X470" s="62">
        <v>2056</v>
      </c>
      <c r="Y470" s="11" t="s">
        <v>34</v>
      </c>
      <c r="Z470" s="60">
        <v>11</v>
      </c>
      <c r="AA470" s="60">
        <v>52</v>
      </c>
      <c r="AB470" s="60">
        <v>5</v>
      </c>
      <c r="AC470" s="61" t="s">
        <v>1451</v>
      </c>
      <c r="AD470" s="61">
        <v>353</v>
      </c>
    </row>
    <row r="471" spans="1:30" ht="36" hidden="1" customHeight="1">
      <c r="A471" s="32">
        <v>49</v>
      </c>
      <c r="B471" s="51" t="s">
        <v>1452</v>
      </c>
      <c r="C471" s="51" t="s">
        <v>1453</v>
      </c>
      <c r="D471" s="22" t="s">
        <v>32</v>
      </c>
      <c r="E471" s="22" t="s">
        <v>338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16">
        <f t="shared" si="17"/>
        <v>0</v>
      </c>
      <c r="W471" s="62">
        <v>4289</v>
      </c>
      <c r="X471" s="62">
        <v>4289</v>
      </c>
      <c r="Y471" s="11" t="s">
        <v>34</v>
      </c>
      <c r="Z471" s="60">
        <v>11</v>
      </c>
      <c r="AA471" s="60">
        <v>52</v>
      </c>
      <c r="AB471" s="60">
        <v>5</v>
      </c>
      <c r="AC471" s="61" t="s">
        <v>1454</v>
      </c>
      <c r="AD471" s="61">
        <v>354</v>
      </c>
    </row>
    <row r="472" spans="1:30" ht="36" hidden="1" customHeight="1">
      <c r="A472" s="32">
        <v>50</v>
      </c>
      <c r="B472" s="51" t="s">
        <v>1455</v>
      </c>
      <c r="C472" s="51" t="s">
        <v>1456</v>
      </c>
      <c r="D472" s="22" t="s">
        <v>32</v>
      </c>
      <c r="E472" s="22" t="s">
        <v>338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16">
        <f t="shared" si="17"/>
        <v>0</v>
      </c>
      <c r="W472" s="62">
        <v>1457</v>
      </c>
      <c r="X472" s="62">
        <v>1457</v>
      </c>
      <c r="Y472" s="11" t="s">
        <v>34</v>
      </c>
      <c r="Z472" s="60">
        <v>11</v>
      </c>
      <c r="AA472" s="60">
        <v>52</v>
      </c>
      <c r="AB472" s="60">
        <v>5</v>
      </c>
      <c r="AC472" s="61" t="s">
        <v>1457</v>
      </c>
      <c r="AD472" s="61">
        <v>355</v>
      </c>
    </row>
    <row r="473" spans="1:30" ht="36" hidden="1" customHeight="1">
      <c r="A473" s="32">
        <v>51</v>
      </c>
      <c r="B473" s="51" t="s">
        <v>1458</v>
      </c>
      <c r="C473" s="51" t="s">
        <v>1459</v>
      </c>
      <c r="D473" s="22" t="s">
        <v>32</v>
      </c>
      <c r="E473" s="22" t="s">
        <v>1460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16">
        <f t="shared" si="17"/>
        <v>0</v>
      </c>
      <c r="W473" s="62">
        <v>2090</v>
      </c>
      <c r="X473" s="62">
        <v>2090</v>
      </c>
      <c r="Y473" s="11" t="s">
        <v>34</v>
      </c>
      <c r="Z473" s="60">
        <v>11</v>
      </c>
      <c r="AA473" s="60">
        <v>52</v>
      </c>
      <c r="AB473" s="60">
        <v>5</v>
      </c>
      <c r="AC473" s="61" t="s">
        <v>1461</v>
      </c>
      <c r="AD473" s="61">
        <v>356</v>
      </c>
    </row>
    <row r="474" spans="1:30" ht="36" hidden="1" customHeight="1">
      <c r="A474" s="32">
        <v>52</v>
      </c>
      <c r="B474" s="51" t="s">
        <v>1462</v>
      </c>
      <c r="C474" s="51" t="s">
        <v>1410</v>
      </c>
      <c r="D474" s="22" t="s">
        <v>32</v>
      </c>
      <c r="E474" s="52" t="s">
        <v>1463</v>
      </c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16">
        <f t="shared" si="17"/>
        <v>0</v>
      </c>
      <c r="W474" s="62">
        <v>1358</v>
      </c>
      <c r="X474" s="62">
        <v>1358</v>
      </c>
      <c r="Y474" s="11" t="s">
        <v>34</v>
      </c>
      <c r="Z474" s="60">
        <v>11</v>
      </c>
      <c r="AA474" s="60">
        <v>52</v>
      </c>
      <c r="AB474" s="60">
        <v>5</v>
      </c>
      <c r="AC474" s="61" t="s">
        <v>1464</v>
      </c>
      <c r="AD474" s="61">
        <v>357</v>
      </c>
    </row>
    <row r="475" spans="1:30" ht="36" hidden="1" customHeight="1">
      <c r="A475" s="32">
        <v>53</v>
      </c>
      <c r="B475" s="51" t="s">
        <v>1465</v>
      </c>
      <c r="C475" s="51" t="s">
        <v>1466</v>
      </c>
      <c r="D475" s="22" t="s">
        <v>32</v>
      </c>
      <c r="E475" s="22" t="s">
        <v>1467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16">
        <f t="shared" si="17"/>
        <v>0</v>
      </c>
      <c r="W475" s="62">
        <v>1536</v>
      </c>
      <c r="X475" s="62">
        <v>1536</v>
      </c>
      <c r="Y475" s="11" t="s">
        <v>34</v>
      </c>
      <c r="Z475" s="60">
        <v>11</v>
      </c>
      <c r="AA475" s="60">
        <v>52</v>
      </c>
      <c r="AB475" s="60">
        <v>5</v>
      </c>
      <c r="AC475" s="61" t="s">
        <v>1468</v>
      </c>
      <c r="AD475" s="61">
        <v>358</v>
      </c>
    </row>
    <row r="476" spans="1:30" ht="36" hidden="1" customHeight="1">
      <c r="A476" s="32">
        <v>54</v>
      </c>
      <c r="B476" s="51" t="s">
        <v>1469</v>
      </c>
      <c r="C476" s="51" t="s">
        <v>1470</v>
      </c>
      <c r="D476" s="22" t="s">
        <v>32</v>
      </c>
      <c r="E476" s="22" t="s">
        <v>42</v>
      </c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16">
        <f t="shared" si="17"/>
        <v>0</v>
      </c>
      <c r="W476" s="62">
        <v>1638</v>
      </c>
      <c r="X476" s="62">
        <v>1638</v>
      </c>
      <c r="Y476" s="11" t="s">
        <v>34</v>
      </c>
      <c r="Z476" s="60">
        <v>11</v>
      </c>
      <c r="AA476" s="60">
        <v>52</v>
      </c>
      <c r="AB476" s="60">
        <v>5</v>
      </c>
      <c r="AC476" s="61" t="s">
        <v>1471</v>
      </c>
      <c r="AD476" s="61">
        <v>359</v>
      </c>
    </row>
    <row r="477" spans="1:30" ht="36" hidden="1" customHeight="1">
      <c r="A477" s="32">
        <v>55</v>
      </c>
      <c r="B477" s="51" t="s">
        <v>1472</v>
      </c>
      <c r="C477" s="51" t="s">
        <v>1473</v>
      </c>
      <c r="D477" s="22" t="s">
        <v>32</v>
      </c>
      <c r="E477" s="22" t="s">
        <v>338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16">
        <f t="shared" si="17"/>
        <v>0</v>
      </c>
      <c r="W477" s="62">
        <v>3007.8761336000002</v>
      </c>
      <c r="X477" s="62">
        <v>3007.8761336000002</v>
      </c>
      <c r="Y477" s="11" t="s">
        <v>34</v>
      </c>
      <c r="Z477" s="60">
        <v>11</v>
      </c>
      <c r="AA477" s="60">
        <v>52</v>
      </c>
      <c r="AB477" s="60">
        <v>5</v>
      </c>
      <c r="AC477" s="61" t="s">
        <v>1474</v>
      </c>
      <c r="AD477" s="61">
        <v>361</v>
      </c>
    </row>
    <row r="478" spans="1:30" ht="36" hidden="1" customHeight="1">
      <c r="A478" s="32">
        <v>56</v>
      </c>
      <c r="B478" s="51" t="s">
        <v>1475</v>
      </c>
      <c r="C478" s="51" t="s">
        <v>1476</v>
      </c>
      <c r="D478" s="22" t="s">
        <v>32</v>
      </c>
      <c r="E478" s="22" t="s">
        <v>338</v>
      </c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16">
        <f t="shared" si="17"/>
        <v>0</v>
      </c>
      <c r="W478" s="62">
        <v>1002</v>
      </c>
      <c r="X478" s="62">
        <v>1002</v>
      </c>
      <c r="Y478" s="11" t="s">
        <v>34</v>
      </c>
      <c r="Z478" s="60">
        <v>11</v>
      </c>
      <c r="AA478" s="60">
        <v>52</v>
      </c>
      <c r="AB478" s="60">
        <v>5</v>
      </c>
      <c r="AC478" s="61" t="s">
        <v>1477</v>
      </c>
      <c r="AD478" s="61">
        <v>362</v>
      </c>
    </row>
    <row r="479" spans="1:30" ht="36" hidden="1" customHeight="1">
      <c r="A479" s="32">
        <v>57</v>
      </c>
      <c r="B479" s="51" t="s">
        <v>1478</v>
      </c>
      <c r="C479" s="51" t="s">
        <v>1479</v>
      </c>
      <c r="D479" s="22" t="s">
        <v>32</v>
      </c>
      <c r="E479" s="22" t="s">
        <v>125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16">
        <f t="shared" si="17"/>
        <v>0</v>
      </c>
      <c r="W479" s="62">
        <v>48204</v>
      </c>
      <c r="X479" s="62">
        <v>48204</v>
      </c>
      <c r="Y479" s="11" t="s">
        <v>34</v>
      </c>
      <c r="Z479" s="60">
        <v>11</v>
      </c>
      <c r="AA479" s="60">
        <v>52</v>
      </c>
      <c r="AB479" s="60">
        <v>5</v>
      </c>
      <c r="AC479" s="61" t="s">
        <v>1480</v>
      </c>
      <c r="AD479" s="61">
        <v>363</v>
      </c>
    </row>
    <row r="480" spans="1:30" ht="36" hidden="1" customHeight="1">
      <c r="A480" s="32">
        <v>58</v>
      </c>
      <c r="B480" s="51" t="s">
        <v>1481</v>
      </c>
      <c r="C480" s="51" t="s">
        <v>1456</v>
      </c>
      <c r="D480" s="22" t="s">
        <v>32</v>
      </c>
      <c r="E480" s="22" t="s">
        <v>338</v>
      </c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16">
        <f t="shared" si="17"/>
        <v>0</v>
      </c>
      <c r="W480" s="62">
        <v>2204</v>
      </c>
      <c r="X480" s="62">
        <v>2204</v>
      </c>
      <c r="Y480" s="11" t="s">
        <v>34</v>
      </c>
      <c r="Z480" s="60">
        <v>11</v>
      </c>
      <c r="AA480" s="60">
        <v>52</v>
      </c>
      <c r="AB480" s="60">
        <v>5</v>
      </c>
      <c r="AC480" s="61" t="s">
        <v>1482</v>
      </c>
      <c r="AD480" s="61">
        <v>364</v>
      </c>
    </row>
    <row r="481" spans="1:30" ht="36" hidden="1" customHeight="1">
      <c r="A481" s="32">
        <v>59</v>
      </c>
      <c r="B481" s="51" t="s">
        <v>1483</v>
      </c>
      <c r="C481" s="51" t="s">
        <v>1484</v>
      </c>
      <c r="D481" s="22" t="s">
        <v>32</v>
      </c>
      <c r="E481" s="22" t="s">
        <v>338</v>
      </c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16">
        <f t="shared" si="17"/>
        <v>0</v>
      </c>
      <c r="W481" s="62">
        <v>3168</v>
      </c>
      <c r="X481" s="62">
        <v>3168</v>
      </c>
      <c r="Y481" s="11" t="s">
        <v>34</v>
      </c>
      <c r="Z481" s="60">
        <v>11</v>
      </c>
      <c r="AA481" s="60">
        <v>52</v>
      </c>
      <c r="AB481" s="60">
        <v>5</v>
      </c>
      <c r="AC481" s="61" t="s">
        <v>1485</v>
      </c>
      <c r="AD481" s="61">
        <v>365</v>
      </c>
    </row>
    <row r="482" spans="1:30" ht="36" hidden="1" customHeight="1">
      <c r="A482" s="32">
        <v>60</v>
      </c>
      <c r="B482" s="51" t="s">
        <v>1486</v>
      </c>
      <c r="C482" s="51" t="s">
        <v>1487</v>
      </c>
      <c r="D482" s="13" t="s">
        <v>55</v>
      </c>
      <c r="E482" s="52" t="s">
        <v>1488</v>
      </c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16">
        <f t="shared" si="17"/>
        <v>0</v>
      </c>
      <c r="W482" s="62">
        <v>8800</v>
      </c>
      <c r="X482" s="62">
        <v>8800</v>
      </c>
      <c r="Y482" s="42" t="s">
        <v>34</v>
      </c>
      <c r="Z482" s="60">
        <v>11</v>
      </c>
      <c r="AA482" s="60">
        <v>52</v>
      </c>
      <c r="AB482" s="60">
        <v>1</v>
      </c>
      <c r="AC482" s="61" t="s">
        <v>1489</v>
      </c>
      <c r="AD482" s="61">
        <v>366</v>
      </c>
    </row>
    <row r="483" spans="1:30" ht="36" hidden="1" customHeight="1">
      <c r="A483" s="32">
        <v>61</v>
      </c>
      <c r="B483" s="51" t="s">
        <v>1490</v>
      </c>
      <c r="C483" s="51" t="s">
        <v>1348</v>
      </c>
      <c r="D483" s="22" t="s">
        <v>32</v>
      </c>
      <c r="E483" s="22" t="s">
        <v>338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16">
        <f t="shared" si="17"/>
        <v>0</v>
      </c>
      <c r="W483" s="62">
        <v>6160</v>
      </c>
      <c r="X483" s="62">
        <v>6160</v>
      </c>
      <c r="Y483" s="11" t="s">
        <v>34</v>
      </c>
      <c r="Z483" s="60">
        <v>11</v>
      </c>
      <c r="AA483" s="60">
        <v>52</v>
      </c>
      <c r="AB483" s="60">
        <v>5</v>
      </c>
      <c r="AC483" s="61" t="s">
        <v>1491</v>
      </c>
      <c r="AD483" s="61">
        <v>367</v>
      </c>
    </row>
    <row r="484" spans="1:30" ht="36" hidden="1" customHeight="1">
      <c r="A484" s="32">
        <v>62</v>
      </c>
      <c r="B484" s="51" t="s">
        <v>1492</v>
      </c>
      <c r="C484" s="51" t="s">
        <v>1352</v>
      </c>
      <c r="D484" s="22" t="s">
        <v>32</v>
      </c>
      <c r="E484" s="22" t="s">
        <v>109</v>
      </c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16">
        <f t="shared" si="17"/>
        <v>0</v>
      </c>
      <c r="W484" s="62">
        <v>8239</v>
      </c>
      <c r="X484" s="62">
        <v>8239</v>
      </c>
      <c r="Y484" s="11" t="s">
        <v>34</v>
      </c>
      <c r="Z484" s="60">
        <v>11</v>
      </c>
      <c r="AA484" s="60">
        <v>52</v>
      </c>
      <c r="AB484" s="60">
        <v>5</v>
      </c>
      <c r="AC484" s="61" t="s">
        <v>1493</v>
      </c>
      <c r="AD484" s="61">
        <v>368</v>
      </c>
    </row>
    <row r="485" spans="1:30" ht="36" hidden="1" customHeight="1">
      <c r="A485" s="32">
        <v>63</v>
      </c>
      <c r="B485" s="51" t="s">
        <v>1494</v>
      </c>
      <c r="C485" s="51" t="s">
        <v>1388</v>
      </c>
      <c r="D485" s="22" t="s">
        <v>32</v>
      </c>
      <c r="E485" s="22" t="s">
        <v>109</v>
      </c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16">
        <f t="shared" si="17"/>
        <v>0</v>
      </c>
      <c r="W485" s="62">
        <v>1208.1300154</v>
      </c>
      <c r="X485" s="62">
        <v>1208.1300154</v>
      </c>
      <c r="Y485" s="11" t="s">
        <v>34</v>
      </c>
      <c r="Z485" s="60">
        <v>11</v>
      </c>
      <c r="AA485" s="60">
        <v>52</v>
      </c>
      <c r="AB485" s="60">
        <v>5</v>
      </c>
      <c r="AC485" s="61" t="s">
        <v>1495</v>
      </c>
      <c r="AD485" s="61">
        <v>369</v>
      </c>
    </row>
    <row r="486" spans="1:30" ht="36" hidden="1" customHeight="1">
      <c r="A486" s="32">
        <v>64</v>
      </c>
      <c r="B486" s="51" t="s">
        <v>1496</v>
      </c>
      <c r="C486" s="51" t="s">
        <v>1348</v>
      </c>
      <c r="D486" s="22" t="s">
        <v>32</v>
      </c>
      <c r="E486" s="22" t="s">
        <v>338</v>
      </c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16">
        <f t="shared" si="17"/>
        <v>0</v>
      </c>
      <c r="W486" s="62">
        <v>5744</v>
      </c>
      <c r="X486" s="62">
        <v>5744</v>
      </c>
      <c r="Y486" s="11" t="s">
        <v>34</v>
      </c>
      <c r="Z486" s="60">
        <v>11</v>
      </c>
      <c r="AA486" s="60">
        <v>52</v>
      </c>
      <c r="AB486" s="60">
        <v>5</v>
      </c>
      <c r="AC486" s="61" t="s">
        <v>1497</v>
      </c>
      <c r="AD486" s="61">
        <v>370</v>
      </c>
    </row>
    <row r="487" spans="1:30" ht="36" hidden="1" customHeight="1">
      <c r="A487" s="32">
        <v>65</v>
      </c>
      <c r="B487" s="51" t="s">
        <v>1498</v>
      </c>
      <c r="C487" s="51" t="s">
        <v>1359</v>
      </c>
      <c r="D487" s="22" t="s">
        <v>32</v>
      </c>
      <c r="E487" s="22" t="s">
        <v>1353</v>
      </c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16">
        <f t="shared" si="17"/>
        <v>0</v>
      </c>
      <c r="W487" s="62">
        <v>22638</v>
      </c>
      <c r="X487" s="62">
        <v>22638</v>
      </c>
      <c r="Y487" s="11" t="s">
        <v>34</v>
      </c>
      <c r="Z487" s="60">
        <v>11</v>
      </c>
      <c r="AA487" s="60">
        <v>52</v>
      </c>
      <c r="AB487" s="60">
        <v>5</v>
      </c>
      <c r="AC487" s="61" t="s">
        <v>1499</v>
      </c>
      <c r="AD487" s="61">
        <v>371</v>
      </c>
    </row>
    <row r="488" spans="1:30" ht="36" hidden="1" customHeight="1">
      <c r="A488" s="32">
        <v>66</v>
      </c>
      <c r="B488" s="51" t="s">
        <v>1500</v>
      </c>
      <c r="C488" s="51" t="s">
        <v>1501</v>
      </c>
      <c r="D488" s="13" t="s">
        <v>55</v>
      </c>
      <c r="E488" s="52" t="s">
        <v>1488</v>
      </c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16">
        <f t="shared" si="17"/>
        <v>0</v>
      </c>
      <c r="W488" s="62">
        <v>47404</v>
      </c>
      <c r="X488" s="62">
        <v>47404</v>
      </c>
      <c r="Y488" s="42" t="s">
        <v>34</v>
      </c>
      <c r="Z488" s="60">
        <v>11</v>
      </c>
      <c r="AA488" s="60">
        <v>52</v>
      </c>
      <c r="AB488" s="60">
        <v>1</v>
      </c>
      <c r="AC488" s="61" t="s">
        <v>1502</v>
      </c>
      <c r="AD488" s="61">
        <v>373</v>
      </c>
    </row>
    <row r="489" spans="1:30" ht="36" hidden="1" customHeight="1">
      <c r="A489" s="32">
        <v>67</v>
      </c>
      <c r="B489" s="51" t="s">
        <v>1503</v>
      </c>
      <c r="C489" s="51" t="s">
        <v>1501</v>
      </c>
      <c r="D489" s="22" t="s">
        <v>32</v>
      </c>
      <c r="E489" s="22" t="s">
        <v>338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16">
        <f t="shared" si="17"/>
        <v>0</v>
      </c>
      <c r="W489" s="62">
        <v>1189</v>
      </c>
      <c r="X489" s="62">
        <v>1189</v>
      </c>
      <c r="Y489" s="11" t="s">
        <v>34</v>
      </c>
      <c r="Z489" s="60">
        <v>11</v>
      </c>
      <c r="AA489" s="60">
        <v>52</v>
      </c>
      <c r="AB489" s="60">
        <v>5</v>
      </c>
      <c r="AC489" s="61" t="s">
        <v>1504</v>
      </c>
      <c r="AD489" s="61">
        <v>374</v>
      </c>
    </row>
    <row r="490" spans="1:30" ht="36" hidden="1" customHeight="1">
      <c r="A490" s="32">
        <v>68</v>
      </c>
      <c r="B490" s="51" t="s">
        <v>1505</v>
      </c>
      <c r="C490" s="51" t="s">
        <v>1484</v>
      </c>
      <c r="D490" s="22" t="s">
        <v>32</v>
      </c>
      <c r="E490" s="22" t="s">
        <v>338</v>
      </c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16">
        <f t="shared" si="17"/>
        <v>0</v>
      </c>
      <c r="W490" s="62">
        <v>1130</v>
      </c>
      <c r="X490" s="62">
        <v>1130</v>
      </c>
      <c r="Y490" s="11" t="s">
        <v>34</v>
      </c>
      <c r="Z490" s="60">
        <v>11</v>
      </c>
      <c r="AA490" s="60">
        <v>52</v>
      </c>
      <c r="AB490" s="60">
        <v>5</v>
      </c>
      <c r="AC490" s="61" t="s">
        <v>1506</v>
      </c>
      <c r="AD490" s="61">
        <v>375</v>
      </c>
    </row>
    <row r="491" spans="1:30" ht="36" hidden="1" customHeight="1">
      <c r="A491" s="32">
        <v>69</v>
      </c>
      <c r="B491" s="51" t="s">
        <v>1507</v>
      </c>
      <c r="C491" s="51" t="s">
        <v>1508</v>
      </c>
      <c r="D491" s="22" t="s">
        <v>32</v>
      </c>
      <c r="E491" s="22" t="s">
        <v>338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16">
        <f t="shared" si="17"/>
        <v>0</v>
      </c>
      <c r="W491" s="62">
        <v>5412</v>
      </c>
      <c r="X491" s="62">
        <v>5412</v>
      </c>
      <c r="Y491" s="11" t="s">
        <v>34</v>
      </c>
      <c r="Z491" s="60">
        <v>11</v>
      </c>
      <c r="AA491" s="60">
        <v>52</v>
      </c>
      <c r="AB491" s="60">
        <v>5</v>
      </c>
      <c r="AC491" s="61" t="s">
        <v>1509</v>
      </c>
      <c r="AD491" s="61">
        <v>376</v>
      </c>
    </row>
    <row r="492" spans="1:30" ht="36" hidden="1" customHeight="1">
      <c r="A492" s="32">
        <v>70</v>
      </c>
      <c r="B492" s="51" t="s">
        <v>1510</v>
      </c>
      <c r="C492" s="51" t="s">
        <v>1511</v>
      </c>
      <c r="D492" s="22" t="s">
        <v>32</v>
      </c>
      <c r="E492" s="22" t="s">
        <v>1512</v>
      </c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16">
        <f t="shared" si="17"/>
        <v>0</v>
      </c>
      <c r="W492" s="62">
        <v>1142</v>
      </c>
      <c r="X492" s="62">
        <v>1142</v>
      </c>
      <c r="Y492" s="11" t="s">
        <v>34</v>
      </c>
      <c r="Z492" s="60">
        <v>11</v>
      </c>
      <c r="AA492" s="60">
        <v>52</v>
      </c>
      <c r="AB492" s="60">
        <v>5</v>
      </c>
      <c r="AC492" s="61" t="s">
        <v>1513</v>
      </c>
      <c r="AD492" s="61">
        <v>377</v>
      </c>
    </row>
    <row r="493" spans="1:30" ht="36" hidden="1" customHeight="1">
      <c r="A493" s="32">
        <v>71</v>
      </c>
      <c r="B493" s="51" t="s">
        <v>1514</v>
      </c>
      <c r="C493" s="51" t="s">
        <v>1484</v>
      </c>
      <c r="D493" s="22" t="s">
        <v>32</v>
      </c>
      <c r="E493" s="22" t="s">
        <v>1353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16">
        <f t="shared" si="17"/>
        <v>0</v>
      </c>
      <c r="W493" s="62">
        <v>3014</v>
      </c>
      <c r="X493" s="62">
        <v>3014</v>
      </c>
      <c r="Y493" s="11" t="s">
        <v>34</v>
      </c>
      <c r="Z493" s="60">
        <v>11</v>
      </c>
      <c r="AA493" s="60">
        <v>52</v>
      </c>
      <c r="AB493" s="60">
        <v>5</v>
      </c>
      <c r="AC493" s="61" t="s">
        <v>1515</v>
      </c>
      <c r="AD493" s="61">
        <v>378</v>
      </c>
    </row>
    <row r="494" spans="1:30" ht="36" hidden="1" customHeight="1">
      <c r="A494" s="32">
        <v>72</v>
      </c>
      <c r="B494" s="51" t="s">
        <v>1516</v>
      </c>
      <c r="C494" s="51" t="s">
        <v>1402</v>
      </c>
      <c r="D494" s="52" t="s">
        <v>32</v>
      </c>
      <c r="E494" s="52" t="s">
        <v>1353</v>
      </c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16">
        <f t="shared" si="17"/>
        <v>0</v>
      </c>
      <c r="W494" s="62">
        <v>1445</v>
      </c>
      <c r="X494" s="62">
        <v>1445</v>
      </c>
      <c r="Y494" s="11" t="s">
        <v>34</v>
      </c>
      <c r="Z494" s="60">
        <v>11</v>
      </c>
      <c r="AA494" s="60">
        <v>52</v>
      </c>
      <c r="AB494" s="60">
        <v>5</v>
      </c>
      <c r="AC494" s="61" t="s">
        <v>1517</v>
      </c>
      <c r="AD494" s="61">
        <v>379</v>
      </c>
    </row>
    <row r="495" spans="1:30" ht="36" hidden="1" customHeight="1">
      <c r="A495" s="32">
        <v>73</v>
      </c>
      <c r="B495" s="51" t="s">
        <v>1518</v>
      </c>
      <c r="C495" s="51" t="s">
        <v>1365</v>
      </c>
      <c r="D495" s="52" t="s">
        <v>32</v>
      </c>
      <c r="E495" s="52" t="s">
        <v>1353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16">
        <f t="shared" si="17"/>
        <v>0</v>
      </c>
      <c r="W495" s="62">
        <v>2622</v>
      </c>
      <c r="X495" s="62">
        <v>2622</v>
      </c>
      <c r="Y495" s="11" t="s">
        <v>34</v>
      </c>
      <c r="Z495" s="60">
        <v>11</v>
      </c>
      <c r="AA495" s="60">
        <v>52</v>
      </c>
      <c r="AB495" s="60">
        <v>5</v>
      </c>
      <c r="AC495" s="61" t="s">
        <v>1519</v>
      </c>
      <c r="AD495" s="61">
        <v>380</v>
      </c>
    </row>
    <row r="496" spans="1:30" ht="36" hidden="1" customHeight="1">
      <c r="A496" s="32">
        <v>74</v>
      </c>
      <c r="B496" s="51" t="s">
        <v>1520</v>
      </c>
      <c r="C496" s="51" t="s">
        <v>1521</v>
      </c>
      <c r="D496" s="52" t="s">
        <v>32</v>
      </c>
      <c r="E496" s="52" t="s">
        <v>1353</v>
      </c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16">
        <f t="shared" si="17"/>
        <v>0</v>
      </c>
      <c r="W496" s="59">
        <v>1594.076</v>
      </c>
      <c r="X496" s="59">
        <v>1594.076</v>
      </c>
      <c r="Y496" s="11" t="s">
        <v>34</v>
      </c>
      <c r="Z496" s="60">
        <v>11</v>
      </c>
      <c r="AA496" s="60">
        <v>52</v>
      </c>
      <c r="AB496" s="60">
        <v>5</v>
      </c>
      <c r="AC496" s="61" t="s">
        <v>1522</v>
      </c>
      <c r="AD496" s="61">
        <v>381</v>
      </c>
    </row>
    <row r="497" spans="1:31" ht="36" hidden="1" customHeight="1">
      <c r="A497" s="32">
        <v>75</v>
      </c>
      <c r="B497" s="51" t="s">
        <v>1523</v>
      </c>
      <c r="C497" s="51" t="s">
        <v>1521</v>
      </c>
      <c r="D497" s="52" t="s">
        <v>32</v>
      </c>
      <c r="E497" s="52" t="s">
        <v>1353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16">
        <f t="shared" si="17"/>
        <v>0</v>
      </c>
      <c r="W497" s="62">
        <v>2169</v>
      </c>
      <c r="X497" s="62">
        <v>2169</v>
      </c>
      <c r="Y497" s="11" t="s">
        <v>34</v>
      </c>
      <c r="Z497" s="60">
        <v>11</v>
      </c>
      <c r="AA497" s="60">
        <v>52</v>
      </c>
      <c r="AB497" s="60">
        <v>5</v>
      </c>
      <c r="AC497" s="61" t="s">
        <v>1524</v>
      </c>
      <c r="AD497" s="61">
        <v>412</v>
      </c>
    </row>
    <row r="498" spans="1:31" ht="36" hidden="1" customHeight="1">
      <c r="A498" s="32">
        <v>76</v>
      </c>
      <c r="B498" s="51" t="s">
        <v>1525</v>
      </c>
      <c r="C498" s="51" t="s">
        <v>1484</v>
      </c>
      <c r="D498" s="52" t="s">
        <v>32</v>
      </c>
      <c r="E498" s="52" t="s">
        <v>1353</v>
      </c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16">
        <f t="shared" si="17"/>
        <v>0</v>
      </c>
      <c r="W498" s="59">
        <v>16644</v>
      </c>
      <c r="X498" s="59">
        <v>16644</v>
      </c>
      <c r="Y498" s="11" t="s">
        <v>34</v>
      </c>
      <c r="Z498" s="60">
        <v>11</v>
      </c>
      <c r="AA498" s="60">
        <v>52</v>
      </c>
      <c r="AB498" s="60">
        <v>5</v>
      </c>
      <c r="AC498" s="61" t="s">
        <v>1526</v>
      </c>
      <c r="AD498" s="61">
        <v>382</v>
      </c>
    </row>
    <row r="499" spans="1:31" ht="36" hidden="1" customHeight="1">
      <c r="A499" s="32">
        <v>77</v>
      </c>
      <c r="B499" s="51" t="s">
        <v>1527</v>
      </c>
      <c r="C499" s="51" t="s">
        <v>1528</v>
      </c>
      <c r="D499" s="52" t="s">
        <v>32</v>
      </c>
      <c r="E499" s="52" t="s">
        <v>1353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16">
        <f t="shared" si="17"/>
        <v>0</v>
      </c>
      <c r="W499" s="62">
        <v>3202</v>
      </c>
      <c r="X499" s="62">
        <v>3202</v>
      </c>
      <c r="Y499" s="11" t="s">
        <v>34</v>
      </c>
      <c r="Z499" s="60">
        <v>11</v>
      </c>
      <c r="AA499" s="60">
        <v>52</v>
      </c>
      <c r="AB499" s="60">
        <v>5</v>
      </c>
      <c r="AC499" s="61" t="s">
        <v>1529</v>
      </c>
      <c r="AD499" s="61">
        <v>383</v>
      </c>
    </row>
    <row r="500" spans="1:31" ht="36" hidden="1" customHeight="1">
      <c r="A500" s="32">
        <v>78</v>
      </c>
      <c r="B500" s="51" t="s">
        <v>1530</v>
      </c>
      <c r="C500" s="51" t="s">
        <v>1531</v>
      </c>
      <c r="D500" s="22" t="s">
        <v>32</v>
      </c>
      <c r="E500" s="22" t="s">
        <v>1353</v>
      </c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16">
        <f t="shared" si="17"/>
        <v>0</v>
      </c>
      <c r="W500" s="59">
        <v>1835</v>
      </c>
      <c r="X500" s="59">
        <v>1835</v>
      </c>
      <c r="Y500" s="11" t="s">
        <v>34</v>
      </c>
      <c r="Z500" s="60">
        <v>11</v>
      </c>
      <c r="AA500" s="60">
        <v>52</v>
      </c>
      <c r="AB500" s="60">
        <v>5</v>
      </c>
      <c r="AC500" s="61" t="s">
        <v>1532</v>
      </c>
      <c r="AD500" s="61">
        <v>385</v>
      </c>
    </row>
    <row r="501" spans="1:31" ht="36" hidden="1" customHeight="1">
      <c r="A501" s="32">
        <v>79</v>
      </c>
      <c r="B501" s="51" t="s">
        <v>1533</v>
      </c>
      <c r="C501" s="51" t="s">
        <v>1511</v>
      </c>
      <c r="D501" s="52" t="s">
        <v>32</v>
      </c>
      <c r="E501" s="52" t="s">
        <v>1534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16">
        <f t="shared" si="17"/>
        <v>0</v>
      </c>
      <c r="W501" s="62">
        <v>1431</v>
      </c>
      <c r="X501" s="62">
        <v>1431</v>
      </c>
      <c r="Y501" s="11" t="s">
        <v>34</v>
      </c>
      <c r="Z501" s="60">
        <v>11</v>
      </c>
      <c r="AA501" s="60">
        <v>52</v>
      </c>
      <c r="AB501" s="60">
        <v>5</v>
      </c>
      <c r="AC501" s="61" t="s">
        <v>1535</v>
      </c>
      <c r="AD501" s="61">
        <v>386</v>
      </c>
    </row>
    <row r="502" spans="1:31" ht="36" hidden="1" customHeight="1">
      <c r="A502" s="32">
        <v>80</v>
      </c>
      <c r="B502" s="51" t="s">
        <v>1536</v>
      </c>
      <c r="C502" s="51" t="s">
        <v>1537</v>
      </c>
      <c r="D502" s="52" t="s">
        <v>539</v>
      </c>
      <c r="E502" s="52" t="s">
        <v>1538</v>
      </c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16">
        <f t="shared" si="17"/>
        <v>0</v>
      </c>
      <c r="W502" s="62">
        <v>597</v>
      </c>
      <c r="X502" s="62">
        <v>597</v>
      </c>
      <c r="Y502" s="42" t="s">
        <v>34</v>
      </c>
      <c r="Z502" s="60">
        <v>11</v>
      </c>
      <c r="AA502" s="60">
        <v>52</v>
      </c>
      <c r="AB502" s="60">
        <v>6</v>
      </c>
      <c r="AC502" s="61" t="s">
        <v>1539</v>
      </c>
      <c r="AD502" s="61">
        <v>387</v>
      </c>
      <c r="AE502" s="10">
        <f>AE501+1</f>
        <v>1</v>
      </c>
    </row>
    <row r="503" spans="1:31" ht="36" hidden="1" customHeight="1">
      <c r="A503" s="32">
        <v>81</v>
      </c>
      <c r="B503" s="51" t="s">
        <v>1540</v>
      </c>
      <c r="C503" s="51" t="s">
        <v>1541</v>
      </c>
      <c r="D503" s="52" t="s">
        <v>32</v>
      </c>
      <c r="E503" s="52" t="s">
        <v>1542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16">
        <f t="shared" si="17"/>
        <v>0</v>
      </c>
      <c r="W503" s="62">
        <v>2009</v>
      </c>
      <c r="X503" s="62">
        <v>2009</v>
      </c>
      <c r="Y503" s="11" t="s">
        <v>34</v>
      </c>
      <c r="Z503" s="60">
        <v>11</v>
      </c>
      <c r="AA503" s="60">
        <v>52</v>
      </c>
      <c r="AB503" s="60">
        <v>5</v>
      </c>
      <c r="AC503" s="61" t="s">
        <v>1543</v>
      </c>
      <c r="AD503" s="61">
        <v>388</v>
      </c>
    </row>
    <row r="504" spans="1:31" ht="36" hidden="1" customHeight="1">
      <c r="A504" s="32">
        <v>82</v>
      </c>
      <c r="B504" s="51" t="s">
        <v>1544</v>
      </c>
      <c r="C504" s="51" t="s">
        <v>1545</v>
      </c>
      <c r="D504" s="13" t="s">
        <v>55</v>
      </c>
      <c r="E504" s="52" t="s">
        <v>1546</v>
      </c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16">
        <f t="shared" si="17"/>
        <v>0</v>
      </c>
      <c r="W504" s="62">
        <v>5608.6071934000001</v>
      </c>
      <c r="X504" s="62">
        <v>5608.6071934000001</v>
      </c>
      <c r="Y504" s="42" t="s">
        <v>34</v>
      </c>
      <c r="Z504" s="60">
        <v>11</v>
      </c>
      <c r="AA504" s="60">
        <v>52</v>
      </c>
      <c r="AB504" s="60">
        <v>1</v>
      </c>
      <c r="AC504" s="61" t="s">
        <v>1547</v>
      </c>
      <c r="AD504" s="61">
        <v>389</v>
      </c>
    </row>
    <row r="505" spans="1:31" ht="36" hidden="1" customHeight="1">
      <c r="A505" s="32">
        <v>83</v>
      </c>
      <c r="B505" s="51" t="s">
        <v>1548</v>
      </c>
      <c r="C505" s="51" t="s">
        <v>1399</v>
      </c>
      <c r="D505" s="13" t="s">
        <v>55</v>
      </c>
      <c r="E505" s="52" t="s">
        <v>1546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16">
        <f t="shared" si="17"/>
        <v>0</v>
      </c>
      <c r="W505" s="62">
        <v>5521.6185472999996</v>
      </c>
      <c r="X505" s="62">
        <v>5521.6185472999996</v>
      </c>
      <c r="Y505" s="42" t="s">
        <v>34</v>
      </c>
      <c r="Z505" s="60">
        <v>11</v>
      </c>
      <c r="AA505" s="60">
        <v>52</v>
      </c>
      <c r="AB505" s="60">
        <v>1</v>
      </c>
      <c r="AC505" s="61" t="s">
        <v>1549</v>
      </c>
      <c r="AD505" s="61">
        <v>390</v>
      </c>
    </row>
    <row r="506" spans="1:31" ht="36" hidden="1" customHeight="1">
      <c r="A506" s="32">
        <v>84</v>
      </c>
      <c r="B506" s="51" t="s">
        <v>1550</v>
      </c>
      <c r="C506" s="51" t="s">
        <v>1310</v>
      </c>
      <c r="D506" s="13" t="s">
        <v>55</v>
      </c>
      <c r="E506" s="52" t="s">
        <v>1546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16">
        <f t="shared" si="17"/>
        <v>0</v>
      </c>
      <c r="W506" s="62">
        <v>1636.6633695</v>
      </c>
      <c r="X506" s="62">
        <v>1636.6633695</v>
      </c>
      <c r="Y506" s="42" t="s">
        <v>34</v>
      </c>
      <c r="Z506" s="60">
        <v>11</v>
      </c>
      <c r="AA506" s="60">
        <v>52</v>
      </c>
      <c r="AB506" s="60">
        <v>1</v>
      </c>
      <c r="AC506" s="61" t="s">
        <v>1551</v>
      </c>
      <c r="AD506" s="61">
        <v>391</v>
      </c>
    </row>
    <row r="507" spans="1:31" ht="36" hidden="1" customHeight="1">
      <c r="A507" s="32">
        <v>85</v>
      </c>
      <c r="B507" s="51" t="s">
        <v>1552</v>
      </c>
      <c r="C507" s="51" t="s">
        <v>1553</v>
      </c>
      <c r="D507" s="13" t="s">
        <v>55</v>
      </c>
      <c r="E507" s="52" t="s">
        <v>1554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16">
        <f t="shared" si="17"/>
        <v>0</v>
      </c>
      <c r="W507" s="62">
        <v>3105.4321082000001</v>
      </c>
      <c r="X507" s="62">
        <v>3105.4321082000001</v>
      </c>
      <c r="Y507" s="42" t="s">
        <v>34</v>
      </c>
      <c r="Z507" s="60">
        <v>11</v>
      </c>
      <c r="AA507" s="60">
        <v>52</v>
      </c>
      <c r="AB507" s="60">
        <v>1</v>
      </c>
      <c r="AC507" s="61" t="s">
        <v>1555</v>
      </c>
      <c r="AD507" s="61">
        <v>392</v>
      </c>
    </row>
    <row r="508" spans="1:31" ht="36" hidden="1" customHeight="1">
      <c r="A508" s="32">
        <v>86</v>
      </c>
      <c r="B508" s="51" t="s">
        <v>1556</v>
      </c>
      <c r="C508" s="51" t="s">
        <v>1377</v>
      </c>
      <c r="D508" s="13" t="s">
        <v>55</v>
      </c>
      <c r="E508" s="52" t="s">
        <v>1554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16">
        <f t="shared" si="17"/>
        <v>0</v>
      </c>
      <c r="W508" s="62">
        <v>2889.91</v>
      </c>
      <c r="X508" s="62">
        <v>2889.91</v>
      </c>
      <c r="Y508" s="42" t="s">
        <v>34</v>
      </c>
      <c r="Z508" s="60">
        <v>11</v>
      </c>
      <c r="AA508" s="60">
        <v>52</v>
      </c>
      <c r="AB508" s="60">
        <v>1</v>
      </c>
      <c r="AC508" s="61" t="s">
        <v>1557</v>
      </c>
      <c r="AD508" s="61">
        <v>393</v>
      </c>
    </row>
    <row r="509" spans="1:31" ht="36" hidden="1" customHeight="1">
      <c r="A509" s="32">
        <v>87</v>
      </c>
      <c r="B509" s="51" t="s">
        <v>1558</v>
      </c>
      <c r="C509" s="51" t="s">
        <v>1310</v>
      </c>
      <c r="D509" s="13" t="s">
        <v>55</v>
      </c>
      <c r="E509" s="52" t="s">
        <v>1559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16">
        <f t="shared" si="17"/>
        <v>0</v>
      </c>
      <c r="W509" s="62">
        <v>4257</v>
      </c>
      <c r="X509" s="62">
        <v>4257</v>
      </c>
      <c r="Y509" s="42" t="s">
        <v>34</v>
      </c>
      <c r="Z509" s="60">
        <v>11</v>
      </c>
      <c r="AA509" s="60">
        <v>52</v>
      </c>
      <c r="AB509" s="60">
        <v>1</v>
      </c>
      <c r="AC509" s="61" t="s">
        <v>1560</v>
      </c>
      <c r="AD509" s="61">
        <v>394</v>
      </c>
    </row>
    <row r="510" spans="1:31" ht="36" hidden="1" customHeight="1">
      <c r="A510" s="32">
        <v>88</v>
      </c>
      <c r="B510" s="51" t="s">
        <v>1561</v>
      </c>
      <c r="C510" s="51" t="s">
        <v>1562</v>
      </c>
      <c r="D510" s="13" t="s">
        <v>55</v>
      </c>
      <c r="E510" s="52" t="s">
        <v>1563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16">
        <f t="shared" si="17"/>
        <v>0</v>
      </c>
      <c r="W510" s="62">
        <v>1687</v>
      </c>
      <c r="X510" s="62">
        <v>1687</v>
      </c>
      <c r="Y510" s="42" t="s">
        <v>34</v>
      </c>
      <c r="Z510" s="60">
        <v>11</v>
      </c>
      <c r="AA510" s="60">
        <v>52</v>
      </c>
      <c r="AB510" s="60">
        <v>1</v>
      </c>
      <c r="AC510" s="61" t="s">
        <v>1564</v>
      </c>
      <c r="AD510" s="61">
        <v>395</v>
      </c>
    </row>
    <row r="511" spans="1:31" ht="36" hidden="1" customHeight="1">
      <c r="A511" s="32">
        <v>89</v>
      </c>
      <c r="B511" s="51" t="s">
        <v>1565</v>
      </c>
      <c r="C511" s="51" t="s">
        <v>1566</v>
      </c>
      <c r="D511" s="13" t="s">
        <v>55</v>
      </c>
      <c r="E511" s="52" t="s">
        <v>1563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16">
        <f t="shared" si="17"/>
        <v>0</v>
      </c>
      <c r="W511" s="62">
        <v>2295</v>
      </c>
      <c r="X511" s="62">
        <v>2295</v>
      </c>
      <c r="Y511" s="42" t="s">
        <v>34</v>
      </c>
      <c r="Z511" s="60">
        <v>11</v>
      </c>
      <c r="AA511" s="60">
        <v>52</v>
      </c>
      <c r="AB511" s="60">
        <v>1</v>
      </c>
      <c r="AC511" s="61" t="s">
        <v>1567</v>
      </c>
      <c r="AD511" s="61">
        <v>396</v>
      </c>
    </row>
    <row r="512" spans="1:31" ht="36" hidden="1" customHeight="1">
      <c r="A512" s="32">
        <v>90</v>
      </c>
      <c r="B512" s="51" t="s">
        <v>1568</v>
      </c>
      <c r="C512" s="51" t="s">
        <v>1459</v>
      </c>
      <c r="D512" s="13" t="s">
        <v>55</v>
      </c>
      <c r="E512" s="52" t="s">
        <v>1563</v>
      </c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16">
        <f t="shared" si="17"/>
        <v>0</v>
      </c>
      <c r="W512" s="62">
        <v>4659</v>
      </c>
      <c r="X512" s="62">
        <v>4659</v>
      </c>
      <c r="Y512" s="42" t="s">
        <v>34</v>
      </c>
      <c r="Z512" s="60">
        <v>11</v>
      </c>
      <c r="AA512" s="60">
        <v>52</v>
      </c>
      <c r="AB512" s="60">
        <v>1</v>
      </c>
      <c r="AC512" s="61" t="s">
        <v>1569</v>
      </c>
      <c r="AD512" s="61">
        <v>397</v>
      </c>
    </row>
    <row r="513" spans="1:31" ht="36" hidden="1" customHeight="1">
      <c r="A513" s="32">
        <v>91</v>
      </c>
      <c r="B513" s="51" t="s">
        <v>1570</v>
      </c>
      <c r="C513" s="51" t="s">
        <v>1459</v>
      </c>
      <c r="D513" s="13" t="s">
        <v>55</v>
      </c>
      <c r="E513" s="52" t="s">
        <v>1554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16">
        <f t="shared" si="17"/>
        <v>0</v>
      </c>
      <c r="W513" s="62">
        <v>2067</v>
      </c>
      <c r="X513" s="62">
        <v>2067</v>
      </c>
      <c r="Y513" s="42" t="s">
        <v>34</v>
      </c>
      <c r="Z513" s="60">
        <v>11</v>
      </c>
      <c r="AA513" s="60">
        <v>52</v>
      </c>
      <c r="AB513" s="60">
        <v>1</v>
      </c>
      <c r="AC513" s="61" t="s">
        <v>1571</v>
      </c>
      <c r="AD513" s="61">
        <v>398</v>
      </c>
    </row>
    <row r="514" spans="1:31" ht="36" hidden="1" customHeight="1">
      <c r="A514" s="32">
        <v>92</v>
      </c>
      <c r="B514" s="51" t="s">
        <v>1572</v>
      </c>
      <c r="C514" s="51" t="s">
        <v>1573</v>
      </c>
      <c r="D514" s="52" t="s">
        <v>539</v>
      </c>
      <c r="E514" s="52" t="s">
        <v>1574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16">
        <f t="shared" ref="V514:V577" si="18">0.0001543*F514+0.7*G514+ 0.7*H514+0.6*I514+0.5*J514+1.02*K514+0.00088*L514+0.99*M514+0.00094*N514+1.05*O514+0.00083*P514+1.09*Q514+0.0009*R514+1.09*S514+1*T514+0*U514</f>
        <v>0</v>
      </c>
      <c r="W514" s="62">
        <v>535</v>
      </c>
      <c r="X514" s="62">
        <v>535</v>
      </c>
      <c r="Y514" s="42" t="s">
        <v>34</v>
      </c>
      <c r="Z514" s="60">
        <v>11</v>
      </c>
      <c r="AA514" s="60">
        <v>52</v>
      </c>
      <c r="AB514" s="60">
        <v>6</v>
      </c>
      <c r="AC514" s="61" t="s">
        <v>1575</v>
      </c>
      <c r="AD514" s="61">
        <v>399</v>
      </c>
      <c r="AE514" s="10">
        <f>AE513+1</f>
        <v>1</v>
      </c>
    </row>
    <row r="515" spans="1:31" ht="36" hidden="1" customHeight="1">
      <c r="A515" s="32">
        <v>93</v>
      </c>
      <c r="B515" s="51" t="s">
        <v>1576</v>
      </c>
      <c r="C515" s="51" t="s">
        <v>1577</v>
      </c>
      <c r="D515" s="52" t="s">
        <v>539</v>
      </c>
      <c r="E515" s="52" t="s">
        <v>147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16">
        <f t="shared" si="18"/>
        <v>0</v>
      </c>
      <c r="W515" s="62">
        <v>520</v>
      </c>
      <c r="X515" s="62">
        <v>520</v>
      </c>
      <c r="Y515" s="42" t="s">
        <v>34</v>
      </c>
      <c r="Z515" s="60">
        <v>11</v>
      </c>
      <c r="AA515" s="60">
        <v>52</v>
      </c>
      <c r="AB515" s="60">
        <v>6</v>
      </c>
      <c r="AC515" s="61" t="s">
        <v>1578</v>
      </c>
      <c r="AD515" s="61">
        <v>400</v>
      </c>
      <c r="AE515" s="10">
        <f>AE514+1</f>
        <v>2</v>
      </c>
    </row>
    <row r="516" spans="1:31" ht="36" hidden="1" customHeight="1">
      <c r="A516" s="32">
        <v>94</v>
      </c>
      <c r="B516" s="51" t="s">
        <v>1579</v>
      </c>
      <c r="C516" s="51" t="s">
        <v>1459</v>
      </c>
      <c r="D516" s="52" t="s">
        <v>539</v>
      </c>
      <c r="E516" s="52" t="s">
        <v>147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16">
        <f t="shared" si="18"/>
        <v>0</v>
      </c>
      <c r="W516" s="62">
        <v>1310</v>
      </c>
      <c r="X516" s="62">
        <v>1310</v>
      </c>
      <c r="Y516" s="42" t="s">
        <v>34</v>
      </c>
      <c r="Z516" s="60">
        <v>11</v>
      </c>
      <c r="AA516" s="60">
        <v>52</v>
      </c>
      <c r="AB516" s="60">
        <v>6</v>
      </c>
      <c r="AC516" s="61" t="s">
        <v>1580</v>
      </c>
      <c r="AD516" s="61">
        <v>401</v>
      </c>
      <c r="AE516" s="10">
        <f>AE515+1</f>
        <v>3</v>
      </c>
    </row>
    <row r="517" spans="1:31" ht="36" hidden="1" customHeight="1">
      <c r="A517" s="32">
        <v>95</v>
      </c>
      <c r="B517" s="51" t="s">
        <v>1581</v>
      </c>
      <c r="C517" s="51" t="s">
        <v>1508</v>
      </c>
      <c r="D517" s="52" t="s">
        <v>539</v>
      </c>
      <c r="E517" s="52" t="s">
        <v>147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16">
        <f t="shared" si="18"/>
        <v>0</v>
      </c>
      <c r="W517" s="62">
        <v>1110</v>
      </c>
      <c r="X517" s="62">
        <v>1110</v>
      </c>
      <c r="Y517" s="42" t="s">
        <v>34</v>
      </c>
      <c r="Z517" s="60">
        <v>11</v>
      </c>
      <c r="AA517" s="60">
        <v>52</v>
      </c>
      <c r="AB517" s="60">
        <v>6</v>
      </c>
      <c r="AC517" s="61" t="s">
        <v>1582</v>
      </c>
      <c r="AD517" s="61">
        <v>402</v>
      </c>
      <c r="AE517" s="10">
        <f>AE516+1</f>
        <v>4</v>
      </c>
    </row>
    <row r="518" spans="1:31" ht="36" hidden="1" customHeight="1">
      <c r="A518" s="32">
        <v>96</v>
      </c>
      <c r="B518" s="51" t="s">
        <v>1583</v>
      </c>
      <c r="C518" s="51" t="s">
        <v>1399</v>
      </c>
      <c r="D518" s="52" t="s">
        <v>32</v>
      </c>
      <c r="E518" s="52" t="s">
        <v>1353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16">
        <f t="shared" si="18"/>
        <v>0</v>
      </c>
      <c r="W518" s="62">
        <v>11595.162480000001</v>
      </c>
      <c r="X518" s="62">
        <v>11595.162480000001</v>
      </c>
      <c r="Y518" s="11" t="s">
        <v>34</v>
      </c>
      <c r="Z518" s="60">
        <v>11</v>
      </c>
      <c r="AA518" s="60">
        <v>52</v>
      </c>
      <c r="AB518" s="60">
        <v>5</v>
      </c>
      <c r="AC518" s="61" t="s">
        <v>1584</v>
      </c>
      <c r="AD518" s="61">
        <v>403</v>
      </c>
    </row>
    <row r="519" spans="1:31" ht="36" hidden="1" customHeight="1">
      <c r="A519" s="32">
        <v>97</v>
      </c>
      <c r="B519" s="51" t="s">
        <v>1585</v>
      </c>
      <c r="C519" s="51" t="s">
        <v>1586</v>
      </c>
      <c r="D519" s="52" t="s">
        <v>539</v>
      </c>
      <c r="E519" s="52" t="s">
        <v>61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16">
        <f t="shared" si="18"/>
        <v>0</v>
      </c>
      <c r="W519" s="62">
        <v>847</v>
      </c>
      <c r="X519" s="62">
        <v>847</v>
      </c>
      <c r="Y519" s="42" t="s">
        <v>34</v>
      </c>
      <c r="Z519" s="60">
        <v>11</v>
      </c>
      <c r="AA519" s="60">
        <v>52</v>
      </c>
      <c r="AB519" s="60">
        <v>6</v>
      </c>
      <c r="AC519" s="61" t="s">
        <v>1587</v>
      </c>
      <c r="AD519" s="61">
        <v>404</v>
      </c>
      <c r="AE519" s="10">
        <f>AE518+1</f>
        <v>1</v>
      </c>
    </row>
    <row r="520" spans="1:31" ht="36" hidden="1" customHeight="1">
      <c r="A520" s="32">
        <v>98</v>
      </c>
      <c r="B520" s="51" t="s">
        <v>1588</v>
      </c>
      <c r="C520" s="51" t="s">
        <v>1473</v>
      </c>
      <c r="D520" s="52" t="s">
        <v>32</v>
      </c>
      <c r="E520" s="52" t="s">
        <v>338</v>
      </c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16">
        <f t="shared" si="18"/>
        <v>0</v>
      </c>
      <c r="W520" s="59">
        <v>4118</v>
      </c>
      <c r="X520" s="59">
        <v>4118</v>
      </c>
      <c r="Y520" s="11" t="s">
        <v>34</v>
      </c>
      <c r="Z520" s="60">
        <v>11</v>
      </c>
      <c r="AA520" s="60">
        <v>52</v>
      </c>
      <c r="AB520" s="60">
        <v>5</v>
      </c>
      <c r="AC520" s="61" t="s">
        <v>1589</v>
      </c>
      <c r="AD520" s="61">
        <v>405</v>
      </c>
    </row>
    <row r="521" spans="1:31" ht="36" hidden="1" customHeight="1">
      <c r="A521" s="32">
        <v>99</v>
      </c>
      <c r="B521" s="51" t="s">
        <v>1590</v>
      </c>
      <c r="C521" s="51" t="s">
        <v>1388</v>
      </c>
      <c r="D521" s="22" t="s">
        <v>32</v>
      </c>
      <c r="E521" s="22" t="s">
        <v>1591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16">
        <f t="shared" si="18"/>
        <v>0</v>
      </c>
      <c r="W521" s="62">
        <v>779126</v>
      </c>
      <c r="X521" s="62">
        <v>779126</v>
      </c>
      <c r="Y521" s="11" t="s">
        <v>34</v>
      </c>
      <c r="Z521" s="60">
        <v>11</v>
      </c>
      <c r="AA521" s="60">
        <v>52</v>
      </c>
      <c r="AB521" s="60">
        <v>5</v>
      </c>
      <c r="AC521" s="61" t="s">
        <v>1592</v>
      </c>
      <c r="AD521" s="61">
        <v>406</v>
      </c>
    </row>
    <row r="522" spans="1:31" ht="36" hidden="1" customHeight="1">
      <c r="A522" s="32">
        <v>100</v>
      </c>
      <c r="B522" s="51" t="s">
        <v>1593</v>
      </c>
      <c r="C522" s="51" t="s">
        <v>1594</v>
      </c>
      <c r="D522" s="22" t="s">
        <v>32</v>
      </c>
      <c r="E522" s="22" t="s">
        <v>1591</v>
      </c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16">
        <f t="shared" si="18"/>
        <v>0</v>
      </c>
      <c r="W522" s="62">
        <v>2018081</v>
      </c>
      <c r="X522" s="62">
        <v>2018081</v>
      </c>
      <c r="Y522" s="11" t="s">
        <v>34</v>
      </c>
      <c r="Z522" s="60">
        <v>11</v>
      </c>
      <c r="AA522" s="60">
        <v>52</v>
      </c>
      <c r="AB522" s="60">
        <v>5</v>
      </c>
      <c r="AC522" s="61" t="s">
        <v>1595</v>
      </c>
      <c r="AD522" s="61">
        <v>407</v>
      </c>
    </row>
    <row r="523" spans="1:31" ht="36" hidden="1" customHeight="1">
      <c r="A523" s="32">
        <v>101</v>
      </c>
      <c r="B523" s="51" t="s">
        <v>1596</v>
      </c>
      <c r="C523" s="51" t="s">
        <v>1380</v>
      </c>
      <c r="D523" s="52" t="s">
        <v>32</v>
      </c>
      <c r="E523" s="52" t="s">
        <v>1591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16">
        <f t="shared" si="18"/>
        <v>0</v>
      </c>
      <c r="W523" s="59">
        <v>1661887</v>
      </c>
      <c r="X523" s="59">
        <v>1661887</v>
      </c>
      <c r="Y523" s="11" t="s">
        <v>34</v>
      </c>
      <c r="Z523" s="60">
        <v>11</v>
      </c>
      <c r="AA523" s="60">
        <v>52</v>
      </c>
      <c r="AB523" s="60">
        <v>5</v>
      </c>
      <c r="AC523" s="61" t="s">
        <v>1597</v>
      </c>
      <c r="AD523" s="61">
        <v>408</v>
      </c>
    </row>
    <row r="524" spans="1:31" ht="36" hidden="1" customHeight="1">
      <c r="A524" s="32">
        <v>102</v>
      </c>
      <c r="B524" s="51" t="s">
        <v>1598</v>
      </c>
      <c r="C524" s="51" t="s">
        <v>1528</v>
      </c>
      <c r="D524" s="22" t="s">
        <v>32</v>
      </c>
      <c r="E524" s="22" t="s">
        <v>1591</v>
      </c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16">
        <f t="shared" si="18"/>
        <v>0</v>
      </c>
      <c r="W524" s="59">
        <v>1336453</v>
      </c>
      <c r="X524" s="59">
        <v>1336453</v>
      </c>
      <c r="Y524" s="11" t="s">
        <v>34</v>
      </c>
      <c r="Z524" s="60">
        <v>11</v>
      </c>
      <c r="AA524" s="60">
        <v>52</v>
      </c>
      <c r="AB524" s="60">
        <v>5</v>
      </c>
      <c r="AC524" s="61" t="s">
        <v>1599</v>
      </c>
      <c r="AD524" s="61">
        <v>409</v>
      </c>
    </row>
    <row r="525" spans="1:31" ht="36" hidden="1" customHeight="1">
      <c r="A525" s="32">
        <v>103</v>
      </c>
      <c r="B525" s="51" t="s">
        <v>1600</v>
      </c>
      <c r="C525" s="51" t="s">
        <v>1601</v>
      </c>
      <c r="D525" s="22" t="s">
        <v>32</v>
      </c>
      <c r="E525" s="22" t="s">
        <v>1591</v>
      </c>
      <c r="F525" s="26"/>
      <c r="G525" s="26"/>
      <c r="H525" s="63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16">
        <f t="shared" si="18"/>
        <v>0</v>
      </c>
      <c r="W525" s="59">
        <v>682844.62126000004</v>
      </c>
      <c r="X525" s="59">
        <v>682844.62126000004</v>
      </c>
      <c r="Y525" s="11" t="s">
        <v>34</v>
      </c>
      <c r="Z525" s="60">
        <v>11</v>
      </c>
      <c r="AA525" s="60">
        <v>52</v>
      </c>
      <c r="AB525" s="60">
        <v>5</v>
      </c>
      <c r="AC525" s="61" t="s">
        <v>1602</v>
      </c>
      <c r="AD525" s="61">
        <v>410</v>
      </c>
    </row>
    <row r="526" spans="1:31" ht="36" hidden="1" customHeight="1">
      <c r="A526" s="32">
        <v>104</v>
      </c>
      <c r="B526" s="51" t="s">
        <v>1603</v>
      </c>
      <c r="C526" s="51" t="s">
        <v>1380</v>
      </c>
      <c r="D526" s="52" t="s">
        <v>32</v>
      </c>
      <c r="E526" s="52" t="s">
        <v>1591</v>
      </c>
      <c r="F526" s="26"/>
      <c r="G526" s="26"/>
      <c r="H526" s="63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16">
        <f t="shared" si="18"/>
        <v>0</v>
      </c>
      <c r="W526" s="59">
        <v>1500000</v>
      </c>
      <c r="X526" s="59">
        <v>1500000</v>
      </c>
      <c r="Y526" s="11" t="s">
        <v>34</v>
      </c>
      <c r="Z526" s="60">
        <v>11</v>
      </c>
      <c r="AA526" s="60">
        <v>52</v>
      </c>
      <c r="AB526" s="60">
        <v>5</v>
      </c>
      <c r="AC526" s="61" t="s">
        <v>1604</v>
      </c>
      <c r="AD526" s="61">
        <v>411</v>
      </c>
    </row>
    <row r="527" spans="1:31" ht="36" hidden="1" customHeight="1">
      <c r="A527" s="32">
        <v>105</v>
      </c>
      <c r="B527" s="51" t="s">
        <v>1605</v>
      </c>
      <c r="C527" s="51" t="s">
        <v>1606</v>
      </c>
      <c r="D527" s="52" t="s">
        <v>32</v>
      </c>
      <c r="E527" s="52" t="s">
        <v>1353</v>
      </c>
      <c r="F527" s="26"/>
      <c r="G527" s="26"/>
      <c r="H527" s="63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16">
        <f t="shared" si="18"/>
        <v>0</v>
      </c>
      <c r="W527" s="59">
        <v>15789</v>
      </c>
      <c r="X527" s="59">
        <v>15789</v>
      </c>
      <c r="Y527" s="11" t="s">
        <v>34</v>
      </c>
      <c r="Z527" s="60">
        <v>11</v>
      </c>
      <c r="AA527" s="60">
        <v>52</v>
      </c>
      <c r="AB527" s="60">
        <v>5</v>
      </c>
      <c r="AC527" s="61" t="s">
        <v>1607</v>
      </c>
      <c r="AD527" s="61">
        <v>413</v>
      </c>
    </row>
    <row r="528" spans="1:31" ht="36" hidden="1" customHeight="1">
      <c r="A528" s="32">
        <v>106</v>
      </c>
      <c r="B528" s="51" t="s">
        <v>1608</v>
      </c>
      <c r="C528" s="51" t="s">
        <v>1405</v>
      </c>
      <c r="D528" s="52" t="s">
        <v>539</v>
      </c>
      <c r="E528" s="52" t="s">
        <v>61</v>
      </c>
      <c r="F528" s="26"/>
      <c r="G528" s="26"/>
      <c r="H528" s="63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16">
        <f t="shared" si="18"/>
        <v>0</v>
      </c>
      <c r="W528" s="43">
        <v>871</v>
      </c>
      <c r="X528" s="43">
        <v>871</v>
      </c>
      <c r="Y528" s="42" t="s">
        <v>34</v>
      </c>
      <c r="Z528" s="60">
        <v>11</v>
      </c>
      <c r="AA528" s="60">
        <v>52</v>
      </c>
      <c r="AB528" s="60">
        <v>6</v>
      </c>
      <c r="AC528" s="61" t="s">
        <v>1609</v>
      </c>
      <c r="AD528" s="61">
        <v>414</v>
      </c>
      <c r="AE528" s="10">
        <f t="shared" ref="AE528:AE535" si="19">AE527+1</f>
        <v>1</v>
      </c>
    </row>
    <row r="529" spans="1:31" ht="36" hidden="1" customHeight="1">
      <c r="A529" s="32">
        <v>107</v>
      </c>
      <c r="B529" s="51" t="s">
        <v>1610</v>
      </c>
      <c r="C529" s="51" t="s">
        <v>1459</v>
      </c>
      <c r="D529" s="52" t="s">
        <v>539</v>
      </c>
      <c r="E529" s="52" t="s">
        <v>147</v>
      </c>
      <c r="F529" s="26"/>
      <c r="G529" s="26"/>
      <c r="H529" s="63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16">
        <f t="shared" si="18"/>
        <v>0</v>
      </c>
      <c r="W529" s="43">
        <v>590</v>
      </c>
      <c r="X529" s="43">
        <v>590</v>
      </c>
      <c r="Y529" s="42" t="s">
        <v>34</v>
      </c>
      <c r="Z529" s="60">
        <v>11</v>
      </c>
      <c r="AA529" s="60">
        <v>52</v>
      </c>
      <c r="AB529" s="60">
        <v>6</v>
      </c>
      <c r="AC529" s="61" t="s">
        <v>1611</v>
      </c>
      <c r="AD529" s="61">
        <v>415</v>
      </c>
      <c r="AE529" s="10">
        <f t="shared" si="19"/>
        <v>2</v>
      </c>
    </row>
    <row r="530" spans="1:31" ht="36" hidden="1" customHeight="1">
      <c r="A530" s="32">
        <v>108</v>
      </c>
      <c r="B530" s="51" t="s">
        <v>1612</v>
      </c>
      <c r="C530" s="51" t="s">
        <v>1613</v>
      </c>
      <c r="D530" s="13" t="s">
        <v>55</v>
      </c>
      <c r="E530" s="52" t="s">
        <v>1614</v>
      </c>
      <c r="F530" s="26"/>
      <c r="G530" s="26"/>
      <c r="H530" s="63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16">
        <f t="shared" si="18"/>
        <v>0</v>
      </c>
      <c r="W530" s="43">
        <v>538</v>
      </c>
      <c r="X530" s="43">
        <v>538</v>
      </c>
      <c r="Y530" s="42" t="s">
        <v>34</v>
      </c>
      <c r="Z530" s="60">
        <v>11</v>
      </c>
      <c r="AA530" s="60">
        <v>52</v>
      </c>
      <c r="AB530" s="60">
        <v>1</v>
      </c>
      <c r="AC530" s="61" t="s">
        <v>1615</v>
      </c>
      <c r="AD530" s="61">
        <v>2468</v>
      </c>
      <c r="AE530" s="10">
        <f t="shared" si="19"/>
        <v>3</v>
      </c>
    </row>
    <row r="531" spans="1:31" ht="36" hidden="1" customHeight="1">
      <c r="A531" s="32">
        <v>109</v>
      </c>
      <c r="B531" s="26" t="s">
        <v>1616</v>
      </c>
      <c r="C531" s="26" t="s">
        <v>1617</v>
      </c>
      <c r="D531" s="26" t="s">
        <v>539</v>
      </c>
      <c r="E531" s="42" t="s">
        <v>205</v>
      </c>
      <c r="F531" s="26"/>
      <c r="G531" s="26"/>
      <c r="H531" s="63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16">
        <f t="shared" si="18"/>
        <v>0</v>
      </c>
      <c r="W531" s="43">
        <v>640</v>
      </c>
      <c r="X531" s="43">
        <v>640</v>
      </c>
      <c r="Y531" s="42" t="s">
        <v>34</v>
      </c>
      <c r="Z531" s="60">
        <v>11</v>
      </c>
      <c r="AA531" s="60">
        <v>52</v>
      </c>
      <c r="AB531" s="60">
        <v>6</v>
      </c>
      <c r="AC531" s="61" t="s">
        <v>1618</v>
      </c>
      <c r="AD531" s="61">
        <v>2469</v>
      </c>
      <c r="AE531" s="10">
        <f t="shared" si="19"/>
        <v>4</v>
      </c>
    </row>
    <row r="532" spans="1:31" ht="36" hidden="1" customHeight="1">
      <c r="A532" s="32">
        <v>110</v>
      </c>
      <c r="B532" s="26" t="s">
        <v>1619</v>
      </c>
      <c r="C532" s="26" t="s">
        <v>1620</v>
      </c>
      <c r="D532" s="26" t="s">
        <v>238</v>
      </c>
      <c r="E532" s="42" t="s">
        <v>1621</v>
      </c>
      <c r="F532" s="26"/>
      <c r="G532" s="26"/>
      <c r="H532" s="63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16">
        <f t="shared" si="18"/>
        <v>0</v>
      </c>
      <c r="W532" s="43">
        <v>704</v>
      </c>
      <c r="X532" s="43">
        <v>704</v>
      </c>
      <c r="Y532" s="42" t="s">
        <v>34</v>
      </c>
      <c r="Z532" s="60">
        <v>11</v>
      </c>
      <c r="AA532" s="60">
        <v>52</v>
      </c>
      <c r="AB532" s="60">
        <v>6</v>
      </c>
      <c r="AC532" s="61" t="s">
        <v>1622</v>
      </c>
      <c r="AD532" s="61">
        <v>2470</v>
      </c>
      <c r="AE532" s="10">
        <f t="shared" si="19"/>
        <v>5</v>
      </c>
    </row>
    <row r="533" spans="1:31" ht="36" hidden="1" customHeight="1">
      <c r="A533" s="32">
        <v>111</v>
      </c>
      <c r="B533" s="26" t="s">
        <v>1623</v>
      </c>
      <c r="C533" s="26" t="s">
        <v>1624</v>
      </c>
      <c r="D533" s="26" t="s">
        <v>539</v>
      </c>
      <c r="E533" s="42" t="s">
        <v>1625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16">
        <f t="shared" si="18"/>
        <v>0</v>
      </c>
      <c r="W533" s="43">
        <v>837</v>
      </c>
      <c r="X533" s="43">
        <v>837</v>
      </c>
      <c r="Y533" s="42" t="s">
        <v>34</v>
      </c>
      <c r="Z533" s="60">
        <v>11</v>
      </c>
      <c r="AA533" s="60">
        <v>52</v>
      </c>
      <c r="AB533" s="60">
        <v>6</v>
      </c>
      <c r="AC533" s="61" t="s">
        <v>1626</v>
      </c>
      <c r="AD533" s="61">
        <v>2472</v>
      </c>
      <c r="AE533" s="10">
        <f t="shared" si="19"/>
        <v>6</v>
      </c>
    </row>
    <row r="534" spans="1:31" ht="36" hidden="1" customHeight="1">
      <c r="A534" s="32">
        <v>112</v>
      </c>
      <c r="B534" s="26" t="s">
        <v>1627</v>
      </c>
      <c r="C534" s="26" t="s">
        <v>1628</v>
      </c>
      <c r="D534" s="26" t="s">
        <v>539</v>
      </c>
      <c r="E534" s="42" t="s">
        <v>1625</v>
      </c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16">
        <f t="shared" si="18"/>
        <v>0</v>
      </c>
      <c r="W534" s="43">
        <v>896</v>
      </c>
      <c r="X534" s="43">
        <v>896</v>
      </c>
      <c r="Y534" s="42" t="s">
        <v>34</v>
      </c>
      <c r="Z534" s="60">
        <v>11</v>
      </c>
      <c r="AA534" s="60">
        <v>52</v>
      </c>
      <c r="AB534" s="60">
        <v>6</v>
      </c>
      <c r="AC534" s="61" t="s">
        <v>1629</v>
      </c>
      <c r="AD534" s="61">
        <v>2473</v>
      </c>
      <c r="AE534" s="10">
        <f t="shared" si="19"/>
        <v>7</v>
      </c>
    </row>
    <row r="535" spans="1:31" ht="36" hidden="1" customHeight="1">
      <c r="A535" s="32">
        <v>113</v>
      </c>
      <c r="B535" s="26" t="s">
        <v>1630</v>
      </c>
      <c r="C535" s="26" t="s">
        <v>1631</v>
      </c>
      <c r="D535" s="26" t="s">
        <v>539</v>
      </c>
      <c r="E535" s="42" t="s">
        <v>205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16">
        <f t="shared" si="18"/>
        <v>0</v>
      </c>
      <c r="W535" s="43">
        <v>587</v>
      </c>
      <c r="X535" s="43">
        <v>587</v>
      </c>
      <c r="Y535" s="42" t="s">
        <v>34</v>
      </c>
      <c r="Z535" s="60">
        <v>11</v>
      </c>
      <c r="AA535" s="60">
        <v>52</v>
      </c>
      <c r="AB535" s="60">
        <v>6</v>
      </c>
      <c r="AC535" s="61" t="s">
        <v>1632</v>
      </c>
      <c r="AD535" s="61">
        <v>2474</v>
      </c>
      <c r="AE535" s="10">
        <f t="shared" si="19"/>
        <v>8</v>
      </c>
    </row>
    <row r="536" spans="1:31" ht="36" hidden="1" customHeight="1">
      <c r="A536" s="32">
        <v>1</v>
      </c>
      <c r="B536" s="19" t="s">
        <v>1633</v>
      </c>
      <c r="C536" s="19" t="s">
        <v>1634</v>
      </c>
      <c r="D536" s="19" t="s">
        <v>32</v>
      </c>
      <c r="E536" s="19" t="s">
        <v>1635</v>
      </c>
      <c r="F536" s="64">
        <v>15657720</v>
      </c>
      <c r="G536" s="64"/>
      <c r="H536" s="13"/>
      <c r="I536" s="13"/>
      <c r="J536" s="13"/>
      <c r="K536" s="65"/>
      <c r="L536" s="13"/>
      <c r="M536" s="65"/>
      <c r="N536" s="13"/>
      <c r="O536" s="64"/>
      <c r="P536" s="13"/>
      <c r="Q536" s="13"/>
      <c r="R536" s="13"/>
      <c r="S536" s="13"/>
      <c r="T536" s="13"/>
      <c r="U536" s="13"/>
      <c r="V536" s="16">
        <f t="shared" si="18"/>
        <v>2415.9861960000003</v>
      </c>
      <c r="W536" s="66">
        <v>2415.9861960000003</v>
      </c>
      <c r="X536" s="66">
        <f t="shared" ref="X536:X567" si="20">IF(Y536="EVN",V536,W536)</f>
        <v>2415.9861960000003</v>
      </c>
      <c r="Y536" s="11" t="s">
        <v>34</v>
      </c>
      <c r="Z536" s="67">
        <v>12</v>
      </c>
      <c r="AA536" s="67">
        <v>30</v>
      </c>
      <c r="AB536" s="67">
        <v>5</v>
      </c>
      <c r="AC536" s="68" t="s">
        <v>1636</v>
      </c>
      <c r="AD536" s="68">
        <v>446</v>
      </c>
    </row>
    <row r="537" spans="1:31" ht="36" hidden="1" customHeight="1">
      <c r="A537" s="32">
        <v>2</v>
      </c>
      <c r="B537" s="19" t="s">
        <v>1637</v>
      </c>
      <c r="C537" s="19" t="s">
        <v>1634</v>
      </c>
      <c r="D537" s="19" t="s">
        <v>32</v>
      </c>
      <c r="E537" s="19" t="s">
        <v>1635</v>
      </c>
      <c r="F537" s="64">
        <v>19553340</v>
      </c>
      <c r="G537" s="64"/>
      <c r="H537" s="13"/>
      <c r="I537" s="13"/>
      <c r="J537" s="13"/>
      <c r="K537" s="65"/>
      <c r="L537" s="13"/>
      <c r="M537" s="65"/>
      <c r="N537" s="13"/>
      <c r="O537" s="64"/>
      <c r="P537" s="13"/>
      <c r="Q537" s="13"/>
      <c r="R537" s="13"/>
      <c r="S537" s="13"/>
      <c r="T537" s="13"/>
      <c r="U537" s="13"/>
      <c r="V537" s="16">
        <f t="shared" si="18"/>
        <v>3017.0803620000002</v>
      </c>
      <c r="W537" s="66">
        <v>3017.0803620000002</v>
      </c>
      <c r="X537" s="66">
        <f t="shared" si="20"/>
        <v>3017.0803620000002</v>
      </c>
      <c r="Y537" s="11" t="s">
        <v>34</v>
      </c>
      <c r="Z537" s="67">
        <v>12</v>
      </c>
      <c r="AA537" s="67">
        <v>30</v>
      </c>
      <c r="AB537" s="67">
        <v>5</v>
      </c>
      <c r="AC537" s="68" t="s">
        <v>1638</v>
      </c>
      <c r="AD537" s="68">
        <v>448</v>
      </c>
    </row>
    <row r="538" spans="1:31" ht="36" hidden="1" customHeight="1">
      <c r="A538" s="32">
        <v>3</v>
      </c>
      <c r="B538" s="19" t="s">
        <v>1639</v>
      </c>
      <c r="C538" s="19" t="s">
        <v>1634</v>
      </c>
      <c r="D538" s="19" t="s">
        <v>32</v>
      </c>
      <c r="E538" s="19" t="s">
        <v>1635</v>
      </c>
      <c r="F538" s="64">
        <v>11565669</v>
      </c>
      <c r="G538" s="64"/>
      <c r="H538" s="13"/>
      <c r="I538" s="13"/>
      <c r="J538" s="13"/>
      <c r="K538" s="65">
        <v>289</v>
      </c>
      <c r="L538" s="13"/>
      <c r="M538" s="65"/>
      <c r="N538" s="13"/>
      <c r="O538" s="64">
        <v>69.56</v>
      </c>
      <c r="P538" s="13"/>
      <c r="Q538" s="13"/>
      <c r="R538" s="13"/>
      <c r="S538" s="13"/>
      <c r="T538" s="13"/>
      <c r="U538" s="13"/>
      <c r="V538" s="16">
        <f t="shared" si="18"/>
        <v>2152.4007267000002</v>
      </c>
      <c r="W538" s="66">
        <v>2152.2242667</v>
      </c>
      <c r="X538" s="66">
        <f t="shared" si="20"/>
        <v>2152.2242667</v>
      </c>
      <c r="Y538" s="11" t="s">
        <v>34</v>
      </c>
      <c r="Z538" s="67">
        <v>12</v>
      </c>
      <c r="AA538" s="67">
        <v>30</v>
      </c>
      <c r="AB538" s="67">
        <v>5</v>
      </c>
      <c r="AC538" s="68" t="s">
        <v>1640</v>
      </c>
      <c r="AD538" s="68">
        <v>447</v>
      </c>
    </row>
    <row r="539" spans="1:31" ht="36" hidden="1" customHeight="1">
      <c r="A539" s="32">
        <v>4</v>
      </c>
      <c r="B539" s="19" t="s">
        <v>1641</v>
      </c>
      <c r="C539" s="19" t="s">
        <v>1634</v>
      </c>
      <c r="D539" s="19" t="s">
        <v>32</v>
      </c>
      <c r="E539" s="19" t="s">
        <v>1642</v>
      </c>
      <c r="F539" s="64">
        <v>11503898</v>
      </c>
      <c r="G539" s="69"/>
      <c r="H539" s="13"/>
      <c r="I539" s="13"/>
      <c r="J539" s="13"/>
      <c r="K539" s="65"/>
      <c r="L539" s="13"/>
      <c r="M539" s="65"/>
      <c r="N539" s="13"/>
      <c r="O539" s="69"/>
      <c r="P539" s="13"/>
      <c r="Q539" s="13"/>
      <c r="R539" s="13"/>
      <c r="S539" s="13"/>
      <c r="T539" s="13"/>
      <c r="U539" s="13"/>
      <c r="V539" s="16">
        <f t="shared" si="18"/>
        <v>1775.0514614000001</v>
      </c>
      <c r="W539" s="66">
        <v>1079</v>
      </c>
      <c r="X539" s="66">
        <f t="shared" si="20"/>
        <v>1775.0514614000001</v>
      </c>
      <c r="Y539" s="11" t="s">
        <v>51</v>
      </c>
      <c r="Z539" s="67">
        <v>12</v>
      </c>
      <c r="AA539" s="67">
        <v>30</v>
      </c>
      <c r="AB539" s="67">
        <v>5</v>
      </c>
      <c r="AC539" s="67"/>
      <c r="AD539" s="67"/>
    </row>
    <row r="540" spans="1:31" ht="36" hidden="1" customHeight="1">
      <c r="A540" s="32">
        <v>5</v>
      </c>
      <c r="B540" s="19" t="s">
        <v>1643</v>
      </c>
      <c r="C540" s="19" t="s">
        <v>1644</v>
      </c>
      <c r="D540" s="19" t="s">
        <v>32</v>
      </c>
      <c r="E540" s="19" t="s">
        <v>1645</v>
      </c>
      <c r="F540" s="64">
        <v>24613561</v>
      </c>
      <c r="G540" s="64"/>
      <c r="H540" s="13"/>
      <c r="I540" s="13"/>
      <c r="J540" s="13"/>
      <c r="K540" s="65"/>
      <c r="L540" s="13"/>
      <c r="M540" s="65"/>
      <c r="N540" s="13"/>
      <c r="O540" s="64"/>
      <c r="P540" s="13"/>
      <c r="Q540" s="13"/>
      <c r="R540" s="13"/>
      <c r="S540" s="13"/>
      <c r="T540" s="13"/>
      <c r="U540" s="13"/>
      <c r="V540" s="16">
        <f t="shared" si="18"/>
        <v>3797.8724623000003</v>
      </c>
      <c r="W540" s="66">
        <v>3797.8724623000003</v>
      </c>
      <c r="X540" s="66">
        <f t="shared" si="20"/>
        <v>3797.8724623000003</v>
      </c>
      <c r="Y540" s="11" t="s">
        <v>34</v>
      </c>
      <c r="Z540" s="67">
        <v>12</v>
      </c>
      <c r="AA540" s="67">
        <v>30</v>
      </c>
      <c r="AB540" s="67">
        <v>5</v>
      </c>
      <c r="AC540" s="68" t="s">
        <v>1646</v>
      </c>
      <c r="AD540" s="68">
        <v>449</v>
      </c>
    </row>
    <row r="541" spans="1:31" ht="36" hidden="1" customHeight="1">
      <c r="A541" s="32">
        <v>6</v>
      </c>
      <c r="B541" s="19" t="s">
        <v>1647</v>
      </c>
      <c r="C541" s="19" t="s">
        <v>1644</v>
      </c>
      <c r="D541" s="19" t="s">
        <v>32</v>
      </c>
      <c r="E541" s="19" t="s">
        <v>1635</v>
      </c>
      <c r="F541" s="64">
        <v>20802320</v>
      </c>
      <c r="G541" s="65"/>
      <c r="H541" s="13"/>
      <c r="I541" s="13"/>
      <c r="J541" s="13"/>
      <c r="K541" s="65"/>
      <c r="L541" s="13"/>
      <c r="M541" s="65"/>
      <c r="N541" s="13"/>
      <c r="O541" s="65"/>
      <c r="P541" s="13"/>
      <c r="Q541" s="13"/>
      <c r="R541" s="13"/>
      <c r="S541" s="13"/>
      <c r="T541" s="13"/>
      <c r="U541" s="13"/>
      <c r="V541" s="16">
        <f t="shared" si="18"/>
        <v>3209.7979760000003</v>
      </c>
      <c r="W541" s="66">
        <v>3209.7979760000003</v>
      </c>
      <c r="X541" s="66">
        <f t="shared" si="20"/>
        <v>3209.7979760000003</v>
      </c>
      <c r="Y541" s="11" t="s">
        <v>34</v>
      </c>
      <c r="Z541" s="67">
        <v>12</v>
      </c>
      <c r="AA541" s="67">
        <v>30</v>
      </c>
      <c r="AB541" s="67">
        <v>5</v>
      </c>
      <c r="AC541" s="67"/>
      <c r="AD541" s="67"/>
    </row>
    <row r="542" spans="1:31" ht="36" hidden="1" customHeight="1">
      <c r="A542" s="32">
        <v>7</v>
      </c>
      <c r="B542" s="19" t="s">
        <v>1648</v>
      </c>
      <c r="C542" s="19" t="s">
        <v>1649</v>
      </c>
      <c r="D542" s="19" t="s">
        <v>32</v>
      </c>
      <c r="E542" s="19" t="s">
        <v>1650</v>
      </c>
      <c r="F542" s="64">
        <v>59972221</v>
      </c>
      <c r="G542" s="65"/>
      <c r="H542" s="13"/>
      <c r="I542" s="13"/>
      <c r="J542" s="13"/>
      <c r="K542" s="65"/>
      <c r="L542" s="13"/>
      <c r="M542" s="65"/>
      <c r="N542" s="13"/>
      <c r="O542" s="65"/>
      <c r="P542" s="13"/>
      <c r="Q542" s="13"/>
      <c r="R542" s="13"/>
      <c r="S542" s="13"/>
      <c r="T542" s="13"/>
      <c r="U542" s="13"/>
      <c r="V542" s="16">
        <f t="shared" si="18"/>
        <v>9253.7137003000007</v>
      </c>
      <c r="W542" s="66">
        <v>5660</v>
      </c>
      <c r="X542" s="66">
        <f t="shared" si="20"/>
        <v>9253.7137003000007</v>
      </c>
      <c r="Y542" s="11" t="s">
        <v>51</v>
      </c>
      <c r="Z542" s="67">
        <v>12</v>
      </c>
      <c r="AA542" s="67">
        <v>30</v>
      </c>
      <c r="AB542" s="67">
        <v>5</v>
      </c>
      <c r="AC542" s="67"/>
      <c r="AD542" s="67"/>
    </row>
    <row r="543" spans="1:31" ht="36" hidden="1" customHeight="1">
      <c r="A543" s="32">
        <v>8</v>
      </c>
      <c r="B543" s="19" t="s">
        <v>1651</v>
      </c>
      <c r="C543" s="19" t="s">
        <v>1644</v>
      </c>
      <c r="D543" s="19" t="s">
        <v>32</v>
      </c>
      <c r="E543" s="19" t="s">
        <v>33</v>
      </c>
      <c r="F543" s="64">
        <v>9153080</v>
      </c>
      <c r="G543" s="65"/>
      <c r="H543" s="13"/>
      <c r="I543" s="13"/>
      <c r="J543" s="13"/>
      <c r="K543" s="65"/>
      <c r="L543" s="13"/>
      <c r="M543" s="65"/>
      <c r="N543" s="13"/>
      <c r="O543" s="65"/>
      <c r="P543" s="13"/>
      <c r="Q543" s="13"/>
      <c r="R543" s="13"/>
      <c r="S543" s="13"/>
      <c r="T543" s="13"/>
      <c r="U543" s="13"/>
      <c r="V543" s="16">
        <f t="shared" si="18"/>
        <v>1412.320244</v>
      </c>
      <c r="W543" s="66">
        <v>1412.320244</v>
      </c>
      <c r="X543" s="66">
        <f t="shared" si="20"/>
        <v>1412.320244</v>
      </c>
      <c r="Y543" s="11" t="s">
        <v>34</v>
      </c>
      <c r="Z543" s="67">
        <v>12</v>
      </c>
      <c r="AA543" s="67">
        <v>30</v>
      </c>
      <c r="AB543" s="67">
        <v>5</v>
      </c>
      <c r="AC543" s="68" t="s">
        <v>1652</v>
      </c>
      <c r="AD543" s="68">
        <v>456</v>
      </c>
    </row>
    <row r="544" spans="1:31" ht="36" hidden="1" customHeight="1">
      <c r="A544" s="32">
        <v>9</v>
      </c>
      <c r="B544" s="19" t="s">
        <v>1653</v>
      </c>
      <c r="C544" s="19" t="s">
        <v>1654</v>
      </c>
      <c r="D544" s="19" t="s">
        <v>402</v>
      </c>
      <c r="E544" s="19" t="s">
        <v>1655</v>
      </c>
      <c r="F544" s="64">
        <v>3439424</v>
      </c>
      <c r="G544" s="65"/>
      <c r="H544" s="13"/>
      <c r="I544" s="13"/>
      <c r="J544" s="13"/>
      <c r="K544" s="65"/>
      <c r="L544" s="13"/>
      <c r="M544" s="65"/>
      <c r="N544" s="13"/>
      <c r="O544" s="65"/>
      <c r="P544" s="13"/>
      <c r="Q544" s="13"/>
      <c r="R544" s="13"/>
      <c r="S544" s="13"/>
      <c r="T544" s="13"/>
      <c r="U544" s="13"/>
      <c r="V544" s="16">
        <f t="shared" si="18"/>
        <v>530.70312320000005</v>
      </c>
      <c r="W544" s="66">
        <v>530.70312320000005</v>
      </c>
      <c r="X544" s="66">
        <f t="shared" si="20"/>
        <v>530.70312320000005</v>
      </c>
      <c r="Y544" s="69" t="s">
        <v>34</v>
      </c>
      <c r="Z544" s="67">
        <v>12</v>
      </c>
      <c r="AA544" s="67">
        <v>30</v>
      </c>
      <c r="AB544" s="67">
        <v>6</v>
      </c>
      <c r="AC544" s="67"/>
      <c r="AD544" s="67"/>
      <c r="AE544" s="10">
        <f>AE543+1</f>
        <v>1</v>
      </c>
    </row>
    <row r="545" spans="1:30" ht="36" hidden="1" customHeight="1">
      <c r="A545" s="32">
        <v>10</v>
      </c>
      <c r="B545" s="19" t="s">
        <v>1656</v>
      </c>
      <c r="C545" s="19" t="s">
        <v>1657</v>
      </c>
      <c r="D545" s="19" t="s">
        <v>32</v>
      </c>
      <c r="E545" s="19" t="s">
        <v>652</v>
      </c>
      <c r="F545" s="64">
        <v>7656234</v>
      </c>
      <c r="G545" s="65"/>
      <c r="H545" s="13"/>
      <c r="I545" s="13"/>
      <c r="J545" s="13"/>
      <c r="K545" s="65"/>
      <c r="L545" s="13"/>
      <c r="M545" s="65"/>
      <c r="N545" s="13"/>
      <c r="O545" s="65"/>
      <c r="P545" s="13"/>
      <c r="Q545" s="13"/>
      <c r="R545" s="13"/>
      <c r="S545" s="13"/>
      <c r="T545" s="13"/>
      <c r="U545" s="13"/>
      <c r="V545" s="16">
        <f t="shared" si="18"/>
        <v>1181.3569062000001</v>
      </c>
      <c r="W545" s="66">
        <v>1181.3569062000001</v>
      </c>
      <c r="X545" s="66">
        <f t="shared" si="20"/>
        <v>1181.3569062000001</v>
      </c>
      <c r="Y545" s="11" t="s">
        <v>34</v>
      </c>
      <c r="Z545" s="67">
        <v>12</v>
      </c>
      <c r="AA545" s="67">
        <v>30</v>
      </c>
      <c r="AB545" s="67">
        <v>5</v>
      </c>
      <c r="AC545" s="68" t="s">
        <v>1658</v>
      </c>
      <c r="AD545" s="68">
        <v>459</v>
      </c>
    </row>
    <row r="546" spans="1:30" ht="36" hidden="1" customHeight="1">
      <c r="A546" s="32">
        <v>11</v>
      </c>
      <c r="B546" s="19" t="s">
        <v>1659</v>
      </c>
      <c r="C546" s="19" t="s">
        <v>1660</v>
      </c>
      <c r="D546" s="19" t="s">
        <v>32</v>
      </c>
      <c r="E546" s="19" t="s">
        <v>1308</v>
      </c>
      <c r="F546" s="64">
        <v>7642440</v>
      </c>
      <c r="G546" s="65"/>
      <c r="H546" s="13"/>
      <c r="I546" s="13"/>
      <c r="J546" s="13"/>
      <c r="K546" s="65"/>
      <c r="L546" s="13"/>
      <c r="M546" s="65"/>
      <c r="N546" s="13"/>
      <c r="O546" s="65"/>
      <c r="P546" s="13"/>
      <c r="Q546" s="13"/>
      <c r="R546" s="13"/>
      <c r="S546" s="13"/>
      <c r="T546" s="13"/>
      <c r="U546" s="13"/>
      <c r="V546" s="16">
        <f t="shared" si="18"/>
        <v>1179.2284920000002</v>
      </c>
      <c r="W546" s="66">
        <v>1179.2284920000002</v>
      </c>
      <c r="X546" s="66">
        <f t="shared" si="20"/>
        <v>1179.2284920000002</v>
      </c>
      <c r="Y546" s="11" t="s">
        <v>34</v>
      </c>
      <c r="Z546" s="67">
        <v>12</v>
      </c>
      <c r="AA546" s="67">
        <v>30</v>
      </c>
      <c r="AB546" s="67">
        <v>5</v>
      </c>
      <c r="AC546" s="67"/>
      <c r="AD546" s="67"/>
    </row>
    <row r="547" spans="1:30" ht="36" hidden="1" customHeight="1">
      <c r="A547" s="32">
        <v>12</v>
      </c>
      <c r="B547" s="19" t="s">
        <v>1661</v>
      </c>
      <c r="C547" s="19" t="str">
        <f>'[1]Danh sách TĐ'!$C$66</f>
        <v>Km4,đường Nguyễn Lương Bằng, TP Hải Dương</v>
      </c>
      <c r="D547" s="19" t="s">
        <v>32</v>
      </c>
      <c r="E547" s="19" t="s">
        <v>1662</v>
      </c>
      <c r="F547" s="64">
        <v>7484716</v>
      </c>
      <c r="G547" s="65"/>
      <c r="H547" s="13"/>
      <c r="I547" s="13"/>
      <c r="J547" s="13"/>
      <c r="K547" s="65"/>
      <c r="L547" s="13"/>
      <c r="M547" s="65"/>
      <c r="N547" s="13"/>
      <c r="O547" s="65"/>
      <c r="P547" s="13"/>
      <c r="Q547" s="13"/>
      <c r="R547" s="13"/>
      <c r="S547" s="13"/>
      <c r="T547" s="13"/>
      <c r="U547" s="13"/>
      <c r="V547" s="16">
        <f t="shared" si="18"/>
        <v>1154.8916788000001</v>
      </c>
      <c r="W547" s="66">
        <v>1154.8916788000001</v>
      </c>
      <c r="X547" s="66">
        <f t="shared" si="20"/>
        <v>1154.8916788000001</v>
      </c>
      <c r="Y547" s="11" t="s">
        <v>34</v>
      </c>
      <c r="Z547" s="67">
        <v>12</v>
      </c>
      <c r="AA547" s="67">
        <v>30</v>
      </c>
      <c r="AB547" s="67">
        <v>5</v>
      </c>
      <c r="AC547" s="67"/>
      <c r="AD547" s="67"/>
    </row>
    <row r="548" spans="1:30" ht="36" hidden="1" customHeight="1">
      <c r="A548" s="32">
        <v>13</v>
      </c>
      <c r="B548" s="19" t="s">
        <v>1663</v>
      </c>
      <c r="C548" s="19" t="s">
        <v>1664</v>
      </c>
      <c r="D548" s="19" t="s">
        <v>32</v>
      </c>
      <c r="E548" s="19" t="s">
        <v>1665</v>
      </c>
      <c r="F548" s="64">
        <v>6604356</v>
      </c>
      <c r="G548" s="65"/>
      <c r="H548" s="13"/>
      <c r="I548" s="13"/>
      <c r="J548" s="13"/>
      <c r="K548" s="65">
        <f>38330/1000</f>
        <v>38.33</v>
      </c>
      <c r="L548" s="13"/>
      <c r="M548" s="65"/>
      <c r="N548" s="13"/>
      <c r="O548" s="65">
        <v>9.9079999999999995</v>
      </c>
      <c r="P548" s="13"/>
      <c r="Q548" s="13"/>
      <c r="R548" s="13"/>
      <c r="S548" s="13"/>
      <c r="T548" s="13"/>
      <c r="U548" s="13"/>
      <c r="V548" s="16">
        <f t="shared" si="18"/>
        <v>1068.5521308</v>
      </c>
      <c r="W548" s="66">
        <v>1068.5521308</v>
      </c>
      <c r="X548" s="66">
        <f t="shared" si="20"/>
        <v>1068.5521308</v>
      </c>
      <c r="Y548" s="11" t="s">
        <v>34</v>
      </c>
      <c r="Z548" s="67">
        <v>12</v>
      </c>
      <c r="AA548" s="67">
        <v>30</v>
      </c>
      <c r="AB548" s="67">
        <v>5</v>
      </c>
      <c r="AC548" s="68" t="s">
        <v>1666</v>
      </c>
      <c r="AD548" s="68">
        <v>462</v>
      </c>
    </row>
    <row r="549" spans="1:30" ht="36" hidden="1" customHeight="1">
      <c r="A549" s="32">
        <v>14</v>
      </c>
      <c r="B549" s="19" t="s">
        <v>1667</v>
      </c>
      <c r="C549" s="19" t="s">
        <v>1668</v>
      </c>
      <c r="D549" s="19" t="s">
        <v>32</v>
      </c>
      <c r="E549" s="19" t="s">
        <v>1591</v>
      </c>
      <c r="F549" s="64"/>
      <c r="G549" s="64">
        <v>2656000</v>
      </c>
      <c r="H549" s="13"/>
      <c r="I549" s="13"/>
      <c r="J549" s="13"/>
      <c r="K549" s="65"/>
      <c r="L549" s="13"/>
      <c r="M549" s="64">
        <v>7416</v>
      </c>
      <c r="N549" s="13"/>
      <c r="O549" s="65"/>
      <c r="P549" s="13"/>
      <c r="Q549" s="13"/>
      <c r="R549" s="13"/>
      <c r="S549" s="13"/>
      <c r="T549" s="13"/>
      <c r="U549" s="13"/>
      <c r="V549" s="16">
        <f t="shared" si="18"/>
        <v>1866541.8399999999</v>
      </c>
      <c r="W549" s="66">
        <v>1866541.8399999999</v>
      </c>
      <c r="X549" s="66">
        <f t="shared" si="20"/>
        <v>1866541.8399999999</v>
      </c>
      <c r="Y549" s="11" t="s">
        <v>34</v>
      </c>
      <c r="Z549" s="70">
        <v>12</v>
      </c>
      <c r="AA549" s="70">
        <v>30</v>
      </c>
      <c r="AB549" s="70">
        <v>5</v>
      </c>
      <c r="AC549" s="70"/>
      <c r="AD549" s="70"/>
    </row>
    <row r="550" spans="1:30" ht="36" hidden="1" customHeight="1">
      <c r="A550" s="32">
        <v>15</v>
      </c>
      <c r="B550" s="19" t="s">
        <v>1669</v>
      </c>
      <c r="C550" s="19" t="s">
        <v>1670</v>
      </c>
      <c r="D550" s="19" t="s">
        <v>32</v>
      </c>
      <c r="E550" s="19" t="s">
        <v>1671</v>
      </c>
      <c r="F550" s="64">
        <v>10413032</v>
      </c>
      <c r="G550" s="69"/>
      <c r="H550" s="13"/>
      <c r="I550" s="13"/>
      <c r="J550" s="13"/>
      <c r="K550" s="65"/>
      <c r="L550" s="13"/>
      <c r="M550" s="65"/>
      <c r="N550" s="13"/>
      <c r="O550" s="65"/>
      <c r="P550" s="13"/>
      <c r="Q550" s="13"/>
      <c r="R550" s="13"/>
      <c r="S550" s="13"/>
      <c r="T550" s="13"/>
      <c r="U550" s="13"/>
      <c r="V550" s="16">
        <f t="shared" si="18"/>
        <v>1606.7308376000001</v>
      </c>
      <c r="W550" s="66">
        <v>1606.7308376000001</v>
      </c>
      <c r="X550" s="66">
        <f t="shared" si="20"/>
        <v>1606.7308376000001</v>
      </c>
      <c r="Y550" s="11" t="s">
        <v>34</v>
      </c>
      <c r="Z550" s="67">
        <v>12</v>
      </c>
      <c r="AA550" s="67">
        <v>30</v>
      </c>
      <c r="AB550" s="67">
        <v>5</v>
      </c>
      <c r="AC550" s="67"/>
      <c r="AD550" s="67"/>
    </row>
    <row r="551" spans="1:30" ht="36" hidden="1" customHeight="1">
      <c r="A551" s="32">
        <v>16</v>
      </c>
      <c r="B551" s="19" t="s">
        <v>1672</v>
      </c>
      <c r="C551" s="19" t="s">
        <v>1673</v>
      </c>
      <c r="D551" s="19" t="s">
        <v>32</v>
      </c>
      <c r="E551" s="19" t="s">
        <v>1674</v>
      </c>
      <c r="F551" s="64">
        <v>17067720</v>
      </c>
      <c r="G551" s="69"/>
      <c r="H551" s="13"/>
      <c r="I551" s="13"/>
      <c r="J551" s="13"/>
      <c r="K551" s="65"/>
      <c r="L551" s="13"/>
      <c r="M551" s="65"/>
      <c r="N551" s="13"/>
      <c r="O551" s="65"/>
      <c r="P551" s="13"/>
      <c r="Q551" s="13"/>
      <c r="R551" s="13"/>
      <c r="S551" s="13"/>
      <c r="T551" s="13"/>
      <c r="U551" s="13"/>
      <c r="V551" s="16">
        <f t="shared" si="18"/>
        <v>2633.5491960000004</v>
      </c>
      <c r="W551" s="66">
        <v>2633.5491960000004</v>
      </c>
      <c r="X551" s="66">
        <f t="shared" si="20"/>
        <v>2633.5491960000004</v>
      </c>
      <c r="Y551" s="11" t="s">
        <v>34</v>
      </c>
      <c r="Z551" s="67">
        <v>12</v>
      </c>
      <c r="AA551" s="67">
        <v>30</v>
      </c>
      <c r="AB551" s="67">
        <v>5</v>
      </c>
      <c r="AC551" s="67"/>
      <c r="AD551" s="67"/>
    </row>
    <row r="552" spans="1:30" ht="36" hidden="1" customHeight="1">
      <c r="A552" s="32">
        <v>17</v>
      </c>
      <c r="B552" s="19" t="s">
        <v>1675</v>
      </c>
      <c r="C552" s="19" t="s">
        <v>1676</v>
      </c>
      <c r="D552" s="19" t="s">
        <v>32</v>
      </c>
      <c r="E552" s="19" t="s">
        <v>1677</v>
      </c>
      <c r="F552" s="64">
        <v>25866751</v>
      </c>
      <c r="G552" s="65"/>
      <c r="H552" s="13"/>
      <c r="I552" s="13"/>
      <c r="J552" s="13"/>
      <c r="K552" s="65"/>
      <c r="L552" s="13"/>
      <c r="M552" s="65"/>
      <c r="N552" s="13"/>
      <c r="O552" s="65"/>
      <c r="P552" s="13"/>
      <c r="Q552" s="13"/>
      <c r="R552" s="13"/>
      <c r="S552" s="13"/>
      <c r="T552" s="13"/>
      <c r="U552" s="13"/>
      <c r="V552" s="16">
        <f t="shared" si="18"/>
        <v>3991.2396793000003</v>
      </c>
      <c r="W552" s="66">
        <v>3991.2396793000003</v>
      </c>
      <c r="X552" s="66">
        <f t="shared" si="20"/>
        <v>3991.2396793000003</v>
      </c>
      <c r="Y552" s="11" t="s">
        <v>34</v>
      </c>
      <c r="Z552" s="67">
        <v>12</v>
      </c>
      <c r="AA552" s="67">
        <v>30</v>
      </c>
      <c r="AB552" s="67">
        <v>5</v>
      </c>
      <c r="AC552" s="68" t="s">
        <v>1678</v>
      </c>
      <c r="AD552" s="68">
        <v>432</v>
      </c>
    </row>
    <row r="553" spans="1:30" ht="36" hidden="1" customHeight="1">
      <c r="A553" s="32">
        <v>18</v>
      </c>
      <c r="B553" s="19" t="s">
        <v>1679</v>
      </c>
      <c r="C553" s="19" t="s">
        <v>1680</v>
      </c>
      <c r="D553" s="19" t="s">
        <v>32</v>
      </c>
      <c r="E553" s="19" t="s">
        <v>652</v>
      </c>
      <c r="F553" s="64">
        <v>18254261</v>
      </c>
      <c r="G553" s="65"/>
      <c r="H553" s="13"/>
      <c r="I553" s="13"/>
      <c r="J553" s="13"/>
      <c r="K553" s="65"/>
      <c r="L553" s="13"/>
      <c r="M553" s="65"/>
      <c r="N553" s="13"/>
      <c r="O553" s="65"/>
      <c r="P553" s="13"/>
      <c r="Q553" s="13"/>
      <c r="R553" s="13"/>
      <c r="S553" s="13"/>
      <c r="T553" s="13"/>
      <c r="U553" s="13"/>
      <c r="V553" s="16">
        <f t="shared" si="18"/>
        <v>2816.6324723000002</v>
      </c>
      <c r="W553" s="66">
        <v>2816.6324723000002</v>
      </c>
      <c r="X553" s="66">
        <f t="shared" si="20"/>
        <v>2816.6324723000002</v>
      </c>
      <c r="Y553" s="11" t="s">
        <v>34</v>
      </c>
      <c r="Z553" s="67">
        <v>12</v>
      </c>
      <c r="AA553" s="67">
        <v>30</v>
      </c>
      <c r="AB553" s="67">
        <v>5</v>
      </c>
      <c r="AC553" s="68" t="s">
        <v>1681</v>
      </c>
      <c r="AD553" s="68">
        <v>461</v>
      </c>
    </row>
    <row r="554" spans="1:30" ht="36" hidden="1" customHeight="1">
      <c r="A554" s="32">
        <v>19</v>
      </c>
      <c r="B554" s="19" t="s">
        <v>1682</v>
      </c>
      <c r="C554" s="19" t="s">
        <v>1683</v>
      </c>
      <c r="D554" s="19" t="s">
        <v>32</v>
      </c>
      <c r="E554" s="19" t="s">
        <v>1684</v>
      </c>
      <c r="F554" s="64">
        <v>18138636</v>
      </c>
      <c r="G554" s="64"/>
      <c r="H554" s="13"/>
      <c r="I554" s="13"/>
      <c r="J554" s="13"/>
      <c r="K554" s="65">
        <f>211000*0.847/1000</f>
        <v>178.71700000000001</v>
      </c>
      <c r="L554" s="13"/>
      <c r="M554" s="65"/>
      <c r="N554" s="13"/>
      <c r="O554" s="65"/>
      <c r="P554" s="13"/>
      <c r="Q554" s="13"/>
      <c r="R554" s="13"/>
      <c r="S554" s="13"/>
      <c r="T554" s="13"/>
      <c r="U554" s="13"/>
      <c r="V554" s="16">
        <f t="shared" si="18"/>
        <v>2981.0828748000004</v>
      </c>
      <c r="W554" s="66">
        <v>2233</v>
      </c>
      <c r="X554" s="66">
        <f t="shared" si="20"/>
        <v>2981.0828748000004</v>
      </c>
      <c r="Y554" s="11" t="s">
        <v>51</v>
      </c>
      <c r="Z554" s="67">
        <v>12</v>
      </c>
      <c r="AA554" s="67">
        <v>30</v>
      </c>
      <c r="AB554" s="67">
        <v>5</v>
      </c>
      <c r="AC554" s="68" t="s">
        <v>1685</v>
      </c>
      <c r="AD554" s="68">
        <v>431</v>
      </c>
    </row>
    <row r="555" spans="1:30" ht="36" hidden="1" customHeight="1">
      <c r="A555" s="32">
        <v>20</v>
      </c>
      <c r="B555" s="19" t="s">
        <v>1686</v>
      </c>
      <c r="C555" s="19" t="s">
        <v>1687</v>
      </c>
      <c r="D555" s="19" t="s">
        <v>32</v>
      </c>
      <c r="E555" s="19" t="s">
        <v>1688</v>
      </c>
      <c r="F555" s="64">
        <v>428309052</v>
      </c>
      <c r="G555" s="64">
        <v>1565</v>
      </c>
      <c r="H555" s="13"/>
      <c r="I555" s="13"/>
      <c r="J555" s="13"/>
      <c r="K555" s="65">
        <f>155981*0.847/1000</f>
        <v>132.11590699999999</v>
      </c>
      <c r="L555" s="13"/>
      <c r="M555" s="65"/>
      <c r="N555" s="13"/>
      <c r="O555" s="65"/>
      <c r="P555" s="13"/>
      <c r="Q555" s="13"/>
      <c r="R555" s="13"/>
      <c r="S555" s="13"/>
      <c r="T555" s="13"/>
      <c r="U555" s="13"/>
      <c r="V555" s="16">
        <f t="shared" si="18"/>
        <v>67318.344948740007</v>
      </c>
      <c r="W555" s="66">
        <v>67318.344948740007</v>
      </c>
      <c r="X555" s="66">
        <f t="shared" si="20"/>
        <v>67318.344948740007</v>
      </c>
      <c r="Y555" s="11" t="s">
        <v>34</v>
      </c>
      <c r="Z555" s="67">
        <v>12</v>
      </c>
      <c r="AA555" s="67">
        <v>30</v>
      </c>
      <c r="AB555" s="67">
        <v>5</v>
      </c>
      <c r="AC555" s="68" t="s">
        <v>1689</v>
      </c>
      <c r="AD555" s="68">
        <v>421</v>
      </c>
    </row>
    <row r="556" spans="1:30" ht="36" hidden="1" customHeight="1">
      <c r="A556" s="32">
        <v>21</v>
      </c>
      <c r="B556" s="19" t="s">
        <v>1690</v>
      </c>
      <c r="C556" s="19" t="s">
        <v>1687</v>
      </c>
      <c r="D556" s="19" t="s">
        <v>32</v>
      </c>
      <c r="E556" s="19" t="s">
        <v>522</v>
      </c>
      <c r="F556" s="64">
        <v>149189700</v>
      </c>
      <c r="G556" s="64">
        <f>134.85</f>
        <v>134.85</v>
      </c>
      <c r="H556" s="13"/>
      <c r="I556" s="13"/>
      <c r="J556" s="13"/>
      <c r="K556" s="65">
        <f>442.72</f>
        <v>442.72</v>
      </c>
      <c r="L556" s="13"/>
      <c r="M556" s="65"/>
      <c r="N556" s="13"/>
      <c r="O556" s="65"/>
      <c r="P556" s="13"/>
      <c r="Q556" s="13"/>
      <c r="R556" s="13"/>
      <c r="S556" s="13"/>
      <c r="T556" s="13"/>
      <c r="U556" s="13"/>
      <c r="V556" s="16">
        <f t="shared" si="18"/>
        <v>23565.940110000003</v>
      </c>
      <c r="W556" s="66">
        <v>23565.940110000003</v>
      </c>
      <c r="X556" s="66">
        <f t="shared" si="20"/>
        <v>23565.940110000003</v>
      </c>
      <c r="Y556" s="11" t="s">
        <v>34</v>
      </c>
      <c r="Z556" s="67">
        <v>12</v>
      </c>
      <c r="AA556" s="67">
        <v>30</v>
      </c>
      <c r="AB556" s="67">
        <v>5</v>
      </c>
      <c r="AC556" s="68" t="s">
        <v>1691</v>
      </c>
      <c r="AD556" s="68">
        <v>425</v>
      </c>
    </row>
    <row r="557" spans="1:30" ht="36" hidden="1" customHeight="1">
      <c r="A557" s="32">
        <v>22</v>
      </c>
      <c r="B557" s="19" t="s">
        <v>1692</v>
      </c>
      <c r="C557" s="19" t="s">
        <v>1693</v>
      </c>
      <c r="D557" s="19" t="s">
        <v>32</v>
      </c>
      <c r="E557" s="19" t="s">
        <v>522</v>
      </c>
      <c r="F557" s="64">
        <v>6576713</v>
      </c>
      <c r="G557" s="65"/>
      <c r="H557" s="13"/>
      <c r="I557" s="13"/>
      <c r="J557" s="13"/>
      <c r="K557" s="65"/>
      <c r="L557" s="13"/>
      <c r="M557" s="65"/>
      <c r="N557" s="13"/>
      <c r="O557" s="65"/>
      <c r="P557" s="13"/>
      <c r="Q557" s="13"/>
      <c r="R557" s="13"/>
      <c r="S557" s="13"/>
      <c r="T557" s="13"/>
      <c r="U557" s="13"/>
      <c r="V557" s="16">
        <f t="shared" si="18"/>
        <v>1014.7868159000001</v>
      </c>
      <c r="W557" s="66">
        <v>1014.7868159000001</v>
      </c>
      <c r="X557" s="66">
        <f t="shared" si="20"/>
        <v>1014.7868159000001</v>
      </c>
      <c r="Y557" s="11" t="s">
        <v>34</v>
      </c>
      <c r="Z557" s="67">
        <v>12</v>
      </c>
      <c r="AA557" s="67">
        <v>30</v>
      </c>
      <c r="AB557" s="67">
        <v>5</v>
      </c>
      <c r="AC557" s="68" t="s">
        <v>1694</v>
      </c>
      <c r="AD557" s="68">
        <v>419</v>
      </c>
    </row>
    <row r="558" spans="1:30" ht="36" hidden="1" customHeight="1">
      <c r="A558" s="32">
        <v>23</v>
      </c>
      <c r="B558" s="19" t="s">
        <v>1695</v>
      </c>
      <c r="C558" s="19" t="s">
        <v>1693</v>
      </c>
      <c r="D558" s="19" t="s">
        <v>32</v>
      </c>
      <c r="E558" s="19" t="s">
        <v>522</v>
      </c>
      <c r="F558" s="64">
        <v>40135095</v>
      </c>
      <c r="G558" s="64"/>
      <c r="H558" s="13"/>
      <c r="I558" s="13"/>
      <c r="J558" s="13"/>
      <c r="K558" s="65">
        <f>133000*0.847/1000</f>
        <v>112.651</v>
      </c>
      <c r="L558" s="13"/>
      <c r="M558" s="65"/>
      <c r="N558" s="13"/>
      <c r="O558" s="65"/>
      <c r="P558" s="13"/>
      <c r="Q558" s="13"/>
      <c r="R558" s="13"/>
      <c r="S558" s="13"/>
      <c r="T558" s="13"/>
      <c r="U558" s="13"/>
      <c r="V558" s="16">
        <f t="shared" si="18"/>
        <v>6307.7491785000002</v>
      </c>
      <c r="W558" s="66">
        <v>5608</v>
      </c>
      <c r="X558" s="66">
        <f t="shared" si="20"/>
        <v>6307.7491785000002</v>
      </c>
      <c r="Y558" s="11" t="s">
        <v>51</v>
      </c>
      <c r="Z558" s="67">
        <v>12</v>
      </c>
      <c r="AA558" s="67">
        <v>30</v>
      </c>
      <c r="AB558" s="67">
        <v>5</v>
      </c>
      <c r="AC558" s="68" t="s">
        <v>1696</v>
      </c>
      <c r="AD558" s="68">
        <v>427</v>
      </c>
    </row>
    <row r="559" spans="1:30" ht="36" hidden="1" customHeight="1">
      <c r="A559" s="32">
        <v>24</v>
      </c>
      <c r="B559" s="19" t="s">
        <v>1697</v>
      </c>
      <c r="C559" s="19" t="s">
        <v>1693</v>
      </c>
      <c r="D559" s="19" t="s">
        <v>32</v>
      </c>
      <c r="E559" s="19" t="s">
        <v>522</v>
      </c>
      <c r="F559" s="64">
        <v>9100903</v>
      </c>
      <c r="G559" s="64"/>
      <c r="H559" s="13"/>
      <c r="I559" s="13"/>
      <c r="J559" s="13"/>
      <c r="K559" s="65"/>
      <c r="L559" s="13"/>
      <c r="M559" s="65"/>
      <c r="N559" s="13"/>
      <c r="O559" s="65"/>
      <c r="P559" s="13"/>
      <c r="Q559" s="13"/>
      <c r="R559" s="13"/>
      <c r="S559" s="13"/>
      <c r="T559" s="13"/>
      <c r="U559" s="13"/>
      <c r="V559" s="16">
        <f t="shared" si="18"/>
        <v>1404.2693329000001</v>
      </c>
      <c r="W559" s="66">
        <v>1404.2693329000001</v>
      </c>
      <c r="X559" s="66">
        <f t="shared" si="20"/>
        <v>1404.2693329000001</v>
      </c>
      <c r="Y559" s="11" t="s">
        <v>34</v>
      </c>
      <c r="Z559" s="67">
        <v>12</v>
      </c>
      <c r="AA559" s="67">
        <v>30</v>
      </c>
      <c r="AB559" s="67">
        <v>5</v>
      </c>
      <c r="AC559" s="68" t="s">
        <v>1698</v>
      </c>
      <c r="AD559" s="68">
        <v>426</v>
      </c>
    </row>
    <row r="560" spans="1:30" ht="36" hidden="1" customHeight="1">
      <c r="A560" s="32">
        <v>25</v>
      </c>
      <c r="B560" s="19" t="s">
        <v>1699</v>
      </c>
      <c r="C560" s="19" t="str">
        <f>'[1]Danh sách TĐ'!$C$36</f>
        <v>Xã Hiệp An, huyện Kinh Môn</v>
      </c>
      <c r="D560" s="19" t="s">
        <v>32</v>
      </c>
      <c r="E560" s="19" t="s">
        <v>1700</v>
      </c>
      <c r="F560" s="64">
        <v>8878597</v>
      </c>
      <c r="G560" s="64"/>
      <c r="H560" s="13"/>
      <c r="I560" s="13"/>
      <c r="J560" s="13"/>
      <c r="K560" s="65"/>
      <c r="L560" s="13"/>
      <c r="M560" s="65"/>
      <c r="N560" s="13"/>
      <c r="O560" s="65"/>
      <c r="P560" s="13"/>
      <c r="Q560" s="13"/>
      <c r="R560" s="13"/>
      <c r="S560" s="13"/>
      <c r="T560" s="13"/>
      <c r="U560" s="13"/>
      <c r="V560" s="16">
        <f t="shared" si="18"/>
        <v>1369.9675171000001</v>
      </c>
      <c r="W560" s="66">
        <v>1369.9675171000001</v>
      </c>
      <c r="X560" s="66">
        <f t="shared" si="20"/>
        <v>1369.9675171000001</v>
      </c>
      <c r="Y560" s="11" t="s">
        <v>34</v>
      </c>
      <c r="Z560" s="67">
        <v>12</v>
      </c>
      <c r="AA560" s="67">
        <v>30</v>
      </c>
      <c r="AB560" s="67">
        <v>5</v>
      </c>
      <c r="AC560" s="67"/>
      <c r="AD560" s="67"/>
    </row>
    <row r="561" spans="1:30" ht="36" hidden="1" customHeight="1">
      <c r="A561" s="32">
        <v>26</v>
      </c>
      <c r="B561" s="19" t="s">
        <v>1701</v>
      </c>
      <c r="C561" s="19" t="s">
        <v>1702</v>
      </c>
      <c r="D561" s="19" t="s">
        <v>32</v>
      </c>
      <c r="E561" s="19" t="s">
        <v>338</v>
      </c>
      <c r="F561" s="64">
        <v>36517110</v>
      </c>
      <c r="G561" s="64"/>
      <c r="H561" s="13"/>
      <c r="I561" s="13"/>
      <c r="J561" s="13"/>
      <c r="K561" s="64">
        <f>208712*0.847/1000</f>
        <v>176.77906399999998</v>
      </c>
      <c r="L561" s="13"/>
      <c r="M561" s="65"/>
      <c r="N561" s="13"/>
      <c r="O561" s="65"/>
      <c r="P561" s="13"/>
      <c r="Q561" s="13"/>
      <c r="R561" s="13"/>
      <c r="S561" s="13"/>
      <c r="T561" s="13"/>
      <c r="U561" s="13"/>
      <c r="V561" s="16">
        <f t="shared" si="18"/>
        <v>5814.9047182800005</v>
      </c>
      <c r="W561" s="66">
        <v>5814.9047182800005</v>
      </c>
      <c r="X561" s="66">
        <f t="shared" si="20"/>
        <v>5814.9047182800005</v>
      </c>
      <c r="Y561" s="11" t="s">
        <v>34</v>
      </c>
      <c r="Z561" s="67">
        <v>12</v>
      </c>
      <c r="AA561" s="67">
        <v>30</v>
      </c>
      <c r="AB561" s="67">
        <v>5</v>
      </c>
      <c r="AC561" s="68" t="s">
        <v>1698</v>
      </c>
      <c r="AD561" s="68">
        <v>426</v>
      </c>
    </row>
    <row r="562" spans="1:30" ht="36" hidden="1" customHeight="1">
      <c r="A562" s="32">
        <v>27</v>
      </c>
      <c r="B562" s="19" t="s">
        <v>1703</v>
      </c>
      <c r="C562" s="19" t="s">
        <v>1704</v>
      </c>
      <c r="D562" s="19" t="s">
        <v>32</v>
      </c>
      <c r="E562" s="19" t="s">
        <v>1688</v>
      </c>
      <c r="F562" s="64">
        <v>96997615</v>
      </c>
      <c r="G562" s="64"/>
      <c r="H562" s="13"/>
      <c r="I562" s="13"/>
      <c r="J562" s="13"/>
      <c r="K562" s="65">
        <f>72152*0.847/1000</f>
        <v>61.112743999999999</v>
      </c>
      <c r="L562" s="13"/>
      <c r="M562" s="65"/>
      <c r="N562" s="13"/>
      <c r="O562" s="65"/>
      <c r="P562" s="13"/>
      <c r="Q562" s="13"/>
      <c r="R562" s="13"/>
      <c r="S562" s="13"/>
      <c r="T562" s="13"/>
      <c r="U562" s="13"/>
      <c r="V562" s="16">
        <f t="shared" si="18"/>
        <v>15029.066993380002</v>
      </c>
      <c r="W562" s="66">
        <v>15029.066993380002</v>
      </c>
      <c r="X562" s="66">
        <f t="shared" si="20"/>
        <v>15029.066993380002</v>
      </c>
      <c r="Y562" s="11" t="s">
        <v>34</v>
      </c>
      <c r="Z562" s="67">
        <v>12</v>
      </c>
      <c r="AA562" s="67">
        <v>30</v>
      </c>
      <c r="AB562" s="67">
        <v>5</v>
      </c>
      <c r="AC562" s="68" t="s">
        <v>1705</v>
      </c>
      <c r="AD562" s="68">
        <v>423</v>
      </c>
    </row>
    <row r="563" spans="1:30" ht="36" hidden="1" customHeight="1">
      <c r="A563" s="32">
        <v>28</v>
      </c>
      <c r="B563" s="19" t="s">
        <v>1706</v>
      </c>
      <c r="C563" s="19" t="s">
        <v>1707</v>
      </c>
      <c r="D563" s="19" t="s">
        <v>32</v>
      </c>
      <c r="E563" s="19" t="s">
        <v>522</v>
      </c>
      <c r="F563" s="64">
        <v>345533667</v>
      </c>
      <c r="G563" s="64">
        <v>439876</v>
      </c>
      <c r="H563" s="13"/>
      <c r="I563" s="13"/>
      <c r="J563" s="13"/>
      <c r="K563" s="64">
        <v>1623</v>
      </c>
      <c r="L563" s="13"/>
      <c r="M563" s="65"/>
      <c r="N563" s="13"/>
      <c r="O563" s="65"/>
      <c r="P563" s="13"/>
      <c r="Q563" s="13"/>
      <c r="R563" s="13"/>
      <c r="S563" s="13"/>
      <c r="T563" s="13"/>
      <c r="U563" s="13"/>
      <c r="V563" s="16">
        <f t="shared" si="18"/>
        <v>362884.50481809996</v>
      </c>
      <c r="W563" s="66">
        <v>362884.50481809996</v>
      </c>
      <c r="X563" s="66">
        <f t="shared" si="20"/>
        <v>362884.50481809996</v>
      </c>
      <c r="Y563" s="11" t="s">
        <v>34</v>
      </c>
      <c r="Z563" s="67">
        <v>12</v>
      </c>
      <c r="AA563" s="67">
        <v>30</v>
      </c>
      <c r="AB563" s="71">
        <v>5</v>
      </c>
      <c r="AC563" s="68" t="s">
        <v>1708</v>
      </c>
      <c r="AD563" s="68">
        <v>420</v>
      </c>
    </row>
    <row r="564" spans="1:30" ht="36" hidden="1" customHeight="1">
      <c r="A564" s="32">
        <v>29</v>
      </c>
      <c r="B564" s="19" t="s">
        <v>1709</v>
      </c>
      <c r="C564" s="19" t="s">
        <v>1710</v>
      </c>
      <c r="D564" s="19" t="s">
        <v>32</v>
      </c>
      <c r="E564" s="19" t="s">
        <v>1711</v>
      </c>
      <c r="F564" s="64">
        <v>21180012</v>
      </c>
      <c r="G564" s="64"/>
      <c r="H564" s="13"/>
      <c r="I564" s="13"/>
      <c r="J564" s="13"/>
      <c r="K564" s="65"/>
      <c r="L564" s="13"/>
      <c r="M564" s="65"/>
      <c r="N564" s="13"/>
      <c r="O564" s="65"/>
      <c r="P564" s="13"/>
      <c r="Q564" s="13"/>
      <c r="R564" s="13"/>
      <c r="S564" s="13"/>
      <c r="T564" s="13"/>
      <c r="U564" s="13"/>
      <c r="V564" s="16">
        <f t="shared" si="18"/>
        <v>3268.0758516000001</v>
      </c>
      <c r="W564" s="66">
        <v>3268.0758516000001</v>
      </c>
      <c r="X564" s="66">
        <f t="shared" si="20"/>
        <v>3268.0758516000001</v>
      </c>
      <c r="Y564" s="11" t="s">
        <v>34</v>
      </c>
      <c r="Z564" s="67">
        <v>12</v>
      </c>
      <c r="AA564" s="67">
        <v>30</v>
      </c>
      <c r="AB564" s="67">
        <v>5</v>
      </c>
      <c r="AC564" s="68" t="s">
        <v>1712</v>
      </c>
      <c r="AD564" s="68">
        <v>424</v>
      </c>
    </row>
    <row r="565" spans="1:30" ht="36" hidden="1" customHeight="1">
      <c r="A565" s="32">
        <v>30</v>
      </c>
      <c r="B565" s="19" t="s">
        <v>1713</v>
      </c>
      <c r="C565" s="19" t="s">
        <v>1714</v>
      </c>
      <c r="D565" s="19" t="s">
        <v>32</v>
      </c>
      <c r="E565" s="19" t="s">
        <v>1715</v>
      </c>
      <c r="F565" s="64">
        <v>8172973</v>
      </c>
      <c r="G565" s="69"/>
      <c r="H565" s="13"/>
      <c r="I565" s="13"/>
      <c r="J565" s="13"/>
      <c r="K565" s="65"/>
      <c r="L565" s="13"/>
      <c r="M565" s="65"/>
      <c r="N565" s="13"/>
      <c r="O565" s="65"/>
      <c r="P565" s="13"/>
      <c r="Q565" s="13"/>
      <c r="R565" s="13"/>
      <c r="S565" s="13"/>
      <c r="T565" s="13"/>
      <c r="U565" s="13"/>
      <c r="V565" s="16">
        <f t="shared" si="18"/>
        <v>1261.0897339000001</v>
      </c>
      <c r="W565" s="66">
        <v>1261.0897339000001</v>
      </c>
      <c r="X565" s="66">
        <f t="shared" si="20"/>
        <v>1261.0897339000001</v>
      </c>
      <c r="Y565" s="11" t="s">
        <v>34</v>
      </c>
      <c r="Z565" s="67">
        <v>12</v>
      </c>
      <c r="AA565" s="67">
        <v>30</v>
      </c>
      <c r="AB565" s="67">
        <v>5</v>
      </c>
      <c r="AC565" s="67"/>
      <c r="AD565" s="67"/>
    </row>
    <row r="566" spans="1:30" ht="36" hidden="1" customHeight="1">
      <c r="A566" s="32">
        <v>31</v>
      </c>
      <c r="B566" s="19" t="s">
        <v>1716</v>
      </c>
      <c r="C566" s="19" t="s">
        <v>1702</v>
      </c>
      <c r="D566" s="19" t="s">
        <v>32</v>
      </c>
      <c r="E566" s="19" t="s">
        <v>1717</v>
      </c>
      <c r="F566" s="64">
        <v>594659367</v>
      </c>
      <c r="G566" s="64"/>
      <c r="H566" s="13"/>
      <c r="I566" s="13"/>
      <c r="J566" s="13"/>
      <c r="K566" s="65"/>
      <c r="L566" s="13"/>
      <c r="M566" s="65"/>
      <c r="N566" s="13"/>
      <c r="O566" s="65"/>
      <c r="P566" s="13"/>
      <c r="Q566" s="13"/>
      <c r="R566" s="13"/>
      <c r="S566" s="13"/>
      <c r="T566" s="13"/>
      <c r="U566" s="13"/>
      <c r="V566" s="16">
        <f t="shared" si="18"/>
        <v>91755.940328100012</v>
      </c>
      <c r="W566" s="66">
        <v>91755.940328100012</v>
      </c>
      <c r="X566" s="66">
        <f t="shared" si="20"/>
        <v>91755.940328100012</v>
      </c>
      <c r="Y566" s="11" t="s">
        <v>34</v>
      </c>
      <c r="Z566" s="67">
        <v>12</v>
      </c>
      <c r="AA566" s="67">
        <v>30</v>
      </c>
      <c r="AB566" s="67">
        <v>5</v>
      </c>
      <c r="AC566" s="68" t="s">
        <v>1718</v>
      </c>
      <c r="AD566" s="68">
        <v>428</v>
      </c>
    </row>
    <row r="567" spans="1:30" ht="36" hidden="1" customHeight="1">
      <c r="A567" s="32">
        <v>32</v>
      </c>
      <c r="B567" s="19" t="s">
        <v>1719</v>
      </c>
      <c r="C567" s="19" t="str">
        <f>'[1]Danh sách TĐ'!$C$48</f>
        <v xml:space="preserve"> KCN Phúc Điền, huyện Cẩm Giàng.</v>
      </c>
      <c r="D567" s="19" t="s">
        <v>32</v>
      </c>
      <c r="E567" s="19" t="s">
        <v>1720</v>
      </c>
      <c r="F567" s="64">
        <v>9080400</v>
      </c>
      <c r="G567" s="64"/>
      <c r="H567" s="13"/>
      <c r="I567" s="13"/>
      <c r="J567" s="13"/>
      <c r="K567" s="65"/>
      <c r="L567" s="13"/>
      <c r="M567" s="65"/>
      <c r="N567" s="13"/>
      <c r="O567" s="65"/>
      <c r="P567" s="13"/>
      <c r="Q567" s="13"/>
      <c r="R567" s="13"/>
      <c r="S567" s="13"/>
      <c r="T567" s="13"/>
      <c r="U567" s="13"/>
      <c r="V567" s="16">
        <f t="shared" si="18"/>
        <v>1401.10572</v>
      </c>
      <c r="W567" s="66">
        <v>1401.10572</v>
      </c>
      <c r="X567" s="66">
        <f t="shared" si="20"/>
        <v>1401.10572</v>
      </c>
      <c r="Y567" s="11" t="s">
        <v>34</v>
      </c>
      <c r="Z567" s="67">
        <v>12</v>
      </c>
      <c r="AA567" s="67">
        <v>30</v>
      </c>
      <c r="AB567" s="67">
        <v>5</v>
      </c>
      <c r="AC567" s="67"/>
      <c r="AD567" s="67"/>
    </row>
    <row r="568" spans="1:30" ht="36" hidden="1" customHeight="1">
      <c r="A568" s="32">
        <v>33</v>
      </c>
      <c r="B568" s="19" t="s">
        <v>1721</v>
      </c>
      <c r="C568" s="19" t="s">
        <v>1722</v>
      </c>
      <c r="D568" s="19" t="s">
        <v>32</v>
      </c>
      <c r="E568" s="19" t="s">
        <v>33</v>
      </c>
      <c r="F568" s="64">
        <v>7448975</v>
      </c>
      <c r="G568" s="65"/>
      <c r="H568" s="13"/>
      <c r="I568" s="13"/>
      <c r="J568" s="13"/>
      <c r="K568" s="65">
        <v>10</v>
      </c>
      <c r="L568" s="13"/>
      <c r="M568" s="65"/>
      <c r="N568" s="13"/>
      <c r="O568" s="65"/>
      <c r="P568" s="13"/>
      <c r="Q568" s="13"/>
      <c r="R568" s="13"/>
      <c r="S568" s="13"/>
      <c r="T568" s="13"/>
      <c r="U568" s="13"/>
      <c r="V568" s="16">
        <f t="shared" si="18"/>
        <v>1159.5768425000001</v>
      </c>
      <c r="W568" s="66">
        <v>1159.5768425000001</v>
      </c>
      <c r="X568" s="66">
        <f t="shared" ref="X568:X599" si="21">IF(Y568="EVN",V568,W568)</f>
        <v>1159.5768425000001</v>
      </c>
      <c r="Y568" s="11" t="s">
        <v>34</v>
      </c>
      <c r="Z568" s="67">
        <v>12</v>
      </c>
      <c r="AA568" s="67">
        <v>30</v>
      </c>
      <c r="AB568" s="67">
        <v>5</v>
      </c>
      <c r="AC568" s="68" t="s">
        <v>1723</v>
      </c>
      <c r="AD568" s="68">
        <v>457</v>
      </c>
    </row>
    <row r="569" spans="1:30" ht="36" hidden="1" customHeight="1">
      <c r="A569" s="32">
        <v>34</v>
      </c>
      <c r="B569" s="19" t="s">
        <v>1724</v>
      </c>
      <c r="C569" s="19" t="str">
        <f>'[1]Danh sách TĐ'!$C$54</f>
        <v>KCN Phúc Điền,huyện Cẩm Giàng</v>
      </c>
      <c r="D569" s="19" t="s">
        <v>32</v>
      </c>
      <c r="E569" s="19" t="s">
        <v>1725</v>
      </c>
      <c r="F569" s="64">
        <v>10584425</v>
      </c>
      <c r="G569" s="65"/>
      <c r="H569" s="13"/>
      <c r="I569" s="13"/>
      <c r="J569" s="13"/>
      <c r="K569" s="65"/>
      <c r="L569" s="13"/>
      <c r="M569" s="65"/>
      <c r="N569" s="13"/>
      <c r="O569" s="65"/>
      <c r="P569" s="13"/>
      <c r="Q569" s="13"/>
      <c r="R569" s="13"/>
      <c r="S569" s="13"/>
      <c r="T569" s="13"/>
      <c r="U569" s="13"/>
      <c r="V569" s="16">
        <f t="shared" si="18"/>
        <v>1633.1767775000001</v>
      </c>
      <c r="W569" s="66">
        <v>1633.1767775000001</v>
      </c>
      <c r="X569" s="66">
        <f t="shared" si="21"/>
        <v>1633.1767775000001</v>
      </c>
      <c r="Y569" s="11" t="s">
        <v>34</v>
      </c>
      <c r="Z569" s="67">
        <v>12</v>
      </c>
      <c r="AA569" s="67">
        <v>30</v>
      </c>
      <c r="AB569" s="67">
        <v>5</v>
      </c>
      <c r="AC569" s="67"/>
      <c r="AD569" s="67"/>
    </row>
    <row r="570" spans="1:30" ht="36" hidden="1" customHeight="1">
      <c r="A570" s="32">
        <v>35</v>
      </c>
      <c r="B570" s="19" t="s">
        <v>1726</v>
      </c>
      <c r="C570" s="19" t="s">
        <v>1722</v>
      </c>
      <c r="D570" s="19" t="s">
        <v>32</v>
      </c>
      <c r="E570" s="19" t="s">
        <v>1431</v>
      </c>
      <c r="F570" s="64">
        <v>12238062</v>
      </c>
      <c r="G570" s="64"/>
      <c r="H570" s="13"/>
      <c r="I570" s="13"/>
      <c r="J570" s="13"/>
      <c r="K570" s="65"/>
      <c r="L570" s="13"/>
      <c r="M570" s="65"/>
      <c r="N570" s="13"/>
      <c r="O570" s="65"/>
      <c r="P570" s="13"/>
      <c r="Q570" s="13"/>
      <c r="R570" s="13"/>
      <c r="S570" s="13"/>
      <c r="T570" s="13"/>
      <c r="U570" s="13"/>
      <c r="V570" s="16">
        <f t="shared" si="18"/>
        <v>1888.3329666000002</v>
      </c>
      <c r="W570" s="66">
        <v>1888.3329666000002</v>
      </c>
      <c r="X570" s="66">
        <f t="shared" si="21"/>
        <v>1888.3329666000002</v>
      </c>
      <c r="Y570" s="11" t="s">
        <v>34</v>
      </c>
      <c r="Z570" s="67">
        <v>12</v>
      </c>
      <c r="AA570" s="67">
        <v>30</v>
      </c>
      <c r="AB570" s="67">
        <v>5</v>
      </c>
      <c r="AC570" s="67"/>
      <c r="AD570" s="67"/>
    </row>
    <row r="571" spans="1:30" ht="36" hidden="1" customHeight="1">
      <c r="A571" s="32">
        <v>36</v>
      </c>
      <c r="B571" s="19" t="s">
        <v>1727</v>
      </c>
      <c r="C571" s="19" t="str">
        <f>'[1]Danh sách TĐ'!$C$77</f>
        <v xml:space="preserve"> KCN Đại An mở rộng, Huyện Cẩm Giàng</v>
      </c>
      <c r="D571" s="19" t="s">
        <v>32</v>
      </c>
      <c r="E571" s="19" t="s">
        <v>1303</v>
      </c>
      <c r="F571" s="64">
        <v>7421015</v>
      </c>
      <c r="G571" s="64"/>
      <c r="H571" s="13"/>
      <c r="I571" s="13"/>
      <c r="J571" s="13"/>
      <c r="K571" s="65"/>
      <c r="L571" s="13"/>
      <c r="M571" s="65"/>
      <c r="N571" s="13"/>
      <c r="O571" s="65"/>
      <c r="P571" s="13"/>
      <c r="Q571" s="13"/>
      <c r="R571" s="13"/>
      <c r="S571" s="13"/>
      <c r="T571" s="13"/>
      <c r="U571" s="13"/>
      <c r="V571" s="16">
        <f t="shared" si="18"/>
        <v>1145.0626145000001</v>
      </c>
      <c r="W571" s="66">
        <v>1145.0626145000001</v>
      </c>
      <c r="X571" s="66">
        <f t="shared" si="21"/>
        <v>1145.0626145000001</v>
      </c>
      <c r="Y571" s="11" t="s">
        <v>34</v>
      </c>
      <c r="Z571" s="67">
        <v>12</v>
      </c>
      <c r="AA571" s="67">
        <v>30</v>
      </c>
      <c r="AB571" s="67">
        <v>5</v>
      </c>
      <c r="AC571" s="67"/>
      <c r="AD571" s="67"/>
    </row>
    <row r="572" spans="1:30" ht="36" hidden="1" customHeight="1">
      <c r="A572" s="32">
        <v>37</v>
      </c>
      <c r="B572" s="19" t="s">
        <v>1728</v>
      </c>
      <c r="C572" s="19" t="str">
        <f>'[1]Danh sách TĐ'!$C$78</f>
        <v>Lô CN7-3, xã Tân Trường, huyện Cẩm Giàng</v>
      </c>
      <c r="D572" s="19" t="s">
        <v>32</v>
      </c>
      <c r="E572" s="19" t="s">
        <v>1729</v>
      </c>
      <c r="F572" s="64">
        <v>8895565</v>
      </c>
      <c r="G572" s="64"/>
      <c r="H572" s="13"/>
      <c r="I572" s="13"/>
      <c r="J572" s="13"/>
      <c r="K572" s="65"/>
      <c r="L572" s="13"/>
      <c r="M572" s="65"/>
      <c r="N572" s="13"/>
      <c r="O572" s="65"/>
      <c r="P572" s="13"/>
      <c r="Q572" s="13"/>
      <c r="R572" s="13"/>
      <c r="S572" s="13"/>
      <c r="T572" s="13"/>
      <c r="U572" s="13"/>
      <c r="V572" s="16">
        <f t="shared" si="18"/>
        <v>1372.5856795000002</v>
      </c>
      <c r="W572" s="66">
        <v>1372.5856795000002</v>
      </c>
      <c r="X572" s="66">
        <f t="shared" si="21"/>
        <v>1372.5856795000002</v>
      </c>
      <c r="Y572" s="11" t="s">
        <v>34</v>
      </c>
      <c r="Z572" s="67">
        <v>12</v>
      </c>
      <c r="AA572" s="67">
        <v>30</v>
      </c>
      <c r="AB572" s="67">
        <v>5</v>
      </c>
      <c r="AC572" s="67"/>
      <c r="AD572" s="67"/>
    </row>
    <row r="573" spans="1:30" ht="36" hidden="1" customHeight="1">
      <c r="A573" s="32">
        <v>38</v>
      </c>
      <c r="B573" s="19" t="s">
        <v>1730</v>
      </c>
      <c r="C573" s="19" t="s">
        <v>1722</v>
      </c>
      <c r="D573" s="19" t="s">
        <v>32</v>
      </c>
      <c r="E573" s="19" t="s">
        <v>1731</v>
      </c>
      <c r="F573" s="64">
        <v>25149643</v>
      </c>
      <c r="G573" s="64"/>
      <c r="H573" s="13"/>
      <c r="I573" s="13"/>
      <c r="J573" s="13"/>
      <c r="K573" s="65">
        <f>71945*0.847/1000</f>
        <v>60.937415000000001</v>
      </c>
      <c r="L573" s="13"/>
      <c r="M573" s="65"/>
      <c r="N573" s="13"/>
      <c r="O573" s="65"/>
      <c r="P573" s="13"/>
      <c r="Q573" s="13"/>
      <c r="R573" s="13"/>
      <c r="S573" s="13"/>
      <c r="T573" s="13"/>
      <c r="U573" s="13"/>
      <c r="V573" s="16">
        <f t="shared" si="18"/>
        <v>3942.7460782000003</v>
      </c>
      <c r="W573" s="66">
        <v>3942.7460782000003</v>
      </c>
      <c r="X573" s="66">
        <f t="shared" si="21"/>
        <v>3942.7460782000003</v>
      </c>
      <c r="Y573" s="11" t="s">
        <v>34</v>
      </c>
      <c r="Z573" s="67">
        <v>12</v>
      </c>
      <c r="AA573" s="67">
        <v>30</v>
      </c>
      <c r="AB573" s="67">
        <v>5</v>
      </c>
      <c r="AC573" s="68" t="s">
        <v>1732</v>
      </c>
      <c r="AD573" s="68">
        <v>435</v>
      </c>
    </row>
    <row r="574" spans="1:30" ht="36" hidden="1" customHeight="1">
      <c r="A574" s="32">
        <v>39</v>
      </c>
      <c r="B574" s="19" t="s">
        <v>1733</v>
      </c>
      <c r="C574" s="19" t="s">
        <v>1734</v>
      </c>
      <c r="D574" s="19" t="s">
        <v>32</v>
      </c>
      <c r="E574" s="19" t="s">
        <v>1735</v>
      </c>
      <c r="F574" s="64">
        <v>6683600</v>
      </c>
      <c r="G574" s="64"/>
      <c r="H574" s="13"/>
      <c r="I574" s="13"/>
      <c r="J574" s="13"/>
      <c r="K574" s="65">
        <v>8.5</v>
      </c>
      <c r="L574" s="13"/>
      <c r="M574" s="65"/>
      <c r="N574" s="13"/>
      <c r="O574" s="65"/>
      <c r="P574" s="13"/>
      <c r="Q574" s="13"/>
      <c r="R574" s="13"/>
      <c r="S574" s="13"/>
      <c r="T574" s="13"/>
      <c r="U574" s="13"/>
      <c r="V574" s="16">
        <f t="shared" si="18"/>
        <v>1039.9494800000002</v>
      </c>
      <c r="W574" s="66">
        <v>1039.9494800000002</v>
      </c>
      <c r="X574" s="66">
        <f t="shared" si="21"/>
        <v>1039.9494800000002</v>
      </c>
      <c r="Y574" s="11" t="s">
        <v>34</v>
      </c>
      <c r="Z574" s="67">
        <v>12</v>
      </c>
      <c r="AA574" s="67">
        <v>30</v>
      </c>
      <c r="AB574" s="67">
        <v>5</v>
      </c>
      <c r="AC574" s="68" t="s">
        <v>1736</v>
      </c>
      <c r="AD574" s="68">
        <v>416</v>
      </c>
    </row>
    <row r="575" spans="1:30" ht="36" hidden="1" customHeight="1">
      <c r="A575" s="32">
        <v>40</v>
      </c>
      <c r="B575" s="19" t="s">
        <v>1737</v>
      </c>
      <c r="C575" s="19" t="s">
        <v>1738</v>
      </c>
      <c r="D575" s="19" t="s">
        <v>32</v>
      </c>
      <c r="E575" s="19" t="s">
        <v>1739</v>
      </c>
      <c r="F575" s="64">
        <v>24064425</v>
      </c>
      <c r="G575" s="64"/>
      <c r="H575" s="13"/>
      <c r="I575" s="13"/>
      <c r="J575" s="13"/>
      <c r="K575" s="65">
        <f>13250*0.847/1000</f>
        <v>11.22275</v>
      </c>
      <c r="L575" s="13"/>
      <c r="M575" s="65">
        <f>7230*0.965/1000</f>
        <v>6.9769499999999995</v>
      </c>
      <c r="N575" s="13"/>
      <c r="O575" s="65"/>
      <c r="P575" s="13"/>
      <c r="Q575" s="13"/>
      <c r="R575" s="13"/>
      <c r="S575" s="13"/>
      <c r="T575" s="13"/>
      <c r="U575" s="13"/>
      <c r="V575" s="16">
        <f t="shared" si="18"/>
        <v>3731.495163</v>
      </c>
      <c r="W575" s="66">
        <v>3731.495163</v>
      </c>
      <c r="X575" s="66">
        <f t="shared" si="21"/>
        <v>3731.495163</v>
      </c>
      <c r="Y575" s="11" t="s">
        <v>34</v>
      </c>
      <c r="Z575" s="67">
        <v>12</v>
      </c>
      <c r="AA575" s="67">
        <v>30</v>
      </c>
      <c r="AB575" s="67">
        <v>5</v>
      </c>
      <c r="AC575" s="67"/>
      <c r="AD575" s="67"/>
    </row>
    <row r="576" spans="1:30" ht="36" hidden="1" customHeight="1">
      <c r="A576" s="32">
        <v>41</v>
      </c>
      <c r="B576" s="19" t="s">
        <v>1740</v>
      </c>
      <c r="C576" s="19" t="s">
        <v>1738</v>
      </c>
      <c r="D576" s="19" t="s">
        <v>32</v>
      </c>
      <c r="E576" s="19" t="s">
        <v>1739</v>
      </c>
      <c r="F576" s="64">
        <v>14441350</v>
      </c>
      <c r="G576" s="65"/>
      <c r="H576" s="13"/>
      <c r="I576" s="13"/>
      <c r="J576" s="13"/>
      <c r="K576" s="65"/>
      <c r="L576" s="13"/>
      <c r="M576" s="65"/>
      <c r="N576" s="13"/>
      <c r="O576" s="65"/>
      <c r="P576" s="13"/>
      <c r="Q576" s="13"/>
      <c r="R576" s="13"/>
      <c r="S576" s="13"/>
      <c r="T576" s="13"/>
      <c r="U576" s="13"/>
      <c r="V576" s="16">
        <f t="shared" si="18"/>
        <v>2228.3003050000002</v>
      </c>
      <c r="W576" s="66">
        <v>2228.3003050000002</v>
      </c>
      <c r="X576" s="66">
        <f t="shared" si="21"/>
        <v>2228.3003050000002</v>
      </c>
      <c r="Y576" s="11" t="s">
        <v>34</v>
      </c>
      <c r="Z576" s="67">
        <v>12</v>
      </c>
      <c r="AA576" s="67">
        <v>30</v>
      </c>
      <c r="AB576" s="67">
        <v>5</v>
      </c>
      <c r="AC576" s="68" t="s">
        <v>1741</v>
      </c>
      <c r="AD576" s="68">
        <v>438</v>
      </c>
    </row>
    <row r="577" spans="1:30" ht="36" hidden="1" customHeight="1">
      <c r="A577" s="32">
        <v>42</v>
      </c>
      <c r="B577" s="19" t="s">
        <v>1742</v>
      </c>
      <c r="C577" s="19" t="s">
        <v>1738</v>
      </c>
      <c r="D577" s="19" t="s">
        <v>32</v>
      </c>
      <c r="E577" s="19" t="s">
        <v>33</v>
      </c>
      <c r="F577" s="64">
        <v>22320606</v>
      </c>
      <c r="G577" s="64"/>
      <c r="H577" s="13"/>
      <c r="I577" s="13"/>
      <c r="J577" s="13"/>
      <c r="K577" s="65"/>
      <c r="L577" s="13"/>
      <c r="M577" s="65"/>
      <c r="N577" s="13"/>
      <c r="O577" s="65"/>
      <c r="P577" s="13"/>
      <c r="Q577" s="13"/>
      <c r="R577" s="13"/>
      <c r="S577" s="13"/>
      <c r="T577" s="13"/>
      <c r="U577" s="13"/>
      <c r="V577" s="16">
        <f t="shared" si="18"/>
        <v>3444.0695058000001</v>
      </c>
      <c r="W577" s="66">
        <v>2498</v>
      </c>
      <c r="X577" s="66">
        <f t="shared" si="21"/>
        <v>3444.0695058000001</v>
      </c>
      <c r="Y577" s="11" t="s">
        <v>51</v>
      </c>
      <c r="Z577" s="67">
        <v>12</v>
      </c>
      <c r="AA577" s="67">
        <v>30</v>
      </c>
      <c r="AB577" s="67">
        <v>5</v>
      </c>
      <c r="AC577" s="67"/>
      <c r="AD577" s="67"/>
    </row>
    <row r="578" spans="1:30" ht="36" hidden="1" customHeight="1">
      <c r="A578" s="32">
        <v>43</v>
      </c>
      <c r="B578" s="19" t="s">
        <v>1743</v>
      </c>
      <c r="C578" s="19" t="s">
        <v>1738</v>
      </c>
      <c r="D578" s="19" t="s">
        <v>32</v>
      </c>
      <c r="E578" s="19" t="s">
        <v>1720</v>
      </c>
      <c r="F578" s="64">
        <v>15346221</v>
      </c>
      <c r="G578" s="64"/>
      <c r="H578" s="13"/>
      <c r="I578" s="13"/>
      <c r="J578" s="13"/>
      <c r="K578" s="65">
        <f>2000*0.847/1000</f>
        <v>1.694</v>
      </c>
      <c r="L578" s="13"/>
      <c r="M578" s="65"/>
      <c r="N578" s="13"/>
      <c r="O578" s="65"/>
      <c r="P578" s="13"/>
      <c r="Q578" s="13"/>
      <c r="R578" s="13"/>
      <c r="S578" s="13"/>
      <c r="T578" s="13"/>
      <c r="U578" s="13"/>
      <c r="V578" s="16">
        <f t="shared" ref="V578:V641" si="22">0.0001543*F578+0.7*G578+ 0.7*H578+0.6*I578+0.5*J578+1.02*K578+0.00088*L578+0.99*M578+0.00094*N578+1.05*O578+0.00083*P578+1.09*Q578+0.0009*R578+1.09*S578+1*T578+0*U578</f>
        <v>2369.6497803000002</v>
      </c>
      <c r="W578" s="66">
        <v>2369.6497803000002</v>
      </c>
      <c r="X578" s="66">
        <f t="shared" si="21"/>
        <v>2369.6497803000002</v>
      </c>
      <c r="Y578" s="11" t="s">
        <v>34</v>
      </c>
      <c r="Z578" s="67">
        <v>12</v>
      </c>
      <c r="AA578" s="67">
        <v>30</v>
      </c>
      <c r="AB578" s="67">
        <v>5</v>
      </c>
      <c r="AC578" s="68" t="s">
        <v>1744</v>
      </c>
      <c r="AD578" s="68">
        <v>440</v>
      </c>
    </row>
    <row r="579" spans="1:30" ht="36" hidden="1" customHeight="1">
      <c r="A579" s="32">
        <v>44</v>
      </c>
      <c r="B579" s="19" t="s">
        <v>1745</v>
      </c>
      <c r="C579" s="19" t="s">
        <v>1738</v>
      </c>
      <c r="D579" s="19" t="s">
        <v>32</v>
      </c>
      <c r="E579" s="19" t="s">
        <v>33</v>
      </c>
      <c r="F579" s="64">
        <v>15701910</v>
      </c>
      <c r="G579" s="64"/>
      <c r="H579" s="13"/>
      <c r="I579" s="13"/>
      <c r="J579" s="13"/>
      <c r="K579" s="65">
        <f>32.336*0.847</f>
        <v>27.388591999999999</v>
      </c>
      <c r="L579" s="13"/>
      <c r="M579" s="65"/>
      <c r="N579" s="13"/>
      <c r="O579" s="65"/>
      <c r="P579" s="13"/>
      <c r="Q579" s="13"/>
      <c r="R579" s="13"/>
      <c r="S579" s="13"/>
      <c r="T579" s="13"/>
      <c r="U579" s="13"/>
      <c r="V579" s="16">
        <f t="shared" si="22"/>
        <v>2450.74107684</v>
      </c>
      <c r="W579" s="66">
        <v>2450.74107684</v>
      </c>
      <c r="X579" s="66">
        <f t="shared" si="21"/>
        <v>2450.74107684</v>
      </c>
      <c r="Y579" s="11" t="s">
        <v>34</v>
      </c>
      <c r="Z579" s="67">
        <v>12</v>
      </c>
      <c r="AA579" s="67">
        <v>30</v>
      </c>
      <c r="AB579" s="67">
        <v>5</v>
      </c>
      <c r="AC579" s="68" t="s">
        <v>1746</v>
      </c>
      <c r="AD579" s="68">
        <v>441</v>
      </c>
    </row>
    <row r="580" spans="1:30" ht="36" hidden="1" customHeight="1">
      <c r="A580" s="32">
        <v>45</v>
      </c>
      <c r="B580" s="19" t="s">
        <v>1747</v>
      </c>
      <c r="C580" s="19" t="s">
        <v>1748</v>
      </c>
      <c r="D580" s="19" t="s">
        <v>32</v>
      </c>
      <c r="E580" s="19" t="s">
        <v>1749</v>
      </c>
      <c r="F580" s="64">
        <v>10645269</v>
      </c>
      <c r="G580" s="69"/>
      <c r="H580" s="13"/>
      <c r="I580" s="13"/>
      <c r="J580" s="13"/>
      <c r="K580" s="65"/>
      <c r="L580" s="13"/>
      <c r="M580" s="65"/>
      <c r="N580" s="13"/>
      <c r="O580" s="65"/>
      <c r="P580" s="13"/>
      <c r="Q580" s="13"/>
      <c r="R580" s="13"/>
      <c r="S580" s="13"/>
      <c r="T580" s="13"/>
      <c r="U580" s="13"/>
      <c r="V580" s="16">
        <f t="shared" si="22"/>
        <v>1642.5650067000001</v>
      </c>
      <c r="W580" s="66">
        <v>1642.5650067000001</v>
      </c>
      <c r="X580" s="66">
        <f t="shared" si="21"/>
        <v>1642.5650067000001</v>
      </c>
      <c r="Y580" s="11" t="s">
        <v>34</v>
      </c>
      <c r="Z580" s="67">
        <v>12</v>
      </c>
      <c r="AA580" s="67">
        <v>30</v>
      </c>
      <c r="AB580" s="67">
        <v>5</v>
      </c>
      <c r="AC580" s="67"/>
      <c r="AD580" s="67"/>
    </row>
    <row r="581" spans="1:30" ht="36" hidden="1" customHeight="1">
      <c r="A581" s="32">
        <v>46</v>
      </c>
      <c r="B581" s="19" t="s">
        <v>1750</v>
      </c>
      <c r="C581" s="19" t="s">
        <v>1751</v>
      </c>
      <c r="D581" s="19" t="s">
        <v>32</v>
      </c>
      <c r="E581" s="19" t="s">
        <v>1720</v>
      </c>
      <c r="F581" s="64">
        <v>16943036</v>
      </c>
      <c r="G581" s="64"/>
      <c r="H581" s="13"/>
      <c r="I581" s="13"/>
      <c r="J581" s="13"/>
      <c r="K581" s="64">
        <v>475</v>
      </c>
      <c r="L581" s="13"/>
      <c r="M581" s="65"/>
      <c r="N581" s="13"/>
      <c r="O581" s="65"/>
      <c r="P581" s="13"/>
      <c r="Q581" s="13"/>
      <c r="R581" s="13"/>
      <c r="S581" s="13"/>
      <c r="T581" s="13"/>
      <c r="U581" s="13"/>
      <c r="V581" s="16">
        <f t="shared" si="22"/>
        <v>3098.8104548000001</v>
      </c>
      <c r="W581" s="66">
        <v>3098.8104548000001</v>
      </c>
      <c r="X581" s="66">
        <f t="shared" si="21"/>
        <v>3098.8104548000001</v>
      </c>
      <c r="Y581" s="11" t="s">
        <v>34</v>
      </c>
      <c r="Z581" s="67">
        <v>12</v>
      </c>
      <c r="AA581" s="67">
        <v>30</v>
      </c>
      <c r="AB581" s="67">
        <v>5</v>
      </c>
      <c r="AC581" s="68" t="s">
        <v>1752</v>
      </c>
      <c r="AD581" s="68">
        <v>442</v>
      </c>
    </row>
    <row r="582" spans="1:30" ht="36" hidden="1" customHeight="1">
      <c r="A582" s="32">
        <v>47</v>
      </c>
      <c r="B582" s="19" t="s">
        <v>1753</v>
      </c>
      <c r="C582" s="19" t="s">
        <v>1754</v>
      </c>
      <c r="D582" s="19" t="s">
        <v>32</v>
      </c>
      <c r="E582" s="19" t="s">
        <v>1720</v>
      </c>
      <c r="F582" s="64">
        <v>15200000</v>
      </c>
      <c r="G582" s="69"/>
      <c r="H582" s="13"/>
      <c r="I582" s="13"/>
      <c r="J582" s="13"/>
      <c r="K582" s="65"/>
      <c r="L582" s="13"/>
      <c r="M582" s="65"/>
      <c r="N582" s="13"/>
      <c r="O582" s="65"/>
      <c r="P582" s="13"/>
      <c r="Q582" s="13"/>
      <c r="R582" s="13"/>
      <c r="S582" s="13"/>
      <c r="T582" s="13"/>
      <c r="U582" s="13"/>
      <c r="V582" s="16">
        <f t="shared" si="22"/>
        <v>2345.36</v>
      </c>
      <c r="W582" s="66">
        <v>2345.36</v>
      </c>
      <c r="X582" s="66">
        <f t="shared" si="21"/>
        <v>2345.36</v>
      </c>
      <c r="Y582" s="11" t="s">
        <v>34</v>
      </c>
      <c r="Z582" s="67">
        <v>12</v>
      </c>
      <c r="AA582" s="67">
        <v>30</v>
      </c>
      <c r="AB582" s="67">
        <v>5</v>
      </c>
      <c r="AC582" s="67"/>
      <c r="AD582" s="67"/>
    </row>
    <row r="583" spans="1:30" ht="36" hidden="1" customHeight="1">
      <c r="A583" s="32">
        <v>48</v>
      </c>
      <c r="B583" s="19" t="s">
        <v>1755</v>
      </c>
      <c r="C583" s="19" t="str">
        <f>'[1]Danh sách TĐ'!$C$76</f>
        <v>KCN Đại An mở rộng, Huyện Cẩm Giàng</v>
      </c>
      <c r="D583" s="19" t="s">
        <v>32</v>
      </c>
      <c r="E583" s="19" t="s">
        <v>33</v>
      </c>
      <c r="F583" s="64">
        <v>29895500</v>
      </c>
      <c r="G583" s="69"/>
      <c r="H583" s="13"/>
      <c r="I583" s="13"/>
      <c r="J583" s="13"/>
      <c r="K583" s="65"/>
      <c r="L583" s="13"/>
      <c r="M583" s="65"/>
      <c r="N583" s="13"/>
      <c r="O583" s="65"/>
      <c r="P583" s="13"/>
      <c r="Q583" s="13"/>
      <c r="R583" s="13"/>
      <c r="S583" s="13"/>
      <c r="T583" s="13"/>
      <c r="U583" s="13"/>
      <c r="V583" s="16">
        <f t="shared" si="22"/>
        <v>4612.87565</v>
      </c>
      <c r="W583" s="66">
        <v>4612.87565</v>
      </c>
      <c r="X583" s="66">
        <f t="shared" si="21"/>
        <v>4612.87565</v>
      </c>
      <c r="Y583" s="11" t="s">
        <v>34</v>
      </c>
      <c r="Z583" s="67">
        <v>12</v>
      </c>
      <c r="AA583" s="67">
        <v>30</v>
      </c>
      <c r="AB583" s="67">
        <v>5</v>
      </c>
      <c r="AC583" s="67"/>
      <c r="AD583" s="67"/>
    </row>
    <row r="584" spans="1:30" ht="36" hidden="1" customHeight="1">
      <c r="A584" s="32">
        <v>49</v>
      </c>
      <c r="B584" s="19" t="s">
        <v>1756</v>
      </c>
      <c r="C584" s="19" t="s">
        <v>1757</v>
      </c>
      <c r="D584" s="19" t="s">
        <v>32</v>
      </c>
      <c r="E584" s="19" t="s">
        <v>1758</v>
      </c>
      <c r="F584" s="64">
        <v>13978404</v>
      </c>
      <c r="G584" s="69"/>
      <c r="H584" s="13"/>
      <c r="I584" s="13"/>
      <c r="J584" s="13"/>
      <c r="K584" s="65"/>
      <c r="L584" s="13"/>
      <c r="M584" s="65"/>
      <c r="N584" s="13"/>
      <c r="O584" s="65"/>
      <c r="P584" s="13"/>
      <c r="Q584" s="13"/>
      <c r="R584" s="13"/>
      <c r="S584" s="13"/>
      <c r="T584" s="13"/>
      <c r="U584" s="13"/>
      <c r="V584" s="16">
        <f t="shared" si="22"/>
        <v>2156.8677372000002</v>
      </c>
      <c r="W584" s="66">
        <v>2156.8677372000002</v>
      </c>
      <c r="X584" s="66">
        <f t="shared" si="21"/>
        <v>2156.8677372000002</v>
      </c>
      <c r="Y584" s="11" t="s">
        <v>34</v>
      </c>
      <c r="Z584" s="67">
        <v>12</v>
      </c>
      <c r="AA584" s="67">
        <v>30</v>
      </c>
      <c r="AB584" s="67">
        <v>5</v>
      </c>
      <c r="AC584" s="68" t="s">
        <v>1759</v>
      </c>
      <c r="AD584" s="68">
        <v>445</v>
      </c>
    </row>
    <row r="585" spans="1:30" ht="36" hidden="1" customHeight="1">
      <c r="A585" s="32">
        <v>50</v>
      </c>
      <c r="B585" s="19" t="s">
        <v>1760</v>
      </c>
      <c r="C585" s="19" t="s">
        <v>1761</v>
      </c>
      <c r="D585" s="19" t="s">
        <v>32</v>
      </c>
      <c r="E585" s="19" t="s">
        <v>1131</v>
      </c>
      <c r="F585" s="64">
        <v>36983000</v>
      </c>
      <c r="G585" s="64"/>
      <c r="H585" s="13"/>
      <c r="I585" s="13"/>
      <c r="J585" s="13"/>
      <c r="K585" s="65"/>
      <c r="L585" s="13"/>
      <c r="M585" s="65"/>
      <c r="N585" s="13"/>
      <c r="O585" s="65"/>
      <c r="P585" s="13"/>
      <c r="Q585" s="13"/>
      <c r="R585" s="13"/>
      <c r="S585" s="13"/>
      <c r="T585" s="13"/>
      <c r="U585" s="13"/>
      <c r="V585" s="16">
        <f t="shared" si="22"/>
        <v>5706.4769000000006</v>
      </c>
      <c r="W585" s="66">
        <v>5706.4769000000006</v>
      </c>
      <c r="X585" s="66">
        <f t="shared" si="21"/>
        <v>5706.4769000000006</v>
      </c>
      <c r="Y585" s="11" t="s">
        <v>34</v>
      </c>
      <c r="Z585" s="67">
        <v>12</v>
      </c>
      <c r="AA585" s="67">
        <v>30</v>
      </c>
      <c r="AB585" s="67">
        <v>5</v>
      </c>
      <c r="AC585" s="68" t="s">
        <v>1762</v>
      </c>
      <c r="AD585" s="68">
        <v>444</v>
      </c>
    </row>
    <row r="586" spans="1:30" ht="36" hidden="1" customHeight="1">
      <c r="A586" s="32">
        <v>51</v>
      </c>
      <c r="B586" s="19" t="s">
        <v>1763</v>
      </c>
      <c r="C586" s="19" t="str">
        <f>'[1]Danh sách TĐ'!$C$9</f>
        <v>Nhà máy gạch Ceramic, thôn Ngọc Lặc, xã Ngọc Sơn, Huyện Tứ Kỳ</v>
      </c>
      <c r="D586" s="19" t="s">
        <v>32</v>
      </c>
      <c r="E586" s="19" t="s">
        <v>652</v>
      </c>
      <c r="F586" s="64">
        <v>6676863</v>
      </c>
      <c r="G586" s="64"/>
      <c r="H586" s="13"/>
      <c r="I586" s="13"/>
      <c r="J586" s="13"/>
      <c r="K586" s="65"/>
      <c r="L586" s="13"/>
      <c r="M586" s="65"/>
      <c r="N586" s="13"/>
      <c r="O586" s="65"/>
      <c r="P586" s="13"/>
      <c r="Q586" s="13"/>
      <c r="R586" s="13"/>
      <c r="S586" s="13"/>
      <c r="T586" s="13"/>
      <c r="U586" s="13"/>
      <c r="V586" s="16">
        <f t="shared" si="22"/>
        <v>1030.2399609000001</v>
      </c>
      <c r="W586" s="66">
        <v>1030.2399609000001</v>
      </c>
      <c r="X586" s="66">
        <f t="shared" si="21"/>
        <v>1030.2399609000001</v>
      </c>
      <c r="Y586" s="11" t="s">
        <v>34</v>
      </c>
      <c r="Z586" s="67">
        <v>12</v>
      </c>
      <c r="AA586" s="67">
        <v>30</v>
      </c>
      <c r="AB586" s="67">
        <v>5</v>
      </c>
      <c r="AC586" s="67"/>
      <c r="AD586" s="67"/>
    </row>
    <row r="587" spans="1:30" ht="36" hidden="1" customHeight="1">
      <c r="A587" s="32">
        <v>52</v>
      </c>
      <c r="B587" s="19" t="s">
        <v>1764</v>
      </c>
      <c r="C587" s="19" t="s">
        <v>1765</v>
      </c>
      <c r="D587" s="19" t="s">
        <v>32</v>
      </c>
      <c r="E587" s="19" t="s">
        <v>1277</v>
      </c>
      <c r="F587" s="64">
        <v>10244360</v>
      </c>
      <c r="G587" s="65"/>
      <c r="H587" s="13"/>
      <c r="I587" s="13"/>
      <c r="J587" s="13"/>
      <c r="K587" s="65"/>
      <c r="L587" s="13"/>
      <c r="M587" s="65"/>
      <c r="N587" s="13"/>
      <c r="O587" s="65"/>
      <c r="P587" s="13"/>
      <c r="Q587" s="13"/>
      <c r="R587" s="13"/>
      <c r="S587" s="13"/>
      <c r="T587" s="13"/>
      <c r="U587" s="13"/>
      <c r="V587" s="16">
        <f t="shared" si="22"/>
        <v>1580.7047480000001</v>
      </c>
      <c r="W587" s="66">
        <v>1580.7047480000001</v>
      </c>
      <c r="X587" s="66">
        <f t="shared" si="21"/>
        <v>1580.7047480000001</v>
      </c>
      <c r="Y587" s="11" t="s">
        <v>34</v>
      </c>
      <c r="Z587" s="67">
        <v>12</v>
      </c>
      <c r="AA587" s="67">
        <v>30</v>
      </c>
      <c r="AB587" s="67">
        <v>5</v>
      </c>
      <c r="AC587" s="68" t="s">
        <v>1766</v>
      </c>
      <c r="AD587" s="68">
        <v>417</v>
      </c>
    </row>
    <row r="588" spans="1:30" ht="36" hidden="1" customHeight="1">
      <c r="A588" s="32">
        <v>53</v>
      </c>
      <c r="B588" s="19" t="s">
        <v>1767</v>
      </c>
      <c r="C588" s="19" t="s">
        <v>1768</v>
      </c>
      <c r="D588" s="19" t="s">
        <v>32</v>
      </c>
      <c r="E588" s="19" t="s">
        <v>1769</v>
      </c>
      <c r="F588" s="64">
        <v>21304500</v>
      </c>
      <c r="G588" s="65"/>
      <c r="H588" s="13"/>
      <c r="I588" s="13"/>
      <c r="J588" s="13"/>
      <c r="K588" s="65"/>
      <c r="L588" s="13"/>
      <c r="M588" s="65"/>
      <c r="N588" s="13"/>
      <c r="O588" s="65"/>
      <c r="P588" s="13"/>
      <c r="Q588" s="13"/>
      <c r="R588" s="13"/>
      <c r="S588" s="13"/>
      <c r="T588" s="13"/>
      <c r="U588" s="13"/>
      <c r="V588" s="16">
        <f t="shared" si="22"/>
        <v>3287.2843500000004</v>
      </c>
      <c r="W588" s="66">
        <v>3287.2843500000004</v>
      </c>
      <c r="X588" s="66">
        <f t="shared" si="21"/>
        <v>3287.2843500000004</v>
      </c>
      <c r="Y588" s="11" t="s">
        <v>34</v>
      </c>
      <c r="Z588" s="67">
        <v>12</v>
      </c>
      <c r="AA588" s="67">
        <v>30</v>
      </c>
      <c r="AB588" s="67">
        <v>5</v>
      </c>
      <c r="AC588" s="68" t="s">
        <v>1770</v>
      </c>
      <c r="AD588" s="68">
        <v>418</v>
      </c>
    </row>
    <row r="589" spans="1:30" ht="36" hidden="1" customHeight="1">
      <c r="A589" s="32">
        <v>54</v>
      </c>
      <c r="B589" s="19" t="s">
        <v>1771</v>
      </c>
      <c r="C589" s="19" t="s">
        <v>1772</v>
      </c>
      <c r="D589" s="19" t="s">
        <v>32</v>
      </c>
      <c r="E589" s="19" t="s">
        <v>1650</v>
      </c>
      <c r="F589" s="64">
        <v>11649470</v>
      </c>
      <c r="G589" s="65"/>
      <c r="H589" s="13"/>
      <c r="I589" s="13"/>
      <c r="J589" s="13"/>
      <c r="K589" s="65"/>
      <c r="L589" s="13"/>
      <c r="M589" s="65"/>
      <c r="N589" s="13"/>
      <c r="O589" s="65"/>
      <c r="P589" s="13"/>
      <c r="Q589" s="13"/>
      <c r="R589" s="13"/>
      <c r="S589" s="13"/>
      <c r="T589" s="13"/>
      <c r="U589" s="13"/>
      <c r="V589" s="16">
        <f t="shared" si="22"/>
        <v>1797.5132210000002</v>
      </c>
      <c r="W589" s="66">
        <v>1797.5132210000002</v>
      </c>
      <c r="X589" s="66">
        <f t="shared" si="21"/>
        <v>1797.5132210000002</v>
      </c>
      <c r="Y589" s="11" t="s">
        <v>34</v>
      </c>
      <c r="Z589" s="67">
        <v>12</v>
      </c>
      <c r="AA589" s="67">
        <v>30</v>
      </c>
      <c r="AB589" s="67">
        <v>5</v>
      </c>
      <c r="AC589" s="68" t="s">
        <v>1773</v>
      </c>
      <c r="AD589" s="68">
        <v>453</v>
      </c>
    </row>
    <row r="590" spans="1:30" ht="36" hidden="1" customHeight="1">
      <c r="A590" s="32">
        <v>55</v>
      </c>
      <c r="B590" s="19" t="s">
        <v>1774</v>
      </c>
      <c r="C590" s="19" t="s">
        <v>1775</v>
      </c>
      <c r="D590" s="19" t="s">
        <v>32</v>
      </c>
      <c r="E590" s="19" t="s">
        <v>1776</v>
      </c>
      <c r="F590" s="64">
        <v>7260000</v>
      </c>
      <c r="G590" s="69"/>
      <c r="H590" s="13"/>
      <c r="I590" s="13"/>
      <c r="J590" s="13"/>
      <c r="K590" s="65"/>
      <c r="L590" s="13"/>
      <c r="M590" s="65"/>
      <c r="N590" s="13"/>
      <c r="O590" s="65"/>
      <c r="P590" s="13"/>
      <c r="Q590" s="13"/>
      <c r="R590" s="13"/>
      <c r="S590" s="13"/>
      <c r="T590" s="13"/>
      <c r="U590" s="13"/>
      <c r="V590" s="16">
        <f t="shared" si="22"/>
        <v>1120.2180000000001</v>
      </c>
      <c r="W590" s="66">
        <v>1120.2180000000001</v>
      </c>
      <c r="X590" s="66">
        <f t="shared" si="21"/>
        <v>1120.2180000000001</v>
      </c>
      <c r="Y590" s="11" t="s">
        <v>34</v>
      </c>
      <c r="Z590" s="67">
        <v>12</v>
      </c>
      <c r="AA590" s="67">
        <v>30</v>
      </c>
      <c r="AB590" s="67">
        <v>5</v>
      </c>
      <c r="AC590" s="67"/>
      <c r="AD590" s="67"/>
    </row>
    <row r="591" spans="1:30" ht="36" hidden="1" customHeight="1">
      <c r="A591" s="32">
        <v>56</v>
      </c>
      <c r="B591" s="19" t="s">
        <v>1777</v>
      </c>
      <c r="C591" s="19" t="s">
        <v>1778</v>
      </c>
      <c r="D591" s="19" t="s">
        <v>32</v>
      </c>
      <c r="E591" s="19" t="s">
        <v>522</v>
      </c>
      <c r="F591" s="64">
        <v>16322590</v>
      </c>
      <c r="G591" s="64"/>
      <c r="H591" s="13"/>
      <c r="I591" s="13"/>
      <c r="J591" s="13"/>
      <c r="K591" s="65"/>
      <c r="L591" s="13"/>
      <c r="M591" s="65"/>
      <c r="N591" s="13"/>
      <c r="O591" s="65"/>
      <c r="P591" s="13"/>
      <c r="Q591" s="13"/>
      <c r="R591" s="13"/>
      <c r="S591" s="13"/>
      <c r="T591" s="13"/>
      <c r="U591" s="13"/>
      <c r="V591" s="16">
        <f t="shared" si="22"/>
        <v>2518.5756370000004</v>
      </c>
      <c r="W591" s="66">
        <v>2518.5756370000004</v>
      </c>
      <c r="X591" s="66">
        <f t="shared" si="21"/>
        <v>2518.5756370000004</v>
      </c>
      <c r="Y591" s="11" t="s">
        <v>34</v>
      </c>
      <c r="Z591" s="67">
        <v>12</v>
      </c>
      <c r="AA591" s="67">
        <v>30</v>
      </c>
      <c r="AB591" s="67">
        <v>5</v>
      </c>
      <c r="AC591" s="68" t="s">
        <v>1779</v>
      </c>
      <c r="AD591" s="68">
        <v>434</v>
      </c>
    </row>
    <row r="592" spans="1:30" ht="36" hidden="1" customHeight="1">
      <c r="A592" s="32">
        <v>57</v>
      </c>
      <c r="B592" s="19" t="s">
        <v>1780</v>
      </c>
      <c r="C592" s="19" t="s">
        <v>1781</v>
      </c>
      <c r="D592" s="19" t="s">
        <v>32</v>
      </c>
      <c r="E592" s="19" t="s">
        <v>289</v>
      </c>
      <c r="F592" s="64">
        <v>29377530</v>
      </c>
      <c r="G592" s="65">
        <v>100</v>
      </c>
      <c r="H592" s="13"/>
      <c r="I592" s="13"/>
      <c r="J592" s="13"/>
      <c r="K592" s="65">
        <f>1000*0.847/1000</f>
        <v>0.84699999999999998</v>
      </c>
      <c r="L592" s="13"/>
      <c r="M592" s="65"/>
      <c r="N592" s="13"/>
      <c r="O592" s="65"/>
      <c r="P592" s="13"/>
      <c r="Q592" s="13"/>
      <c r="R592" s="13"/>
      <c r="S592" s="13"/>
      <c r="T592" s="13"/>
      <c r="U592" s="13"/>
      <c r="V592" s="16">
        <f t="shared" si="22"/>
        <v>4603.8168190000006</v>
      </c>
      <c r="W592" s="66">
        <v>4603.8168190000006</v>
      </c>
      <c r="X592" s="66">
        <f t="shared" si="21"/>
        <v>4603.8168190000006</v>
      </c>
      <c r="Y592" s="11" t="s">
        <v>34</v>
      </c>
      <c r="Z592" s="67">
        <v>12</v>
      </c>
      <c r="AA592" s="67">
        <v>30</v>
      </c>
      <c r="AB592" s="67">
        <v>5</v>
      </c>
      <c r="AC592" s="68" t="s">
        <v>1782</v>
      </c>
      <c r="AD592" s="68">
        <v>450</v>
      </c>
    </row>
    <row r="593" spans="1:31" ht="36" hidden="1" customHeight="1">
      <c r="A593" s="32">
        <v>58</v>
      </c>
      <c r="B593" s="19" t="s">
        <v>1783</v>
      </c>
      <c r="C593" s="19" t="s">
        <v>1781</v>
      </c>
      <c r="D593" s="19" t="s">
        <v>32</v>
      </c>
      <c r="E593" s="19" t="s">
        <v>1739</v>
      </c>
      <c r="F593" s="64">
        <v>9891703</v>
      </c>
      <c r="G593" s="65"/>
      <c r="H593" s="13"/>
      <c r="I593" s="13"/>
      <c r="J593" s="13"/>
      <c r="K593" s="65">
        <f>97182*0.847/1000</f>
        <v>82.313153999999997</v>
      </c>
      <c r="L593" s="13"/>
      <c r="M593" s="65"/>
      <c r="N593" s="13"/>
      <c r="O593" s="65"/>
      <c r="P593" s="13"/>
      <c r="Q593" s="13"/>
      <c r="R593" s="13"/>
      <c r="S593" s="13"/>
      <c r="T593" s="13"/>
      <c r="U593" s="13"/>
      <c r="V593" s="16">
        <f t="shared" si="22"/>
        <v>1610.2491899800002</v>
      </c>
      <c r="W593" s="66">
        <v>1610.2491899800002</v>
      </c>
      <c r="X593" s="66">
        <f t="shared" si="21"/>
        <v>1610.2491899800002</v>
      </c>
      <c r="Y593" s="11" t="s">
        <v>34</v>
      </c>
      <c r="Z593" s="67">
        <v>12</v>
      </c>
      <c r="AA593" s="67">
        <v>30</v>
      </c>
      <c r="AB593" s="67">
        <v>5</v>
      </c>
      <c r="AC593" s="68" t="s">
        <v>1784</v>
      </c>
      <c r="AD593" s="68">
        <v>437</v>
      </c>
    </row>
    <row r="594" spans="1:31" ht="36" hidden="1" customHeight="1">
      <c r="A594" s="32">
        <v>59</v>
      </c>
      <c r="B594" s="19" t="s">
        <v>1785</v>
      </c>
      <c r="C594" s="19" t="str">
        <f>'[1]Danh sách TĐ'!$C$55</f>
        <v xml:space="preserve"> Khu công nghiệp Phúc Điền, huyện Cẩm Giàng</v>
      </c>
      <c r="D594" s="19" t="s">
        <v>32</v>
      </c>
      <c r="E594" s="19" t="s">
        <v>1786</v>
      </c>
      <c r="F594" s="64">
        <v>9117945</v>
      </c>
      <c r="G594" s="69"/>
      <c r="H594" s="13"/>
      <c r="I594" s="13"/>
      <c r="J594" s="13"/>
      <c r="K594" s="65"/>
      <c r="L594" s="13"/>
      <c r="M594" s="65"/>
      <c r="N594" s="13"/>
      <c r="O594" s="65"/>
      <c r="P594" s="13"/>
      <c r="Q594" s="13"/>
      <c r="R594" s="13"/>
      <c r="S594" s="13"/>
      <c r="T594" s="13"/>
      <c r="U594" s="13"/>
      <c r="V594" s="16">
        <f t="shared" si="22"/>
        <v>1406.8989135000002</v>
      </c>
      <c r="W594" s="66">
        <v>1406.8989135000002</v>
      </c>
      <c r="X594" s="66">
        <f t="shared" si="21"/>
        <v>1406.8989135000002</v>
      </c>
      <c r="Y594" s="11" t="s">
        <v>34</v>
      </c>
      <c r="Z594" s="67">
        <v>12</v>
      </c>
      <c r="AA594" s="67">
        <v>30</v>
      </c>
      <c r="AB594" s="67">
        <v>5</v>
      </c>
      <c r="AC594" s="68" t="s">
        <v>1787</v>
      </c>
      <c r="AD594" s="68">
        <v>458</v>
      </c>
    </row>
    <row r="595" spans="1:31" ht="36" hidden="1" customHeight="1">
      <c r="A595" s="32">
        <v>60</v>
      </c>
      <c r="B595" s="19" t="s">
        <v>1788</v>
      </c>
      <c r="C595" s="19" t="str">
        <f>'[1]Danh sách TĐ'!$C$83</f>
        <v>Km 33,Quốc lộ 5A, xã Minh Đức, huyện Mỹ Hào, tỉnh Hưng Yên, VN</v>
      </c>
      <c r="D595" s="19" t="s">
        <v>32</v>
      </c>
      <c r="E595" s="19" t="s">
        <v>1789</v>
      </c>
      <c r="F595" s="64">
        <v>9797687</v>
      </c>
      <c r="G595" s="69"/>
      <c r="H595" s="13"/>
      <c r="I595" s="13"/>
      <c r="J595" s="13"/>
      <c r="K595" s="65"/>
      <c r="L595" s="13"/>
      <c r="M595" s="65"/>
      <c r="N595" s="13"/>
      <c r="O595" s="65"/>
      <c r="P595" s="13"/>
      <c r="Q595" s="13"/>
      <c r="R595" s="13"/>
      <c r="S595" s="13"/>
      <c r="T595" s="13"/>
      <c r="U595" s="13"/>
      <c r="V595" s="16">
        <f t="shared" si="22"/>
        <v>1511.7831041000002</v>
      </c>
      <c r="W595" s="66">
        <v>1511.7831041000002</v>
      </c>
      <c r="X595" s="66">
        <f t="shared" si="21"/>
        <v>1511.7831041000002</v>
      </c>
      <c r="Y595" s="11" t="s">
        <v>34</v>
      </c>
      <c r="Z595" s="67">
        <v>12</v>
      </c>
      <c r="AA595" s="67">
        <v>30</v>
      </c>
      <c r="AB595" s="67">
        <v>5</v>
      </c>
      <c r="AC595" s="72"/>
      <c r="AD595" s="72"/>
    </row>
    <row r="596" spans="1:31" ht="36" hidden="1" customHeight="1">
      <c r="A596" s="32">
        <v>1</v>
      </c>
      <c r="B596" s="53" t="s">
        <v>1790</v>
      </c>
      <c r="C596" s="48" t="s">
        <v>1791</v>
      </c>
      <c r="D596" s="48" t="s">
        <v>32</v>
      </c>
      <c r="E596" s="54" t="s">
        <v>1792</v>
      </c>
      <c r="F596" s="16">
        <v>10998799</v>
      </c>
      <c r="G596" s="73">
        <v>4353000</v>
      </c>
      <c r="H596" s="13"/>
      <c r="I596" s="13"/>
      <c r="J596" s="13"/>
      <c r="K596" s="73">
        <v>51</v>
      </c>
      <c r="L596" s="74"/>
      <c r="M596" s="73"/>
      <c r="N596" s="74"/>
      <c r="O596" s="74"/>
      <c r="P596" s="73"/>
      <c r="Q596" s="73"/>
      <c r="R596" s="74"/>
      <c r="S596" s="73"/>
      <c r="T596" s="74"/>
      <c r="U596" s="74"/>
      <c r="V596" s="16">
        <f t="shared" si="22"/>
        <v>3048849.1346856998</v>
      </c>
      <c r="W596" s="59">
        <v>3048849.1346856998</v>
      </c>
      <c r="X596" s="59">
        <f t="shared" si="21"/>
        <v>3048849.1346856998</v>
      </c>
      <c r="Y596" s="11" t="s">
        <v>34</v>
      </c>
      <c r="Z596" s="23">
        <v>13</v>
      </c>
      <c r="AA596" s="23">
        <v>31</v>
      </c>
      <c r="AB596" s="23">
        <v>5</v>
      </c>
      <c r="AC596" s="23" t="s">
        <v>1793</v>
      </c>
      <c r="AD596" s="23">
        <v>475</v>
      </c>
    </row>
    <row r="597" spans="1:31" ht="36" hidden="1" customHeight="1">
      <c r="A597" s="32">
        <v>2</v>
      </c>
      <c r="B597" s="53" t="s">
        <v>1794</v>
      </c>
      <c r="C597" s="52" t="s">
        <v>1795</v>
      </c>
      <c r="D597" s="52" t="s">
        <v>539</v>
      </c>
      <c r="E597" s="52" t="s">
        <v>1796</v>
      </c>
      <c r="F597" s="16">
        <v>4504732</v>
      </c>
      <c r="G597" s="25"/>
      <c r="H597" s="13"/>
      <c r="I597" s="13"/>
      <c r="J597" s="13"/>
      <c r="K597" s="25"/>
      <c r="L597" s="74"/>
      <c r="M597" s="25"/>
      <c r="N597" s="74"/>
      <c r="O597" s="74"/>
      <c r="P597" s="25"/>
      <c r="Q597" s="25"/>
      <c r="R597" s="74"/>
      <c r="S597" s="25"/>
      <c r="T597" s="74"/>
      <c r="U597" s="74"/>
      <c r="V597" s="16">
        <f t="shared" si="22"/>
        <v>695.08014760000003</v>
      </c>
      <c r="W597" s="59">
        <v>695.08014760000003</v>
      </c>
      <c r="X597" s="59">
        <f t="shared" si="21"/>
        <v>695.08014760000003</v>
      </c>
      <c r="Y597" s="48" t="s">
        <v>34</v>
      </c>
      <c r="Z597" s="23"/>
      <c r="AA597" s="23"/>
      <c r="AB597" s="23">
        <v>6</v>
      </c>
      <c r="AC597" s="23"/>
      <c r="AD597" s="23"/>
      <c r="AE597" s="10">
        <f>AE596+1</f>
        <v>1</v>
      </c>
    </row>
    <row r="598" spans="1:31" ht="36" hidden="1" customHeight="1">
      <c r="A598" s="32">
        <v>3</v>
      </c>
      <c r="B598" s="53" t="s">
        <v>1797</v>
      </c>
      <c r="C598" s="52" t="s">
        <v>1798</v>
      </c>
      <c r="D598" s="48" t="s">
        <v>32</v>
      </c>
      <c r="E598" s="52" t="s">
        <v>1591</v>
      </c>
      <c r="F598" s="16">
        <v>20200000</v>
      </c>
      <c r="G598" s="73">
        <v>2880000</v>
      </c>
      <c r="H598" s="13"/>
      <c r="I598" s="13"/>
      <c r="J598" s="13"/>
      <c r="K598" s="25">
        <v>24</v>
      </c>
      <c r="L598" s="74"/>
      <c r="M598" s="73">
        <v>13962</v>
      </c>
      <c r="N598" s="74"/>
      <c r="O598" s="74"/>
      <c r="P598" s="25"/>
      <c r="Q598" s="25"/>
      <c r="R598" s="74"/>
      <c r="S598" s="25"/>
      <c r="T598" s="74"/>
      <c r="U598" s="74">
        <v>9</v>
      </c>
      <c r="V598" s="16">
        <f t="shared" si="22"/>
        <v>2032963.7199999997</v>
      </c>
      <c r="W598" s="59">
        <v>2032974</v>
      </c>
      <c r="X598" s="59">
        <f t="shared" si="21"/>
        <v>2032974</v>
      </c>
      <c r="Y598" s="11" t="s">
        <v>34</v>
      </c>
      <c r="Z598" s="23">
        <v>13</v>
      </c>
      <c r="AA598" s="23">
        <v>31</v>
      </c>
      <c r="AB598" s="23">
        <v>5</v>
      </c>
      <c r="AC598" s="23" t="s">
        <v>1799</v>
      </c>
      <c r="AD598" s="23">
        <v>490</v>
      </c>
    </row>
    <row r="599" spans="1:31" ht="36" hidden="1" customHeight="1">
      <c r="A599" s="32">
        <v>4</v>
      </c>
      <c r="B599" s="53" t="s">
        <v>1800</v>
      </c>
      <c r="C599" s="56" t="s">
        <v>1801</v>
      </c>
      <c r="D599" s="56" t="s">
        <v>32</v>
      </c>
      <c r="E599" s="75" t="s">
        <v>1802</v>
      </c>
      <c r="F599" s="76">
        <v>245471420</v>
      </c>
      <c r="G599" s="73">
        <v>426555</v>
      </c>
      <c r="H599" s="13"/>
      <c r="I599" s="13"/>
      <c r="J599" s="13"/>
      <c r="K599" s="73">
        <v>1294</v>
      </c>
      <c r="L599" s="74"/>
      <c r="M599" s="73">
        <v>1137</v>
      </c>
      <c r="N599" s="74"/>
      <c r="O599" s="74"/>
      <c r="P599" s="73"/>
      <c r="Q599" s="73"/>
      <c r="R599" s="74"/>
      <c r="S599" s="73"/>
      <c r="T599" s="74"/>
      <c r="U599" s="74"/>
      <c r="V599" s="16">
        <f t="shared" si="22"/>
        <v>338910.25010599999</v>
      </c>
      <c r="W599" s="59">
        <v>296027</v>
      </c>
      <c r="X599" s="59">
        <f t="shared" si="21"/>
        <v>338910.25010599999</v>
      </c>
      <c r="Y599" s="11" t="s">
        <v>51</v>
      </c>
      <c r="Z599" s="23">
        <v>13</v>
      </c>
      <c r="AA599" s="23">
        <v>31</v>
      </c>
      <c r="AB599" s="23">
        <v>5</v>
      </c>
      <c r="AC599" s="23" t="s">
        <v>1803</v>
      </c>
      <c r="AD599" s="23">
        <v>466</v>
      </c>
    </row>
    <row r="600" spans="1:31" ht="36" hidden="1" customHeight="1">
      <c r="A600" s="32">
        <v>5</v>
      </c>
      <c r="B600" s="53" t="s">
        <v>1804</v>
      </c>
      <c r="C600" s="48" t="s">
        <v>1805</v>
      </c>
      <c r="D600" s="13" t="s">
        <v>55</v>
      </c>
      <c r="E600" s="52" t="s">
        <v>1806</v>
      </c>
      <c r="F600" s="16">
        <v>17397525</v>
      </c>
      <c r="G600" s="73"/>
      <c r="H600" s="26"/>
      <c r="I600" s="26"/>
      <c r="J600" s="26"/>
      <c r="K600" s="73">
        <v>2181</v>
      </c>
      <c r="L600" s="74"/>
      <c r="M600" s="73">
        <v>93</v>
      </c>
      <c r="N600" s="74"/>
      <c r="O600" s="74"/>
      <c r="P600" s="73"/>
      <c r="Q600" s="73"/>
      <c r="R600" s="74"/>
      <c r="S600" s="73"/>
      <c r="T600" s="74"/>
      <c r="U600" s="74"/>
      <c r="V600" s="16">
        <f t="shared" si="22"/>
        <v>5001.1281074999997</v>
      </c>
      <c r="W600" s="59">
        <v>4696</v>
      </c>
      <c r="X600" s="59">
        <f t="shared" ref="X600:X631" si="23">IF(Y600="EVN",V600,W600)</f>
        <v>4696</v>
      </c>
      <c r="Y600" s="48" t="s">
        <v>34</v>
      </c>
      <c r="Z600" s="23"/>
      <c r="AA600" s="23"/>
      <c r="AB600" s="23">
        <v>1</v>
      </c>
      <c r="AC600" s="23"/>
      <c r="AD600" s="23"/>
    </row>
    <row r="601" spans="1:31" ht="36" hidden="1" customHeight="1">
      <c r="A601" s="32">
        <v>6</v>
      </c>
      <c r="B601" s="55" t="s">
        <v>1807</v>
      </c>
      <c r="C601" s="56" t="s">
        <v>1801</v>
      </c>
      <c r="D601" s="56" t="s">
        <v>32</v>
      </c>
      <c r="E601" s="75" t="s">
        <v>1808</v>
      </c>
      <c r="F601" s="14">
        <v>141063940</v>
      </c>
      <c r="G601" s="73">
        <v>145488</v>
      </c>
      <c r="H601" s="13"/>
      <c r="I601" s="13"/>
      <c r="J601" s="13"/>
      <c r="K601" s="73">
        <v>776</v>
      </c>
      <c r="L601" s="74"/>
      <c r="M601" s="73">
        <v>1193</v>
      </c>
      <c r="N601" s="74"/>
      <c r="O601" s="74"/>
      <c r="P601" s="73"/>
      <c r="Q601" s="73"/>
      <c r="R601" s="74"/>
      <c r="S601" s="73"/>
      <c r="T601" s="74"/>
      <c r="U601" s="74"/>
      <c r="V601" s="16">
        <f t="shared" si="22"/>
        <v>125580.35594200001</v>
      </c>
      <c r="W601" s="59">
        <v>110911</v>
      </c>
      <c r="X601" s="59">
        <f t="shared" si="23"/>
        <v>125580.35594200001</v>
      </c>
      <c r="Y601" s="11" t="s">
        <v>51</v>
      </c>
      <c r="Z601" s="23">
        <v>13</v>
      </c>
      <c r="AA601" s="23">
        <v>31</v>
      </c>
      <c r="AB601" s="23">
        <v>5</v>
      </c>
      <c r="AC601" s="23" t="s">
        <v>1809</v>
      </c>
      <c r="AD601" s="23">
        <v>465</v>
      </c>
    </row>
    <row r="602" spans="1:31" ht="36" hidden="1" customHeight="1">
      <c r="A602" s="32">
        <v>7</v>
      </c>
      <c r="B602" s="53" t="s">
        <v>1810</v>
      </c>
      <c r="C602" s="48" t="s">
        <v>1811</v>
      </c>
      <c r="D602" s="13" t="s">
        <v>55</v>
      </c>
      <c r="E602" s="54" t="s">
        <v>1812</v>
      </c>
      <c r="F602" s="16">
        <v>4100000</v>
      </c>
      <c r="G602" s="73"/>
      <c r="H602" s="26"/>
      <c r="I602" s="26"/>
      <c r="J602" s="26"/>
      <c r="K602" s="73">
        <v>450</v>
      </c>
      <c r="L602" s="74"/>
      <c r="M602" s="73"/>
      <c r="N602" s="74"/>
      <c r="O602" s="74"/>
      <c r="P602" s="73"/>
      <c r="Q602" s="73"/>
      <c r="R602" s="74"/>
      <c r="S602" s="73"/>
      <c r="T602" s="74"/>
      <c r="U602" s="74"/>
      <c r="V602" s="16">
        <f t="shared" si="22"/>
        <v>1091.6300000000001</v>
      </c>
      <c r="W602" s="59">
        <v>1029</v>
      </c>
      <c r="X602" s="59">
        <f t="shared" si="23"/>
        <v>1029</v>
      </c>
      <c r="Y602" s="48" t="s">
        <v>34</v>
      </c>
      <c r="Z602" s="23"/>
      <c r="AA602" s="23"/>
      <c r="AB602" s="23">
        <v>1</v>
      </c>
      <c r="AC602" s="23"/>
      <c r="AD602" s="23"/>
    </row>
    <row r="603" spans="1:31" ht="36" hidden="1" customHeight="1">
      <c r="A603" s="32">
        <v>8</v>
      </c>
      <c r="B603" s="53" t="s">
        <v>1813</v>
      </c>
      <c r="C603" s="48" t="s">
        <v>1814</v>
      </c>
      <c r="D603" s="13" t="s">
        <v>55</v>
      </c>
      <c r="E603" s="54" t="s">
        <v>1806</v>
      </c>
      <c r="F603" s="16">
        <v>4567000</v>
      </c>
      <c r="G603" s="73"/>
      <c r="H603" s="13"/>
      <c r="I603" s="13"/>
      <c r="J603" s="13"/>
      <c r="K603" s="73">
        <v>760</v>
      </c>
      <c r="L603" s="74"/>
      <c r="M603" s="73"/>
      <c r="N603" s="74"/>
      <c r="O603" s="74"/>
      <c r="P603" s="73"/>
      <c r="Q603" s="73"/>
      <c r="R603" s="74"/>
      <c r="S603" s="73"/>
      <c r="T603" s="74"/>
      <c r="U603" s="74"/>
      <c r="V603" s="16">
        <f t="shared" si="22"/>
        <v>1479.8881000000001</v>
      </c>
      <c r="W603" s="59">
        <v>1373</v>
      </c>
      <c r="X603" s="59">
        <f t="shared" si="23"/>
        <v>1373</v>
      </c>
      <c r="Y603" s="48" t="s">
        <v>34</v>
      </c>
      <c r="Z603" s="23"/>
      <c r="AA603" s="23"/>
      <c r="AB603" s="23">
        <v>1</v>
      </c>
      <c r="AC603" s="23"/>
      <c r="AD603" s="23"/>
    </row>
    <row r="604" spans="1:31" ht="36" hidden="1" customHeight="1">
      <c r="A604" s="32">
        <v>9</v>
      </c>
      <c r="B604" s="53" t="s">
        <v>1815</v>
      </c>
      <c r="C604" s="52" t="s">
        <v>1816</v>
      </c>
      <c r="D604" s="48" t="s">
        <v>32</v>
      </c>
      <c r="E604" s="52" t="s">
        <v>1817</v>
      </c>
      <c r="F604" s="16">
        <v>421856957</v>
      </c>
      <c r="G604" s="73"/>
      <c r="H604" s="13"/>
      <c r="I604" s="13"/>
      <c r="J604" s="13"/>
      <c r="K604" s="73"/>
      <c r="L604" s="74"/>
      <c r="M604" s="73"/>
      <c r="N604" s="74"/>
      <c r="O604" s="74"/>
      <c r="P604" s="73"/>
      <c r="Q604" s="73"/>
      <c r="R604" s="74"/>
      <c r="S604" s="73"/>
      <c r="T604" s="74"/>
      <c r="U604" s="74"/>
      <c r="V604" s="16">
        <f t="shared" si="22"/>
        <v>65092.528465100004</v>
      </c>
      <c r="W604" s="59">
        <v>65092.528465100004</v>
      </c>
      <c r="X604" s="59">
        <f t="shared" si="23"/>
        <v>65092.528465100004</v>
      </c>
      <c r="Y604" s="11" t="s">
        <v>51</v>
      </c>
      <c r="Z604" s="23">
        <v>13</v>
      </c>
      <c r="AA604" s="23">
        <v>31</v>
      </c>
      <c r="AB604" s="23">
        <v>5</v>
      </c>
      <c r="AC604" s="23"/>
      <c r="AD604" s="23"/>
    </row>
    <row r="605" spans="1:31" ht="36" hidden="1" customHeight="1">
      <c r="A605" s="32">
        <v>10</v>
      </c>
      <c r="B605" s="55" t="s">
        <v>1818</v>
      </c>
      <c r="C605" s="56" t="s">
        <v>1819</v>
      </c>
      <c r="D605" s="56" t="s">
        <v>32</v>
      </c>
      <c r="E605" s="11" t="s">
        <v>289</v>
      </c>
      <c r="F605" s="14">
        <v>247981062</v>
      </c>
      <c r="G605" s="73">
        <v>19103</v>
      </c>
      <c r="H605" s="13"/>
      <c r="I605" s="13"/>
      <c r="J605" s="13"/>
      <c r="K605" s="73">
        <v>758</v>
      </c>
      <c r="L605" s="74"/>
      <c r="M605" s="73"/>
      <c r="N605" s="74"/>
      <c r="O605" s="74"/>
      <c r="P605" s="73"/>
      <c r="Q605" s="73"/>
      <c r="R605" s="74"/>
      <c r="S605" s="73"/>
      <c r="T605" s="74"/>
      <c r="U605" s="74">
        <v>114</v>
      </c>
      <c r="V605" s="16">
        <f t="shared" si="22"/>
        <v>52408.737866600008</v>
      </c>
      <c r="W605" s="59">
        <v>52414</v>
      </c>
      <c r="X605" s="59">
        <f t="shared" si="23"/>
        <v>52408.737866600008</v>
      </c>
      <c r="Y605" s="11" t="s">
        <v>51</v>
      </c>
      <c r="Z605" s="23">
        <v>13</v>
      </c>
      <c r="AA605" s="23">
        <v>31</v>
      </c>
      <c r="AB605" s="23">
        <v>5</v>
      </c>
      <c r="AC605" s="23"/>
      <c r="AD605" s="23"/>
    </row>
    <row r="606" spans="1:31" ht="36" hidden="1" customHeight="1">
      <c r="A606" s="32">
        <v>11</v>
      </c>
      <c r="B606" s="77" t="s">
        <v>1820</v>
      </c>
      <c r="C606" s="52" t="s">
        <v>1821</v>
      </c>
      <c r="D606" s="48" t="s">
        <v>1822</v>
      </c>
      <c r="E606" s="52" t="s">
        <v>1823</v>
      </c>
      <c r="F606" s="16">
        <v>219455720</v>
      </c>
      <c r="G606" s="73"/>
      <c r="H606" s="13"/>
      <c r="I606" s="13"/>
      <c r="J606" s="13"/>
      <c r="K606" s="73"/>
      <c r="L606" s="74"/>
      <c r="M606" s="73"/>
      <c r="N606" s="74"/>
      <c r="O606" s="74"/>
      <c r="P606" s="73"/>
      <c r="Q606" s="73"/>
      <c r="R606" s="74"/>
      <c r="S606" s="73"/>
      <c r="T606" s="74"/>
      <c r="U606" s="74"/>
      <c r="V606" s="16">
        <f t="shared" si="22"/>
        <v>33862.017596000005</v>
      </c>
      <c r="W606" s="59">
        <v>33862.017596000005</v>
      </c>
      <c r="X606" s="59">
        <f t="shared" si="23"/>
        <v>33862.017596000005</v>
      </c>
      <c r="Y606" s="11" t="s">
        <v>51</v>
      </c>
      <c r="Z606" s="23">
        <v>13</v>
      </c>
      <c r="AA606" s="23">
        <v>31</v>
      </c>
      <c r="AB606" s="23">
        <v>5</v>
      </c>
      <c r="AC606" s="23"/>
      <c r="AD606" s="23"/>
    </row>
    <row r="607" spans="1:31" ht="36" hidden="1" customHeight="1">
      <c r="A607" s="32">
        <v>12</v>
      </c>
      <c r="B607" s="53" t="s">
        <v>1824</v>
      </c>
      <c r="C607" s="52" t="s">
        <v>1825</v>
      </c>
      <c r="D607" s="48" t="s">
        <v>32</v>
      </c>
      <c r="E607" s="52" t="s">
        <v>1826</v>
      </c>
      <c r="F607" s="16">
        <v>145624220</v>
      </c>
      <c r="G607" s="73"/>
      <c r="H607" s="13"/>
      <c r="I607" s="13"/>
      <c r="J607" s="13"/>
      <c r="K607" s="73"/>
      <c r="L607" s="74"/>
      <c r="M607" s="73"/>
      <c r="N607" s="74"/>
      <c r="O607" s="74"/>
      <c r="P607" s="73"/>
      <c r="Q607" s="73"/>
      <c r="R607" s="74"/>
      <c r="S607" s="73"/>
      <c r="T607" s="74"/>
      <c r="U607" s="74"/>
      <c r="V607" s="16">
        <f t="shared" si="22"/>
        <v>22469.817146000001</v>
      </c>
      <c r="W607" s="59">
        <v>22469.817146000001</v>
      </c>
      <c r="X607" s="59">
        <f t="shared" si="23"/>
        <v>22469.817146000001</v>
      </c>
      <c r="Y607" s="11" t="s">
        <v>51</v>
      </c>
      <c r="Z607" s="23">
        <v>13</v>
      </c>
      <c r="AA607" s="23">
        <v>31</v>
      </c>
      <c r="AB607" s="23">
        <v>5</v>
      </c>
      <c r="AC607" s="23"/>
      <c r="AD607" s="23"/>
    </row>
    <row r="608" spans="1:31" ht="36" hidden="1" customHeight="1">
      <c r="A608" s="32">
        <v>13</v>
      </c>
      <c r="B608" s="55" t="s">
        <v>1827</v>
      </c>
      <c r="C608" s="11" t="s">
        <v>1828</v>
      </c>
      <c r="D608" s="56" t="s">
        <v>32</v>
      </c>
      <c r="E608" s="11" t="s">
        <v>1829</v>
      </c>
      <c r="F608" s="14">
        <v>24965146</v>
      </c>
      <c r="G608" s="73">
        <v>25000</v>
      </c>
      <c r="H608" s="13"/>
      <c r="I608" s="13"/>
      <c r="J608" s="13"/>
      <c r="K608" s="73">
        <v>30</v>
      </c>
      <c r="L608" s="74"/>
      <c r="M608" s="73"/>
      <c r="N608" s="74"/>
      <c r="O608" s="74"/>
      <c r="P608" s="73"/>
      <c r="Q608" s="73"/>
      <c r="R608" s="74"/>
      <c r="S608" s="73"/>
      <c r="T608" s="74"/>
      <c r="U608" s="74"/>
      <c r="V608" s="16">
        <f t="shared" si="22"/>
        <v>21382.722027799999</v>
      </c>
      <c r="W608" s="59">
        <v>19687</v>
      </c>
      <c r="X608" s="59">
        <f t="shared" si="23"/>
        <v>19687</v>
      </c>
      <c r="Y608" s="11" t="s">
        <v>34</v>
      </c>
      <c r="Z608" s="23">
        <v>13</v>
      </c>
      <c r="AA608" s="23">
        <v>31</v>
      </c>
      <c r="AB608" s="23">
        <v>5</v>
      </c>
      <c r="AC608" s="23" t="s">
        <v>1830</v>
      </c>
      <c r="AD608" s="23">
        <v>495</v>
      </c>
    </row>
    <row r="609" spans="1:31" ht="36" hidden="1" customHeight="1">
      <c r="A609" s="32">
        <v>14</v>
      </c>
      <c r="B609" s="53" t="s">
        <v>1831</v>
      </c>
      <c r="C609" s="48" t="s">
        <v>1832</v>
      </c>
      <c r="D609" s="48" t="s">
        <v>32</v>
      </c>
      <c r="E609" s="54" t="s">
        <v>1833</v>
      </c>
      <c r="F609" s="16">
        <v>26854520</v>
      </c>
      <c r="G609" s="73"/>
      <c r="H609" s="13"/>
      <c r="I609" s="13"/>
      <c r="J609" s="13"/>
      <c r="K609" s="78">
        <v>3</v>
      </c>
      <c r="L609" s="74"/>
      <c r="M609" s="73"/>
      <c r="N609" s="74"/>
      <c r="O609" s="74"/>
      <c r="P609" s="73"/>
      <c r="Q609" s="73"/>
      <c r="R609" s="74">
        <v>8000000</v>
      </c>
      <c r="S609" s="73"/>
      <c r="T609" s="74"/>
      <c r="U609" s="74">
        <v>2</v>
      </c>
      <c r="V609" s="16">
        <f t="shared" si="22"/>
        <v>11346.712436000002</v>
      </c>
      <c r="W609" s="59">
        <v>11348</v>
      </c>
      <c r="X609" s="59">
        <f t="shared" si="23"/>
        <v>11348</v>
      </c>
      <c r="Y609" s="11" t="s">
        <v>34</v>
      </c>
      <c r="Z609" s="23">
        <v>13</v>
      </c>
      <c r="AA609" s="23">
        <v>31</v>
      </c>
      <c r="AB609" s="23">
        <v>5</v>
      </c>
      <c r="AC609" s="23" t="s">
        <v>1834</v>
      </c>
      <c r="AD609" s="23">
        <v>471</v>
      </c>
    </row>
    <row r="610" spans="1:31" ht="36" hidden="1" customHeight="1">
      <c r="A610" s="32">
        <v>15</v>
      </c>
      <c r="B610" s="53" t="s">
        <v>1835</v>
      </c>
      <c r="C610" s="52" t="s">
        <v>1836</v>
      </c>
      <c r="D610" s="13" t="s">
        <v>55</v>
      </c>
      <c r="E610" s="52" t="s">
        <v>1837</v>
      </c>
      <c r="F610" s="16">
        <v>220000</v>
      </c>
      <c r="G610" s="73"/>
      <c r="H610" s="13"/>
      <c r="I610" s="13"/>
      <c r="J610" s="13"/>
      <c r="K610" s="73">
        <v>643</v>
      </c>
      <c r="L610" s="74"/>
      <c r="M610" s="73">
        <v>5563</v>
      </c>
      <c r="N610" s="74"/>
      <c r="O610" s="74"/>
      <c r="P610" s="73"/>
      <c r="Q610" s="73"/>
      <c r="R610" s="74"/>
      <c r="S610" s="73"/>
      <c r="T610" s="74"/>
      <c r="U610" s="74"/>
      <c r="V610" s="16">
        <f t="shared" si="22"/>
        <v>6197.1759999999995</v>
      </c>
      <c r="W610" s="59">
        <v>6197.1759999999995</v>
      </c>
      <c r="X610" s="59">
        <f t="shared" si="23"/>
        <v>6197.1759999999995</v>
      </c>
      <c r="Y610" s="48" t="s">
        <v>34</v>
      </c>
      <c r="Z610" s="23"/>
      <c r="AA610" s="23"/>
      <c r="AB610" s="23">
        <v>1</v>
      </c>
      <c r="AC610" s="23"/>
      <c r="AD610" s="23"/>
    </row>
    <row r="611" spans="1:31" ht="36" hidden="1" customHeight="1">
      <c r="A611" s="32">
        <v>16</v>
      </c>
      <c r="B611" s="53" t="s">
        <v>1838</v>
      </c>
      <c r="C611" s="48" t="s">
        <v>1839</v>
      </c>
      <c r="D611" s="13" t="s">
        <v>55</v>
      </c>
      <c r="E611" s="54" t="s">
        <v>1840</v>
      </c>
      <c r="F611" s="16">
        <v>1102264</v>
      </c>
      <c r="G611" s="73"/>
      <c r="H611" s="13"/>
      <c r="I611" s="13"/>
      <c r="J611" s="13"/>
      <c r="K611" s="73">
        <v>3483</v>
      </c>
      <c r="L611" s="74"/>
      <c r="M611" s="73">
        <v>26276</v>
      </c>
      <c r="N611" s="74"/>
      <c r="O611" s="74"/>
      <c r="P611" s="73"/>
      <c r="Q611" s="73"/>
      <c r="R611" s="74"/>
      <c r="S611" s="73"/>
      <c r="T611" s="74"/>
      <c r="U611" s="74"/>
      <c r="V611" s="16">
        <f t="shared" si="22"/>
        <v>29735.979335199998</v>
      </c>
      <c r="W611" s="59">
        <v>29722</v>
      </c>
      <c r="X611" s="59">
        <f t="shared" si="23"/>
        <v>29722</v>
      </c>
      <c r="Y611" s="48" t="s">
        <v>34</v>
      </c>
      <c r="Z611" s="23"/>
      <c r="AA611" s="23"/>
      <c r="AB611" s="23">
        <v>1</v>
      </c>
      <c r="AC611" s="23"/>
      <c r="AD611" s="23"/>
    </row>
    <row r="612" spans="1:31" ht="36" hidden="1" customHeight="1">
      <c r="A612" s="32">
        <v>17</v>
      </c>
      <c r="B612" s="53" t="s">
        <v>1841</v>
      </c>
      <c r="C612" s="48" t="s">
        <v>1842</v>
      </c>
      <c r="D612" s="48" t="s">
        <v>539</v>
      </c>
      <c r="E612" s="54" t="s">
        <v>1843</v>
      </c>
      <c r="F612" s="16">
        <v>6946632</v>
      </c>
      <c r="G612" s="73"/>
      <c r="H612" s="13"/>
      <c r="I612" s="13"/>
      <c r="J612" s="13"/>
      <c r="K612" s="73"/>
      <c r="L612" s="74"/>
      <c r="M612" s="73"/>
      <c r="N612" s="74"/>
      <c r="O612" s="74"/>
      <c r="P612" s="73"/>
      <c r="Q612" s="73"/>
      <c r="R612" s="74"/>
      <c r="S612" s="73"/>
      <c r="T612" s="74"/>
      <c r="U612" s="74"/>
      <c r="V612" s="16">
        <f t="shared" si="22"/>
        <v>1071.8653176</v>
      </c>
      <c r="W612" s="59">
        <v>1071.8653176</v>
      </c>
      <c r="X612" s="59">
        <f t="shared" si="23"/>
        <v>1071.8653176</v>
      </c>
      <c r="Y612" s="48" t="s">
        <v>34</v>
      </c>
      <c r="Z612" s="23"/>
      <c r="AA612" s="23"/>
      <c r="AB612" s="23">
        <v>6</v>
      </c>
      <c r="AC612" s="23"/>
      <c r="AD612" s="23"/>
      <c r="AE612" s="10">
        <f>AE611+1</f>
        <v>1</v>
      </c>
    </row>
    <row r="613" spans="1:31" ht="36" hidden="1" customHeight="1">
      <c r="A613" s="32">
        <v>18</v>
      </c>
      <c r="B613" s="53" t="s">
        <v>1844</v>
      </c>
      <c r="C613" s="48" t="s">
        <v>1832</v>
      </c>
      <c r="D613" s="48" t="s">
        <v>32</v>
      </c>
      <c r="E613" s="54" t="s">
        <v>1833</v>
      </c>
      <c r="F613" s="16">
        <v>28523981</v>
      </c>
      <c r="G613" s="73"/>
      <c r="H613" s="13"/>
      <c r="I613" s="13"/>
      <c r="J613" s="13"/>
      <c r="K613" s="73">
        <v>37</v>
      </c>
      <c r="L613" s="74"/>
      <c r="M613" s="73">
        <v>6786</v>
      </c>
      <c r="N613" s="74"/>
      <c r="O613" s="74"/>
      <c r="P613" s="73"/>
      <c r="Q613" s="73"/>
      <c r="R613" s="79"/>
      <c r="S613" s="73"/>
      <c r="T613" s="74"/>
      <c r="U613" s="74"/>
      <c r="V613" s="16">
        <f t="shared" si="22"/>
        <v>11157.130268299999</v>
      </c>
      <c r="W613" s="59">
        <v>11152</v>
      </c>
      <c r="X613" s="59">
        <f t="shared" si="23"/>
        <v>11152</v>
      </c>
      <c r="Y613" s="11" t="s">
        <v>34</v>
      </c>
      <c r="Z613" s="23">
        <v>13</v>
      </c>
      <c r="AA613" s="23">
        <v>31</v>
      </c>
      <c r="AB613" s="23">
        <v>5</v>
      </c>
      <c r="AC613" s="23" t="s">
        <v>1845</v>
      </c>
      <c r="AD613" s="23">
        <v>470</v>
      </c>
    </row>
    <row r="614" spans="1:31" ht="36" hidden="1" customHeight="1">
      <c r="A614" s="32">
        <v>19</v>
      </c>
      <c r="B614" s="53" t="s">
        <v>1846</v>
      </c>
      <c r="C614" s="48" t="s">
        <v>1847</v>
      </c>
      <c r="D614" s="48" t="s">
        <v>32</v>
      </c>
      <c r="E614" s="54" t="s">
        <v>1848</v>
      </c>
      <c r="F614" s="16">
        <v>43465348</v>
      </c>
      <c r="G614" s="25"/>
      <c r="H614" s="13"/>
      <c r="I614" s="13"/>
      <c r="J614" s="13"/>
      <c r="K614" s="73">
        <v>3644</v>
      </c>
      <c r="L614" s="74"/>
      <c r="M614" s="25"/>
      <c r="N614" s="74"/>
      <c r="O614" s="74"/>
      <c r="P614" s="25"/>
      <c r="Q614" s="25"/>
      <c r="R614" s="74"/>
      <c r="S614" s="25"/>
      <c r="T614" s="74"/>
      <c r="U614" s="74"/>
      <c r="V614" s="16">
        <f t="shared" si="22"/>
        <v>10423.583196400001</v>
      </c>
      <c r="W614" s="59">
        <v>10314</v>
      </c>
      <c r="X614" s="59">
        <f t="shared" si="23"/>
        <v>10314</v>
      </c>
      <c r="Y614" s="11" t="s">
        <v>34</v>
      </c>
      <c r="Z614" s="23">
        <v>13</v>
      </c>
      <c r="AA614" s="23">
        <v>31</v>
      </c>
      <c r="AB614" s="23">
        <v>5</v>
      </c>
      <c r="AC614" s="23"/>
      <c r="AD614" s="23"/>
    </row>
    <row r="615" spans="1:31" ht="36" hidden="1" customHeight="1">
      <c r="A615" s="32">
        <v>20</v>
      </c>
      <c r="B615" s="55" t="s">
        <v>1849</v>
      </c>
      <c r="C615" s="56" t="s">
        <v>1850</v>
      </c>
      <c r="D615" s="56" t="s">
        <v>32</v>
      </c>
      <c r="E615" s="75" t="s">
        <v>1851</v>
      </c>
      <c r="F615" s="76">
        <v>61906020</v>
      </c>
      <c r="G615" s="73"/>
      <c r="H615" s="13"/>
      <c r="I615" s="13"/>
      <c r="J615" s="13"/>
      <c r="K615" s="73"/>
      <c r="L615" s="74"/>
      <c r="M615" s="73"/>
      <c r="N615" s="74"/>
      <c r="O615" s="74"/>
      <c r="P615" s="73"/>
      <c r="Q615" s="73"/>
      <c r="R615" s="74"/>
      <c r="S615" s="73"/>
      <c r="T615" s="74"/>
      <c r="U615" s="74">
        <v>78</v>
      </c>
      <c r="V615" s="16">
        <f t="shared" si="22"/>
        <v>9552.0988859999998</v>
      </c>
      <c r="W615" s="59">
        <v>9619</v>
      </c>
      <c r="X615" s="59">
        <f t="shared" si="23"/>
        <v>9619</v>
      </c>
      <c r="Y615" s="11" t="s">
        <v>34</v>
      </c>
      <c r="Z615" s="23">
        <v>13</v>
      </c>
      <c r="AA615" s="23">
        <v>31</v>
      </c>
      <c r="AB615" s="23">
        <v>5</v>
      </c>
      <c r="AC615" s="23"/>
      <c r="AD615" s="23"/>
    </row>
    <row r="616" spans="1:31" ht="36" hidden="1" customHeight="1">
      <c r="A616" s="32">
        <v>21</v>
      </c>
      <c r="B616" s="53" t="s">
        <v>1852</v>
      </c>
      <c r="C616" s="52" t="s">
        <v>1852</v>
      </c>
      <c r="D616" s="48" t="s">
        <v>32</v>
      </c>
      <c r="E616" s="52" t="s">
        <v>1853</v>
      </c>
      <c r="F616" s="16">
        <v>48634580</v>
      </c>
      <c r="G616" s="73"/>
      <c r="H616" s="13"/>
      <c r="I616" s="13"/>
      <c r="J616" s="13"/>
      <c r="K616" s="73"/>
      <c r="L616" s="74"/>
      <c r="M616" s="73"/>
      <c r="N616" s="74"/>
      <c r="O616" s="74"/>
      <c r="P616" s="73"/>
      <c r="Q616" s="73"/>
      <c r="R616" s="74"/>
      <c r="S616" s="73"/>
      <c r="T616" s="74"/>
      <c r="U616" s="74"/>
      <c r="V616" s="16">
        <f t="shared" si="22"/>
        <v>7504.3156940000008</v>
      </c>
      <c r="W616" s="59">
        <v>7504.3156940000008</v>
      </c>
      <c r="X616" s="59">
        <f t="shared" si="23"/>
        <v>7504.3156940000008</v>
      </c>
      <c r="Y616" s="11" t="s">
        <v>51</v>
      </c>
      <c r="Z616" s="23">
        <v>13</v>
      </c>
      <c r="AA616" s="23">
        <v>31</v>
      </c>
      <c r="AB616" s="23">
        <v>5</v>
      </c>
      <c r="AC616" s="23"/>
      <c r="AD616" s="23"/>
    </row>
    <row r="617" spans="1:31" ht="36" hidden="1" customHeight="1">
      <c r="A617" s="32">
        <v>22</v>
      </c>
      <c r="B617" s="53" t="s">
        <v>1854</v>
      </c>
      <c r="C617" s="52" t="s">
        <v>1855</v>
      </c>
      <c r="D617" s="48" t="s">
        <v>32</v>
      </c>
      <c r="E617" s="52"/>
      <c r="F617" s="16">
        <v>46441553</v>
      </c>
      <c r="G617" s="73"/>
      <c r="H617" s="13"/>
      <c r="I617" s="13"/>
      <c r="J617" s="13"/>
      <c r="K617" s="73"/>
      <c r="L617" s="74"/>
      <c r="M617" s="73"/>
      <c r="N617" s="74"/>
      <c r="O617" s="74"/>
      <c r="P617" s="73"/>
      <c r="Q617" s="73"/>
      <c r="R617" s="74"/>
      <c r="S617" s="73"/>
      <c r="T617" s="74"/>
      <c r="U617" s="74"/>
      <c r="V617" s="16">
        <f t="shared" si="22"/>
        <v>7165.9316279000004</v>
      </c>
      <c r="W617" s="59">
        <v>7165.9316279000004</v>
      </c>
      <c r="X617" s="59">
        <f t="shared" si="23"/>
        <v>7165.9316279000004</v>
      </c>
      <c r="Y617" s="11" t="s">
        <v>51</v>
      </c>
      <c r="Z617" s="23">
        <v>13</v>
      </c>
      <c r="AA617" s="23">
        <v>31</v>
      </c>
      <c r="AB617" s="23">
        <v>5</v>
      </c>
      <c r="AC617" s="23"/>
      <c r="AD617" s="23"/>
    </row>
    <row r="618" spans="1:31" ht="36" hidden="1" customHeight="1">
      <c r="A618" s="32">
        <v>23</v>
      </c>
      <c r="B618" s="53" t="s">
        <v>1856</v>
      </c>
      <c r="C618" s="23" t="s">
        <v>1857</v>
      </c>
      <c r="D618" s="48" t="s">
        <v>32</v>
      </c>
      <c r="E618" s="23" t="s">
        <v>1858</v>
      </c>
      <c r="F618" s="16">
        <v>34891840</v>
      </c>
      <c r="G618" s="73"/>
      <c r="H618" s="13"/>
      <c r="I618" s="13"/>
      <c r="J618" s="13"/>
      <c r="K618" s="73"/>
      <c r="L618" s="74"/>
      <c r="M618" s="73"/>
      <c r="N618" s="74"/>
      <c r="O618" s="74"/>
      <c r="P618" s="73"/>
      <c r="Q618" s="73"/>
      <c r="R618" s="74"/>
      <c r="S618" s="73"/>
      <c r="T618" s="74"/>
      <c r="U618" s="80">
        <v>1597</v>
      </c>
      <c r="V618" s="16">
        <f t="shared" si="22"/>
        <v>5383.8109119999999</v>
      </c>
      <c r="W618" s="59">
        <v>7125</v>
      </c>
      <c r="X618" s="59">
        <f t="shared" si="23"/>
        <v>7125</v>
      </c>
      <c r="Y618" s="11" t="s">
        <v>34</v>
      </c>
      <c r="Z618" s="23">
        <v>13</v>
      </c>
      <c r="AA618" s="23">
        <v>31</v>
      </c>
      <c r="AB618" s="23">
        <v>5</v>
      </c>
      <c r="AC618" s="23"/>
      <c r="AD618" s="23"/>
    </row>
    <row r="619" spans="1:31" ht="36" hidden="1" customHeight="1">
      <c r="A619" s="32">
        <v>24</v>
      </c>
      <c r="B619" s="53" t="s">
        <v>1859</v>
      </c>
      <c r="C619" s="48" t="s">
        <v>1860</v>
      </c>
      <c r="D619" s="48" t="s">
        <v>32</v>
      </c>
      <c r="E619" s="54" t="s">
        <v>1861</v>
      </c>
      <c r="F619" s="16">
        <v>32754000</v>
      </c>
      <c r="G619" s="73"/>
      <c r="H619" s="13"/>
      <c r="I619" s="13"/>
      <c r="J619" s="13"/>
      <c r="K619" s="73"/>
      <c r="L619" s="74"/>
      <c r="M619" s="73"/>
      <c r="N619" s="74"/>
      <c r="O619" s="74"/>
      <c r="P619" s="73"/>
      <c r="Q619" s="73"/>
      <c r="R619" s="74"/>
      <c r="S619" s="73"/>
      <c r="T619" s="74"/>
      <c r="U619" s="80">
        <v>1796</v>
      </c>
      <c r="V619" s="16">
        <f t="shared" si="22"/>
        <v>5053.9422000000004</v>
      </c>
      <c r="W619" s="59">
        <v>7012</v>
      </c>
      <c r="X619" s="59">
        <f t="shared" si="23"/>
        <v>7012</v>
      </c>
      <c r="Y619" s="11" t="s">
        <v>34</v>
      </c>
      <c r="Z619" s="23">
        <v>13</v>
      </c>
      <c r="AA619" s="23">
        <v>31</v>
      </c>
      <c r="AB619" s="23">
        <v>5</v>
      </c>
      <c r="AC619" s="23"/>
      <c r="AD619" s="23"/>
    </row>
    <row r="620" spans="1:31" ht="36" hidden="1" customHeight="1">
      <c r="A620" s="32">
        <v>25</v>
      </c>
      <c r="B620" s="53" t="s">
        <v>1862</v>
      </c>
      <c r="C620" s="52" t="s">
        <v>1863</v>
      </c>
      <c r="D620" s="48" t="s">
        <v>32</v>
      </c>
      <c r="E620" s="52" t="s">
        <v>1625</v>
      </c>
      <c r="F620" s="16">
        <v>40827930</v>
      </c>
      <c r="G620" s="73"/>
      <c r="H620" s="13"/>
      <c r="I620" s="13"/>
      <c r="J620" s="13"/>
      <c r="K620" s="73"/>
      <c r="L620" s="74"/>
      <c r="M620" s="73"/>
      <c r="N620" s="74"/>
      <c r="O620" s="74"/>
      <c r="P620" s="73"/>
      <c r="Q620" s="73"/>
      <c r="R620" s="74"/>
      <c r="S620" s="73"/>
      <c r="T620" s="74"/>
      <c r="U620" s="74"/>
      <c r="V620" s="16">
        <f t="shared" si="22"/>
        <v>6299.7495990000007</v>
      </c>
      <c r="W620" s="59">
        <v>6299.7495990000007</v>
      </c>
      <c r="X620" s="59">
        <f t="shared" si="23"/>
        <v>6299.7495990000007</v>
      </c>
      <c r="Y620" s="11" t="s">
        <v>51</v>
      </c>
      <c r="Z620" s="23">
        <v>13</v>
      </c>
      <c r="AA620" s="23">
        <v>31</v>
      </c>
      <c r="AB620" s="23">
        <v>5</v>
      </c>
      <c r="AC620" s="23"/>
      <c r="AD620" s="23"/>
    </row>
    <row r="621" spans="1:31" ht="36" hidden="1" customHeight="1">
      <c r="A621" s="32">
        <v>26</v>
      </c>
      <c r="B621" s="53" t="s">
        <v>1864</v>
      </c>
      <c r="C621" s="48" t="s">
        <v>1865</v>
      </c>
      <c r="D621" s="48" t="s">
        <v>32</v>
      </c>
      <c r="E621" s="54" t="s">
        <v>1866</v>
      </c>
      <c r="F621" s="16">
        <v>39900356</v>
      </c>
      <c r="G621" s="73"/>
      <c r="H621" s="13"/>
      <c r="I621" s="13"/>
      <c r="J621" s="13"/>
      <c r="K621" s="73">
        <v>51</v>
      </c>
      <c r="L621" s="74"/>
      <c r="M621" s="73"/>
      <c r="N621" s="74"/>
      <c r="O621" s="74"/>
      <c r="P621" s="73"/>
      <c r="Q621" s="73"/>
      <c r="R621" s="74"/>
      <c r="S621" s="73"/>
      <c r="T621" s="74"/>
      <c r="U621" s="74"/>
      <c r="V621" s="16">
        <f t="shared" si="22"/>
        <v>6208.644930800001</v>
      </c>
      <c r="W621" s="59">
        <v>6211</v>
      </c>
      <c r="X621" s="59">
        <f t="shared" si="23"/>
        <v>6211</v>
      </c>
      <c r="Y621" s="11" t="s">
        <v>34</v>
      </c>
      <c r="Z621" s="23">
        <v>13</v>
      </c>
      <c r="AA621" s="23">
        <v>31</v>
      </c>
      <c r="AB621" s="23">
        <v>5</v>
      </c>
      <c r="AC621" s="23" t="s">
        <v>1867</v>
      </c>
      <c r="AD621" s="23">
        <v>474</v>
      </c>
    </row>
    <row r="622" spans="1:31" ht="36" hidden="1" customHeight="1">
      <c r="A622" s="32">
        <v>27</v>
      </c>
      <c r="B622" s="53" t="s">
        <v>1868</v>
      </c>
      <c r="C622" s="48" t="s">
        <v>1869</v>
      </c>
      <c r="D622" s="48" t="s">
        <v>32</v>
      </c>
      <c r="E622" s="54" t="s">
        <v>1870</v>
      </c>
      <c r="F622" s="16">
        <v>22707000</v>
      </c>
      <c r="G622" s="73"/>
      <c r="H622" s="26"/>
      <c r="I622" s="26"/>
      <c r="J622" s="26"/>
      <c r="K622" s="73">
        <v>329</v>
      </c>
      <c r="L622" s="74"/>
      <c r="M622" s="73"/>
      <c r="N622" s="74"/>
      <c r="O622" s="74"/>
      <c r="P622" s="73"/>
      <c r="Q622" s="73"/>
      <c r="R622" s="74"/>
      <c r="S622" s="73"/>
      <c r="T622" s="74"/>
      <c r="U622" s="80">
        <v>1757</v>
      </c>
      <c r="V622" s="16">
        <f t="shared" si="22"/>
        <v>3839.2701000000002</v>
      </c>
      <c r="W622" s="59">
        <v>5754</v>
      </c>
      <c r="X622" s="59">
        <f t="shared" si="23"/>
        <v>5754</v>
      </c>
      <c r="Y622" s="11" t="s">
        <v>34</v>
      </c>
      <c r="Z622" s="23">
        <v>13</v>
      </c>
      <c r="AA622" s="23">
        <v>31</v>
      </c>
      <c r="AB622" s="23">
        <v>5</v>
      </c>
      <c r="AC622" s="23" t="s">
        <v>1871</v>
      </c>
      <c r="AD622" s="23">
        <v>477</v>
      </c>
    </row>
    <row r="623" spans="1:31" ht="36" hidden="1" customHeight="1">
      <c r="A623" s="32">
        <v>28</v>
      </c>
      <c r="B623" s="53" t="s">
        <v>1872</v>
      </c>
      <c r="C623" s="48" t="s">
        <v>1832</v>
      </c>
      <c r="D623" s="48" t="s">
        <v>32</v>
      </c>
      <c r="E623" s="54" t="s">
        <v>1873</v>
      </c>
      <c r="F623" s="16">
        <v>21945735</v>
      </c>
      <c r="G623" s="73"/>
      <c r="H623" s="13"/>
      <c r="I623" s="13"/>
      <c r="J623" s="13"/>
      <c r="K623" s="73">
        <v>83</v>
      </c>
      <c r="L623" s="74"/>
      <c r="M623" s="73">
        <v>2213</v>
      </c>
      <c r="N623" s="74"/>
      <c r="O623" s="74"/>
      <c r="P623" s="73">
        <v>60000</v>
      </c>
      <c r="Q623" s="73"/>
      <c r="R623" s="74"/>
      <c r="S623" s="73"/>
      <c r="T623" s="74"/>
      <c r="U623" s="74"/>
      <c r="V623" s="16">
        <f t="shared" si="22"/>
        <v>5711.5569105000004</v>
      </c>
      <c r="W623" s="59">
        <v>5700</v>
      </c>
      <c r="X623" s="59">
        <f t="shared" si="23"/>
        <v>5700</v>
      </c>
      <c r="Y623" s="11" t="s">
        <v>34</v>
      </c>
      <c r="Z623" s="23">
        <v>13</v>
      </c>
      <c r="AA623" s="23">
        <v>31</v>
      </c>
      <c r="AB623" s="23">
        <v>5</v>
      </c>
      <c r="AC623" s="23" t="s">
        <v>1874</v>
      </c>
      <c r="AD623" s="23">
        <v>469</v>
      </c>
    </row>
    <row r="624" spans="1:31" ht="36" hidden="1" customHeight="1">
      <c r="A624" s="32">
        <v>29</v>
      </c>
      <c r="B624" s="53" t="s">
        <v>1875</v>
      </c>
      <c r="C624" s="48" t="s">
        <v>1876</v>
      </c>
      <c r="D624" s="48" t="s">
        <v>32</v>
      </c>
      <c r="E624" s="54" t="s">
        <v>1467</v>
      </c>
      <c r="F624" s="16">
        <v>7900000</v>
      </c>
      <c r="G624" s="73">
        <v>5150</v>
      </c>
      <c r="H624" s="13"/>
      <c r="I624" s="13"/>
      <c r="J624" s="13"/>
      <c r="K624" s="73"/>
      <c r="L624" s="74"/>
      <c r="M624" s="73"/>
      <c r="N624" s="74"/>
      <c r="O624" s="74"/>
      <c r="P624" s="73"/>
      <c r="Q624" s="73"/>
      <c r="R624" s="74"/>
      <c r="S624" s="73"/>
      <c r="T624" s="74"/>
      <c r="U624" s="74"/>
      <c r="V624" s="16">
        <f t="shared" si="22"/>
        <v>4823.9699999999993</v>
      </c>
      <c r="W624" s="59">
        <v>4823.9699999999993</v>
      </c>
      <c r="X624" s="59">
        <f t="shared" si="23"/>
        <v>4823.9699999999993</v>
      </c>
      <c r="Y624" s="11" t="s">
        <v>34</v>
      </c>
      <c r="Z624" s="23">
        <v>13</v>
      </c>
      <c r="AA624" s="23">
        <v>31</v>
      </c>
      <c r="AB624" s="23">
        <v>5</v>
      </c>
      <c r="AC624" s="23" t="s">
        <v>1877</v>
      </c>
      <c r="AD624" s="23">
        <v>478</v>
      </c>
    </row>
    <row r="625" spans="1:31" ht="36" hidden="1" customHeight="1">
      <c r="A625" s="32">
        <v>30</v>
      </c>
      <c r="B625" s="55" t="s">
        <v>1878</v>
      </c>
      <c r="C625" s="56" t="s">
        <v>1879</v>
      </c>
      <c r="D625" s="56" t="s">
        <v>32</v>
      </c>
      <c r="E625" s="75" t="s">
        <v>1880</v>
      </c>
      <c r="F625" s="14">
        <v>30883528</v>
      </c>
      <c r="G625" s="65">
        <v>41</v>
      </c>
      <c r="H625" s="13"/>
      <c r="I625" s="13"/>
      <c r="J625" s="13"/>
      <c r="K625" s="65"/>
      <c r="L625" s="81"/>
      <c r="M625" s="65"/>
      <c r="N625" s="81"/>
      <c r="O625" s="81"/>
      <c r="P625" s="82"/>
      <c r="Q625" s="82"/>
      <c r="R625" s="81"/>
      <c r="S625" s="65"/>
      <c r="T625" s="81"/>
      <c r="U625" s="81"/>
      <c r="V625" s="16">
        <f t="shared" si="22"/>
        <v>4794.0283704000003</v>
      </c>
      <c r="W625" s="83">
        <v>4794.0283704000003</v>
      </c>
      <c r="X625" s="59">
        <f t="shared" si="23"/>
        <v>4794.0283704000003</v>
      </c>
      <c r="Y625" s="11" t="s">
        <v>34</v>
      </c>
      <c r="Z625" s="23">
        <v>13</v>
      </c>
      <c r="AA625" s="23">
        <v>31</v>
      </c>
      <c r="AB625" s="23">
        <v>5</v>
      </c>
      <c r="AC625" s="23" t="s">
        <v>1881</v>
      </c>
      <c r="AD625" s="23">
        <v>479</v>
      </c>
    </row>
    <row r="626" spans="1:31" ht="36" hidden="1" customHeight="1">
      <c r="A626" s="32">
        <v>31</v>
      </c>
      <c r="B626" s="53" t="s">
        <v>1882</v>
      </c>
      <c r="C626" s="52" t="s">
        <v>1883</v>
      </c>
      <c r="D626" s="48" t="s">
        <v>32</v>
      </c>
      <c r="E626" s="52" t="s">
        <v>1884</v>
      </c>
      <c r="F626" s="16">
        <v>22287827</v>
      </c>
      <c r="G626" s="25"/>
      <c r="H626" s="13"/>
      <c r="I626" s="13"/>
      <c r="J626" s="13"/>
      <c r="K626" s="25">
        <v>25</v>
      </c>
      <c r="L626" s="74"/>
      <c r="M626" s="25"/>
      <c r="N626" s="74"/>
      <c r="O626" s="74"/>
      <c r="P626" s="25"/>
      <c r="Q626" s="25"/>
      <c r="R626" s="74"/>
      <c r="S626" s="25"/>
      <c r="T626" s="74"/>
      <c r="U626" s="74">
        <v>896</v>
      </c>
      <c r="V626" s="16">
        <f t="shared" si="22"/>
        <v>3464.5117061000001</v>
      </c>
      <c r="W626" s="59">
        <v>4438</v>
      </c>
      <c r="X626" s="59">
        <f t="shared" si="23"/>
        <v>4438</v>
      </c>
      <c r="Y626" s="11" t="s">
        <v>34</v>
      </c>
      <c r="Z626" s="23">
        <v>13</v>
      </c>
      <c r="AA626" s="23">
        <v>31</v>
      </c>
      <c r="AB626" s="23">
        <v>5</v>
      </c>
      <c r="AC626" s="23"/>
      <c r="AD626" s="23"/>
    </row>
    <row r="627" spans="1:31" ht="36" hidden="1" customHeight="1">
      <c r="A627" s="32">
        <v>32</v>
      </c>
      <c r="B627" s="53" t="s">
        <v>1885</v>
      </c>
      <c r="C627" s="52" t="s">
        <v>1886</v>
      </c>
      <c r="D627" s="48" t="s">
        <v>32</v>
      </c>
      <c r="E627" s="52" t="s">
        <v>1887</v>
      </c>
      <c r="F627" s="16">
        <v>28419900</v>
      </c>
      <c r="G627" s="73"/>
      <c r="H627" s="13"/>
      <c r="I627" s="13"/>
      <c r="J627" s="13"/>
      <c r="K627" s="73"/>
      <c r="L627" s="74"/>
      <c r="M627" s="73"/>
      <c r="N627" s="74"/>
      <c r="O627" s="74"/>
      <c r="P627" s="73"/>
      <c r="Q627" s="73"/>
      <c r="R627" s="74"/>
      <c r="S627" s="73"/>
      <c r="T627" s="74"/>
      <c r="U627" s="74"/>
      <c r="V627" s="16">
        <f t="shared" si="22"/>
        <v>4385.1905700000007</v>
      </c>
      <c r="W627" s="59">
        <v>4385.1905700000007</v>
      </c>
      <c r="X627" s="59">
        <f t="shared" si="23"/>
        <v>4385.1905700000007</v>
      </c>
      <c r="Y627" s="11" t="s">
        <v>51</v>
      </c>
      <c r="Z627" s="23">
        <v>13</v>
      </c>
      <c r="AA627" s="23">
        <v>31</v>
      </c>
      <c r="AB627" s="23">
        <v>5</v>
      </c>
      <c r="AC627" s="23"/>
      <c r="AD627" s="23"/>
    </row>
    <row r="628" spans="1:31" ht="36" hidden="1" customHeight="1">
      <c r="A628" s="32">
        <v>33</v>
      </c>
      <c r="B628" s="53" t="s">
        <v>1888</v>
      </c>
      <c r="C628" s="52" t="s">
        <v>1889</v>
      </c>
      <c r="D628" s="48" t="s">
        <v>32</v>
      </c>
      <c r="E628" s="52" t="s">
        <v>1890</v>
      </c>
      <c r="F628" s="16">
        <v>28034722</v>
      </c>
      <c r="G628" s="73"/>
      <c r="H628" s="13"/>
      <c r="I628" s="13"/>
      <c r="J628" s="13"/>
      <c r="K628" s="73"/>
      <c r="L628" s="74"/>
      <c r="M628" s="73"/>
      <c r="N628" s="74"/>
      <c r="O628" s="74"/>
      <c r="P628" s="73"/>
      <c r="Q628" s="73"/>
      <c r="R628" s="74"/>
      <c r="S628" s="73"/>
      <c r="T628" s="74"/>
      <c r="U628" s="74"/>
      <c r="V628" s="16">
        <f t="shared" si="22"/>
        <v>4325.7576046000004</v>
      </c>
      <c r="W628" s="59">
        <v>4325.7576046000004</v>
      </c>
      <c r="X628" s="59">
        <f t="shared" si="23"/>
        <v>4325.7576046000004</v>
      </c>
      <c r="Y628" s="11" t="s">
        <v>51</v>
      </c>
      <c r="Z628" s="23">
        <v>13</v>
      </c>
      <c r="AA628" s="23">
        <v>31</v>
      </c>
      <c r="AB628" s="23">
        <v>5</v>
      </c>
      <c r="AC628" s="23"/>
      <c r="AD628" s="23"/>
    </row>
    <row r="629" spans="1:31" ht="36" hidden="1" customHeight="1">
      <c r="A629" s="32">
        <v>34</v>
      </c>
      <c r="B629" s="53" t="s">
        <v>1891</v>
      </c>
      <c r="C629" s="52" t="s">
        <v>1892</v>
      </c>
      <c r="D629" s="52" t="s">
        <v>539</v>
      </c>
      <c r="E629" s="52" t="s">
        <v>1893</v>
      </c>
      <c r="F629" s="16">
        <v>3419625</v>
      </c>
      <c r="G629" s="25"/>
      <c r="H629" s="13"/>
      <c r="I629" s="13"/>
      <c r="J629" s="13"/>
      <c r="K629" s="25"/>
      <c r="L629" s="74"/>
      <c r="M629" s="25"/>
      <c r="N629" s="74"/>
      <c r="O629" s="74"/>
      <c r="P629" s="25"/>
      <c r="Q629" s="25"/>
      <c r="R629" s="74"/>
      <c r="S629" s="25"/>
      <c r="T629" s="74"/>
      <c r="U629" s="74"/>
      <c r="V629" s="16">
        <f t="shared" si="22"/>
        <v>527.64813750000008</v>
      </c>
      <c r="W629" s="59">
        <v>527.64813750000008</v>
      </c>
      <c r="X629" s="59">
        <f t="shared" si="23"/>
        <v>527.64813750000008</v>
      </c>
      <c r="Y629" s="56" t="s">
        <v>34</v>
      </c>
      <c r="Z629" s="23"/>
      <c r="AA629" s="23"/>
      <c r="AB629" s="23">
        <v>6</v>
      </c>
      <c r="AC629" s="23"/>
      <c r="AD629" s="23"/>
      <c r="AE629" s="10">
        <f>AE628+1</f>
        <v>1</v>
      </c>
    </row>
    <row r="630" spans="1:31" ht="36" hidden="1" customHeight="1">
      <c r="A630" s="32">
        <v>35</v>
      </c>
      <c r="B630" s="53" t="s">
        <v>1894</v>
      </c>
      <c r="C630" s="52" t="s">
        <v>1895</v>
      </c>
      <c r="D630" s="48" t="s">
        <v>32</v>
      </c>
      <c r="E630" s="52"/>
      <c r="F630" s="16">
        <v>22274457</v>
      </c>
      <c r="G630" s="73"/>
      <c r="H630" s="13"/>
      <c r="I630" s="13"/>
      <c r="J630" s="13"/>
      <c r="K630" s="73"/>
      <c r="L630" s="74"/>
      <c r="M630" s="73"/>
      <c r="N630" s="74"/>
      <c r="O630" s="74"/>
      <c r="P630" s="73"/>
      <c r="Q630" s="73"/>
      <c r="R630" s="74"/>
      <c r="S630" s="73"/>
      <c r="T630" s="74"/>
      <c r="U630" s="74"/>
      <c r="V630" s="16">
        <f t="shared" si="22"/>
        <v>3436.9487151000003</v>
      </c>
      <c r="W630" s="59">
        <v>3436.9487151000003</v>
      </c>
      <c r="X630" s="59">
        <f t="shared" si="23"/>
        <v>3436.9487151000003</v>
      </c>
      <c r="Y630" s="11" t="s">
        <v>51</v>
      </c>
      <c r="Z630" s="23">
        <v>13</v>
      </c>
      <c r="AA630" s="23">
        <v>31</v>
      </c>
      <c r="AB630" s="23">
        <v>5</v>
      </c>
      <c r="AC630" s="23"/>
      <c r="AD630" s="23"/>
    </row>
    <row r="631" spans="1:31" ht="36" hidden="1" customHeight="1">
      <c r="A631" s="32">
        <v>36</v>
      </c>
      <c r="B631" s="53" t="s">
        <v>1896</v>
      </c>
      <c r="C631" s="52" t="s">
        <v>1897</v>
      </c>
      <c r="D631" s="48" t="s">
        <v>1822</v>
      </c>
      <c r="E631" s="52" t="s">
        <v>1898</v>
      </c>
      <c r="F631" s="16">
        <v>20003350</v>
      </c>
      <c r="G631" s="73"/>
      <c r="H631" s="13"/>
      <c r="I631" s="13"/>
      <c r="J631" s="13"/>
      <c r="K631" s="73"/>
      <c r="L631" s="74"/>
      <c r="M631" s="73"/>
      <c r="N631" s="74"/>
      <c r="O631" s="74"/>
      <c r="P631" s="73"/>
      <c r="Q631" s="73"/>
      <c r="R631" s="74"/>
      <c r="S631" s="73"/>
      <c r="T631" s="74"/>
      <c r="U631" s="74"/>
      <c r="V631" s="16">
        <f t="shared" si="22"/>
        <v>3086.5169050000004</v>
      </c>
      <c r="W631" s="59">
        <v>3086.5169050000004</v>
      </c>
      <c r="X631" s="59">
        <f t="shared" si="23"/>
        <v>3086.5169050000004</v>
      </c>
      <c r="Y631" s="11" t="s">
        <v>51</v>
      </c>
      <c r="Z631" s="23">
        <v>13</v>
      </c>
      <c r="AA631" s="23">
        <v>31</v>
      </c>
      <c r="AB631" s="23">
        <v>5</v>
      </c>
      <c r="AC631" s="23"/>
      <c r="AD631" s="23"/>
    </row>
    <row r="632" spans="1:31" ht="36" hidden="1" customHeight="1">
      <c r="A632" s="32">
        <v>37</v>
      </c>
      <c r="B632" s="53" t="s">
        <v>1899</v>
      </c>
      <c r="C632" s="52" t="s">
        <v>1900</v>
      </c>
      <c r="D632" s="48" t="s">
        <v>32</v>
      </c>
      <c r="E632" s="52" t="s">
        <v>1901</v>
      </c>
      <c r="F632" s="16">
        <v>19176675</v>
      </c>
      <c r="G632" s="73"/>
      <c r="H632" s="13"/>
      <c r="I632" s="13"/>
      <c r="J632" s="13"/>
      <c r="K632" s="73">
        <v>69</v>
      </c>
      <c r="L632" s="80"/>
      <c r="M632" s="73"/>
      <c r="N632" s="80"/>
      <c r="O632" s="80"/>
      <c r="P632" s="73">
        <v>30000</v>
      </c>
      <c r="Q632" s="73"/>
      <c r="R632" s="80"/>
      <c r="S632" s="73">
        <v>12</v>
      </c>
      <c r="T632" s="80"/>
      <c r="U632" s="80">
        <v>14</v>
      </c>
      <c r="V632" s="16">
        <f t="shared" si="22"/>
        <v>3067.3209525000002</v>
      </c>
      <c r="W632" s="59">
        <v>3045</v>
      </c>
      <c r="X632" s="59">
        <f t="shared" ref="X632:X663" si="24">IF(Y632="EVN",V632,W632)</f>
        <v>3045</v>
      </c>
      <c r="Y632" s="11" t="s">
        <v>34</v>
      </c>
      <c r="Z632" s="23">
        <v>13</v>
      </c>
      <c r="AA632" s="23">
        <v>31</v>
      </c>
      <c r="AB632" s="23">
        <v>5</v>
      </c>
      <c r="AC632" s="23" t="s">
        <v>1902</v>
      </c>
      <c r="AD632" s="23">
        <v>482</v>
      </c>
    </row>
    <row r="633" spans="1:31" ht="36" hidden="1" customHeight="1">
      <c r="A633" s="32">
        <v>38</v>
      </c>
      <c r="B633" s="53" t="s">
        <v>1903</v>
      </c>
      <c r="C633" s="48" t="s">
        <v>1904</v>
      </c>
      <c r="D633" s="48" t="s">
        <v>32</v>
      </c>
      <c r="E633" s="54" t="s">
        <v>1905</v>
      </c>
      <c r="F633" s="16">
        <v>6764598</v>
      </c>
      <c r="G633" s="13">
        <v>2589</v>
      </c>
      <c r="H633" s="13"/>
      <c r="I633" s="13"/>
      <c r="J633" s="13"/>
      <c r="K633" s="73">
        <v>8</v>
      </c>
      <c r="L633" s="74"/>
      <c r="M633" s="73"/>
      <c r="N633" s="74"/>
      <c r="O633" s="74"/>
      <c r="P633" s="73"/>
      <c r="Q633" s="73"/>
      <c r="R633" s="74"/>
      <c r="S633" s="73"/>
      <c r="T633" s="74"/>
      <c r="U633" s="74"/>
      <c r="V633" s="16">
        <f t="shared" si="22"/>
        <v>2864.2374713999998</v>
      </c>
      <c r="W633" s="59">
        <v>2864.2374713999998</v>
      </c>
      <c r="X633" s="59">
        <f t="shared" si="24"/>
        <v>2864.2374713999998</v>
      </c>
      <c r="Y633" s="11" t="s">
        <v>34</v>
      </c>
      <c r="Z633" s="23">
        <v>13</v>
      </c>
      <c r="AA633" s="23">
        <v>31</v>
      </c>
      <c r="AB633" s="23">
        <v>5</v>
      </c>
      <c r="AC633" s="23" t="s">
        <v>1906</v>
      </c>
      <c r="AD633" s="23">
        <v>487</v>
      </c>
    </row>
    <row r="634" spans="1:31" ht="36" hidden="1" customHeight="1">
      <c r="A634" s="32">
        <v>39</v>
      </c>
      <c r="B634" s="53" t="s">
        <v>1907</v>
      </c>
      <c r="C634" s="23" t="s">
        <v>1857</v>
      </c>
      <c r="D634" s="48" t="s">
        <v>32</v>
      </c>
      <c r="E634" s="52" t="s">
        <v>1858</v>
      </c>
      <c r="F634" s="16">
        <v>12552434</v>
      </c>
      <c r="G634" s="73"/>
      <c r="H634" s="13"/>
      <c r="I634" s="13"/>
      <c r="J634" s="13"/>
      <c r="K634" s="73"/>
      <c r="L634" s="74"/>
      <c r="M634" s="73"/>
      <c r="N634" s="74"/>
      <c r="O634" s="74"/>
      <c r="P634" s="73"/>
      <c r="Q634" s="73"/>
      <c r="R634" s="74"/>
      <c r="S634" s="73"/>
      <c r="T634" s="74"/>
      <c r="U634" s="74">
        <v>497</v>
      </c>
      <c r="V634" s="16">
        <f t="shared" si="22"/>
        <v>1936.8405662000002</v>
      </c>
      <c r="W634" s="59">
        <v>2479</v>
      </c>
      <c r="X634" s="59">
        <f t="shared" si="24"/>
        <v>2479</v>
      </c>
      <c r="Y634" s="11" t="s">
        <v>34</v>
      </c>
      <c r="Z634" s="23">
        <v>13</v>
      </c>
      <c r="AA634" s="23">
        <v>31</v>
      </c>
      <c r="AB634" s="23">
        <v>5</v>
      </c>
      <c r="AC634" s="23" t="s">
        <v>1908</v>
      </c>
      <c r="AD634" s="23">
        <v>500</v>
      </c>
    </row>
    <row r="635" spans="1:31" ht="36" hidden="1" customHeight="1">
      <c r="A635" s="32">
        <v>40</v>
      </c>
      <c r="B635" s="53" t="s">
        <v>1909</v>
      </c>
      <c r="C635" s="48" t="s">
        <v>1910</v>
      </c>
      <c r="D635" s="48" t="s">
        <v>32</v>
      </c>
      <c r="E635" s="54" t="s">
        <v>1911</v>
      </c>
      <c r="F635" s="16">
        <v>11906525</v>
      </c>
      <c r="G635" s="73">
        <v>37</v>
      </c>
      <c r="H635" s="13"/>
      <c r="I635" s="13"/>
      <c r="J635" s="13"/>
      <c r="K635" s="73">
        <v>519</v>
      </c>
      <c r="L635" s="74"/>
      <c r="M635" s="73"/>
      <c r="N635" s="74"/>
      <c r="O635" s="74"/>
      <c r="P635" s="73">
        <v>9000</v>
      </c>
      <c r="Q635" s="73"/>
      <c r="R635" s="74"/>
      <c r="S635" s="73"/>
      <c r="T635" s="74"/>
      <c r="U635" s="74">
        <v>16</v>
      </c>
      <c r="V635" s="16">
        <f t="shared" si="22"/>
        <v>2399.9268075</v>
      </c>
      <c r="W635" s="59">
        <v>2419</v>
      </c>
      <c r="X635" s="59">
        <f t="shared" si="24"/>
        <v>2419</v>
      </c>
      <c r="Y635" s="11" t="s">
        <v>34</v>
      </c>
      <c r="Z635" s="23">
        <v>13</v>
      </c>
      <c r="AA635" s="23">
        <v>31</v>
      </c>
      <c r="AB635" s="23">
        <v>5</v>
      </c>
      <c r="AC635" s="23" t="s">
        <v>1912</v>
      </c>
      <c r="AD635" s="23">
        <v>473</v>
      </c>
    </row>
    <row r="636" spans="1:31" ht="36" hidden="1" customHeight="1">
      <c r="A636" s="32">
        <v>41</v>
      </c>
      <c r="B636" s="53" t="s">
        <v>1913</v>
      </c>
      <c r="C636" s="23" t="s">
        <v>1857</v>
      </c>
      <c r="D636" s="48" t="s">
        <v>32</v>
      </c>
      <c r="E636" s="52" t="s">
        <v>527</v>
      </c>
      <c r="F636" s="16">
        <v>15229571</v>
      </c>
      <c r="G636" s="73"/>
      <c r="H636" s="13"/>
      <c r="I636" s="13"/>
      <c r="J636" s="13"/>
      <c r="K636" s="78">
        <v>4</v>
      </c>
      <c r="L636" s="74"/>
      <c r="M636" s="73"/>
      <c r="N636" s="74"/>
      <c r="O636" s="74"/>
      <c r="P636" s="73"/>
      <c r="Q636" s="73"/>
      <c r="R636" s="74"/>
      <c r="S636" s="73"/>
      <c r="T636" s="74"/>
      <c r="U636" s="74">
        <v>8</v>
      </c>
      <c r="V636" s="16">
        <f t="shared" si="22"/>
        <v>2354.0028053000001</v>
      </c>
      <c r="W636" s="59">
        <v>2362</v>
      </c>
      <c r="X636" s="59">
        <f t="shared" si="24"/>
        <v>2362</v>
      </c>
      <c r="Y636" s="11" t="s">
        <v>34</v>
      </c>
      <c r="Z636" s="23">
        <v>13</v>
      </c>
      <c r="AA636" s="23">
        <v>31</v>
      </c>
      <c r="AB636" s="23">
        <v>5</v>
      </c>
      <c r="AC636" s="23"/>
      <c r="AD636" s="23"/>
    </row>
    <row r="637" spans="1:31" ht="36" hidden="1" customHeight="1">
      <c r="A637" s="32">
        <v>42</v>
      </c>
      <c r="B637" s="53" t="s">
        <v>1914</v>
      </c>
      <c r="C637" s="56" t="s">
        <v>1915</v>
      </c>
      <c r="D637" s="56" t="s">
        <v>32</v>
      </c>
      <c r="E637" s="75" t="s">
        <v>1916</v>
      </c>
      <c r="F637" s="14">
        <v>13436298</v>
      </c>
      <c r="G637" s="73"/>
      <c r="H637" s="13"/>
      <c r="I637" s="13"/>
      <c r="J637" s="13"/>
      <c r="K637" s="73">
        <v>54</v>
      </c>
      <c r="L637" s="74"/>
      <c r="M637" s="73"/>
      <c r="N637" s="74"/>
      <c r="O637" s="74"/>
      <c r="P637" s="73">
        <v>28000</v>
      </c>
      <c r="Q637" s="73"/>
      <c r="R637" s="74"/>
      <c r="S637" s="73"/>
      <c r="T637" s="74"/>
      <c r="U637" s="74"/>
      <c r="V637" s="16">
        <f t="shared" si="22"/>
        <v>2151.5407814</v>
      </c>
      <c r="W637" s="59">
        <v>1560</v>
      </c>
      <c r="X637" s="59">
        <f t="shared" si="24"/>
        <v>2151.5407814</v>
      </c>
      <c r="Y637" s="11" t="s">
        <v>51</v>
      </c>
      <c r="Z637" s="23">
        <v>13</v>
      </c>
      <c r="AA637" s="23">
        <v>31</v>
      </c>
      <c r="AB637" s="23">
        <v>5</v>
      </c>
      <c r="AC637" s="23"/>
      <c r="AD637" s="23"/>
    </row>
    <row r="638" spans="1:31" ht="36" hidden="1" customHeight="1">
      <c r="A638" s="32">
        <v>43</v>
      </c>
      <c r="B638" s="53" t="s">
        <v>1917</v>
      </c>
      <c r="C638" s="48" t="s">
        <v>1798</v>
      </c>
      <c r="D638" s="48" t="s">
        <v>32</v>
      </c>
      <c r="E638" s="54" t="s">
        <v>1918</v>
      </c>
      <c r="F638" s="16">
        <v>7442170</v>
      </c>
      <c r="G638" s="73"/>
      <c r="H638" s="13"/>
      <c r="I638" s="13"/>
      <c r="J638" s="13"/>
      <c r="K638" s="73">
        <v>305</v>
      </c>
      <c r="L638" s="74"/>
      <c r="M638" s="73"/>
      <c r="N638" s="74"/>
      <c r="O638" s="74"/>
      <c r="P638" s="78">
        <v>49000</v>
      </c>
      <c r="Q638" s="78"/>
      <c r="R638" s="74"/>
      <c r="S638" s="73"/>
      <c r="T638" s="74"/>
      <c r="U638" s="74">
        <v>523</v>
      </c>
      <c r="V638" s="16">
        <f t="shared" si="22"/>
        <v>1500.0968310000003</v>
      </c>
      <c r="W638" s="59">
        <v>2027</v>
      </c>
      <c r="X638" s="59">
        <f t="shared" si="24"/>
        <v>2027</v>
      </c>
      <c r="Y638" s="11" t="s">
        <v>34</v>
      </c>
      <c r="Z638" s="23">
        <v>13</v>
      </c>
      <c r="AA638" s="23">
        <v>31</v>
      </c>
      <c r="AB638" s="23">
        <v>5</v>
      </c>
      <c r="AC638" s="23" t="s">
        <v>1919</v>
      </c>
      <c r="AD638" s="23">
        <v>464</v>
      </c>
    </row>
    <row r="639" spans="1:31" ht="36" hidden="1" customHeight="1">
      <c r="A639" s="32">
        <v>44</v>
      </c>
      <c r="B639" s="53" t="s">
        <v>1920</v>
      </c>
      <c r="C639" s="52" t="s">
        <v>1921</v>
      </c>
      <c r="D639" s="48" t="s">
        <v>32</v>
      </c>
      <c r="E639" s="52" t="s">
        <v>1303</v>
      </c>
      <c r="F639" s="16">
        <v>12645780</v>
      </c>
      <c r="G639" s="73"/>
      <c r="H639" s="13"/>
      <c r="I639" s="13"/>
      <c r="J639" s="13"/>
      <c r="K639" s="73"/>
      <c r="L639" s="74"/>
      <c r="M639" s="73"/>
      <c r="N639" s="74"/>
      <c r="O639" s="74"/>
      <c r="P639" s="73"/>
      <c r="Q639" s="73"/>
      <c r="R639" s="74"/>
      <c r="S639" s="73"/>
      <c r="T639" s="74"/>
      <c r="U639" s="74"/>
      <c r="V639" s="16">
        <f t="shared" si="22"/>
        <v>1951.2438540000001</v>
      </c>
      <c r="W639" s="59">
        <v>1951.2438540000001</v>
      </c>
      <c r="X639" s="59">
        <f t="shared" si="24"/>
        <v>1951.2438540000001</v>
      </c>
      <c r="Y639" s="11" t="s">
        <v>51</v>
      </c>
      <c r="Z639" s="23">
        <v>13</v>
      </c>
      <c r="AA639" s="23">
        <v>31</v>
      </c>
      <c r="AB639" s="23">
        <v>5</v>
      </c>
      <c r="AC639" s="23"/>
      <c r="AD639" s="23"/>
    </row>
    <row r="640" spans="1:31" ht="36" hidden="1" customHeight="1">
      <c r="A640" s="32">
        <v>45</v>
      </c>
      <c r="B640" s="53" t="s">
        <v>1922</v>
      </c>
      <c r="C640" s="48" t="s">
        <v>1857</v>
      </c>
      <c r="D640" s="48" t="s">
        <v>32</v>
      </c>
      <c r="E640" s="54" t="s">
        <v>1923</v>
      </c>
      <c r="F640" s="16">
        <v>12490560</v>
      </c>
      <c r="G640" s="25"/>
      <c r="H640" s="13"/>
      <c r="I640" s="13"/>
      <c r="J640" s="13"/>
      <c r="K640" s="73">
        <v>2</v>
      </c>
      <c r="L640" s="74"/>
      <c r="M640" s="25"/>
      <c r="N640" s="74"/>
      <c r="O640" s="74"/>
      <c r="P640" s="73"/>
      <c r="Q640" s="73"/>
      <c r="R640" s="74"/>
      <c r="S640" s="73"/>
      <c r="T640" s="74"/>
      <c r="U640" s="74">
        <v>11</v>
      </c>
      <c r="V640" s="16">
        <f t="shared" si="22"/>
        <v>1929.3334080000002</v>
      </c>
      <c r="W640" s="59">
        <v>1941</v>
      </c>
      <c r="X640" s="59">
        <f t="shared" si="24"/>
        <v>1941</v>
      </c>
      <c r="Y640" s="11" t="s">
        <v>34</v>
      </c>
      <c r="Z640" s="23">
        <v>13</v>
      </c>
      <c r="AA640" s="23">
        <v>31</v>
      </c>
      <c r="AB640" s="23">
        <v>5</v>
      </c>
      <c r="AC640" s="23"/>
      <c r="AD640" s="23"/>
    </row>
    <row r="641" spans="1:31" ht="36" hidden="1" customHeight="1">
      <c r="A641" s="32">
        <v>46</v>
      </c>
      <c r="B641" s="53" t="s">
        <v>1924</v>
      </c>
      <c r="C641" s="52" t="s">
        <v>1925</v>
      </c>
      <c r="D641" s="48" t="s">
        <v>32</v>
      </c>
      <c r="E641" s="52" t="s">
        <v>1926</v>
      </c>
      <c r="F641" s="16">
        <v>11524957</v>
      </c>
      <c r="G641" s="73"/>
      <c r="H641" s="13"/>
      <c r="I641" s="13"/>
      <c r="J641" s="13"/>
      <c r="K641" s="84">
        <v>4</v>
      </c>
      <c r="L641" s="74"/>
      <c r="M641" s="73"/>
      <c r="N641" s="74"/>
      <c r="O641" s="74"/>
      <c r="P641" s="73"/>
      <c r="Q641" s="73"/>
      <c r="R641" s="74"/>
      <c r="S641" s="73"/>
      <c r="T641" s="74"/>
      <c r="U641" s="74">
        <v>108</v>
      </c>
      <c r="V641" s="16">
        <f t="shared" si="22"/>
        <v>1782.3808650999999</v>
      </c>
      <c r="W641" s="59">
        <v>1900</v>
      </c>
      <c r="X641" s="59">
        <f t="shared" si="24"/>
        <v>1900</v>
      </c>
      <c r="Y641" s="11" t="s">
        <v>34</v>
      </c>
      <c r="Z641" s="23">
        <v>13</v>
      </c>
      <c r="AA641" s="23">
        <v>31</v>
      </c>
      <c r="AB641" s="23">
        <v>5</v>
      </c>
      <c r="AC641" s="23" t="s">
        <v>1927</v>
      </c>
      <c r="AD641" s="23">
        <v>2492</v>
      </c>
    </row>
    <row r="642" spans="1:31" ht="36" hidden="1" customHeight="1">
      <c r="A642" s="32">
        <v>47</v>
      </c>
      <c r="B642" s="53" t="s">
        <v>1928</v>
      </c>
      <c r="C642" s="48" t="s">
        <v>1791</v>
      </c>
      <c r="D642" s="48" t="s">
        <v>32</v>
      </c>
      <c r="E642" s="54" t="s">
        <v>1866</v>
      </c>
      <c r="F642" s="16">
        <v>12257665</v>
      </c>
      <c r="G642" s="73"/>
      <c r="H642" s="13"/>
      <c r="I642" s="13"/>
      <c r="J642" s="13"/>
      <c r="K642" s="73"/>
      <c r="L642" s="74"/>
      <c r="M642" s="73"/>
      <c r="N642" s="74"/>
      <c r="O642" s="74"/>
      <c r="P642" s="73"/>
      <c r="Q642" s="73"/>
      <c r="R642" s="74"/>
      <c r="S642" s="73"/>
      <c r="T642" s="74"/>
      <c r="U642" s="74"/>
      <c r="V642" s="16">
        <f t="shared" ref="V642:V685" si="25">0.0001543*F642+0.7*G642+ 0.7*H642+0.6*I642+0.5*J642+1.02*K642+0.00088*L642+0.99*M642+0.00094*N642+1.05*O642+0.00083*P642+1.09*Q642+0.0009*R642+1.09*S642+1*T642+0*U642</f>
        <v>1891.3577095000001</v>
      </c>
      <c r="W642" s="59">
        <v>1891.3577095000001</v>
      </c>
      <c r="X642" s="59">
        <f t="shared" si="24"/>
        <v>1891.3577095000001</v>
      </c>
      <c r="Y642" s="11" t="s">
        <v>34</v>
      </c>
      <c r="Z642" s="23">
        <v>13</v>
      </c>
      <c r="AA642" s="23">
        <v>31</v>
      </c>
      <c r="AB642" s="23">
        <v>5</v>
      </c>
      <c r="AC642" s="23" t="s">
        <v>1929</v>
      </c>
      <c r="AD642" s="23">
        <v>476</v>
      </c>
    </row>
    <row r="643" spans="1:31" ht="36" hidden="1" customHeight="1">
      <c r="A643" s="32">
        <v>48</v>
      </c>
      <c r="B643" s="53" t="s">
        <v>1930</v>
      </c>
      <c r="C643" s="48" t="s">
        <v>1931</v>
      </c>
      <c r="D643" s="48" t="s">
        <v>32</v>
      </c>
      <c r="E643" s="54" t="s">
        <v>1932</v>
      </c>
      <c r="F643" s="16">
        <v>12202809</v>
      </c>
      <c r="G643" s="73"/>
      <c r="H643" s="13"/>
      <c r="I643" s="13"/>
      <c r="J643" s="13"/>
      <c r="K643" s="73"/>
      <c r="L643" s="74"/>
      <c r="M643" s="73"/>
      <c r="N643" s="74"/>
      <c r="O643" s="74"/>
      <c r="P643" s="73"/>
      <c r="Q643" s="73"/>
      <c r="R643" s="74"/>
      <c r="S643" s="73"/>
      <c r="T643" s="74"/>
      <c r="U643" s="74"/>
      <c r="V643" s="16">
        <f t="shared" si="25"/>
        <v>1882.8934287000002</v>
      </c>
      <c r="W643" s="59">
        <v>1882.8934287000002</v>
      </c>
      <c r="X643" s="59">
        <f t="shared" si="24"/>
        <v>1882.8934287000002</v>
      </c>
      <c r="Y643" s="11" t="s">
        <v>34</v>
      </c>
      <c r="Z643" s="23">
        <v>13</v>
      </c>
      <c r="AA643" s="23">
        <v>31</v>
      </c>
      <c r="AB643" s="23">
        <v>5</v>
      </c>
      <c r="AC643" s="23" t="s">
        <v>1933</v>
      </c>
      <c r="AD643" s="23">
        <v>485</v>
      </c>
    </row>
    <row r="644" spans="1:31" ht="36" hidden="1" customHeight="1">
      <c r="A644" s="32">
        <v>49</v>
      </c>
      <c r="B644" s="53" t="s">
        <v>1934</v>
      </c>
      <c r="C644" s="52" t="s">
        <v>1935</v>
      </c>
      <c r="D644" s="48" t="s">
        <v>1822</v>
      </c>
      <c r="E644" s="52" t="s">
        <v>1300</v>
      </c>
      <c r="F644" s="16">
        <v>11929330</v>
      </c>
      <c r="G644" s="73"/>
      <c r="H644" s="13"/>
      <c r="I644" s="13"/>
      <c r="J644" s="13"/>
      <c r="K644" s="73"/>
      <c r="L644" s="74"/>
      <c r="M644" s="73"/>
      <c r="N644" s="74"/>
      <c r="O644" s="74"/>
      <c r="P644" s="73"/>
      <c r="Q644" s="73"/>
      <c r="R644" s="74"/>
      <c r="S644" s="73"/>
      <c r="T644" s="74"/>
      <c r="U644" s="74"/>
      <c r="V644" s="16">
        <f t="shared" si="25"/>
        <v>1840.6956190000001</v>
      </c>
      <c r="W644" s="59">
        <v>1840.6956190000001</v>
      </c>
      <c r="X644" s="59">
        <f t="shared" si="24"/>
        <v>1840.6956190000001</v>
      </c>
      <c r="Y644" s="11" t="s">
        <v>51</v>
      </c>
      <c r="Z644" s="23">
        <v>13</v>
      </c>
      <c r="AA644" s="23">
        <v>31</v>
      </c>
      <c r="AB644" s="23">
        <v>5</v>
      </c>
      <c r="AC644" s="23"/>
      <c r="AD644" s="23"/>
    </row>
    <row r="645" spans="1:31" ht="36" hidden="1" customHeight="1">
      <c r="A645" s="32">
        <v>50</v>
      </c>
      <c r="B645" s="55" t="s">
        <v>1936</v>
      </c>
      <c r="C645" s="11" t="s">
        <v>1937</v>
      </c>
      <c r="D645" s="13" t="s">
        <v>55</v>
      </c>
      <c r="E645" s="11" t="s">
        <v>1938</v>
      </c>
      <c r="F645" s="14">
        <v>5057855</v>
      </c>
      <c r="G645" s="73"/>
      <c r="H645" s="13"/>
      <c r="I645" s="13"/>
      <c r="J645" s="13"/>
      <c r="K645" s="73"/>
      <c r="L645" s="74"/>
      <c r="M645" s="73"/>
      <c r="N645" s="74"/>
      <c r="O645" s="74"/>
      <c r="P645" s="73"/>
      <c r="Q645" s="73"/>
      <c r="R645" s="74"/>
      <c r="S645" s="73"/>
      <c r="T645" s="74"/>
      <c r="U645" s="74"/>
      <c r="V645" s="16">
        <f t="shared" si="25"/>
        <v>780.42702650000001</v>
      </c>
      <c r="W645" s="59">
        <v>780.42702650000001</v>
      </c>
      <c r="X645" s="59">
        <f t="shared" si="24"/>
        <v>780.42702650000001</v>
      </c>
      <c r="Y645" s="48" t="s">
        <v>34</v>
      </c>
      <c r="Z645" s="23"/>
      <c r="AA645" s="23"/>
      <c r="AB645" s="23">
        <v>1</v>
      </c>
      <c r="AC645" s="23"/>
      <c r="AD645" s="23"/>
      <c r="AE645" s="10">
        <f>AE644+1</f>
        <v>1</v>
      </c>
    </row>
    <row r="646" spans="1:31" ht="36" hidden="1" customHeight="1">
      <c r="A646" s="32">
        <v>51</v>
      </c>
      <c r="B646" s="55" t="s">
        <v>1939</v>
      </c>
      <c r="C646" s="11" t="s">
        <v>1940</v>
      </c>
      <c r="D646" s="13" t="s">
        <v>55</v>
      </c>
      <c r="E646" s="11" t="s">
        <v>1938</v>
      </c>
      <c r="F646" s="14">
        <v>4347200</v>
      </c>
      <c r="G646" s="73"/>
      <c r="H646" s="13"/>
      <c r="I646" s="13"/>
      <c r="J646" s="13"/>
      <c r="K646" s="73"/>
      <c r="L646" s="74"/>
      <c r="M646" s="73"/>
      <c r="N646" s="74"/>
      <c r="O646" s="74"/>
      <c r="P646" s="73"/>
      <c r="Q646" s="73"/>
      <c r="R646" s="74"/>
      <c r="S646" s="73"/>
      <c r="T646" s="74"/>
      <c r="U646" s="74"/>
      <c r="V646" s="16">
        <f t="shared" si="25"/>
        <v>670.77296000000001</v>
      </c>
      <c r="W646" s="59">
        <v>670.77296000000001</v>
      </c>
      <c r="X646" s="59">
        <f t="shared" si="24"/>
        <v>670.77296000000001</v>
      </c>
      <c r="Y646" s="48" t="s">
        <v>34</v>
      </c>
      <c r="Z646" s="23"/>
      <c r="AA646" s="23"/>
      <c r="AB646" s="23">
        <v>1</v>
      </c>
      <c r="AC646" s="23"/>
      <c r="AD646" s="23"/>
      <c r="AE646" s="10">
        <f>AE645+1</f>
        <v>2</v>
      </c>
    </row>
    <row r="647" spans="1:31" ht="36" hidden="1" customHeight="1">
      <c r="A647" s="32">
        <v>52</v>
      </c>
      <c r="B647" s="55" t="s">
        <v>1941</v>
      </c>
      <c r="C647" s="11" t="s">
        <v>1942</v>
      </c>
      <c r="D647" s="56" t="s">
        <v>947</v>
      </c>
      <c r="E647" s="11" t="s">
        <v>1943</v>
      </c>
      <c r="F647" s="14">
        <v>8096970</v>
      </c>
      <c r="G647" s="73">
        <v>3600</v>
      </c>
      <c r="H647" s="13"/>
      <c r="I647" s="13"/>
      <c r="J647" s="13"/>
      <c r="K647" s="73">
        <v>43</v>
      </c>
      <c r="L647" s="74"/>
      <c r="M647" s="73"/>
      <c r="N647" s="74"/>
      <c r="O647" s="74"/>
      <c r="P647" s="73"/>
      <c r="Q647" s="73"/>
      <c r="R647" s="74"/>
      <c r="S647" s="73"/>
      <c r="T647" s="74"/>
      <c r="U647" s="74"/>
      <c r="V647" s="16">
        <f t="shared" si="25"/>
        <v>3813.2224710000005</v>
      </c>
      <c r="W647" s="59">
        <v>3807</v>
      </c>
      <c r="X647" s="59">
        <f t="shared" si="24"/>
        <v>3807</v>
      </c>
      <c r="Y647" s="11" t="s">
        <v>34</v>
      </c>
      <c r="Z647" s="23"/>
      <c r="AA647" s="23"/>
      <c r="AB647" s="23">
        <v>5</v>
      </c>
      <c r="AC647" s="23"/>
      <c r="AD647" s="23"/>
      <c r="AE647" s="10">
        <f>AE646+1</f>
        <v>3</v>
      </c>
    </row>
    <row r="648" spans="1:31" ht="36" hidden="1" customHeight="1">
      <c r="A648" s="32">
        <v>53</v>
      </c>
      <c r="B648" s="53" t="s">
        <v>1944</v>
      </c>
      <c r="C648" s="48" t="s">
        <v>1832</v>
      </c>
      <c r="D648" s="48" t="s">
        <v>32</v>
      </c>
      <c r="E648" s="54" t="s">
        <v>1945</v>
      </c>
      <c r="F648" s="16">
        <v>3451351</v>
      </c>
      <c r="G648" s="73"/>
      <c r="H648" s="13"/>
      <c r="I648" s="13"/>
      <c r="J648" s="13"/>
      <c r="K648" s="73">
        <v>324</v>
      </c>
      <c r="L648" s="74"/>
      <c r="M648" s="73">
        <v>1067</v>
      </c>
      <c r="N648" s="74"/>
      <c r="O648" s="74"/>
      <c r="P648" s="73"/>
      <c r="Q648" s="73"/>
      <c r="R648" s="74"/>
      <c r="S648" s="73"/>
      <c r="T648" s="74"/>
      <c r="U648" s="74">
        <v>9</v>
      </c>
      <c r="V648" s="16">
        <f t="shared" si="25"/>
        <v>1919.3534592999999</v>
      </c>
      <c r="W648" s="59">
        <v>1831</v>
      </c>
      <c r="X648" s="59">
        <f t="shared" si="24"/>
        <v>1831</v>
      </c>
      <c r="Y648" s="11" t="s">
        <v>34</v>
      </c>
      <c r="Z648" s="23">
        <v>13</v>
      </c>
      <c r="AA648" s="23">
        <v>31</v>
      </c>
      <c r="AB648" s="23">
        <v>5</v>
      </c>
      <c r="AC648" s="23" t="s">
        <v>1946</v>
      </c>
      <c r="AD648" s="23">
        <v>467</v>
      </c>
    </row>
    <row r="649" spans="1:31" ht="36" hidden="1" customHeight="1">
      <c r="A649" s="32">
        <v>54</v>
      </c>
      <c r="B649" s="53" t="s">
        <v>1947</v>
      </c>
      <c r="C649" s="48" t="s">
        <v>1801</v>
      </c>
      <c r="D649" s="48" t="s">
        <v>32</v>
      </c>
      <c r="E649" s="54" t="s">
        <v>1918</v>
      </c>
      <c r="F649" s="16">
        <v>9786631</v>
      </c>
      <c r="G649" s="73"/>
      <c r="H649" s="13"/>
      <c r="I649" s="13"/>
      <c r="J649" s="13"/>
      <c r="K649" s="78">
        <v>208</v>
      </c>
      <c r="L649" s="74"/>
      <c r="M649" s="73"/>
      <c r="N649" s="74"/>
      <c r="O649" s="74"/>
      <c r="P649" s="78">
        <v>40000</v>
      </c>
      <c r="Q649" s="78"/>
      <c r="R649" s="74"/>
      <c r="S649" s="73"/>
      <c r="T649" s="74"/>
      <c r="U649" s="74">
        <v>93</v>
      </c>
      <c r="V649" s="16">
        <f t="shared" si="25"/>
        <v>1755.4371633000003</v>
      </c>
      <c r="W649" s="59">
        <v>1828</v>
      </c>
      <c r="X649" s="59">
        <f t="shared" si="24"/>
        <v>1828</v>
      </c>
      <c r="Y649" s="11" t="s">
        <v>34</v>
      </c>
      <c r="Z649" s="23">
        <v>13</v>
      </c>
      <c r="AA649" s="23">
        <v>31</v>
      </c>
      <c r="AB649" s="23">
        <v>5</v>
      </c>
      <c r="AC649" s="23"/>
      <c r="AD649" s="23"/>
    </row>
    <row r="650" spans="1:31" ht="36" hidden="1" customHeight="1">
      <c r="A650" s="32">
        <v>55</v>
      </c>
      <c r="B650" s="53" t="s">
        <v>1948</v>
      </c>
      <c r="C650" s="52" t="s">
        <v>1949</v>
      </c>
      <c r="D650" s="48" t="s">
        <v>947</v>
      </c>
      <c r="E650" s="52" t="s">
        <v>1950</v>
      </c>
      <c r="F650" s="16">
        <v>7598409</v>
      </c>
      <c r="G650" s="73"/>
      <c r="H650" s="13"/>
      <c r="I650" s="13"/>
      <c r="J650" s="13"/>
      <c r="K650" s="73"/>
      <c r="L650" s="74"/>
      <c r="M650" s="73"/>
      <c r="N650" s="74"/>
      <c r="O650" s="74"/>
      <c r="P650" s="73"/>
      <c r="Q650" s="73"/>
      <c r="R650" s="74"/>
      <c r="S650" s="73"/>
      <c r="T650" s="74"/>
      <c r="U650" s="74"/>
      <c r="V650" s="16">
        <f t="shared" si="25"/>
        <v>1172.4345087000002</v>
      </c>
      <c r="W650" s="59">
        <v>1172.4345087000002</v>
      </c>
      <c r="X650" s="59">
        <f t="shared" si="24"/>
        <v>1172.4345087000002</v>
      </c>
      <c r="Y650" s="11" t="s">
        <v>34</v>
      </c>
      <c r="Z650" s="23"/>
      <c r="AA650" s="23"/>
      <c r="AB650" s="23">
        <v>5</v>
      </c>
      <c r="AC650" s="23"/>
      <c r="AD650" s="23"/>
    </row>
    <row r="651" spans="1:31" ht="36" hidden="1" customHeight="1">
      <c r="A651" s="32">
        <v>56</v>
      </c>
      <c r="B651" s="53" t="s">
        <v>1951</v>
      </c>
      <c r="C651" s="52" t="s">
        <v>1952</v>
      </c>
      <c r="D651" s="48" t="s">
        <v>947</v>
      </c>
      <c r="E651" s="52" t="s">
        <v>1953</v>
      </c>
      <c r="F651" s="16">
        <v>11524957</v>
      </c>
      <c r="G651" s="73"/>
      <c r="H651" s="13"/>
      <c r="I651" s="13"/>
      <c r="J651" s="13"/>
      <c r="K651" s="73"/>
      <c r="L651" s="74"/>
      <c r="M651" s="73"/>
      <c r="N651" s="74"/>
      <c r="O651" s="74"/>
      <c r="P651" s="73"/>
      <c r="Q651" s="73"/>
      <c r="R651" s="74"/>
      <c r="S651" s="73"/>
      <c r="T651" s="74"/>
      <c r="U651" s="74"/>
      <c r="V651" s="16">
        <f t="shared" si="25"/>
        <v>1778.3008651</v>
      </c>
      <c r="W651" s="59">
        <v>1778.3008651</v>
      </c>
      <c r="X651" s="59">
        <f t="shared" si="24"/>
        <v>1778.3008651</v>
      </c>
      <c r="Y651" s="11" t="s">
        <v>34</v>
      </c>
      <c r="Z651" s="23"/>
      <c r="AA651" s="23"/>
      <c r="AB651" s="23">
        <v>5</v>
      </c>
      <c r="AC651" s="23"/>
      <c r="AD651" s="23"/>
    </row>
    <row r="652" spans="1:31" ht="36" hidden="1" customHeight="1">
      <c r="A652" s="32">
        <v>57</v>
      </c>
      <c r="B652" s="53" t="s">
        <v>1954</v>
      </c>
      <c r="C652" s="52" t="s">
        <v>1955</v>
      </c>
      <c r="D652" s="48" t="s">
        <v>947</v>
      </c>
      <c r="E652" s="52" t="s">
        <v>1956</v>
      </c>
      <c r="F652" s="16">
        <v>53890364</v>
      </c>
      <c r="G652" s="73"/>
      <c r="H652" s="13"/>
      <c r="I652" s="13"/>
      <c r="J652" s="13"/>
      <c r="K652" s="73"/>
      <c r="L652" s="74"/>
      <c r="M652" s="73"/>
      <c r="N652" s="74"/>
      <c r="O652" s="74"/>
      <c r="P652" s="73"/>
      <c r="Q652" s="73"/>
      <c r="R652" s="74"/>
      <c r="S652" s="73"/>
      <c r="T652" s="74"/>
      <c r="U652" s="74"/>
      <c r="V652" s="16">
        <f t="shared" si="25"/>
        <v>8315.2831652000004</v>
      </c>
      <c r="W652" s="59">
        <v>8315.2831652000004</v>
      </c>
      <c r="X652" s="59">
        <f t="shared" si="24"/>
        <v>8315.2831652000004</v>
      </c>
      <c r="Y652" s="11" t="s">
        <v>34</v>
      </c>
      <c r="Z652" s="23"/>
      <c r="AA652" s="23"/>
      <c r="AB652" s="23">
        <v>5</v>
      </c>
      <c r="AC652" s="23"/>
      <c r="AD652" s="23"/>
    </row>
    <row r="653" spans="1:31" ht="36" hidden="1" customHeight="1">
      <c r="A653" s="32">
        <v>58</v>
      </c>
      <c r="B653" s="53" t="s">
        <v>1957</v>
      </c>
      <c r="C653" s="52" t="s">
        <v>1958</v>
      </c>
      <c r="D653" s="48" t="s">
        <v>947</v>
      </c>
      <c r="E653" s="52" t="s">
        <v>1959</v>
      </c>
      <c r="F653" s="16">
        <v>13332769</v>
      </c>
      <c r="G653" s="73"/>
      <c r="H653" s="13"/>
      <c r="I653" s="13"/>
      <c r="J653" s="13"/>
      <c r="K653" s="73"/>
      <c r="L653" s="74"/>
      <c r="M653" s="73"/>
      <c r="N653" s="74"/>
      <c r="O653" s="74"/>
      <c r="P653" s="73"/>
      <c r="Q653" s="73"/>
      <c r="R653" s="74"/>
      <c r="S653" s="73"/>
      <c r="T653" s="74"/>
      <c r="U653" s="74"/>
      <c r="V653" s="16">
        <f t="shared" si="25"/>
        <v>2057.2462567000002</v>
      </c>
      <c r="W653" s="59">
        <v>2057.2462567000002</v>
      </c>
      <c r="X653" s="59">
        <f t="shared" si="24"/>
        <v>2057.2462567000002</v>
      </c>
      <c r="Y653" s="11" t="s">
        <v>34</v>
      </c>
      <c r="Z653" s="23"/>
      <c r="AA653" s="23"/>
      <c r="AB653" s="23">
        <v>5</v>
      </c>
      <c r="AC653" s="23"/>
      <c r="AD653" s="23"/>
    </row>
    <row r="654" spans="1:31" ht="36" hidden="1" customHeight="1">
      <c r="A654" s="32">
        <v>59</v>
      </c>
      <c r="B654" s="53" t="s">
        <v>1960</v>
      </c>
      <c r="C654" s="52" t="s">
        <v>1961</v>
      </c>
      <c r="D654" s="48" t="s">
        <v>947</v>
      </c>
      <c r="E654" s="52" t="s">
        <v>1962</v>
      </c>
      <c r="F654" s="16">
        <v>15101854</v>
      </c>
      <c r="G654" s="73"/>
      <c r="H654" s="13"/>
      <c r="I654" s="13"/>
      <c r="J654" s="13"/>
      <c r="K654" s="73"/>
      <c r="L654" s="74"/>
      <c r="M654" s="73"/>
      <c r="N654" s="74"/>
      <c r="O654" s="74"/>
      <c r="P654" s="73"/>
      <c r="Q654" s="73"/>
      <c r="R654" s="74"/>
      <c r="S654" s="73"/>
      <c r="T654" s="74"/>
      <c r="U654" s="74"/>
      <c r="V654" s="16">
        <f t="shared" si="25"/>
        <v>2330.2160722000003</v>
      </c>
      <c r="W654" s="59">
        <v>2330.2160722000003</v>
      </c>
      <c r="X654" s="59">
        <f t="shared" si="24"/>
        <v>2330.2160722000003</v>
      </c>
      <c r="Y654" s="11" t="s">
        <v>34</v>
      </c>
      <c r="Z654" s="23"/>
      <c r="AA654" s="23"/>
      <c r="AB654" s="23">
        <v>5</v>
      </c>
      <c r="AC654" s="23"/>
      <c r="AD654" s="23"/>
    </row>
    <row r="655" spans="1:31" ht="36" hidden="1" customHeight="1">
      <c r="A655" s="32">
        <v>60</v>
      </c>
      <c r="B655" s="53" t="s">
        <v>1963</v>
      </c>
      <c r="C655" s="52" t="s">
        <v>1964</v>
      </c>
      <c r="D655" s="48" t="s">
        <v>947</v>
      </c>
      <c r="E655" s="52" t="s">
        <v>1965</v>
      </c>
      <c r="F655" s="16">
        <v>9058924</v>
      </c>
      <c r="G655" s="73"/>
      <c r="H655" s="13"/>
      <c r="I655" s="13"/>
      <c r="J655" s="13"/>
      <c r="K655" s="73"/>
      <c r="L655" s="74"/>
      <c r="M655" s="73"/>
      <c r="N655" s="74"/>
      <c r="O655" s="74"/>
      <c r="P655" s="73"/>
      <c r="Q655" s="73"/>
      <c r="R655" s="74"/>
      <c r="S655" s="73"/>
      <c r="T655" s="74"/>
      <c r="U655" s="74"/>
      <c r="V655" s="16">
        <f t="shared" si="25"/>
        <v>1397.7919732</v>
      </c>
      <c r="W655" s="59">
        <v>1397.7919732</v>
      </c>
      <c r="X655" s="59">
        <f t="shared" si="24"/>
        <v>1397.7919732</v>
      </c>
      <c r="Y655" s="11" t="s">
        <v>34</v>
      </c>
      <c r="Z655" s="23"/>
      <c r="AA655" s="23"/>
      <c r="AB655" s="23">
        <v>5</v>
      </c>
      <c r="AC655" s="23"/>
      <c r="AD655" s="23"/>
    </row>
    <row r="656" spans="1:31" ht="36" hidden="1" customHeight="1">
      <c r="A656" s="32">
        <v>61</v>
      </c>
      <c r="B656" s="53" t="s">
        <v>1966</v>
      </c>
      <c r="C656" s="52" t="s">
        <v>1967</v>
      </c>
      <c r="D656" s="48" t="s">
        <v>1244</v>
      </c>
      <c r="E656" s="52" t="s">
        <v>1968</v>
      </c>
      <c r="F656" s="16">
        <v>7485839</v>
      </c>
      <c r="G656" s="73"/>
      <c r="H656" s="13"/>
      <c r="I656" s="13"/>
      <c r="J656" s="13"/>
      <c r="K656" s="73"/>
      <c r="L656" s="74"/>
      <c r="M656" s="73"/>
      <c r="N656" s="74"/>
      <c r="O656" s="74"/>
      <c r="P656" s="73"/>
      <c r="Q656" s="73"/>
      <c r="R656" s="74"/>
      <c r="S656" s="73"/>
      <c r="T656" s="74"/>
      <c r="U656" s="74"/>
      <c r="V656" s="16">
        <f t="shared" si="25"/>
        <v>1155.0649577000001</v>
      </c>
      <c r="W656" s="59">
        <v>1155.0649577000001</v>
      </c>
      <c r="X656" s="59">
        <f t="shared" si="24"/>
        <v>1155.0649577000001</v>
      </c>
      <c r="Y656" s="48" t="s">
        <v>34</v>
      </c>
      <c r="Z656" s="23"/>
      <c r="AA656" s="23"/>
      <c r="AB656" s="23">
        <v>3</v>
      </c>
      <c r="AC656" s="23"/>
      <c r="AD656" s="23"/>
    </row>
    <row r="657" spans="1:31" ht="36" hidden="1" customHeight="1">
      <c r="A657" s="32">
        <v>62</v>
      </c>
      <c r="B657" s="53" t="s">
        <v>1969</v>
      </c>
      <c r="C657" s="52" t="s">
        <v>1970</v>
      </c>
      <c r="D657" s="48" t="s">
        <v>947</v>
      </c>
      <c r="E657" s="52" t="s">
        <v>1971</v>
      </c>
      <c r="F657" s="16">
        <v>8205873</v>
      </c>
      <c r="G657" s="73"/>
      <c r="H657" s="13"/>
      <c r="I657" s="13"/>
      <c r="J657" s="13"/>
      <c r="K657" s="73"/>
      <c r="L657" s="74"/>
      <c r="M657" s="73"/>
      <c r="N657" s="74"/>
      <c r="O657" s="74"/>
      <c r="P657" s="73"/>
      <c r="Q657" s="73"/>
      <c r="R657" s="74"/>
      <c r="S657" s="73"/>
      <c r="T657" s="74"/>
      <c r="U657" s="74"/>
      <c r="V657" s="16">
        <f t="shared" si="25"/>
        <v>1266.1662039</v>
      </c>
      <c r="W657" s="59">
        <v>1266.1662039</v>
      </c>
      <c r="X657" s="59">
        <f t="shared" si="24"/>
        <v>1266.1662039</v>
      </c>
      <c r="Y657" s="11" t="s">
        <v>34</v>
      </c>
      <c r="Z657" s="23"/>
      <c r="AA657" s="23"/>
      <c r="AB657" s="23">
        <v>5</v>
      </c>
      <c r="AC657" s="23"/>
      <c r="AD657" s="23"/>
    </row>
    <row r="658" spans="1:31" ht="36" hidden="1" customHeight="1">
      <c r="A658" s="32">
        <v>63</v>
      </c>
      <c r="B658" s="53" t="s">
        <v>1972</v>
      </c>
      <c r="C658" s="52" t="s">
        <v>1973</v>
      </c>
      <c r="D658" s="48" t="s">
        <v>947</v>
      </c>
      <c r="E658" s="52" t="s">
        <v>1974</v>
      </c>
      <c r="F658" s="16">
        <v>12379536</v>
      </c>
      <c r="G658" s="73"/>
      <c r="H658" s="13"/>
      <c r="I658" s="13"/>
      <c r="J658" s="13"/>
      <c r="K658" s="73"/>
      <c r="L658" s="74"/>
      <c r="M658" s="73"/>
      <c r="N658" s="74"/>
      <c r="O658" s="74"/>
      <c r="P658" s="73"/>
      <c r="Q658" s="73"/>
      <c r="R658" s="74"/>
      <c r="S658" s="73"/>
      <c r="T658" s="74"/>
      <c r="U658" s="74"/>
      <c r="V658" s="16">
        <f t="shared" si="25"/>
        <v>1910.1624048000001</v>
      </c>
      <c r="W658" s="59">
        <v>1910.1624048000001</v>
      </c>
      <c r="X658" s="59">
        <f t="shared" si="24"/>
        <v>1910.1624048000001</v>
      </c>
      <c r="Y658" s="11" t="s">
        <v>34</v>
      </c>
      <c r="Z658" s="23"/>
      <c r="AA658" s="23"/>
      <c r="AB658" s="23">
        <v>5</v>
      </c>
      <c r="AC658" s="23"/>
      <c r="AD658" s="23"/>
    </row>
    <row r="659" spans="1:31" ht="36" hidden="1" customHeight="1">
      <c r="A659" s="32">
        <v>64</v>
      </c>
      <c r="B659" s="53" t="s">
        <v>1975</v>
      </c>
      <c r="C659" s="52" t="s">
        <v>1976</v>
      </c>
      <c r="D659" s="48" t="s">
        <v>947</v>
      </c>
      <c r="E659" s="52" t="s">
        <v>33</v>
      </c>
      <c r="F659" s="16">
        <v>15263379</v>
      </c>
      <c r="G659" s="73"/>
      <c r="H659" s="13"/>
      <c r="I659" s="13"/>
      <c r="J659" s="13"/>
      <c r="K659" s="73"/>
      <c r="L659" s="74"/>
      <c r="M659" s="73"/>
      <c r="N659" s="74"/>
      <c r="O659" s="74"/>
      <c r="P659" s="73"/>
      <c r="Q659" s="73"/>
      <c r="R659" s="74"/>
      <c r="S659" s="73"/>
      <c r="T659" s="74"/>
      <c r="U659" s="74"/>
      <c r="V659" s="16">
        <f t="shared" si="25"/>
        <v>2355.1393797000001</v>
      </c>
      <c r="W659" s="59">
        <v>2355.1393797000001</v>
      </c>
      <c r="X659" s="59">
        <f t="shared" si="24"/>
        <v>2355.1393797000001</v>
      </c>
      <c r="Y659" s="11" t="s">
        <v>34</v>
      </c>
      <c r="Z659" s="23"/>
      <c r="AA659" s="23"/>
      <c r="AB659" s="23">
        <v>5</v>
      </c>
      <c r="AC659" s="23"/>
      <c r="AD659" s="23"/>
    </row>
    <row r="660" spans="1:31" ht="36" hidden="1" customHeight="1">
      <c r="A660" s="32">
        <v>65</v>
      </c>
      <c r="B660" s="53" t="s">
        <v>1977</v>
      </c>
      <c r="C660" s="52" t="s">
        <v>1978</v>
      </c>
      <c r="D660" s="48" t="s">
        <v>947</v>
      </c>
      <c r="E660" s="52" t="s">
        <v>33</v>
      </c>
      <c r="F660" s="16">
        <v>9047848</v>
      </c>
      <c r="G660" s="73"/>
      <c r="H660" s="13"/>
      <c r="I660" s="13"/>
      <c r="J660" s="13"/>
      <c r="K660" s="73"/>
      <c r="L660" s="74"/>
      <c r="M660" s="73"/>
      <c r="N660" s="74"/>
      <c r="O660" s="74"/>
      <c r="P660" s="73"/>
      <c r="Q660" s="73"/>
      <c r="R660" s="74"/>
      <c r="S660" s="73"/>
      <c r="T660" s="74"/>
      <c r="U660" s="74"/>
      <c r="V660" s="16">
        <f t="shared" si="25"/>
        <v>1396.0829464000001</v>
      </c>
      <c r="W660" s="59">
        <v>1396.0829464000001</v>
      </c>
      <c r="X660" s="59">
        <f t="shared" si="24"/>
        <v>1396.0829464000001</v>
      </c>
      <c r="Y660" s="11" t="s">
        <v>34</v>
      </c>
      <c r="Z660" s="23"/>
      <c r="AA660" s="23"/>
      <c r="AB660" s="23">
        <v>5</v>
      </c>
      <c r="AC660" s="23"/>
      <c r="AD660" s="23"/>
    </row>
    <row r="661" spans="1:31" ht="36" hidden="1" customHeight="1">
      <c r="A661" s="32">
        <v>66</v>
      </c>
      <c r="B661" s="53" t="s">
        <v>1979</v>
      </c>
      <c r="C661" s="52" t="s">
        <v>1980</v>
      </c>
      <c r="D661" s="48" t="s">
        <v>947</v>
      </c>
      <c r="E661" s="52" t="s">
        <v>1965</v>
      </c>
      <c r="F661" s="16">
        <v>6527360</v>
      </c>
      <c r="G661" s="73"/>
      <c r="H661" s="13"/>
      <c r="I661" s="13"/>
      <c r="J661" s="13"/>
      <c r="K661" s="73"/>
      <c r="L661" s="74"/>
      <c r="M661" s="73"/>
      <c r="N661" s="74"/>
      <c r="O661" s="74"/>
      <c r="P661" s="73"/>
      <c r="Q661" s="73"/>
      <c r="R661" s="74"/>
      <c r="S661" s="73"/>
      <c r="T661" s="74"/>
      <c r="U661" s="74"/>
      <c r="V661" s="16">
        <f t="shared" si="25"/>
        <v>1007.1716480000001</v>
      </c>
      <c r="W661" s="59">
        <v>1007.1716480000001</v>
      </c>
      <c r="X661" s="59">
        <f t="shared" si="24"/>
        <v>1007.1716480000001</v>
      </c>
      <c r="Y661" s="11" t="s">
        <v>34</v>
      </c>
      <c r="Z661" s="23"/>
      <c r="AA661" s="23"/>
      <c r="AB661" s="23">
        <v>5</v>
      </c>
      <c r="AC661" s="23"/>
      <c r="AD661" s="23"/>
    </row>
    <row r="662" spans="1:31" ht="36" hidden="1" customHeight="1">
      <c r="A662" s="32">
        <v>67</v>
      </c>
      <c r="B662" s="53" t="s">
        <v>1981</v>
      </c>
      <c r="C662" s="52" t="s">
        <v>1982</v>
      </c>
      <c r="D662" s="48" t="s">
        <v>947</v>
      </c>
      <c r="E662" s="52" t="s">
        <v>1983</v>
      </c>
      <c r="F662" s="16">
        <v>17770720</v>
      </c>
      <c r="G662" s="73"/>
      <c r="H662" s="13"/>
      <c r="I662" s="13"/>
      <c r="J662" s="13"/>
      <c r="K662" s="73"/>
      <c r="L662" s="74"/>
      <c r="M662" s="73"/>
      <c r="N662" s="74"/>
      <c r="O662" s="74"/>
      <c r="P662" s="73"/>
      <c r="Q662" s="73"/>
      <c r="R662" s="74"/>
      <c r="S662" s="73"/>
      <c r="T662" s="74"/>
      <c r="U662" s="74"/>
      <c r="V662" s="16">
        <f t="shared" si="25"/>
        <v>2742.0220960000001</v>
      </c>
      <c r="W662" s="59">
        <v>2742.0220960000001</v>
      </c>
      <c r="X662" s="59">
        <f t="shared" si="24"/>
        <v>2742.0220960000001</v>
      </c>
      <c r="Y662" s="11" t="s">
        <v>34</v>
      </c>
      <c r="Z662" s="23"/>
      <c r="AA662" s="23"/>
      <c r="AB662" s="23">
        <v>5</v>
      </c>
      <c r="AC662" s="23"/>
      <c r="AD662" s="23"/>
    </row>
    <row r="663" spans="1:31" ht="36" hidden="1" customHeight="1">
      <c r="A663" s="32">
        <v>68</v>
      </c>
      <c r="B663" s="53" t="s">
        <v>1984</v>
      </c>
      <c r="C663" s="52" t="s">
        <v>1985</v>
      </c>
      <c r="D663" s="48" t="s">
        <v>947</v>
      </c>
      <c r="E663" s="52" t="s">
        <v>33</v>
      </c>
      <c r="F663" s="16">
        <v>8633394</v>
      </c>
      <c r="G663" s="73"/>
      <c r="H663" s="13"/>
      <c r="I663" s="13"/>
      <c r="J663" s="13"/>
      <c r="K663" s="73"/>
      <c r="L663" s="74"/>
      <c r="M663" s="73"/>
      <c r="N663" s="74"/>
      <c r="O663" s="74"/>
      <c r="P663" s="73"/>
      <c r="Q663" s="73"/>
      <c r="R663" s="74"/>
      <c r="S663" s="73"/>
      <c r="T663" s="74"/>
      <c r="U663" s="74"/>
      <c r="V663" s="16">
        <f t="shared" si="25"/>
        <v>1332.1326942000001</v>
      </c>
      <c r="W663" s="59">
        <v>1332.1326942000001</v>
      </c>
      <c r="X663" s="59">
        <f t="shared" si="24"/>
        <v>1332.1326942000001</v>
      </c>
      <c r="Y663" s="11" t="s">
        <v>34</v>
      </c>
      <c r="Z663" s="23"/>
      <c r="AA663" s="23"/>
      <c r="AB663" s="23">
        <v>5</v>
      </c>
      <c r="AC663" s="23"/>
      <c r="AD663" s="23"/>
    </row>
    <row r="664" spans="1:31" ht="36" hidden="1" customHeight="1">
      <c r="A664" s="32">
        <v>69</v>
      </c>
      <c r="B664" s="53" t="s">
        <v>1986</v>
      </c>
      <c r="C664" s="52" t="s">
        <v>1987</v>
      </c>
      <c r="D664" s="48" t="s">
        <v>947</v>
      </c>
      <c r="E664" s="52" t="s">
        <v>1988</v>
      </c>
      <c r="F664" s="16">
        <v>184288892</v>
      </c>
      <c r="G664" s="73"/>
      <c r="H664" s="13"/>
      <c r="I664" s="13"/>
      <c r="J664" s="13"/>
      <c r="K664" s="73"/>
      <c r="L664" s="74"/>
      <c r="M664" s="73"/>
      <c r="N664" s="74"/>
      <c r="O664" s="74"/>
      <c r="P664" s="73"/>
      <c r="Q664" s="73"/>
      <c r="R664" s="74"/>
      <c r="S664" s="73"/>
      <c r="T664" s="74"/>
      <c r="U664" s="74"/>
      <c r="V664" s="16">
        <f t="shared" si="25"/>
        <v>28435.776035600004</v>
      </c>
      <c r="W664" s="59">
        <v>28435.776035600004</v>
      </c>
      <c r="X664" s="59">
        <f t="shared" ref="X664:X685" si="26">IF(Y664="EVN",V664,W664)</f>
        <v>28435.776035600004</v>
      </c>
      <c r="Y664" s="11" t="s">
        <v>34</v>
      </c>
      <c r="Z664" s="23"/>
      <c r="AA664" s="23"/>
      <c r="AB664" s="23">
        <v>5</v>
      </c>
      <c r="AC664" s="23"/>
      <c r="AD664" s="23"/>
    </row>
    <row r="665" spans="1:31" ht="36" hidden="1" customHeight="1">
      <c r="A665" s="32">
        <v>70</v>
      </c>
      <c r="B665" s="53" t="s">
        <v>1989</v>
      </c>
      <c r="C665" s="52" t="s">
        <v>1857</v>
      </c>
      <c r="D665" s="48" t="s">
        <v>947</v>
      </c>
      <c r="E665" s="52" t="s">
        <v>1990</v>
      </c>
      <c r="F665" s="16">
        <v>6928111</v>
      </c>
      <c r="G665" s="73"/>
      <c r="H665" s="13"/>
      <c r="I665" s="13"/>
      <c r="J665" s="13"/>
      <c r="K665" s="73"/>
      <c r="L665" s="74"/>
      <c r="M665" s="73"/>
      <c r="N665" s="74"/>
      <c r="O665" s="74"/>
      <c r="P665" s="73"/>
      <c r="Q665" s="73"/>
      <c r="R665" s="74"/>
      <c r="S665" s="73"/>
      <c r="T665" s="74"/>
      <c r="U665" s="74"/>
      <c r="V665" s="16">
        <f t="shared" si="25"/>
        <v>1069.0075273</v>
      </c>
      <c r="W665" s="59">
        <v>1069.0075273</v>
      </c>
      <c r="X665" s="59">
        <f t="shared" si="26"/>
        <v>1069.0075273</v>
      </c>
      <c r="Y665" s="11" t="s">
        <v>34</v>
      </c>
      <c r="Z665" s="23"/>
      <c r="AA665" s="23"/>
      <c r="AB665" s="23">
        <v>5</v>
      </c>
      <c r="AC665" s="23"/>
      <c r="AD665" s="23"/>
    </row>
    <row r="666" spans="1:31" ht="36" hidden="1" customHeight="1">
      <c r="A666" s="32">
        <v>71</v>
      </c>
      <c r="B666" s="53" t="s">
        <v>1991</v>
      </c>
      <c r="C666" s="52" t="s">
        <v>1992</v>
      </c>
      <c r="D666" s="48" t="s">
        <v>947</v>
      </c>
      <c r="E666" s="52" t="s">
        <v>1993</v>
      </c>
      <c r="F666" s="16">
        <v>6707492</v>
      </c>
      <c r="G666" s="73"/>
      <c r="H666" s="13"/>
      <c r="I666" s="13"/>
      <c r="J666" s="13"/>
      <c r="K666" s="73"/>
      <c r="L666" s="74"/>
      <c r="M666" s="73"/>
      <c r="N666" s="74"/>
      <c r="O666" s="74"/>
      <c r="P666" s="73"/>
      <c r="Q666" s="73"/>
      <c r="R666" s="74"/>
      <c r="S666" s="73"/>
      <c r="T666" s="74"/>
      <c r="U666" s="74"/>
      <c r="V666" s="16">
        <f t="shared" si="25"/>
        <v>1034.9660156</v>
      </c>
      <c r="W666" s="59">
        <v>1034.9660156</v>
      </c>
      <c r="X666" s="59">
        <f t="shared" si="26"/>
        <v>1034.9660156</v>
      </c>
      <c r="Y666" s="11" t="s">
        <v>34</v>
      </c>
      <c r="Z666" s="23"/>
      <c r="AA666" s="23"/>
      <c r="AB666" s="23">
        <v>5</v>
      </c>
      <c r="AC666" s="23"/>
      <c r="AD666" s="23"/>
    </row>
    <row r="667" spans="1:31" ht="36" hidden="1" customHeight="1">
      <c r="A667" s="32">
        <v>72</v>
      </c>
      <c r="B667" s="53" t="s">
        <v>1994</v>
      </c>
      <c r="C667" s="52" t="s">
        <v>1995</v>
      </c>
      <c r="D667" s="48" t="s">
        <v>947</v>
      </c>
      <c r="E667" s="52" t="s">
        <v>1996</v>
      </c>
      <c r="F667" s="16">
        <v>4591293</v>
      </c>
      <c r="G667" s="73">
        <v>1696</v>
      </c>
      <c r="H667" s="13"/>
      <c r="I667" s="13"/>
      <c r="J667" s="13"/>
      <c r="K667" s="73"/>
      <c r="L667" s="74"/>
      <c r="M667" s="73"/>
      <c r="N667" s="74"/>
      <c r="O667" s="74"/>
      <c r="P667" s="73"/>
      <c r="Q667" s="73"/>
      <c r="R667" s="74"/>
      <c r="S667" s="73"/>
      <c r="T667" s="74"/>
      <c r="U667" s="74"/>
      <c r="V667" s="16">
        <f t="shared" si="25"/>
        <v>1895.6365099</v>
      </c>
      <c r="W667" s="59">
        <v>1890</v>
      </c>
      <c r="X667" s="59">
        <f t="shared" si="26"/>
        <v>1890</v>
      </c>
      <c r="Y667" s="11" t="s">
        <v>34</v>
      </c>
      <c r="Z667" s="23"/>
      <c r="AA667" s="23"/>
      <c r="AB667" s="23">
        <v>5</v>
      </c>
      <c r="AC667" s="23"/>
      <c r="AD667" s="23"/>
    </row>
    <row r="668" spans="1:31" ht="36" hidden="1" customHeight="1">
      <c r="A668" s="32">
        <v>73</v>
      </c>
      <c r="B668" s="53" t="s">
        <v>1997</v>
      </c>
      <c r="C668" s="52" t="s">
        <v>1998</v>
      </c>
      <c r="D668" s="48" t="s">
        <v>539</v>
      </c>
      <c r="E668" s="52" t="s">
        <v>1999</v>
      </c>
      <c r="F668" s="16">
        <v>5031148</v>
      </c>
      <c r="G668" s="73"/>
      <c r="H668" s="13"/>
      <c r="I668" s="13"/>
      <c r="J668" s="13"/>
      <c r="K668" s="73"/>
      <c r="L668" s="74"/>
      <c r="M668" s="73"/>
      <c r="N668" s="74"/>
      <c r="O668" s="74"/>
      <c r="P668" s="73"/>
      <c r="Q668" s="73"/>
      <c r="R668" s="74"/>
      <c r="S668" s="73"/>
      <c r="T668" s="74"/>
      <c r="U668" s="74"/>
      <c r="V668" s="16">
        <f t="shared" si="25"/>
        <v>776.30613640000001</v>
      </c>
      <c r="W668" s="59">
        <v>776.30613640000001</v>
      </c>
      <c r="X668" s="59">
        <f t="shared" si="26"/>
        <v>776.30613640000001</v>
      </c>
      <c r="Y668" s="48" t="s">
        <v>34</v>
      </c>
      <c r="Z668" s="23"/>
      <c r="AA668" s="23"/>
      <c r="AB668" s="23">
        <v>6</v>
      </c>
      <c r="AC668" s="23"/>
      <c r="AD668" s="23"/>
      <c r="AE668" s="10">
        <f>AE667+1</f>
        <v>1</v>
      </c>
    </row>
    <row r="669" spans="1:31" ht="36" hidden="1" customHeight="1">
      <c r="A669" s="32">
        <v>74</v>
      </c>
      <c r="B669" s="53" t="s">
        <v>2000</v>
      </c>
      <c r="C669" s="23" t="s">
        <v>1857</v>
      </c>
      <c r="D669" s="48" t="s">
        <v>32</v>
      </c>
      <c r="E669" s="52" t="s">
        <v>2001</v>
      </c>
      <c r="F669" s="16">
        <v>10617883</v>
      </c>
      <c r="G669" s="73"/>
      <c r="H669" s="13"/>
      <c r="I669" s="13"/>
      <c r="J669" s="13"/>
      <c r="K669" s="73"/>
      <c r="L669" s="74"/>
      <c r="M669" s="73"/>
      <c r="N669" s="74"/>
      <c r="O669" s="74"/>
      <c r="P669" s="73"/>
      <c r="Q669" s="73"/>
      <c r="R669" s="74"/>
      <c r="S669" s="73"/>
      <c r="T669" s="74"/>
      <c r="U669" s="74">
        <v>108</v>
      </c>
      <c r="V669" s="16">
        <f t="shared" si="25"/>
        <v>1638.3393469</v>
      </c>
      <c r="W669" s="59">
        <v>1756</v>
      </c>
      <c r="X669" s="59">
        <f t="shared" si="26"/>
        <v>1756</v>
      </c>
      <c r="Y669" s="11" t="s">
        <v>34</v>
      </c>
      <c r="Z669" s="23">
        <v>13</v>
      </c>
      <c r="AA669" s="23">
        <v>31</v>
      </c>
      <c r="AB669" s="23">
        <v>5</v>
      </c>
      <c r="AC669" s="23" t="s">
        <v>2002</v>
      </c>
      <c r="AD669" s="23">
        <v>499</v>
      </c>
    </row>
    <row r="670" spans="1:31" ht="36" hidden="1" customHeight="1">
      <c r="A670" s="32">
        <v>75</v>
      </c>
      <c r="B670" s="53" t="s">
        <v>2003</v>
      </c>
      <c r="C670" s="23" t="s">
        <v>1857</v>
      </c>
      <c r="D670" s="48" t="s">
        <v>32</v>
      </c>
      <c r="E670" s="23" t="s">
        <v>2004</v>
      </c>
      <c r="F670" s="16">
        <v>11056500</v>
      </c>
      <c r="G670" s="73"/>
      <c r="H670" s="13"/>
      <c r="I670" s="13"/>
      <c r="J670" s="13"/>
      <c r="K670" s="73"/>
      <c r="L670" s="74"/>
      <c r="M670" s="73"/>
      <c r="N670" s="74"/>
      <c r="O670" s="74"/>
      <c r="P670" s="73"/>
      <c r="Q670" s="73"/>
      <c r="R670" s="74"/>
      <c r="S670" s="73"/>
      <c r="T670" s="74"/>
      <c r="U670" s="74"/>
      <c r="V670" s="16">
        <f t="shared" si="25"/>
        <v>1706.0179500000002</v>
      </c>
      <c r="W670" s="59">
        <v>1706.0179500000002</v>
      </c>
      <c r="X670" s="59">
        <f t="shared" si="26"/>
        <v>1706.0179500000002</v>
      </c>
      <c r="Y670" s="11" t="s">
        <v>34</v>
      </c>
      <c r="Z670" s="23">
        <v>13</v>
      </c>
      <c r="AA670" s="23">
        <v>31</v>
      </c>
      <c r="AB670" s="23">
        <v>5</v>
      </c>
      <c r="AC670" s="23"/>
      <c r="AD670" s="23"/>
    </row>
    <row r="671" spans="1:31" ht="36" hidden="1" customHeight="1">
      <c r="A671" s="32">
        <v>76</v>
      </c>
      <c r="B671" s="53" t="s">
        <v>2005</v>
      </c>
      <c r="C671" s="52" t="s">
        <v>2006</v>
      </c>
      <c r="D671" s="13" t="s">
        <v>55</v>
      </c>
      <c r="E671" s="52"/>
      <c r="F671" s="16">
        <v>9658480</v>
      </c>
      <c r="G671" s="73"/>
      <c r="H671" s="13"/>
      <c r="I671" s="13"/>
      <c r="J671" s="13"/>
      <c r="K671" s="73"/>
      <c r="L671" s="74"/>
      <c r="M671" s="73"/>
      <c r="N671" s="74"/>
      <c r="O671" s="74"/>
      <c r="P671" s="73"/>
      <c r="Q671" s="73"/>
      <c r="R671" s="74"/>
      <c r="S671" s="73"/>
      <c r="T671" s="74"/>
      <c r="U671" s="74"/>
      <c r="V671" s="16">
        <f t="shared" si="25"/>
        <v>1490.3034640000001</v>
      </c>
      <c r="W671" s="59">
        <v>1490.3034640000001</v>
      </c>
      <c r="X671" s="59">
        <f t="shared" si="26"/>
        <v>1490.3034640000001</v>
      </c>
      <c r="Y671" s="48" t="s">
        <v>2007</v>
      </c>
      <c r="Z671" s="23">
        <v>13</v>
      </c>
      <c r="AA671" s="23">
        <v>31</v>
      </c>
      <c r="AB671" s="23">
        <v>1</v>
      </c>
      <c r="AC671" s="23"/>
      <c r="AD671" s="23"/>
    </row>
    <row r="672" spans="1:31" ht="36" hidden="1" customHeight="1">
      <c r="A672" s="32">
        <v>77</v>
      </c>
      <c r="B672" s="53" t="s">
        <v>2008</v>
      </c>
      <c r="C672" s="52" t="s">
        <v>1995</v>
      </c>
      <c r="D672" s="48" t="s">
        <v>32</v>
      </c>
      <c r="E672" s="52" t="s">
        <v>2009</v>
      </c>
      <c r="F672" s="16">
        <v>8988105</v>
      </c>
      <c r="G672" s="73"/>
      <c r="H672" s="13"/>
      <c r="I672" s="13"/>
      <c r="J672" s="13"/>
      <c r="K672" s="73"/>
      <c r="L672" s="74"/>
      <c r="M672" s="73"/>
      <c r="N672" s="74"/>
      <c r="O672" s="74"/>
      <c r="P672" s="73"/>
      <c r="Q672" s="73"/>
      <c r="R672" s="74"/>
      <c r="S672" s="73"/>
      <c r="T672" s="74"/>
      <c r="U672" s="74"/>
      <c r="V672" s="16">
        <f t="shared" si="25"/>
        <v>1386.8646015000002</v>
      </c>
      <c r="W672" s="59">
        <v>1386.8646015000002</v>
      </c>
      <c r="X672" s="59">
        <f t="shared" si="26"/>
        <v>1386.8646015000002</v>
      </c>
      <c r="Y672" s="11" t="s">
        <v>34</v>
      </c>
      <c r="Z672" s="23">
        <v>13</v>
      </c>
      <c r="AA672" s="23">
        <v>31</v>
      </c>
      <c r="AB672" s="23">
        <v>5</v>
      </c>
      <c r="AC672" s="23" t="s">
        <v>2010</v>
      </c>
      <c r="AD672" s="23">
        <v>481</v>
      </c>
    </row>
    <row r="673" spans="1:30" ht="36" hidden="1" customHeight="1">
      <c r="A673" s="32">
        <v>78</v>
      </c>
      <c r="B673" s="53" t="s">
        <v>2011</v>
      </c>
      <c r="C673" s="52" t="s">
        <v>2012</v>
      </c>
      <c r="D673" s="48" t="s">
        <v>1822</v>
      </c>
      <c r="E673" s="52" t="s">
        <v>1308</v>
      </c>
      <c r="F673" s="16">
        <v>8971002</v>
      </c>
      <c r="G673" s="73"/>
      <c r="H673" s="13"/>
      <c r="I673" s="13"/>
      <c r="J673" s="13"/>
      <c r="K673" s="73"/>
      <c r="L673" s="74"/>
      <c r="M673" s="73"/>
      <c r="N673" s="74"/>
      <c r="O673" s="74"/>
      <c r="P673" s="73"/>
      <c r="Q673" s="73"/>
      <c r="R673" s="74"/>
      <c r="S673" s="73"/>
      <c r="T673" s="74"/>
      <c r="U673" s="74"/>
      <c r="V673" s="16">
        <f t="shared" si="25"/>
        <v>1384.2256086</v>
      </c>
      <c r="W673" s="59">
        <v>1384.2256086</v>
      </c>
      <c r="X673" s="59">
        <f t="shared" si="26"/>
        <v>1384.2256086</v>
      </c>
      <c r="Y673" s="11" t="s">
        <v>51</v>
      </c>
      <c r="Z673" s="23">
        <v>13</v>
      </c>
      <c r="AA673" s="23">
        <v>31</v>
      </c>
      <c r="AB673" s="23">
        <v>5</v>
      </c>
      <c r="AC673" s="23" t="s">
        <v>2013</v>
      </c>
      <c r="AD673" s="23">
        <v>484</v>
      </c>
    </row>
    <row r="674" spans="1:30" ht="36" hidden="1" customHeight="1">
      <c r="A674" s="32">
        <v>79</v>
      </c>
      <c r="B674" s="53" t="s">
        <v>2014</v>
      </c>
      <c r="C674" s="48" t="s">
        <v>1857</v>
      </c>
      <c r="D674" s="48" t="s">
        <v>32</v>
      </c>
      <c r="E674" s="54" t="s">
        <v>2015</v>
      </c>
      <c r="F674" s="16">
        <v>8339775</v>
      </c>
      <c r="G674" s="25"/>
      <c r="H674" s="13"/>
      <c r="I674" s="13"/>
      <c r="J674" s="13"/>
      <c r="K674" s="25"/>
      <c r="L674" s="74"/>
      <c r="M674" s="25"/>
      <c r="N674" s="74"/>
      <c r="O674" s="74"/>
      <c r="P674" s="25"/>
      <c r="Q674" s="25"/>
      <c r="R674" s="74"/>
      <c r="S674" s="25"/>
      <c r="T674" s="74"/>
      <c r="U674" s="74"/>
      <c r="V674" s="16">
        <f t="shared" si="25"/>
        <v>1286.8272825000001</v>
      </c>
      <c r="W674" s="59">
        <v>1286.8272825000001</v>
      </c>
      <c r="X674" s="59">
        <f t="shared" si="26"/>
        <v>1286.8272825000001</v>
      </c>
      <c r="Y674" s="11" t="s">
        <v>34</v>
      </c>
      <c r="Z674" s="23">
        <v>13</v>
      </c>
      <c r="AA674" s="23">
        <v>31</v>
      </c>
      <c r="AB674" s="23">
        <v>5</v>
      </c>
      <c r="AC674" s="23"/>
      <c r="AD674" s="23"/>
    </row>
    <row r="675" spans="1:30" ht="36" hidden="1" customHeight="1">
      <c r="A675" s="32">
        <v>80</v>
      </c>
      <c r="B675" s="55" t="s">
        <v>2016</v>
      </c>
      <c r="C675" s="56" t="s">
        <v>2017</v>
      </c>
      <c r="D675" s="56" t="s">
        <v>32</v>
      </c>
      <c r="E675" s="75" t="s">
        <v>2018</v>
      </c>
      <c r="F675" s="14">
        <v>7960869</v>
      </c>
      <c r="G675" s="73"/>
      <c r="H675" s="13"/>
      <c r="I675" s="13"/>
      <c r="J675" s="13"/>
      <c r="K675" s="73"/>
      <c r="L675" s="74"/>
      <c r="M675" s="73"/>
      <c r="N675" s="74"/>
      <c r="O675" s="74"/>
      <c r="P675" s="73"/>
      <c r="Q675" s="73"/>
      <c r="R675" s="74"/>
      <c r="S675" s="73"/>
      <c r="T675" s="74"/>
      <c r="U675" s="74"/>
      <c r="V675" s="16">
        <f t="shared" si="25"/>
        <v>1228.3620867000002</v>
      </c>
      <c r="W675" s="59">
        <v>1138</v>
      </c>
      <c r="X675" s="59">
        <f t="shared" si="26"/>
        <v>1228.3620867000002</v>
      </c>
      <c r="Y675" s="11" t="s">
        <v>51</v>
      </c>
      <c r="Z675" s="23">
        <v>13</v>
      </c>
      <c r="AA675" s="23">
        <v>31</v>
      </c>
      <c r="AB675" s="23">
        <v>5</v>
      </c>
      <c r="AC675" s="23" t="s">
        <v>2019</v>
      </c>
      <c r="AD675" s="23">
        <v>483</v>
      </c>
    </row>
    <row r="676" spans="1:30" ht="36" hidden="1" customHeight="1">
      <c r="A676" s="32">
        <v>81</v>
      </c>
      <c r="B676" s="53" t="s">
        <v>2020</v>
      </c>
      <c r="C676" s="52" t="s">
        <v>2021</v>
      </c>
      <c r="D676" s="48" t="s">
        <v>32</v>
      </c>
      <c r="E676" s="52" t="s">
        <v>2022</v>
      </c>
      <c r="F676" s="16">
        <v>7946936</v>
      </c>
      <c r="G676" s="25"/>
      <c r="H676" s="13"/>
      <c r="I676" s="13"/>
      <c r="J676" s="13"/>
      <c r="K676" s="25"/>
      <c r="L676" s="74"/>
      <c r="M676" s="25"/>
      <c r="N676" s="74"/>
      <c r="O676" s="74"/>
      <c r="P676" s="25"/>
      <c r="Q676" s="25"/>
      <c r="R676" s="74"/>
      <c r="S676" s="25"/>
      <c r="T676" s="74"/>
      <c r="U676" s="74"/>
      <c r="V676" s="16">
        <f t="shared" si="25"/>
        <v>1226.2122248000001</v>
      </c>
      <c r="W676" s="59">
        <v>1226.2122248000001</v>
      </c>
      <c r="X676" s="59">
        <f t="shared" si="26"/>
        <v>1226.2122248000001</v>
      </c>
      <c r="Y676" s="11" t="s">
        <v>34</v>
      </c>
      <c r="Z676" s="23">
        <v>13</v>
      </c>
      <c r="AA676" s="23">
        <v>31</v>
      </c>
      <c r="AB676" s="23">
        <v>5</v>
      </c>
      <c r="AC676" s="23" t="s">
        <v>2023</v>
      </c>
      <c r="AD676" s="23">
        <v>2493</v>
      </c>
    </row>
    <row r="677" spans="1:30" ht="36" hidden="1" customHeight="1">
      <c r="A677" s="32">
        <v>82</v>
      </c>
      <c r="B677" s="55" t="s">
        <v>2024</v>
      </c>
      <c r="C677" s="56" t="s">
        <v>2025</v>
      </c>
      <c r="D677" s="56" t="s">
        <v>32</v>
      </c>
      <c r="E677" s="75" t="s">
        <v>2026</v>
      </c>
      <c r="F677" s="14">
        <v>7264598</v>
      </c>
      <c r="G677" s="73"/>
      <c r="H677" s="13"/>
      <c r="I677" s="13"/>
      <c r="J677" s="13"/>
      <c r="K677" s="73">
        <v>97</v>
      </c>
      <c r="L677" s="74"/>
      <c r="M677" s="73"/>
      <c r="N677" s="74"/>
      <c r="O677" s="74"/>
      <c r="P677" s="73"/>
      <c r="Q677" s="73"/>
      <c r="R677" s="74"/>
      <c r="S677" s="73"/>
      <c r="T677" s="74"/>
      <c r="U677" s="74"/>
      <c r="V677" s="16">
        <f t="shared" si="25"/>
        <v>1219.8674714000001</v>
      </c>
      <c r="W677" s="59">
        <v>1206</v>
      </c>
      <c r="X677" s="59">
        <f t="shared" si="26"/>
        <v>1206</v>
      </c>
      <c r="Y677" s="11" t="s">
        <v>34</v>
      </c>
      <c r="Z677" s="23">
        <v>13</v>
      </c>
      <c r="AA677" s="23">
        <v>31</v>
      </c>
      <c r="AB677" s="23">
        <v>5</v>
      </c>
      <c r="AC677" s="23"/>
      <c r="AD677" s="23"/>
    </row>
    <row r="678" spans="1:30" ht="36" hidden="1" customHeight="1">
      <c r="A678" s="32">
        <v>83</v>
      </c>
      <c r="B678" s="53" t="s">
        <v>2027</v>
      </c>
      <c r="C678" s="52" t="s">
        <v>2028</v>
      </c>
      <c r="D678" s="13" t="s">
        <v>55</v>
      </c>
      <c r="E678" s="52" t="s">
        <v>1938</v>
      </c>
      <c r="F678" s="16">
        <v>7652405</v>
      </c>
      <c r="G678" s="73"/>
      <c r="H678" s="13"/>
      <c r="I678" s="13"/>
      <c r="J678" s="13"/>
      <c r="K678" s="73"/>
      <c r="L678" s="74"/>
      <c r="M678" s="73"/>
      <c r="N678" s="74"/>
      <c r="O678" s="74"/>
      <c r="P678" s="73"/>
      <c r="Q678" s="73"/>
      <c r="R678" s="74"/>
      <c r="S678" s="73"/>
      <c r="T678" s="74"/>
      <c r="U678" s="74"/>
      <c r="V678" s="16">
        <f t="shared" si="25"/>
        <v>1180.7660915000001</v>
      </c>
      <c r="W678" s="59">
        <v>1180.7660915000001</v>
      </c>
      <c r="X678" s="59">
        <f t="shared" si="26"/>
        <v>1180.7660915000001</v>
      </c>
      <c r="Y678" s="48" t="s">
        <v>2007</v>
      </c>
      <c r="Z678" s="23">
        <v>13</v>
      </c>
      <c r="AA678" s="23">
        <v>31</v>
      </c>
      <c r="AB678" s="23">
        <v>1</v>
      </c>
      <c r="AC678" s="23" t="s">
        <v>2029</v>
      </c>
      <c r="AD678" s="23">
        <v>2503</v>
      </c>
    </row>
    <row r="679" spans="1:30" ht="36" hidden="1" customHeight="1">
      <c r="A679" s="32">
        <v>84</v>
      </c>
      <c r="B679" s="53" t="s">
        <v>2030</v>
      </c>
      <c r="C679" s="48" t="s">
        <v>2031</v>
      </c>
      <c r="D679" s="48" t="s">
        <v>32</v>
      </c>
      <c r="E679" s="54" t="s">
        <v>2032</v>
      </c>
      <c r="F679" s="16">
        <v>5777146</v>
      </c>
      <c r="G679" s="73"/>
      <c r="H679" s="13"/>
      <c r="I679" s="13"/>
      <c r="J679" s="13"/>
      <c r="K679" s="73">
        <v>128</v>
      </c>
      <c r="L679" s="74"/>
      <c r="M679" s="73"/>
      <c r="N679" s="74"/>
      <c r="O679" s="74"/>
      <c r="P679" s="73"/>
      <c r="Q679" s="73"/>
      <c r="R679" s="74"/>
      <c r="S679" s="78"/>
      <c r="T679" s="74"/>
      <c r="U679" s="74">
        <v>145</v>
      </c>
      <c r="V679" s="16">
        <f t="shared" si="25"/>
        <v>1021.9736278</v>
      </c>
      <c r="W679" s="59">
        <v>1180</v>
      </c>
      <c r="X679" s="59">
        <f t="shared" si="26"/>
        <v>1180</v>
      </c>
      <c r="Y679" s="11" t="s">
        <v>34</v>
      </c>
      <c r="Z679" s="23">
        <v>13</v>
      </c>
      <c r="AA679" s="23">
        <v>31</v>
      </c>
      <c r="AB679" s="23">
        <v>5</v>
      </c>
      <c r="AC679" s="23" t="s">
        <v>2033</v>
      </c>
      <c r="AD679" s="23">
        <v>472</v>
      </c>
    </row>
    <row r="680" spans="1:30" ht="36" hidden="1" customHeight="1">
      <c r="A680" s="32">
        <v>85</v>
      </c>
      <c r="B680" s="53" t="s">
        <v>2034</v>
      </c>
      <c r="C680" s="52" t="s">
        <v>2035</v>
      </c>
      <c r="D680" s="48" t="s">
        <v>1244</v>
      </c>
      <c r="E680" s="52" t="s">
        <v>2036</v>
      </c>
      <c r="F680" s="16">
        <v>7063562</v>
      </c>
      <c r="G680" s="73"/>
      <c r="H680" s="13"/>
      <c r="I680" s="13"/>
      <c r="J680" s="13"/>
      <c r="K680" s="73"/>
      <c r="L680" s="74"/>
      <c r="M680" s="73"/>
      <c r="N680" s="74"/>
      <c r="O680" s="74"/>
      <c r="P680" s="73"/>
      <c r="Q680" s="73"/>
      <c r="R680" s="74"/>
      <c r="S680" s="73"/>
      <c r="T680" s="74"/>
      <c r="U680" s="74"/>
      <c r="V680" s="16">
        <f t="shared" si="25"/>
        <v>1089.9076166</v>
      </c>
      <c r="W680" s="59">
        <v>1089.9076166</v>
      </c>
      <c r="X680" s="59">
        <f t="shared" si="26"/>
        <v>1089.9076166</v>
      </c>
      <c r="Y680" s="48" t="s">
        <v>2007</v>
      </c>
      <c r="Z680" s="23">
        <v>13</v>
      </c>
      <c r="AA680" s="23">
        <v>31</v>
      </c>
      <c r="AB680" s="23">
        <v>3</v>
      </c>
      <c r="AC680" s="23"/>
      <c r="AD680" s="23"/>
    </row>
    <row r="681" spans="1:30" ht="36" hidden="1" customHeight="1">
      <c r="A681" s="32">
        <v>86</v>
      </c>
      <c r="B681" s="53" t="s">
        <v>2037</v>
      </c>
      <c r="C681" s="52" t="s">
        <v>2038</v>
      </c>
      <c r="D681" s="48" t="s">
        <v>32</v>
      </c>
      <c r="E681" s="52" t="s">
        <v>2039</v>
      </c>
      <c r="F681" s="16">
        <v>7041016</v>
      </c>
      <c r="G681" s="25"/>
      <c r="H681" s="13"/>
      <c r="I681" s="13"/>
      <c r="J681" s="13"/>
      <c r="K681" s="25"/>
      <c r="L681" s="74"/>
      <c r="M681" s="25"/>
      <c r="N681" s="74"/>
      <c r="O681" s="74"/>
      <c r="P681" s="25"/>
      <c r="Q681" s="25"/>
      <c r="R681" s="74"/>
      <c r="S681" s="25"/>
      <c r="T681" s="74"/>
      <c r="U681" s="74"/>
      <c r="V681" s="16">
        <f t="shared" si="25"/>
        <v>1086.4287688000002</v>
      </c>
      <c r="W681" s="59">
        <v>1086.4287688000002</v>
      </c>
      <c r="X681" s="59">
        <f t="shared" si="26"/>
        <v>1086.4287688000002</v>
      </c>
      <c r="Y681" s="11" t="s">
        <v>34</v>
      </c>
      <c r="Z681" s="23">
        <v>13</v>
      </c>
      <c r="AA681" s="23">
        <v>31</v>
      </c>
      <c r="AB681" s="23">
        <v>5</v>
      </c>
      <c r="AC681" s="23" t="s">
        <v>2040</v>
      </c>
      <c r="AD681" s="23">
        <v>2495</v>
      </c>
    </row>
    <row r="682" spans="1:30" ht="36" hidden="1" customHeight="1">
      <c r="A682" s="32">
        <v>87</v>
      </c>
      <c r="B682" s="53" t="s">
        <v>2041</v>
      </c>
      <c r="C682" s="52" t="s">
        <v>2042</v>
      </c>
      <c r="D682" s="48" t="s">
        <v>402</v>
      </c>
      <c r="E682" s="52" t="s">
        <v>2043</v>
      </c>
      <c r="F682" s="16">
        <v>6997844</v>
      </c>
      <c r="G682" s="73"/>
      <c r="H682" s="13"/>
      <c r="I682" s="13"/>
      <c r="J682" s="13"/>
      <c r="K682" s="73"/>
      <c r="L682" s="74"/>
      <c r="M682" s="73"/>
      <c r="N682" s="74"/>
      <c r="O682" s="74"/>
      <c r="P682" s="73"/>
      <c r="Q682" s="73"/>
      <c r="R682" s="74"/>
      <c r="S682" s="73"/>
      <c r="T682" s="74"/>
      <c r="U682" s="74"/>
      <c r="V682" s="16">
        <f t="shared" si="25"/>
        <v>1079.7673292000002</v>
      </c>
      <c r="W682" s="59">
        <v>1079.7673292000002</v>
      </c>
      <c r="X682" s="59">
        <f t="shared" si="26"/>
        <v>1079.7673292000002</v>
      </c>
      <c r="Y682" s="48" t="s">
        <v>2007</v>
      </c>
      <c r="Z682" s="23">
        <v>13</v>
      </c>
      <c r="AA682" s="23">
        <v>31</v>
      </c>
      <c r="AB682" s="23">
        <v>6</v>
      </c>
      <c r="AC682" s="23"/>
      <c r="AD682" s="23"/>
    </row>
    <row r="683" spans="1:30" ht="36" hidden="1" customHeight="1">
      <c r="A683" s="32">
        <v>88</v>
      </c>
      <c r="B683" s="53" t="s">
        <v>2044</v>
      </c>
      <c r="C683" s="48" t="s">
        <v>1860</v>
      </c>
      <c r="D683" s="48" t="s">
        <v>32</v>
      </c>
      <c r="E683" s="54" t="s">
        <v>2045</v>
      </c>
      <c r="F683" s="16">
        <v>6513512</v>
      </c>
      <c r="G683" s="73">
        <v>21</v>
      </c>
      <c r="H683" s="13"/>
      <c r="I683" s="13"/>
      <c r="J683" s="13"/>
      <c r="K683" s="73">
        <v>64</v>
      </c>
      <c r="L683" s="74"/>
      <c r="M683" s="73"/>
      <c r="N683" s="74"/>
      <c r="O683" s="74"/>
      <c r="P683" s="73"/>
      <c r="Q683" s="73"/>
      <c r="R683" s="74"/>
      <c r="S683" s="73"/>
      <c r="T683" s="74"/>
      <c r="U683" s="74"/>
      <c r="V683" s="16">
        <f t="shared" si="25"/>
        <v>1085.0149016</v>
      </c>
      <c r="W683" s="59">
        <v>1076</v>
      </c>
      <c r="X683" s="59">
        <f t="shared" si="26"/>
        <v>1076</v>
      </c>
      <c r="Y683" s="11" t="s">
        <v>34</v>
      </c>
      <c r="Z683" s="23">
        <v>13</v>
      </c>
      <c r="AA683" s="23">
        <v>31</v>
      </c>
      <c r="AB683" s="23">
        <v>5</v>
      </c>
      <c r="AC683" s="23" t="s">
        <v>2046</v>
      </c>
      <c r="AD683" s="23">
        <v>488</v>
      </c>
    </row>
    <row r="684" spans="1:30" ht="36" hidden="1" customHeight="1">
      <c r="A684" s="32">
        <v>89</v>
      </c>
      <c r="B684" s="53" t="s">
        <v>2047</v>
      </c>
      <c r="C684" s="48" t="s">
        <v>1857</v>
      </c>
      <c r="D684" s="48" t="s">
        <v>32</v>
      </c>
      <c r="E684" s="54" t="s">
        <v>2048</v>
      </c>
      <c r="F684" s="16">
        <v>6835960</v>
      </c>
      <c r="G684" s="25"/>
      <c r="H684" s="13"/>
      <c r="I684" s="13"/>
      <c r="J684" s="13"/>
      <c r="K684" s="25"/>
      <c r="L684" s="74"/>
      <c r="M684" s="25"/>
      <c r="N684" s="74"/>
      <c r="O684" s="74"/>
      <c r="P684" s="25"/>
      <c r="Q684" s="25"/>
      <c r="R684" s="74"/>
      <c r="S684" s="25"/>
      <c r="T684" s="74"/>
      <c r="U684" s="74"/>
      <c r="V684" s="16">
        <f t="shared" si="25"/>
        <v>1054.788628</v>
      </c>
      <c r="W684" s="59">
        <v>1054.788628</v>
      </c>
      <c r="X684" s="59">
        <f t="shared" si="26"/>
        <v>1054.788628</v>
      </c>
      <c r="Y684" s="11" t="s">
        <v>34</v>
      </c>
      <c r="Z684" s="23">
        <v>13</v>
      </c>
      <c r="AA684" s="23">
        <v>31</v>
      </c>
      <c r="AB684" s="23">
        <v>5</v>
      </c>
      <c r="AC684" s="23"/>
      <c r="AD684" s="23"/>
    </row>
    <row r="685" spans="1:30" ht="36" hidden="1" customHeight="1">
      <c r="A685" s="32">
        <v>90</v>
      </c>
      <c r="B685" s="53" t="s">
        <v>2049</v>
      </c>
      <c r="C685" s="52" t="s">
        <v>2050</v>
      </c>
      <c r="D685" s="48" t="s">
        <v>1822</v>
      </c>
      <c r="E685" s="52" t="s">
        <v>2051</v>
      </c>
      <c r="F685" s="16">
        <v>5598802</v>
      </c>
      <c r="G685" s="73"/>
      <c r="H685" s="13"/>
      <c r="I685" s="13"/>
      <c r="J685" s="13"/>
      <c r="K685" s="73">
        <v>10</v>
      </c>
      <c r="L685" s="74"/>
      <c r="M685" s="73"/>
      <c r="N685" s="74"/>
      <c r="O685" s="74"/>
      <c r="P685" s="73"/>
      <c r="Q685" s="73"/>
      <c r="R685" s="74"/>
      <c r="S685" s="73"/>
      <c r="T685" s="74"/>
      <c r="U685" s="74">
        <v>25</v>
      </c>
      <c r="V685" s="16">
        <f t="shared" si="25"/>
        <v>874.09514860000013</v>
      </c>
      <c r="W685" s="59">
        <v>900</v>
      </c>
      <c r="X685" s="59">
        <f t="shared" si="26"/>
        <v>900</v>
      </c>
      <c r="Y685" s="11" t="s">
        <v>34</v>
      </c>
      <c r="Z685" s="23">
        <v>13</v>
      </c>
      <c r="AA685" s="23">
        <v>31</v>
      </c>
      <c r="AB685" s="23">
        <v>5</v>
      </c>
      <c r="AC685" s="23"/>
      <c r="AD685" s="23"/>
    </row>
    <row r="1056" spans="1:30" ht="36" hidden="1" customHeight="1">
      <c r="A1056" s="32">
        <v>1</v>
      </c>
      <c r="B1056" s="46" t="s">
        <v>3146</v>
      </c>
      <c r="C1056" s="47" t="s">
        <v>3147</v>
      </c>
      <c r="D1056" s="48" t="s">
        <v>32</v>
      </c>
      <c r="E1056" s="47" t="s">
        <v>522</v>
      </c>
      <c r="F1056" s="108">
        <v>56104209</v>
      </c>
      <c r="G1056" s="147">
        <v>68060</v>
      </c>
      <c r="H1056" s="147"/>
      <c r="I1056" s="147"/>
      <c r="J1056" s="147"/>
      <c r="K1056" s="74"/>
      <c r="L1056" s="80">
        <v>35030000</v>
      </c>
      <c r="M1056" s="147"/>
      <c r="N1056" s="80">
        <v>90280000</v>
      </c>
      <c r="O1056" s="74"/>
      <c r="P1056" s="74"/>
      <c r="Q1056" s="74"/>
      <c r="R1056" s="74"/>
      <c r="S1056" s="74"/>
      <c r="T1056" s="74"/>
      <c r="U1056" s="74"/>
      <c r="V1056" s="16">
        <f t="shared" ref="V1056:V1090" si="27">0.0001543*F1056+0.7*G1056+ 0.7*H1056+0.6*I1056+0.5*J1056+1.02*K1056+0.00088*L1056+0.99*M1056+0.00094*N1056+1.05*O1056+0.00083*P1056+1.09*Q1056+0.0009*R1056+1.09*S1056+1*T1056+0*U1056</f>
        <v>171988.47944869997</v>
      </c>
      <c r="W1056" s="59">
        <v>178946.47944869997</v>
      </c>
      <c r="X1056" s="59">
        <v>178946.47944869997</v>
      </c>
      <c r="Y1056" s="11" t="s">
        <v>51</v>
      </c>
      <c r="Z1056" s="16">
        <v>32</v>
      </c>
      <c r="AA1056" s="22">
        <v>33</v>
      </c>
      <c r="AB1056" s="48">
        <v>5</v>
      </c>
      <c r="AC1056" s="38" t="s">
        <v>3148</v>
      </c>
      <c r="AD1056" s="38">
        <v>783</v>
      </c>
    </row>
    <row r="1057" spans="1:30" ht="36" hidden="1" customHeight="1">
      <c r="A1057" s="32">
        <v>2</v>
      </c>
      <c r="B1057" s="53" t="s">
        <v>3149</v>
      </c>
      <c r="C1057" s="48" t="s">
        <v>3150</v>
      </c>
      <c r="D1057" s="48" t="s">
        <v>32</v>
      </c>
      <c r="E1057" s="48" t="s">
        <v>33</v>
      </c>
      <c r="F1057" s="108">
        <v>12539784</v>
      </c>
      <c r="G1057" s="147"/>
      <c r="H1057" s="147"/>
      <c r="I1057" s="147"/>
      <c r="J1057" s="147"/>
      <c r="K1057" s="74"/>
      <c r="L1057" s="74"/>
      <c r="M1057" s="147"/>
      <c r="N1057" s="74"/>
      <c r="O1057" s="74"/>
      <c r="P1057" s="74"/>
      <c r="Q1057" s="74"/>
      <c r="R1057" s="74"/>
      <c r="S1057" s="74"/>
      <c r="T1057" s="74"/>
      <c r="U1057" s="74"/>
      <c r="V1057" s="16">
        <f t="shared" si="27"/>
        <v>1934.8886712000001</v>
      </c>
      <c r="W1057" s="59">
        <v>1934.8886712000001</v>
      </c>
      <c r="X1057" s="59">
        <f t="shared" ref="X1057:X1062" si="28">IF(Y1057="EVN",V1057,W1057)</f>
        <v>1934.8886712000001</v>
      </c>
      <c r="Y1057" s="11" t="s">
        <v>34</v>
      </c>
      <c r="Z1057" s="16">
        <v>32</v>
      </c>
      <c r="AA1057" s="22">
        <v>33</v>
      </c>
      <c r="AB1057" s="48">
        <v>5</v>
      </c>
      <c r="AC1057" s="38" t="s">
        <v>3151</v>
      </c>
      <c r="AD1057" s="38">
        <v>784</v>
      </c>
    </row>
    <row r="1058" spans="1:30" ht="36" hidden="1" customHeight="1">
      <c r="A1058" s="32">
        <v>3</v>
      </c>
      <c r="B1058" s="46" t="s">
        <v>3152</v>
      </c>
      <c r="C1058" s="47" t="s">
        <v>3147</v>
      </c>
      <c r="D1058" s="48" t="s">
        <v>32</v>
      </c>
      <c r="E1058" s="47" t="s">
        <v>522</v>
      </c>
      <c r="F1058" s="108">
        <v>70095600</v>
      </c>
      <c r="G1058" s="147">
        <v>78000</v>
      </c>
      <c r="H1058" s="147"/>
      <c r="I1058" s="147"/>
      <c r="J1058" s="147"/>
      <c r="K1058" s="74"/>
      <c r="L1058" s="74"/>
      <c r="M1058" s="147"/>
      <c r="N1058" s="80">
        <v>330000</v>
      </c>
      <c r="O1058" s="74"/>
      <c r="P1058" s="74"/>
      <c r="Q1058" s="74"/>
      <c r="R1058" s="74"/>
      <c r="S1058" s="74"/>
      <c r="T1058" s="74"/>
      <c r="U1058" s="74"/>
      <c r="V1058" s="16">
        <f t="shared" si="27"/>
        <v>65725.951079999999</v>
      </c>
      <c r="W1058" s="59">
        <v>65742</v>
      </c>
      <c r="X1058" s="59">
        <f t="shared" si="28"/>
        <v>65742</v>
      </c>
      <c r="Y1058" s="11" t="s">
        <v>34</v>
      </c>
      <c r="Z1058" s="16">
        <v>32</v>
      </c>
      <c r="AA1058" s="22">
        <v>33</v>
      </c>
      <c r="AB1058" s="48">
        <v>5</v>
      </c>
      <c r="AC1058" s="38" t="s">
        <v>3153</v>
      </c>
      <c r="AD1058" s="38">
        <v>785</v>
      </c>
    </row>
    <row r="1059" spans="1:30" ht="36" hidden="1" customHeight="1">
      <c r="A1059" s="32">
        <v>4</v>
      </c>
      <c r="B1059" s="46" t="s">
        <v>3154</v>
      </c>
      <c r="C1059" s="47" t="s">
        <v>3155</v>
      </c>
      <c r="D1059" s="48" t="s">
        <v>32</v>
      </c>
      <c r="E1059" s="47" t="s">
        <v>1591</v>
      </c>
      <c r="F1059" s="108">
        <v>13710863</v>
      </c>
      <c r="G1059" s="147"/>
      <c r="H1059" s="147"/>
      <c r="I1059" s="147"/>
      <c r="J1059" s="147"/>
      <c r="K1059" s="74"/>
      <c r="L1059" s="80">
        <v>70020</v>
      </c>
      <c r="M1059" s="147"/>
      <c r="N1059" s="74"/>
      <c r="O1059" s="74"/>
      <c r="P1059" s="80">
        <v>38270</v>
      </c>
      <c r="Q1059" s="74"/>
      <c r="R1059" s="74"/>
      <c r="S1059" s="74"/>
      <c r="T1059" s="74"/>
      <c r="U1059" s="74"/>
      <c r="V1059" s="16">
        <f t="shared" si="27"/>
        <v>2208.9678609000002</v>
      </c>
      <c r="W1059" s="59">
        <v>2209</v>
      </c>
      <c r="X1059" s="59">
        <f t="shared" si="28"/>
        <v>2209</v>
      </c>
      <c r="Y1059" s="11" t="s">
        <v>34</v>
      </c>
      <c r="Z1059" s="16">
        <v>32</v>
      </c>
      <c r="AA1059" s="22">
        <v>33</v>
      </c>
      <c r="AB1059" s="48">
        <v>5</v>
      </c>
      <c r="AC1059" s="38" t="s">
        <v>3156</v>
      </c>
      <c r="AD1059" s="38">
        <v>2613</v>
      </c>
    </row>
    <row r="1060" spans="1:30" ht="36" hidden="1" customHeight="1">
      <c r="A1060" s="32">
        <v>5</v>
      </c>
      <c r="B1060" s="107" t="s">
        <v>3157</v>
      </c>
      <c r="C1060" s="11" t="s">
        <v>3158</v>
      </c>
      <c r="D1060" s="48" t="s">
        <v>32</v>
      </c>
      <c r="E1060" s="11" t="s">
        <v>522</v>
      </c>
      <c r="F1060" s="31">
        <v>29472000</v>
      </c>
      <c r="G1060" s="31">
        <v>31807</v>
      </c>
      <c r="H1060" s="31"/>
      <c r="I1060" s="31"/>
      <c r="J1060" s="31"/>
      <c r="K1060" s="118"/>
      <c r="L1060" s="31">
        <v>37800</v>
      </c>
      <c r="M1060" s="118"/>
      <c r="N1060" s="118"/>
      <c r="O1060" s="118"/>
      <c r="P1060" s="118"/>
      <c r="Q1060" s="118"/>
      <c r="R1060" s="118"/>
      <c r="S1060" s="118"/>
      <c r="T1060" s="118"/>
      <c r="U1060" s="118"/>
      <c r="V1060" s="16">
        <f t="shared" si="27"/>
        <v>26845.693599999995</v>
      </c>
      <c r="W1060" s="59">
        <v>23665</v>
      </c>
      <c r="X1060" s="59">
        <f t="shared" si="28"/>
        <v>23665</v>
      </c>
      <c r="Y1060" s="11" t="s">
        <v>34</v>
      </c>
      <c r="Z1060" s="16">
        <v>32</v>
      </c>
      <c r="AA1060" s="22">
        <v>33</v>
      </c>
      <c r="AB1060" s="48">
        <v>5</v>
      </c>
      <c r="AC1060" s="38" t="s">
        <v>3159</v>
      </c>
      <c r="AD1060" s="38">
        <v>780</v>
      </c>
    </row>
    <row r="1061" spans="1:30" ht="36" hidden="1" customHeight="1">
      <c r="A1061" s="32">
        <v>6</v>
      </c>
      <c r="B1061" s="107" t="s">
        <v>3160</v>
      </c>
      <c r="C1061" s="11" t="s">
        <v>3161</v>
      </c>
      <c r="D1061" s="48" t="s">
        <v>32</v>
      </c>
      <c r="E1061" s="11" t="s">
        <v>3162</v>
      </c>
      <c r="F1061" s="31">
        <v>28622740</v>
      </c>
      <c r="G1061" s="118"/>
      <c r="H1061" s="118"/>
      <c r="I1061" s="118"/>
      <c r="J1061" s="118"/>
      <c r="K1061" s="118"/>
      <c r="L1061" s="118"/>
      <c r="M1061" s="118"/>
      <c r="N1061" s="118"/>
      <c r="O1061" s="118"/>
      <c r="P1061" s="118"/>
      <c r="Q1061" s="118"/>
      <c r="R1061" s="118"/>
      <c r="S1061" s="118"/>
      <c r="T1061" s="118"/>
      <c r="U1061" s="118"/>
      <c r="V1061" s="16">
        <f t="shared" si="27"/>
        <v>4416.4887820000004</v>
      </c>
      <c r="W1061" s="59">
        <v>4416.4887820000004</v>
      </c>
      <c r="X1061" s="59">
        <f t="shared" si="28"/>
        <v>4416.4887820000004</v>
      </c>
      <c r="Y1061" s="11" t="s">
        <v>34</v>
      </c>
      <c r="Z1061" s="16">
        <v>32</v>
      </c>
      <c r="AA1061" s="22">
        <v>33</v>
      </c>
      <c r="AB1061" s="48">
        <v>5</v>
      </c>
      <c r="AC1061" s="148" t="s">
        <v>3163</v>
      </c>
      <c r="AD1061" s="148" t="s">
        <v>3164</v>
      </c>
    </row>
    <row r="1062" spans="1:30" ht="36" hidden="1" customHeight="1">
      <c r="A1062" s="32">
        <v>7</v>
      </c>
      <c r="B1062" s="107" t="s">
        <v>3165</v>
      </c>
      <c r="C1062" s="11" t="s">
        <v>3166</v>
      </c>
      <c r="D1062" s="48" t="s">
        <v>32</v>
      </c>
      <c r="E1062" s="11" t="s">
        <v>3167</v>
      </c>
      <c r="F1062" s="31">
        <v>10107033</v>
      </c>
      <c r="G1062" s="118"/>
      <c r="H1062" s="118"/>
      <c r="I1062" s="118"/>
      <c r="J1062" s="118"/>
      <c r="K1062" s="118"/>
      <c r="L1062" s="118"/>
      <c r="M1062" s="118"/>
      <c r="N1062" s="118"/>
      <c r="O1062" s="118"/>
      <c r="P1062" s="118"/>
      <c r="Q1062" s="118"/>
      <c r="R1062" s="118"/>
      <c r="S1062" s="118"/>
      <c r="T1062" s="118"/>
      <c r="U1062" s="118"/>
      <c r="V1062" s="16">
        <f t="shared" si="27"/>
        <v>1559.5151919</v>
      </c>
      <c r="W1062" s="59">
        <v>1560</v>
      </c>
      <c r="X1062" s="59">
        <f t="shared" si="28"/>
        <v>1560</v>
      </c>
      <c r="Y1062" s="11" t="s">
        <v>34</v>
      </c>
      <c r="Z1062" s="16">
        <v>32</v>
      </c>
      <c r="AA1062" s="22">
        <v>33</v>
      </c>
      <c r="AB1062" s="48">
        <v>5</v>
      </c>
      <c r="AC1062" s="38" t="s">
        <v>3168</v>
      </c>
      <c r="AD1062" s="38">
        <v>781</v>
      </c>
    </row>
    <row r="1063" spans="1:30" ht="36" hidden="1" customHeight="1">
      <c r="A1063" s="32">
        <v>1</v>
      </c>
      <c r="B1063" s="149" t="s">
        <v>3169</v>
      </c>
      <c r="C1063" s="150" t="s">
        <v>3170</v>
      </c>
      <c r="D1063" s="150" t="s">
        <v>32</v>
      </c>
      <c r="E1063" s="150" t="s">
        <v>3171</v>
      </c>
      <c r="F1063" s="151">
        <v>108314970.83603369</v>
      </c>
      <c r="G1063" s="37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6">
        <f t="shared" si="27"/>
        <v>16713</v>
      </c>
      <c r="W1063" s="152">
        <v>16713</v>
      </c>
      <c r="X1063" s="152">
        <f>IF(Y1063="EVN",V1063,W1063)</f>
        <v>16713</v>
      </c>
      <c r="Y1063" s="11" t="s">
        <v>34</v>
      </c>
      <c r="Z1063" s="13">
        <v>33</v>
      </c>
      <c r="AA1063" s="13">
        <v>57</v>
      </c>
      <c r="AB1063" s="13">
        <v>5</v>
      </c>
      <c r="AC1063" s="38" t="s">
        <v>3172</v>
      </c>
      <c r="AD1063" s="38">
        <v>2617</v>
      </c>
    </row>
    <row r="1064" spans="1:30" ht="36" hidden="1" customHeight="1">
      <c r="A1064" s="32">
        <v>2</v>
      </c>
      <c r="B1064" s="149" t="s">
        <v>3173</v>
      </c>
      <c r="C1064" s="150" t="s">
        <v>3170</v>
      </c>
      <c r="D1064" s="150" t="s">
        <v>32</v>
      </c>
      <c r="E1064" s="150" t="s">
        <v>3174</v>
      </c>
      <c r="F1064" s="151">
        <v>7977965.00324044</v>
      </c>
      <c r="G1064" s="37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6">
        <f t="shared" si="27"/>
        <v>1231</v>
      </c>
      <c r="W1064" s="152">
        <v>1231</v>
      </c>
      <c r="X1064" s="152">
        <f t="shared" ref="X1064:X1094" si="29">IF(Y1064="EVN",V1064,W1064)</f>
        <v>1231</v>
      </c>
      <c r="Y1064" s="11" t="s">
        <v>51</v>
      </c>
      <c r="Z1064" s="13">
        <v>33</v>
      </c>
      <c r="AA1064" s="13">
        <v>57</v>
      </c>
      <c r="AB1064" s="13">
        <v>5</v>
      </c>
      <c r="AC1064" s="38" t="s">
        <v>3175</v>
      </c>
      <c r="AD1064" s="38">
        <v>2618</v>
      </c>
    </row>
    <row r="1065" spans="1:30" ht="36" hidden="1" customHeight="1">
      <c r="A1065" s="32">
        <v>3</v>
      </c>
      <c r="B1065" s="149" t="s">
        <v>3176</v>
      </c>
      <c r="C1065" s="150" t="s">
        <v>3177</v>
      </c>
      <c r="D1065" s="150" t="s">
        <v>32</v>
      </c>
      <c r="E1065" s="150" t="s">
        <v>1898</v>
      </c>
      <c r="F1065" s="151">
        <v>11244329.228775112</v>
      </c>
      <c r="G1065" s="37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6">
        <f t="shared" si="27"/>
        <v>1735</v>
      </c>
      <c r="W1065" s="152">
        <v>1735</v>
      </c>
      <c r="X1065" s="152">
        <f t="shared" si="29"/>
        <v>1735</v>
      </c>
      <c r="Y1065" s="11" t="s">
        <v>34</v>
      </c>
      <c r="Z1065" s="13">
        <v>33</v>
      </c>
      <c r="AA1065" s="13">
        <v>57</v>
      </c>
      <c r="AB1065" s="13">
        <v>5</v>
      </c>
      <c r="AC1065" s="38" t="s">
        <v>3178</v>
      </c>
      <c r="AD1065" s="38">
        <v>2619</v>
      </c>
    </row>
    <row r="1066" spans="1:30" ht="36" hidden="1" customHeight="1">
      <c r="A1066" s="32">
        <v>4</v>
      </c>
      <c r="B1066" s="149" t="s">
        <v>3179</v>
      </c>
      <c r="C1066" s="150" t="s">
        <v>3180</v>
      </c>
      <c r="D1066" s="150" t="s">
        <v>32</v>
      </c>
      <c r="E1066" s="150" t="s">
        <v>522</v>
      </c>
      <c r="F1066" s="151">
        <v>653402462.73493195</v>
      </c>
      <c r="G1066" s="37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6">
        <f t="shared" si="27"/>
        <v>100820</v>
      </c>
      <c r="W1066" s="152">
        <v>110325</v>
      </c>
      <c r="X1066" s="152">
        <f t="shared" si="29"/>
        <v>110325</v>
      </c>
      <c r="Y1066" s="11" t="s">
        <v>34</v>
      </c>
      <c r="Z1066" s="13">
        <v>33</v>
      </c>
      <c r="AA1066" s="13">
        <v>57</v>
      </c>
      <c r="AB1066" s="13">
        <v>5</v>
      </c>
      <c r="AC1066" s="38" t="s">
        <v>3181</v>
      </c>
      <c r="AD1066" s="38">
        <v>2622</v>
      </c>
    </row>
    <row r="1067" spans="1:30" ht="36" hidden="1" customHeight="1">
      <c r="A1067" s="32">
        <v>5</v>
      </c>
      <c r="B1067" s="149" t="s">
        <v>3182</v>
      </c>
      <c r="C1067" s="150" t="s">
        <v>3183</v>
      </c>
      <c r="D1067" s="150" t="s">
        <v>32</v>
      </c>
      <c r="E1067" s="150" t="s">
        <v>3184</v>
      </c>
      <c r="F1067" s="151">
        <v>7472456.2540505501</v>
      </c>
      <c r="G1067" s="37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6">
        <f t="shared" si="27"/>
        <v>1153</v>
      </c>
      <c r="W1067" s="152">
        <v>1153</v>
      </c>
      <c r="X1067" s="152">
        <f t="shared" si="29"/>
        <v>1153</v>
      </c>
      <c r="Y1067" s="11" t="s">
        <v>34</v>
      </c>
      <c r="Z1067" s="13">
        <v>33</v>
      </c>
      <c r="AA1067" s="13">
        <v>57</v>
      </c>
      <c r="AB1067" s="13">
        <v>5</v>
      </c>
      <c r="AC1067" s="38" t="s">
        <v>3185</v>
      </c>
      <c r="AD1067" s="38">
        <v>2623</v>
      </c>
    </row>
    <row r="1068" spans="1:30" ht="36" hidden="1" customHeight="1">
      <c r="A1068" s="32">
        <v>6</v>
      </c>
      <c r="B1068" s="149" t="s">
        <v>3186</v>
      </c>
      <c r="C1068" s="150" t="s">
        <v>3187</v>
      </c>
      <c r="D1068" s="150" t="s">
        <v>32</v>
      </c>
      <c r="E1068" s="150" t="s">
        <v>1700</v>
      </c>
      <c r="F1068" s="151">
        <v>35515230.071289696</v>
      </c>
      <c r="G1068" s="37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6">
        <f t="shared" si="27"/>
        <v>5480</v>
      </c>
      <c r="W1068" s="152">
        <v>5480</v>
      </c>
      <c r="X1068" s="152">
        <f t="shared" si="29"/>
        <v>5480</v>
      </c>
      <c r="Y1068" s="11" t="s">
        <v>34</v>
      </c>
      <c r="Z1068" s="13">
        <v>33</v>
      </c>
      <c r="AA1068" s="13">
        <v>57</v>
      </c>
      <c r="AB1068" s="13">
        <v>5</v>
      </c>
      <c r="AC1068" s="38" t="s">
        <v>3188</v>
      </c>
      <c r="AD1068" s="38">
        <v>2624</v>
      </c>
    </row>
    <row r="1069" spans="1:30" ht="36" hidden="1" customHeight="1">
      <c r="A1069" s="32">
        <v>7</v>
      </c>
      <c r="B1069" s="149" t="s">
        <v>3189</v>
      </c>
      <c r="C1069" s="150" t="s">
        <v>3190</v>
      </c>
      <c r="D1069" s="150" t="s">
        <v>32</v>
      </c>
      <c r="E1069" s="150" t="s">
        <v>1700</v>
      </c>
      <c r="F1069" s="151">
        <v>53175631.885936484</v>
      </c>
      <c r="G1069" s="37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6">
        <f t="shared" si="27"/>
        <v>8205</v>
      </c>
      <c r="W1069" s="152">
        <v>8205</v>
      </c>
      <c r="X1069" s="152">
        <f t="shared" si="29"/>
        <v>8205</v>
      </c>
      <c r="Y1069" s="11" t="s">
        <v>34</v>
      </c>
      <c r="Z1069" s="13">
        <v>33</v>
      </c>
      <c r="AA1069" s="13">
        <v>57</v>
      </c>
      <c r="AB1069" s="13">
        <v>5</v>
      </c>
      <c r="AC1069" s="38" t="s">
        <v>3191</v>
      </c>
      <c r="AD1069" s="38">
        <v>2625</v>
      </c>
    </row>
    <row r="1070" spans="1:30" ht="36" hidden="1" customHeight="1">
      <c r="A1070" s="32">
        <v>8</v>
      </c>
      <c r="B1070" s="149" t="s">
        <v>3192</v>
      </c>
      <c r="C1070" s="56" t="s">
        <v>3193</v>
      </c>
      <c r="D1070" s="56" t="s">
        <v>32</v>
      </c>
      <c r="E1070" s="56" t="s">
        <v>522</v>
      </c>
      <c r="F1070" s="151">
        <v>2136117952.0414774</v>
      </c>
      <c r="G1070" s="37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6">
        <f t="shared" si="27"/>
        <v>329603</v>
      </c>
      <c r="W1070" s="152">
        <v>329603</v>
      </c>
      <c r="X1070" s="152">
        <f t="shared" si="29"/>
        <v>329603</v>
      </c>
      <c r="Y1070" s="11" t="s">
        <v>34</v>
      </c>
      <c r="Z1070" s="13">
        <v>33</v>
      </c>
      <c r="AA1070" s="13">
        <v>57</v>
      </c>
      <c r="AB1070" s="13">
        <v>5</v>
      </c>
      <c r="AC1070" s="38" t="s">
        <v>3194</v>
      </c>
      <c r="AD1070" s="38">
        <v>786</v>
      </c>
    </row>
    <row r="1071" spans="1:30" ht="36" hidden="1" customHeight="1">
      <c r="A1071" s="32">
        <v>9</v>
      </c>
      <c r="B1071" s="149" t="s">
        <v>3195</v>
      </c>
      <c r="C1071" s="56" t="s">
        <v>3196</v>
      </c>
      <c r="D1071" s="56" t="s">
        <v>32</v>
      </c>
      <c r="E1071" s="56" t="s">
        <v>522</v>
      </c>
      <c r="F1071" s="151">
        <v>2583214517.1743355</v>
      </c>
      <c r="G1071" s="37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6">
        <f t="shared" si="27"/>
        <v>398590</v>
      </c>
      <c r="W1071" s="152">
        <v>398590</v>
      </c>
      <c r="X1071" s="152">
        <f t="shared" si="29"/>
        <v>398590</v>
      </c>
      <c r="Y1071" s="11" t="s">
        <v>34</v>
      </c>
      <c r="Z1071" s="13">
        <v>33</v>
      </c>
      <c r="AA1071" s="13">
        <v>57</v>
      </c>
      <c r="AB1071" s="13">
        <v>5</v>
      </c>
      <c r="AC1071" s="38" t="s">
        <v>3197</v>
      </c>
      <c r="AD1071" s="38">
        <v>787</v>
      </c>
    </row>
    <row r="1072" spans="1:30" ht="36" hidden="1" customHeight="1">
      <c r="A1072" s="32">
        <v>10</v>
      </c>
      <c r="B1072" s="149" t="s">
        <v>3198</v>
      </c>
      <c r="C1072" s="56" t="s">
        <v>3199</v>
      </c>
      <c r="D1072" s="56" t="s">
        <v>32</v>
      </c>
      <c r="E1072" s="56" t="s">
        <v>522</v>
      </c>
      <c r="F1072" s="151">
        <v>1359818535.3208036</v>
      </c>
      <c r="G1072" s="37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6">
        <f t="shared" si="27"/>
        <v>209820.00000000003</v>
      </c>
      <c r="W1072" s="152">
        <v>209820</v>
      </c>
      <c r="X1072" s="152">
        <f t="shared" si="29"/>
        <v>209820</v>
      </c>
      <c r="Y1072" s="11" t="s">
        <v>34</v>
      </c>
      <c r="Z1072" s="13">
        <v>33</v>
      </c>
      <c r="AA1072" s="13">
        <v>57</v>
      </c>
      <c r="AB1072" s="13">
        <v>5</v>
      </c>
      <c r="AC1072" s="38" t="s">
        <v>3200</v>
      </c>
      <c r="AD1072" s="38">
        <v>788</v>
      </c>
    </row>
    <row r="1073" spans="1:31" ht="36" hidden="1" customHeight="1">
      <c r="A1073" s="32">
        <v>11</v>
      </c>
      <c r="B1073" s="55" t="s">
        <v>3201</v>
      </c>
      <c r="C1073" s="56" t="s">
        <v>3202</v>
      </c>
      <c r="D1073" s="56" t="s">
        <v>1244</v>
      </c>
      <c r="E1073" s="56" t="s">
        <v>3203</v>
      </c>
      <c r="F1073" s="151">
        <v>10790667.530784186</v>
      </c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6">
        <f t="shared" si="27"/>
        <v>1665</v>
      </c>
      <c r="W1073" s="152">
        <v>1665</v>
      </c>
      <c r="X1073" s="152">
        <f t="shared" si="29"/>
        <v>1665</v>
      </c>
      <c r="Y1073" s="56" t="s">
        <v>34</v>
      </c>
      <c r="Z1073" s="13">
        <v>33</v>
      </c>
      <c r="AA1073" s="13">
        <v>57</v>
      </c>
      <c r="AB1073" s="13">
        <v>3</v>
      </c>
      <c r="AC1073" s="38" t="s">
        <v>3204</v>
      </c>
      <c r="AD1073" s="38">
        <v>793</v>
      </c>
    </row>
    <row r="1074" spans="1:31" ht="36" hidden="1" customHeight="1">
      <c r="A1074" s="32">
        <v>12</v>
      </c>
      <c r="B1074" s="55" t="s">
        <v>3205</v>
      </c>
      <c r="C1074" s="56" t="s">
        <v>3206</v>
      </c>
      <c r="D1074" s="56" t="s">
        <v>32</v>
      </c>
      <c r="E1074" s="56" t="s">
        <v>3184</v>
      </c>
      <c r="F1074" s="151">
        <v>14659753.726506803</v>
      </c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6">
        <f t="shared" si="27"/>
        <v>2262</v>
      </c>
      <c r="W1074" s="152">
        <v>2262</v>
      </c>
      <c r="X1074" s="152">
        <f t="shared" si="29"/>
        <v>2262</v>
      </c>
      <c r="Y1074" s="11" t="s">
        <v>34</v>
      </c>
      <c r="Z1074" s="13">
        <v>33</v>
      </c>
      <c r="AA1074" s="13">
        <v>57</v>
      </c>
      <c r="AB1074" s="13">
        <v>5</v>
      </c>
      <c r="AC1074" s="38" t="s">
        <v>3207</v>
      </c>
      <c r="AD1074" s="38">
        <v>794</v>
      </c>
    </row>
    <row r="1075" spans="1:31" ht="36" hidden="1" customHeight="1">
      <c r="A1075" s="32">
        <v>13</v>
      </c>
      <c r="B1075" s="55" t="s">
        <v>3208</v>
      </c>
      <c r="C1075" s="56" t="s">
        <v>3209</v>
      </c>
      <c r="D1075" s="56" t="s">
        <v>32</v>
      </c>
      <c r="E1075" s="56" t="s">
        <v>3184</v>
      </c>
      <c r="F1075" s="151">
        <v>44834737.524303302</v>
      </c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6">
        <f t="shared" si="27"/>
        <v>6918</v>
      </c>
      <c r="W1075" s="152">
        <v>6918</v>
      </c>
      <c r="X1075" s="152">
        <f t="shared" si="29"/>
        <v>6918</v>
      </c>
      <c r="Y1075" s="11" t="s">
        <v>34</v>
      </c>
      <c r="Z1075" s="13">
        <v>33</v>
      </c>
      <c r="AA1075" s="13">
        <v>57</v>
      </c>
      <c r="AB1075" s="13">
        <v>5</v>
      </c>
      <c r="AC1075" s="38" t="s">
        <v>3210</v>
      </c>
      <c r="AD1075" s="38">
        <v>795</v>
      </c>
    </row>
    <row r="1076" spans="1:31" ht="36" hidden="1" customHeight="1">
      <c r="A1076" s="32">
        <v>14</v>
      </c>
      <c r="B1076" s="149" t="s">
        <v>3211</v>
      </c>
      <c r="C1076" s="56" t="s">
        <v>3212</v>
      </c>
      <c r="D1076" s="56" t="s">
        <v>32</v>
      </c>
      <c r="E1076" s="56" t="s">
        <v>1700</v>
      </c>
      <c r="F1076" s="151">
        <v>32339598.185353205</v>
      </c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6">
        <f t="shared" si="27"/>
        <v>4990</v>
      </c>
      <c r="W1076" s="152">
        <v>4990</v>
      </c>
      <c r="X1076" s="152">
        <f t="shared" si="29"/>
        <v>4990</v>
      </c>
      <c r="Y1076" s="11" t="s">
        <v>34</v>
      </c>
      <c r="Z1076" s="13">
        <v>33</v>
      </c>
      <c r="AA1076" s="13">
        <v>57</v>
      </c>
      <c r="AB1076" s="13">
        <v>5</v>
      </c>
      <c r="AC1076" s="38" t="s">
        <v>3213</v>
      </c>
      <c r="AD1076" s="38">
        <v>796</v>
      </c>
    </row>
    <row r="1077" spans="1:31" ht="36" hidden="1" customHeight="1">
      <c r="A1077" s="32">
        <v>15</v>
      </c>
      <c r="B1077" s="149" t="s">
        <v>3214</v>
      </c>
      <c r="C1077" s="56" t="s">
        <v>3215</v>
      </c>
      <c r="D1077" s="56" t="s">
        <v>32</v>
      </c>
      <c r="E1077" s="56" t="s">
        <v>1700</v>
      </c>
      <c r="F1077" s="151">
        <v>18276085.547634479</v>
      </c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6">
        <f t="shared" si="27"/>
        <v>2820.0000000000005</v>
      </c>
      <c r="W1077" s="152">
        <v>2820</v>
      </c>
      <c r="X1077" s="152">
        <f t="shared" si="29"/>
        <v>2820</v>
      </c>
      <c r="Y1077" s="11" t="s">
        <v>34</v>
      </c>
      <c r="Z1077" s="13">
        <v>33</v>
      </c>
      <c r="AA1077" s="13">
        <v>57</v>
      </c>
      <c r="AB1077" s="13">
        <v>5</v>
      </c>
      <c r="AC1077" s="38" t="s">
        <v>3216</v>
      </c>
      <c r="AD1077" s="38">
        <v>797</v>
      </c>
    </row>
    <row r="1078" spans="1:31" ht="36" hidden="1" customHeight="1">
      <c r="A1078" s="32">
        <v>16</v>
      </c>
      <c r="B1078" s="149" t="s">
        <v>3217</v>
      </c>
      <c r="C1078" s="56" t="s">
        <v>3218</v>
      </c>
      <c r="D1078" s="56" t="s">
        <v>32</v>
      </c>
      <c r="E1078" s="56" t="s">
        <v>1700</v>
      </c>
      <c r="F1078" s="151">
        <v>37316915.10045366</v>
      </c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6">
        <f t="shared" si="27"/>
        <v>5758</v>
      </c>
      <c r="W1078" s="152">
        <v>5758</v>
      </c>
      <c r="X1078" s="152">
        <f t="shared" si="29"/>
        <v>5758</v>
      </c>
      <c r="Y1078" s="11" t="s">
        <v>34</v>
      </c>
      <c r="Z1078" s="13">
        <v>33</v>
      </c>
      <c r="AA1078" s="13">
        <v>57</v>
      </c>
      <c r="AB1078" s="13">
        <v>5</v>
      </c>
      <c r="AC1078" s="38" t="s">
        <v>3219</v>
      </c>
      <c r="AD1078" s="38">
        <v>798</v>
      </c>
    </row>
    <row r="1079" spans="1:31" ht="36" hidden="1" customHeight="1">
      <c r="A1079" s="32">
        <v>17</v>
      </c>
      <c r="B1079" s="55" t="s">
        <v>3220</v>
      </c>
      <c r="C1079" s="56" t="s">
        <v>3221</v>
      </c>
      <c r="D1079" s="56" t="s">
        <v>539</v>
      </c>
      <c r="E1079" s="56" t="s">
        <v>3222</v>
      </c>
      <c r="F1079" s="151">
        <v>5774465.3272845102</v>
      </c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6">
        <f t="shared" si="27"/>
        <v>891</v>
      </c>
      <c r="W1079" s="152">
        <v>891</v>
      </c>
      <c r="X1079" s="152">
        <f t="shared" si="29"/>
        <v>891</v>
      </c>
      <c r="Y1079" s="56" t="s">
        <v>34</v>
      </c>
      <c r="Z1079" s="13">
        <v>33</v>
      </c>
      <c r="AA1079" s="13">
        <v>57</v>
      </c>
      <c r="AB1079" s="13">
        <v>6</v>
      </c>
      <c r="AC1079" s="38" t="s">
        <v>3223</v>
      </c>
      <c r="AD1079" s="38">
        <v>799</v>
      </c>
      <c r="AE1079" s="10">
        <f>AE1078+1</f>
        <v>1</v>
      </c>
    </row>
    <row r="1080" spans="1:31" ht="36" hidden="1" customHeight="1">
      <c r="A1080" s="32">
        <v>18</v>
      </c>
      <c r="B1080" s="149" t="s">
        <v>3224</v>
      </c>
      <c r="C1080" s="56" t="s">
        <v>3225</v>
      </c>
      <c r="D1080" s="56" t="s">
        <v>32</v>
      </c>
      <c r="E1080" s="56" t="s">
        <v>2274</v>
      </c>
      <c r="F1080" s="151">
        <v>7498379.7796500316</v>
      </c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6">
        <f t="shared" si="27"/>
        <v>1157</v>
      </c>
      <c r="W1080" s="152">
        <v>1157</v>
      </c>
      <c r="X1080" s="152">
        <f t="shared" si="29"/>
        <v>1157</v>
      </c>
      <c r="Y1080" s="11" t="s">
        <v>34</v>
      </c>
      <c r="Z1080" s="13">
        <v>33</v>
      </c>
      <c r="AA1080" s="13">
        <v>57</v>
      </c>
      <c r="AB1080" s="13">
        <v>5</v>
      </c>
      <c r="AC1080" s="38" t="s">
        <v>3226</v>
      </c>
      <c r="AD1080" s="38">
        <v>801</v>
      </c>
    </row>
    <row r="1081" spans="1:31" ht="36" hidden="1" customHeight="1">
      <c r="A1081" s="32">
        <v>19</v>
      </c>
      <c r="B1081" s="149" t="s">
        <v>3227</v>
      </c>
      <c r="C1081" s="56" t="s">
        <v>3228</v>
      </c>
      <c r="D1081" s="56" t="s">
        <v>32</v>
      </c>
      <c r="E1081" s="56" t="s">
        <v>1700</v>
      </c>
      <c r="F1081" s="151">
        <v>23376539.209332466</v>
      </c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6">
        <f t="shared" si="27"/>
        <v>3606.9999999999995</v>
      </c>
      <c r="W1081" s="152">
        <v>3607</v>
      </c>
      <c r="X1081" s="152">
        <f t="shared" si="29"/>
        <v>3606.9999999999995</v>
      </c>
      <c r="Y1081" s="11" t="s">
        <v>51</v>
      </c>
      <c r="Z1081" s="13">
        <v>33</v>
      </c>
      <c r="AA1081" s="13">
        <v>57</v>
      </c>
      <c r="AB1081" s="13">
        <v>5</v>
      </c>
      <c r="AC1081" s="38" t="s">
        <v>3229</v>
      </c>
      <c r="AD1081" s="38">
        <v>802</v>
      </c>
    </row>
    <row r="1082" spans="1:31" ht="36" hidden="1" customHeight="1">
      <c r="A1082" s="32">
        <v>20</v>
      </c>
      <c r="B1082" s="134" t="s">
        <v>3230</v>
      </c>
      <c r="C1082" s="56" t="s">
        <v>3231</v>
      </c>
      <c r="D1082" s="13" t="s">
        <v>55</v>
      </c>
      <c r="E1082" s="56" t="s">
        <v>3232</v>
      </c>
      <c r="F1082" s="151">
        <v>9526895.6578094605</v>
      </c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6">
        <f t="shared" si="27"/>
        <v>1469.9999999999998</v>
      </c>
      <c r="W1082" s="152">
        <v>1470</v>
      </c>
      <c r="X1082" s="152">
        <f t="shared" si="29"/>
        <v>1470</v>
      </c>
      <c r="Y1082" s="56" t="s">
        <v>561</v>
      </c>
      <c r="Z1082" s="13">
        <v>33</v>
      </c>
      <c r="AA1082" s="13">
        <v>57</v>
      </c>
      <c r="AB1082" s="34">
        <v>1</v>
      </c>
      <c r="AC1082" s="38" t="s">
        <v>3233</v>
      </c>
      <c r="AD1082" s="38">
        <v>804</v>
      </c>
    </row>
    <row r="1083" spans="1:31" ht="36" hidden="1" customHeight="1">
      <c r="A1083" s="32">
        <v>21</v>
      </c>
      <c r="B1083" s="149" t="s">
        <v>3234</v>
      </c>
      <c r="C1083" s="56" t="s">
        <v>3235</v>
      </c>
      <c r="D1083" s="56" t="s">
        <v>32</v>
      </c>
      <c r="E1083" s="56" t="s">
        <v>1591</v>
      </c>
      <c r="F1083" s="151">
        <v>393473752.43033051</v>
      </c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6">
        <f t="shared" si="27"/>
        <v>60713</v>
      </c>
      <c r="W1083" s="152">
        <v>60713</v>
      </c>
      <c r="X1083" s="152">
        <f t="shared" si="29"/>
        <v>60713</v>
      </c>
      <c r="Y1083" s="11" t="s">
        <v>34</v>
      </c>
      <c r="Z1083" s="13">
        <v>33</v>
      </c>
      <c r="AA1083" s="13">
        <v>57</v>
      </c>
      <c r="AB1083" s="13">
        <v>5</v>
      </c>
      <c r="AC1083" s="38" t="s">
        <v>3236</v>
      </c>
      <c r="AD1083" s="38">
        <v>805</v>
      </c>
    </row>
    <row r="1084" spans="1:31" ht="36" hidden="1" customHeight="1">
      <c r="A1084" s="32">
        <v>22</v>
      </c>
      <c r="B1084" s="149" t="s">
        <v>3237</v>
      </c>
      <c r="C1084" s="56" t="s">
        <v>3238</v>
      </c>
      <c r="D1084" s="56" t="s">
        <v>3099</v>
      </c>
      <c r="E1084" s="56" t="s">
        <v>3239</v>
      </c>
      <c r="F1084" s="151">
        <v>11140635.126377186</v>
      </c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6">
        <f t="shared" si="27"/>
        <v>1718.9999999999998</v>
      </c>
      <c r="W1084" s="152">
        <v>1719</v>
      </c>
      <c r="X1084" s="152">
        <f t="shared" si="29"/>
        <v>1719</v>
      </c>
      <c r="Y1084" s="11" t="s">
        <v>34</v>
      </c>
      <c r="Z1084" s="13">
        <v>33</v>
      </c>
      <c r="AA1084" s="13">
        <v>57</v>
      </c>
      <c r="AB1084" s="13">
        <v>5</v>
      </c>
      <c r="AC1084" s="13"/>
      <c r="AD1084" s="13"/>
    </row>
    <row r="1085" spans="1:31" ht="36" hidden="1" customHeight="1">
      <c r="A1085" s="32">
        <v>23</v>
      </c>
      <c r="B1085" s="149" t="s">
        <v>3240</v>
      </c>
      <c r="C1085" s="56" t="s">
        <v>3241</v>
      </c>
      <c r="D1085" s="56" t="s">
        <v>3099</v>
      </c>
      <c r="E1085" s="56" t="s">
        <v>2854</v>
      </c>
      <c r="F1085" s="153">
        <v>17283718</v>
      </c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6">
        <f t="shared" si="27"/>
        <v>2666.8776874</v>
      </c>
      <c r="W1085" s="30"/>
      <c r="X1085" s="152">
        <f t="shared" si="29"/>
        <v>2666.8776874</v>
      </c>
      <c r="Y1085" s="11" t="s">
        <v>51</v>
      </c>
      <c r="Z1085" s="13">
        <v>33</v>
      </c>
      <c r="AA1085" s="13">
        <v>57</v>
      </c>
      <c r="AB1085" s="13">
        <v>5</v>
      </c>
      <c r="AC1085" s="13"/>
      <c r="AD1085" s="13"/>
    </row>
    <row r="1086" spans="1:31" ht="36" hidden="1" customHeight="1">
      <c r="A1086" s="32">
        <v>24</v>
      </c>
      <c r="B1086" s="154" t="s">
        <v>3242</v>
      </c>
      <c r="C1086" s="154" t="s">
        <v>3243</v>
      </c>
      <c r="D1086" s="56" t="s">
        <v>238</v>
      </c>
      <c r="E1086" s="154" t="s">
        <v>3244</v>
      </c>
      <c r="F1086" s="155">
        <v>32880879</v>
      </c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6">
        <f t="shared" si="27"/>
        <v>5073.5196297000002</v>
      </c>
      <c r="W1086" s="30"/>
      <c r="X1086" s="152">
        <f t="shared" si="29"/>
        <v>5073.5196297000002</v>
      </c>
      <c r="Y1086" s="11" t="s">
        <v>51</v>
      </c>
      <c r="Z1086" s="13">
        <v>33</v>
      </c>
      <c r="AA1086" s="13">
        <v>57</v>
      </c>
      <c r="AB1086" s="13">
        <v>5</v>
      </c>
      <c r="AC1086" s="13"/>
      <c r="AD1086" s="13"/>
    </row>
    <row r="1087" spans="1:31" ht="36" hidden="1" customHeight="1">
      <c r="A1087" s="32">
        <v>25</v>
      </c>
      <c r="B1087" s="154" t="s">
        <v>3245</v>
      </c>
      <c r="C1087" s="154" t="s">
        <v>3246</v>
      </c>
      <c r="D1087" s="56" t="s">
        <v>3099</v>
      </c>
      <c r="E1087" s="154" t="s">
        <v>3247</v>
      </c>
      <c r="F1087" s="155">
        <v>28283104</v>
      </c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6">
        <f t="shared" si="27"/>
        <v>4364.0829472000005</v>
      </c>
      <c r="W1087" s="30"/>
      <c r="X1087" s="152">
        <f t="shared" si="29"/>
        <v>4364.0829472000005</v>
      </c>
      <c r="Y1087" s="11" t="s">
        <v>51</v>
      </c>
      <c r="Z1087" s="13">
        <v>33</v>
      </c>
      <c r="AA1087" s="13">
        <v>57</v>
      </c>
      <c r="AB1087" s="13">
        <v>5</v>
      </c>
      <c r="AC1087" s="38" t="s">
        <v>3248</v>
      </c>
      <c r="AD1087" s="38">
        <v>2092</v>
      </c>
    </row>
    <row r="1088" spans="1:31" ht="36" hidden="1" customHeight="1">
      <c r="A1088" s="32">
        <v>26</v>
      </c>
      <c r="B1088" s="154" t="s">
        <v>3249</v>
      </c>
      <c r="C1088" s="154" t="s">
        <v>3250</v>
      </c>
      <c r="D1088" s="56" t="s">
        <v>3099</v>
      </c>
      <c r="E1088" s="154" t="s">
        <v>3251</v>
      </c>
      <c r="F1088" s="155">
        <v>18273500</v>
      </c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6">
        <f t="shared" si="27"/>
        <v>2819.6010500000002</v>
      </c>
      <c r="W1088" s="30"/>
      <c r="X1088" s="152">
        <f t="shared" si="29"/>
        <v>2819.6010500000002</v>
      </c>
      <c r="Y1088" s="11" t="s">
        <v>51</v>
      </c>
      <c r="Z1088" s="13">
        <v>33</v>
      </c>
      <c r="AA1088" s="13">
        <v>57</v>
      </c>
      <c r="AB1088" s="13">
        <v>5</v>
      </c>
      <c r="AC1088" s="38" t="s">
        <v>3188</v>
      </c>
      <c r="AD1088" s="38">
        <v>2624</v>
      </c>
    </row>
    <row r="1089" spans="1:30" ht="36" hidden="1" customHeight="1">
      <c r="A1089" s="32">
        <v>27</v>
      </c>
      <c r="B1089" s="154" t="s">
        <v>3252</v>
      </c>
      <c r="C1089" s="154" t="s">
        <v>3253</v>
      </c>
      <c r="D1089" s="56" t="s">
        <v>539</v>
      </c>
      <c r="E1089" s="154" t="s">
        <v>3254</v>
      </c>
      <c r="F1089" s="155">
        <v>16583277</v>
      </c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6">
        <f t="shared" si="27"/>
        <v>2558.7996411000004</v>
      </c>
      <c r="W1089" s="30"/>
      <c r="X1089" s="152">
        <f t="shared" si="29"/>
        <v>2558.7996411000004</v>
      </c>
      <c r="Y1089" s="56" t="s">
        <v>51</v>
      </c>
      <c r="Z1089" s="13">
        <v>33</v>
      </c>
      <c r="AA1089" s="13">
        <v>57</v>
      </c>
      <c r="AB1089" s="13">
        <v>6</v>
      </c>
      <c r="AC1089" s="13"/>
      <c r="AD1089" s="13"/>
    </row>
    <row r="1090" spans="1:30" ht="36" hidden="1" customHeight="1">
      <c r="A1090" s="32">
        <v>28</v>
      </c>
      <c r="B1090" s="154" t="s">
        <v>3255</v>
      </c>
      <c r="C1090" s="154" t="s">
        <v>3256</v>
      </c>
      <c r="D1090" s="56" t="s">
        <v>3099</v>
      </c>
      <c r="E1090" s="154" t="s">
        <v>3257</v>
      </c>
      <c r="F1090" s="155">
        <v>15893682</v>
      </c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6">
        <f t="shared" si="27"/>
        <v>2452.3951326000001</v>
      </c>
      <c r="W1090" s="30"/>
      <c r="X1090" s="152">
        <f t="shared" si="29"/>
        <v>2452.3951326000001</v>
      </c>
      <c r="Y1090" s="11" t="s">
        <v>51</v>
      </c>
      <c r="Z1090" s="13">
        <v>33</v>
      </c>
      <c r="AA1090" s="13">
        <v>57</v>
      </c>
      <c r="AB1090" s="13">
        <v>5</v>
      </c>
      <c r="AC1090" s="13"/>
      <c r="AD1090" s="13"/>
    </row>
    <row r="1091" spans="1:30" ht="36" hidden="1" customHeight="1">
      <c r="A1091" s="32">
        <v>29</v>
      </c>
      <c r="B1091" s="154" t="s">
        <v>3258</v>
      </c>
      <c r="C1091" s="154" t="s">
        <v>3259</v>
      </c>
      <c r="D1091" s="56" t="s">
        <v>3099</v>
      </c>
      <c r="E1091" s="154" t="s">
        <v>3251</v>
      </c>
      <c r="F1091" s="155">
        <v>14263217</v>
      </c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6">
        <f t="shared" ref="V1091:V1154" si="30">0.0001543*F1091+0.7*G1091+ 0.7*H1091+0.6*I1091+0.5*J1091+1.02*K1091+0.00088*L1091+0.99*M1091+0.00094*N1091+1.05*O1091+0.00083*P1091+1.09*Q1091+0.0009*R1091+1.09*S1091+1*T1091+0*U1091</f>
        <v>2200.8143831000002</v>
      </c>
      <c r="W1091" s="30"/>
      <c r="X1091" s="152">
        <f t="shared" si="29"/>
        <v>2200.8143831000002</v>
      </c>
      <c r="Y1091" s="11" t="s">
        <v>51</v>
      </c>
      <c r="Z1091" s="13">
        <v>33</v>
      </c>
      <c r="AA1091" s="13">
        <v>57</v>
      </c>
      <c r="AB1091" s="13">
        <v>5</v>
      </c>
      <c r="AC1091" s="38" t="s">
        <v>3260</v>
      </c>
      <c r="AD1091" s="38">
        <v>2621</v>
      </c>
    </row>
    <row r="1092" spans="1:30" ht="36" hidden="1" customHeight="1">
      <c r="A1092" s="32">
        <v>30</v>
      </c>
      <c r="B1092" s="154" t="s">
        <v>3261</v>
      </c>
      <c r="C1092" s="154" t="s">
        <v>3262</v>
      </c>
      <c r="D1092" s="56" t="s">
        <v>3099</v>
      </c>
      <c r="E1092" s="154" t="s">
        <v>3263</v>
      </c>
      <c r="F1092" s="155">
        <v>13437600</v>
      </c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6">
        <f t="shared" si="30"/>
        <v>2073.4216799999999</v>
      </c>
      <c r="W1092" s="30"/>
      <c r="X1092" s="152">
        <f t="shared" si="29"/>
        <v>2073.4216799999999</v>
      </c>
      <c r="Y1092" s="11" t="s">
        <v>51</v>
      </c>
      <c r="Z1092" s="13">
        <v>33</v>
      </c>
      <c r="AA1092" s="13">
        <v>57</v>
      </c>
      <c r="AB1092" s="13">
        <v>5</v>
      </c>
      <c r="AC1092" s="13"/>
      <c r="AD1092" s="13"/>
    </row>
    <row r="1093" spans="1:30" ht="36" hidden="1" customHeight="1">
      <c r="A1093" s="32">
        <v>31</v>
      </c>
      <c r="B1093" s="154" t="s">
        <v>3264</v>
      </c>
      <c r="C1093" s="154" t="s">
        <v>3265</v>
      </c>
      <c r="D1093" s="56" t="s">
        <v>3099</v>
      </c>
      <c r="E1093" s="154" t="s">
        <v>3266</v>
      </c>
      <c r="F1093" s="155">
        <v>8673000</v>
      </c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6">
        <f t="shared" si="30"/>
        <v>1338.2439000000002</v>
      </c>
      <c r="W1093" s="30"/>
      <c r="X1093" s="152">
        <f t="shared" si="29"/>
        <v>1338.2439000000002</v>
      </c>
      <c r="Y1093" s="11" t="s">
        <v>51</v>
      </c>
      <c r="Z1093" s="13">
        <v>33</v>
      </c>
      <c r="AA1093" s="13">
        <v>57</v>
      </c>
      <c r="AB1093" s="13">
        <v>5</v>
      </c>
      <c r="AC1093" s="13"/>
      <c r="AD1093" s="13"/>
    </row>
    <row r="1094" spans="1:30" ht="36" hidden="1" customHeight="1">
      <c r="A1094" s="32">
        <v>32</v>
      </c>
      <c r="B1094" s="154" t="s">
        <v>3267</v>
      </c>
      <c r="C1094" s="154" t="s">
        <v>3268</v>
      </c>
      <c r="D1094" s="56" t="s">
        <v>3099</v>
      </c>
      <c r="E1094" s="154" t="s">
        <v>3269</v>
      </c>
      <c r="F1094" s="155">
        <v>7219200</v>
      </c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6">
        <f t="shared" si="30"/>
        <v>1113.92256</v>
      </c>
      <c r="W1094" s="30"/>
      <c r="X1094" s="152">
        <f t="shared" si="29"/>
        <v>1113.92256</v>
      </c>
      <c r="Y1094" s="11" t="s">
        <v>51</v>
      </c>
      <c r="Z1094" s="13">
        <v>33</v>
      </c>
      <c r="AA1094" s="13">
        <v>57</v>
      </c>
      <c r="AB1094" s="13">
        <v>5</v>
      </c>
      <c r="AC1094" s="13"/>
      <c r="AD1094" s="13"/>
    </row>
    <row r="1095" spans="1:30" ht="36" hidden="1" customHeight="1">
      <c r="A1095" s="32">
        <v>1</v>
      </c>
      <c r="B1095" s="47" t="s">
        <v>3270</v>
      </c>
      <c r="C1095" s="47" t="s">
        <v>3271</v>
      </c>
      <c r="D1095" s="47" t="s">
        <v>32</v>
      </c>
      <c r="E1095" s="47" t="s">
        <v>3272</v>
      </c>
      <c r="F1095" s="151"/>
      <c r="G1095" s="37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6">
        <f t="shared" si="30"/>
        <v>0</v>
      </c>
      <c r="W1095" s="111">
        <v>26108</v>
      </c>
      <c r="X1095" s="111">
        <v>26108</v>
      </c>
      <c r="Y1095" s="11" t="s">
        <v>34</v>
      </c>
      <c r="Z1095" s="13">
        <v>34</v>
      </c>
      <c r="AA1095" s="13">
        <v>44</v>
      </c>
      <c r="AB1095" s="13">
        <v>5</v>
      </c>
      <c r="AC1095" s="13"/>
      <c r="AD1095" s="13"/>
    </row>
    <row r="1096" spans="1:30" ht="36" hidden="1" customHeight="1">
      <c r="A1096" s="32">
        <v>2</v>
      </c>
      <c r="B1096" s="47" t="s">
        <v>3273</v>
      </c>
      <c r="C1096" s="47" t="s">
        <v>3274</v>
      </c>
      <c r="D1096" s="47" t="s">
        <v>32</v>
      </c>
      <c r="E1096" s="47" t="s">
        <v>3272</v>
      </c>
      <c r="F1096" s="151"/>
      <c r="G1096" s="37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6">
        <f t="shared" si="30"/>
        <v>0</v>
      </c>
      <c r="W1096" s="111">
        <v>21815</v>
      </c>
      <c r="X1096" s="111">
        <v>21815</v>
      </c>
      <c r="Y1096" s="11" t="s">
        <v>34</v>
      </c>
      <c r="Z1096" s="13">
        <v>34</v>
      </c>
      <c r="AA1096" s="13">
        <v>44</v>
      </c>
      <c r="AB1096" s="13">
        <v>5</v>
      </c>
      <c r="AC1096" s="38" t="s">
        <v>3275</v>
      </c>
      <c r="AD1096" s="13">
        <v>808</v>
      </c>
    </row>
    <row r="1097" spans="1:30" ht="36" hidden="1" customHeight="1">
      <c r="A1097" s="32">
        <v>3</v>
      </c>
      <c r="B1097" s="47" t="s">
        <v>3276</v>
      </c>
      <c r="C1097" s="47" t="s">
        <v>3277</v>
      </c>
      <c r="D1097" s="47" t="s">
        <v>32</v>
      </c>
      <c r="E1097" s="47" t="s">
        <v>3278</v>
      </c>
      <c r="F1097" s="151"/>
      <c r="G1097" s="37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6">
        <f t="shared" si="30"/>
        <v>0</v>
      </c>
      <c r="W1097" s="111">
        <v>17488</v>
      </c>
      <c r="X1097" s="111">
        <v>17488</v>
      </c>
      <c r="Y1097" s="11" t="s">
        <v>34</v>
      </c>
      <c r="Z1097" s="13">
        <v>34</v>
      </c>
      <c r="AA1097" s="13">
        <v>44</v>
      </c>
      <c r="AB1097" s="13">
        <v>5</v>
      </c>
      <c r="AC1097" s="38" t="s">
        <v>3279</v>
      </c>
      <c r="AD1097" s="13">
        <v>2633</v>
      </c>
    </row>
    <row r="1098" spans="1:30" ht="36" hidden="1" customHeight="1">
      <c r="A1098" s="32">
        <v>4</v>
      </c>
      <c r="B1098" s="47" t="s">
        <v>3280</v>
      </c>
      <c r="C1098" s="47" t="s">
        <v>3281</v>
      </c>
      <c r="D1098" s="47" t="s">
        <v>32</v>
      </c>
      <c r="E1098" s="47" t="s">
        <v>3272</v>
      </c>
      <c r="F1098" s="151"/>
      <c r="G1098" s="37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6">
        <f t="shared" si="30"/>
        <v>0</v>
      </c>
      <c r="W1098" s="111">
        <v>10164</v>
      </c>
      <c r="X1098" s="111">
        <v>10164</v>
      </c>
      <c r="Y1098" s="11" t="s">
        <v>34</v>
      </c>
      <c r="Z1098" s="13">
        <v>34</v>
      </c>
      <c r="AA1098" s="13">
        <v>44</v>
      </c>
      <c r="AB1098" s="13">
        <v>5</v>
      </c>
      <c r="AC1098" s="38" t="s">
        <v>3282</v>
      </c>
      <c r="AD1098" s="13">
        <v>2634</v>
      </c>
    </row>
    <row r="1099" spans="1:30" ht="36" hidden="1" customHeight="1">
      <c r="A1099" s="32">
        <v>5</v>
      </c>
      <c r="B1099" s="47" t="s">
        <v>3283</v>
      </c>
      <c r="C1099" s="47" t="s">
        <v>3284</v>
      </c>
      <c r="D1099" s="47" t="s">
        <v>32</v>
      </c>
      <c r="E1099" s="47" t="s">
        <v>3285</v>
      </c>
      <c r="F1099" s="151"/>
      <c r="G1099" s="37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6">
        <f t="shared" si="30"/>
        <v>0</v>
      </c>
      <c r="W1099" s="111">
        <v>9829</v>
      </c>
      <c r="X1099" s="111">
        <v>9829</v>
      </c>
      <c r="Y1099" s="11" t="s">
        <v>34</v>
      </c>
      <c r="Z1099" s="13">
        <v>34</v>
      </c>
      <c r="AA1099" s="13">
        <v>44</v>
      </c>
      <c r="AB1099" s="13">
        <v>5</v>
      </c>
      <c r="AC1099" s="38" t="s">
        <v>3286</v>
      </c>
      <c r="AD1099" s="13">
        <v>812</v>
      </c>
    </row>
    <row r="1100" spans="1:30" ht="36" hidden="1" customHeight="1">
      <c r="A1100" s="32">
        <v>6</v>
      </c>
      <c r="B1100" s="47" t="s">
        <v>3287</v>
      </c>
      <c r="C1100" s="47" t="s">
        <v>3288</v>
      </c>
      <c r="D1100" s="47" t="s">
        <v>32</v>
      </c>
      <c r="E1100" s="47" t="s">
        <v>3289</v>
      </c>
      <c r="F1100" s="151"/>
      <c r="G1100" s="37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6">
        <f t="shared" si="30"/>
        <v>0</v>
      </c>
      <c r="W1100" s="111">
        <v>8064</v>
      </c>
      <c r="X1100" s="111">
        <v>8064</v>
      </c>
      <c r="Y1100" s="11" t="s">
        <v>34</v>
      </c>
      <c r="Z1100" s="13">
        <v>34</v>
      </c>
      <c r="AA1100" s="13">
        <v>44</v>
      </c>
      <c r="AB1100" s="13">
        <v>5</v>
      </c>
      <c r="AC1100" s="38" t="s">
        <v>3290</v>
      </c>
      <c r="AD1100" s="13">
        <v>806</v>
      </c>
    </row>
    <row r="1101" spans="1:30" ht="36" hidden="1" customHeight="1">
      <c r="A1101" s="32">
        <v>7</v>
      </c>
      <c r="B1101" s="47" t="s">
        <v>3270</v>
      </c>
      <c r="C1101" s="47" t="s">
        <v>3291</v>
      </c>
      <c r="D1101" s="47" t="s">
        <v>32</v>
      </c>
      <c r="E1101" s="47" t="s">
        <v>3272</v>
      </c>
      <c r="F1101" s="151"/>
      <c r="G1101" s="37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6">
        <f t="shared" si="30"/>
        <v>0</v>
      </c>
      <c r="W1101" s="111">
        <v>3590</v>
      </c>
      <c r="X1101" s="111">
        <v>3590</v>
      </c>
      <c r="Y1101" s="11" t="s">
        <v>34</v>
      </c>
      <c r="Z1101" s="13">
        <v>34</v>
      </c>
      <c r="AA1101" s="13">
        <v>44</v>
      </c>
      <c r="AB1101" s="13">
        <v>5</v>
      </c>
      <c r="AC1101" s="13"/>
      <c r="AD1101" s="13"/>
    </row>
    <row r="1102" spans="1:30" ht="36" hidden="1" customHeight="1">
      <c r="A1102" s="32">
        <v>8</v>
      </c>
      <c r="B1102" s="47" t="s">
        <v>3292</v>
      </c>
      <c r="C1102" s="47" t="s">
        <v>3293</v>
      </c>
      <c r="D1102" s="47" t="s">
        <v>32</v>
      </c>
      <c r="E1102" s="47" t="s">
        <v>3294</v>
      </c>
      <c r="F1102" s="151"/>
      <c r="G1102" s="37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6">
        <f t="shared" si="30"/>
        <v>0</v>
      </c>
      <c r="W1102" s="111">
        <v>3531</v>
      </c>
      <c r="X1102" s="111">
        <v>3531</v>
      </c>
      <c r="Y1102" s="11" t="s">
        <v>34</v>
      </c>
      <c r="Z1102" s="13">
        <v>34</v>
      </c>
      <c r="AA1102" s="13">
        <v>44</v>
      </c>
      <c r="AB1102" s="13">
        <v>5</v>
      </c>
      <c r="AC1102" s="13"/>
      <c r="AD1102" s="13"/>
    </row>
    <row r="1103" spans="1:30" ht="36" hidden="1" customHeight="1">
      <c r="A1103" s="32">
        <v>9</v>
      </c>
      <c r="B1103" s="47" t="s">
        <v>3295</v>
      </c>
      <c r="C1103" s="47" t="s">
        <v>3296</v>
      </c>
      <c r="D1103" s="47" t="s">
        <v>32</v>
      </c>
      <c r="E1103" s="47" t="s">
        <v>3297</v>
      </c>
      <c r="F1103" s="151"/>
      <c r="G1103" s="37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6">
        <f t="shared" si="30"/>
        <v>0</v>
      </c>
      <c r="W1103" s="111">
        <v>2233</v>
      </c>
      <c r="X1103" s="111">
        <v>2233</v>
      </c>
      <c r="Y1103" s="11" t="s">
        <v>34</v>
      </c>
      <c r="Z1103" s="13">
        <v>34</v>
      </c>
      <c r="AA1103" s="13">
        <v>44</v>
      </c>
      <c r="AB1103" s="13">
        <v>5</v>
      </c>
      <c r="AC1103" s="13"/>
      <c r="AD1103" s="13"/>
    </row>
    <row r="1104" spans="1:30" ht="36" hidden="1" customHeight="1">
      <c r="A1104" s="32">
        <v>10</v>
      </c>
      <c r="B1104" s="47" t="s">
        <v>3298</v>
      </c>
      <c r="C1104" s="47" t="s">
        <v>3299</v>
      </c>
      <c r="D1104" s="47" t="s">
        <v>32</v>
      </c>
      <c r="E1104" s="47" t="s">
        <v>3300</v>
      </c>
      <c r="F1104" s="151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6">
        <f t="shared" si="30"/>
        <v>0</v>
      </c>
      <c r="W1104" s="111">
        <v>2161</v>
      </c>
      <c r="X1104" s="111">
        <v>2161</v>
      </c>
      <c r="Y1104" s="11" t="s">
        <v>34</v>
      </c>
      <c r="Z1104" s="13">
        <v>34</v>
      </c>
      <c r="AA1104" s="13">
        <v>44</v>
      </c>
      <c r="AB1104" s="13">
        <v>5</v>
      </c>
      <c r="AC1104" s="38" t="s">
        <v>3301</v>
      </c>
      <c r="AD1104" s="13">
        <v>807</v>
      </c>
    </row>
    <row r="1105" spans="1:31" ht="36" hidden="1" customHeight="1">
      <c r="A1105" s="32">
        <v>11</v>
      </c>
      <c r="B1105" s="47" t="s">
        <v>3302</v>
      </c>
      <c r="C1105" s="47" t="s">
        <v>3303</v>
      </c>
      <c r="D1105" s="47" t="s">
        <v>32</v>
      </c>
      <c r="E1105" s="47" t="s">
        <v>3304</v>
      </c>
      <c r="F1105" s="151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6">
        <f t="shared" si="30"/>
        <v>0</v>
      </c>
      <c r="W1105" s="111">
        <v>1844</v>
      </c>
      <c r="X1105" s="111">
        <v>1844</v>
      </c>
      <c r="Y1105" s="11" t="s">
        <v>34</v>
      </c>
      <c r="Z1105" s="13">
        <v>34</v>
      </c>
      <c r="AA1105" s="13">
        <v>44</v>
      </c>
      <c r="AB1105" s="13">
        <v>5</v>
      </c>
      <c r="AC1105" s="38" t="s">
        <v>3305</v>
      </c>
      <c r="AD1105" s="13">
        <v>810</v>
      </c>
    </row>
    <row r="1106" spans="1:31" ht="36" hidden="1" customHeight="1">
      <c r="A1106" s="32">
        <v>12</v>
      </c>
      <c r="B1106" s="118" t="s">
        <v>3306</v>
      </c>
      <c r="C1106" s="118" t="s">
        <v>3307</v>
      </c>
      <c r="D1106" s="118" t="s">
        <v>32</v>
      </c>
      <c r="E1106" s="118" t="s">
        <v>3308</v>
      </c>
      <c r="F1106" s="151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6">
        <f t="shared" si="30"/>
        <v>0</v>
      </c>
      <c r="W1106" s="111">
        <v>1802</v>
      </c>
      <c r="X1106" s="111">
        <v>1802</v>
      </c>
      <c r="Y1106" s="11" t="s">
        <v>34</v>
      </c>
      <c r="Z1106" s="13">
        <v>34</v>
      </c>
      <c r="AA1106" s="13">
        <v>44</v>
      </c>
      <c r="AB1106" s="13">
        <v>5</v>
      </c>
      <c r="AC1106" s="38" t="s">
        <v>3309</v>
      </c>
      <c r="AD1106" s="13">
        <v>2628</v>
      </c>
    </row>
    <row r="1107" spans="1:31" ht="36" hidden="1" customHeight="1">
      <c r="A1107" s="32">
        <v>13</v>
      </c>
      <c r="B1107" s="47" t="s">
        <v>3310</v>
      </c>
      <c r="C1107" s="47" t="s">
        <v>3311</v>
      </c>
      <c r="D1107" s="47" t="s">
        <v>32</v>
      </c>
      <c r="E1107" s="47" t="s">
        <v>3312</v>
      </c>
      <c r="F1107" s="151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6">
        <f t="shared" si="30"/>
        <v>0</v>
      </c>
      <c r="W1107" s="111">
        <v>1672</v>
      </c>
      <c r="X1107" s="111">
        <v>1672</v>
      </c>
      <c r="Y1107" s="11" t="s">
        <v>34</v>
      </c>
      <c r="Z1107" s="13">
        <v>34</v>
      </c>
      <c r="AA1107" s="13">
        <v>44</v>
      </c>
      <c r="AB1107" s="13">
        <v>5</v>
      </c>
      <c r="AC1107" s="38" t="s">
        <v>3313</v>
      </c>
      <c r="AD1107" s="13">
        <v>811</v>
      </c>
    </row>
    <row r="1108" spans="1:31" ht="36" hidden="1" customHeight="1">
      <c r="A1108" s="32">
        <v>14</v>
      </c>
      <c r="B1108" s="118" t="s">
        <v>3314</v>
      </c>
      <c r="C1108" s="118" t="s">
        <v>3315</v>
      </c>
      <c r="D1108" s="118" t="s">
        <v>32</v>
      </c>
      <c r="E1108" s="118" t="s">
        <v>3316</v>
      </c>
      <c r="F1108" s="151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6">
        <f t="shared" si="30"/>
        <v>0</v>
      </c>
      <c r="W1108" s="111">
        <v>1472</v>
      </c>
      <c r="X1108" s="111">
        <v>1472</v>
      </c>
      <c r="Y1108" s="11" t="s">
        <v>34</v>
      </c>
      <c r="Z1108" s="13">
        <v>34</v>
      </c>
      <c r="AA1108" s="13">
        <v>44</v>
      </c>
      <c r="AB1108" s="13">
        <v>5</v>
      </c>
      <c r="AC1108" s="38" t="s">
        <v>3317</v>
      </c>
      <c r="AD1108" s="13">
        <v>2638</v>
      </c>
    </row>
    <row r="1109" spans="1:31" ht="36" hidden="1" customHeight="1">
      <c r="A1109" s="32">
        <v>15</v>
      </c>
      <c r="B1109" s="118" t="s">
        <v>3318</v>
      </c>
      <c r="C1109" s="118" t="s">
        <v>3319</v>
      </c>
      <c r="D1109" s="118" t="s">
        <v>32</v>
      </c>
      <c r="E1109" s="118" t="s">
        <v>2065</v>
      </c>
      <c r="F1109" s="151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6">
        <f t="shared" si="30"/>
        <v>0</v>
      </c>
      <c r="W1109" s="111">
        <v>1347</v>
      </c>
      <c r="X1109" s="111">
        <v>1347</v>
      </c>
      <c r="Y1109" s="11" t="s">
        <v>34</v>
      </c>
      <c r="Z1109" s="13">
        <v>34</v>
      </c>
      <c r="AA1109" s="13">
        <v>44</v>
      </c>
      <c r="AB1109" s="13">
        <v>5</v>
      </c>
      <c r="AC1109" s="38" t="s">
        <v>3320</v>
      </c>
      <c r="AD1109" s="13">
        <v>2632</v>
      </c>
    </row>
    <row r="1110" spans="1:31" ht="36" hidden="1" customHeight="1">
      <c r="A1110" s="32">
        <v>16</v>
      </c>
      <c r="B1110" s="47" t="s">
        <v>3321</v>
      </c>
      <c r="C1110" s="47" t="s">
        <v>3311</v>
      </c>
      <c r="D1110" s="47" t="s">
        <v>32</v>
      </c>
      <c r="E1110" s="47" t="s">
        <v>1090</v>
      </c>
      <c r="F1110" s="151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6">
        <f t="shared" si="30"/>
        <v>0</v>
      </c>
      <c r="W1110" s="111">
        <v>1282</v>
      </c>
      <c r="X1110" s="111">
        <v>1282</v>
      </c>
      <c r="Y1110" s="11" t="s">
        <v>34</v>
      </c>
      <c r="Z1110" s="13">
        <v>34</v>
      </c>
      <c r="AA1110" s="13">
        <v>44</v>
      </c>
      <c r="AB1110" s="13">
        <v>5</v>
      </c>
      <c r="AC1110" s="38" t="s">
        <v>3322</v>
      </c>
      <c r="AD1110" s="13">
        <v>2630</v>
      </c>
    </row>
    <row r="1111" spans="1:31" ht="36" hidden="1" customHeight="1">
      <c r="A1111" s="32">
        <v>17</v>
      </c>
      <c r="B1111" s="118" t="s">
        <v>3323</v>
      </c>
      <c r="C1111" s="118" t="s">
        <v>3324</v>
      </c>
      <c r="D1111" s="118" t="s">
        <v>32</v>
      </c>
      <c r="E1111" s="118" t="s">
        <v>3325</v>
      </c>
      <c r="F1111" s="151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6">
        <f t="shared" si="30"/>
        <v>0</v>
      </c>
      <c r="W1111" s="111">
        <v>1234</v>
      </c>
      <c r="X1111" s="111">
        <v>1234</v>
      </c>
      <c r="Y1111" s="11" t="s">
        <v>34</v>
      </c>
      <c r="Z1111" s="13">
        <v>34</v>
      </c>
      <c r="AA1111" s="13">
        <v>44</v>
      </c>
      <c r="AB1111" s="13">
        <v>5</v>
      </c>
      <c r="AC1111" s="13"/>
      <c r="AD1111" s="13"/>
    </row>
    <row r="1112" spans="1:31" ht="36" hidden="1" customHeight="1">
      <c r="A1112" s="32">
        <v>18</v>
      </c>
      <c r="B1112" s="47" t="s">
        <v>3326</v>
      </c>
      <c r="C1112" s="47" t="s">
        <v>3327</v>
      </c>
      <c r="D1112" s="47" t="s">
        <v>32</v>
      </c>
      <c r="E1112" s="47" t="s">
        <v>3308</v>
      </c>
      <c r="F1112" s="151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6">
        <f t="shared" si="30"/>
        <v>0</v>
      </c>
      <c r="W1112" s="111">
        <v>1168</v>
      </c>
      <c r="X1112" s="111">
        <v>1168</v>
      </c>
      <c r="Y1112" s="11" t="s">
        <v>34</v>
      </c>
      <c r="Z1112" s="13">
        <v>34</v>
      </c>
      <c r="AA1112" s="13">
        <v>44</v>
      </c>
      <c r="AB1112" s="13">
        <v>5</v>
      </c>
      <c r="AC1112" s="38" t="s">
        <v>3328</v>
      </c>
      <c r="AD1112" s="13">
        <v>2629</v>
      </c>
    </row>
    <row r="1113" spans="1:31" ht="36" hidden="1" customHeight="1">
      <c r="A1113" s="32">
        <v>19</v>
      </c>
      <c r="B1113" s="47" t="s">
        <v>3329</v>
      </c>
      <c r="C1113" s="47" t="s">
        <v>3330</v>
      </c>
      <c r="D1113" s="47" t="s">
        <v>32</v>
      </c>
      <c r="E1113" s="47" t="s">
        <v>2079</v>
      </c>
      <c r="F1113" s="151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6">
        <f t="shared" si="30"/>
        <v>0</v>
      </c>
      <c r="W1113" s="111">
        <v>1108</v>
      </c>
      <c r="X1113" s="111">
        <v>1108</v>
      </c>
      <c r="Y1113" s="11" t="s">
        <v>34</v>
      </c>
      <c r="Z1113" s="13">
        <v>34</v>
      </c>
      <c r="AA1113" s="13">
        <v>44</v>
      </c>
      <c r="AB1113" s="13">
        <v>5</v>
      </c>
      <c r="AC1113" s="38" t="s">
        <v>3331</v>
      </c>
      <c r="AD1113" s="13">
        <v>2636</v>
      </c>
    </row>
    <row r="1114" spans="1:31" ht="36" hidden="1" customHeight="1">
      <c r="A1114" s="32">
        <v>20</v>
      </c>
      <c r="B1114" s="118" t="s">
        <v>3332</v>
      </c>
      <c r="C1114" s="118" t="s">
        <v>3333</v>
      </c>
      <c r="D1114" s="118" t="s">
        <v>32</v>
      </c>
      <c r="E1114" s="118" t="s">
        <v>2670</v>
      </c>
      <c r="F1114" s="151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6">
        <f t="shared" si="30"/>
        <v>0</v>
      </c>
      <c r="W1114" s="111">
        <v>1037</v>
      </c>
      <c r="X1114" s="111">
        <v>1037</v>
      </c>
      <c r="Y1114" s="11" t="s">
        <v>34</v>
      </c>
      <c r="Z1114" s="13">
        <v>34</v>
      </c>
      <c r="AA1114" s="13">
        <v>44</v>
      </c>
      <c r="AB1114" s="13">
        <v>5</v>
      </c>
      <c r="AC1114" s="13"/>
      <c r="AD1114" s="13"/>
    </row>
    <row r="1115" spans="1:31" ht="36" hidden="1" customHeight="1">
      <c r="A1115" s="32">
        <v>21</v>
      </c>
      <c r="B1115" s="47" t="s">
        <v>3334</v>
      </c>
      <c r="C1115" s="47" t="s">
        <v>3335</v>
      </c>
      <c r="D1115" s="47" t="s">
        <v>32</v>
      </c>
      <c r="E1115" s="47" t="s">
        <v>3336</v>
      </c>
      <c r="F1115" s="151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6">
        <f t="shared" si="30"/>
        <v>0</v>
      </c>
      <c r="W1115" s="111">
        <v>1000</v>
      </c>
      <c r="X1115" s="111">
        <v>1000</v>
      </c>
      <c r="Y1115" s="11" t="s">
        <v>34</v>
      </c>
      <c r="Z1115" s="13">
        <v>34</v>
      </c>
      <c r="AA1115" s="13">
        <v>44</v>
      </c>
      <c r="AB1115" s="13">
        <v>5</v>
      </c>
      <c r="AC1115" s="38" t="s">
        <v>3337</v>
      </c>
      <c r="AD1115" s="13">
        <v>2637</v>
      </c>
    </row>
    <row r="1116" spans="1:31" ht="36" hidden="1" customHeight="1">
      <c r="A1116" s="32">
        <v>22</v>
      </c>
      <c r="B1116" s="47" t="s">
        <v>3338</v>
      </c>
      <c r="C1116" s="47" t="s">
        <v>3339</v>
      </c>
      <c r="D1116" s="56" t="s">
        <v>539</v>
      </c>
      <c r="E1116" s="47" t="s">
        <v>1538</v>
      </c>
      <c r="F1116" s="154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6">
        <f t="shared" si="30"/>
        <v>0</v>
      </c>
      <c r="W1116" s="111">
        <v>855</v>
      </c>
      <c r="X1116" s="111">
        <v>855</v>
      </c>
      <c r="Y1116" s="47" t="s">
        <v>34</v>
      </c>
      <c r="Z1116" s="13">
        <v>34</v>
      </c>
      <c r="AA1116" s="13">
        <v>44</v>
      </c>
      <c r="AB1116" s="13">
        <v>6</v>
      </c>
      <c r="AC1116" s="38" t="s">
        <v>3340</v>
      </c>
      <c r="AD1116" s="13">
        <v>2639</v>
      </c>
      <c r="AE1116" s="10">
        <f>AE1115+1</f>
        <v>1</v>
      </c>
    </row>
    <row r="1117" spans="1:31" ht="36" hidden="1" customHeight="1">
      <c r="A1117" s="32">
        <v>23</v>
      </c>
      <c r="B1117" s="47" t="s">
        <v>3341</v>
      </c>
      <c r="C1117" s="47" t="s">
        <v>3342</v>
      </c>
      <c r="D1117" s="56" t="s">
        <v>539</v>
      </c>
      <c r="E1117" s="47" t="s">
        <v>147</v>
      </c>
      <c r="F1117" s="154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6">
        <f t="shared" si="30"/>
        <v>0</v>
      </c>
      <c r="W1117" s="111">
        <v>534</v>
      </c>
      <c r="X1117" s="111">
        <v>534</v>
      </c>
      <c r="Y1117" s="47" t="s">
        <v>34</v>
      </c>
      <c r="Z1117" s="13">
        <v>34</v>
      </c>
      <c r="AA1117" s="13">
        <v>44</v>
      </c>
      <c r="AB1117" s="13">
        <v>6</v>
      </c>
      <c r="AC1117" s="13"/>
      <c r="AD1117" s="13"/>
    </row>
    <row r="1118" spans="1:31" ht="36" hidden="1" customHeight="1">
      <c r="A1118" s="32">
        <v>1</v>
      </c>
      <c r="B1118" s="47" t="s">
        <v>3343</v>
      </c>
      <c r="C1118" s="34" t="s">
        <v>3344</v>
      </c>
      <c r="D1118" s="13" t="s">
        <v>55</v>
      </c>
      <c r="E1118" s="49" t="s">
        <v>3345</v>
      </c>
      <c r="F1118" s="30">
        <v>270000</v>
      </c>
      <c r="G1118" s="34"/>
      <c r="H1118" s="34"/>
      <c r="I1118" s="34"/>
      <c r="J1118" s="34"/>
      <c r="K1118" s="36">
        <v>1955</v>
      </c>
      <c r="L1118" s="34"/>
      <c r="M1118" s="34">
        <v>36.5</v>
      </c>
      <c r="N1118" s="34"/>
      <c r="O1118" s="34">
        <v>11.3</v>
      </c>
      <c r="P1118" s="34"/>
      <c r="Q1118" s="34"/>
      <c r="R1118" s="34"/>
      <c r="S1118" s="34"/>
      <c r="T1118" s="34"/>
      <c r="U1118" s="34"/>
      <c r="V1118" s="16">
        <f t="shared" si="30"/>
        <v>2083.761</v>
      </c>
      <c r="W1118" s="36">
        <v>1808</v>
      </c>
      <c r="X1118" s="36">
        <f>IF(Y1118="EVN",V1118,W1118)</f>
        <v>1808</v>
      </c>
      <c r="Y1118" s="34" t="s">
        <v>34</v>
      </c>
      <c r="Z1118" s="34">
        <v>35</v>
      </c>
      <c r="AA1118" s="34">
        <v>29</v>
      </c>
      <c r="AB1118" s="34">
        <v>1</v>
      </c>
      <c r="AC1118" s="34" t="s">
        <v>3346</v>
      </c>
      <c r="AD1118" s="34">
        <v>816</v>
      </c>
    </row>
    <row r="1119" spans="1:31" ht="36" hidden="1" customHeight="1">
      <c r="A1119" s="32">
        <v>2</v>
      </c>
      <c r="B1119" s="47" t="s">
        <v>3347</v>
      </c>
      <c r="C1119" s="34" t="s">
        <v>3348</v>
      </c>
      <c r="D1119" s="47" t="s">
        <v>32</v>
      </c>
      <c r="E1119" s="47" t="s">
        <v>1591</v>
      </c>
      <c r="F1119" s="36">
        <v>407268645</v>
      </c>
      <c r="G1119" s="36"/>
      <c r="H1119" s="34"/>
      <c r="I1119" s="34"/>
      <c r="J1119" s="34">
        <v>1984378</v>
      </c>
      <c r="K1119" s="34">
        <v>290</v>
      </c>
      <c r="L1119" s="34"/>
      <c r="M1119" s="36">
        <v>5187</v>
      </c>
      <c r="N1119" s="34"/>
      <c r="O1119" s="34"/>
      <c r="P1119" s="34"/>
      <c r="Q1119" s="34"/>
      <c r="R1119" s="34"/>
      <c r="S1119" s="34"/>
      <c r="T1119" s="34"/>
      <c r="U1119" s="34"/>
      <c r="V1119" s="16">
        <f t="shared" si="30"/>
        <v>1060461.4819234998</v>
      </c>
      <c r="W1119" s="36">
        <v>1060461</v>
      </c>
      <c r="X1119" s="36">
        <f t="shared" ref="X1119:X1124" si="31">IF(Y1119="EVN",V1119,W1119)</f>
        <v>1060461</v>
      </c>
      <c r="Y1119" s="11" t="s">
        <v>34</v>
      </c>
      <c r="Z1119" s="34">
        <v>35</v>
      </c>
      <c r="AA1119" s="34">
        <v>29</v>
      </c>
      <c r="AB1119" s="34">
        <v>5</v>
      </c>
      <c r="AC1119" s="34" t="s">
        <v>3349</v>
      </c>
      <c r="AD1119" s="34">
        <v>3249</v>
      </c>
    </row>
    <row r="1120" spans="1:31" ht="36" hidden="1" customHeight="1">
      <c r="A1120" s="32">
        <v>3</v>
      </c>
      <c r="B1120" s="47" t="s">
        <v>3350</v>
      </c>
      <c r="C1120" s="34" t="s">
        <v>3351</v>
      </c>
      <c r="D1120" s="47" t="s">
        <v>32</v>
      </c>
      <c r="E1120" s="47" t="s">
        <v>177</v>
      </c>
      <c r="F1120" s="34">
        <v>5301609</v>
      </c>
      <c r="G1120" s="36"/>
      <c r="H1120" s="34"/>
      <c r="I1120" s="34">
        <v>3658</v>
      </c>
      <c r="J1120" s="34"/>
      <c r="K1120" s="34">
        <v>60.4</v>
      </c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16">
        <f t="shared" si="30"/>
        <v>3074.4462687</v>
      </c>
      <c r="W1120" s="36">
        <v>3194.5</v>
      </c>
      <c r="X1120" s="36">
        <f t="shared" si="31"/>
        <v>3194.5</v>
      </c>
      <c r="Y1120" s="11" t="s">
        <v>34</v>
      </c>
      <c r="Z1120" s="34">
        <v>35</v>
      </c>
      <c r="AA1120" s="34">
        <v>29</v>
      </c>
      <c r="AB1120" s="34">
        <v>5</v>
      </c>
      <c r="AC1120" s="34" t="s">
        <v>3352</v>
      </c>
      <c r="AD1120" s="34">
        <v>3255</v>
      </c>
    </row>
    <row r="1121" spans="1:30" ht="36" hidden="1" customHeight="1">
      <c r="A1121" s="32">
        <v>4</v>
      </c>
      <c r="B1121" s="47" t="s">
        <v>3353</v>
      </c>
      <c r="C1121" s="34" t="s">
        <v>3354</v>
      </c>
      <c r="D1121" s="47" t="s">
        <v>32</v>
      </c>
      <c r="E1121" s="47" t="s">
        <v>125</v>
      </c>
      <c r="F1121" s="34">
        <v>17232166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16">
        <f t="shared" si="30"/>
        <v>2658.9232138000002</v>
      </c>
      <c r="W1121" s="36">
        <v>2659</v>
      </c>
      <c r="X1121" s="36">
        <f t="shared" si="31"/>
        <v>2659</v>
      </c>
      <c r="Y1121" s="11" t="s">
        <v>34</v>
      </c>
      <c r="Z1121" s="34">
        <v>35</v>
      </c>
      <c r="AA1121" s="34">
        <v>29</v>
      </c>
      <c r="AB1121" s="34">
        <v>5</v>
      </c>
      <c r="AC1121" s="34" t="s">
        <v>3355</v>
      </c>
      <c r="AD1121" s="34">
        <v>818</v>
      </c>
    </row>
    <row r="1122" spans="1:30" ht="36" hidden="1" customHeight="1">
      <c r="A1122" s="32">
        <v>5</v>
      </c>
      <c r="B1122" s="47" t="s">
        <v>3356</v>
      </c>
      <c r="C1122" s="34" t="s">
        <v>3357</v>
      </c>
      <c r="D1122" s="47" t="s">
        <v>32</v>
      </c>
      <c r="E1122" s="47" t="s">
        <v>3358</v>
      </c>
      <c r="F1122" s="34">
        <v>1988987345</v>
      </c>
      <c r="G1122" s="36">
        <v>1553739</v>
      </c>
      <c r="H1122" s="34"/>
      <c r="I1122" s="34"/>
      <c r="J1122" s="34"/>
      <c r="K1122" s="30">
        <v>1559</v>
      </c>
      <c r="L1122" s="34"/>
      <c r="M1122" s="34">
        <v>517</v>
      </c>
      <c r="N1122" s="34"/>
      <c r="O1122" s="34">
        <v>57</v>
      </c>
      <c r="P1122" s="34"/>
      <c r="Q1122" s="34"/>
      <c r="R1122" s="34"/>
      <c r="S1122" s="34"/>
      <c r="T1122" s="34"/>
      <c r="U1122" s="34"/>
      <c r="V1122" s="16">
        <f t="shared" si="30"/>
        <v>1396679.9073335002</v>
      </c>
      <c r="W1122" s="36">
        <v>1325744</v>
      </c>
      <c r="X1122" s="36">
        <f t="shared" si="31"/>
        <v>1325744</v>
      </c>
      <c r="Y1122" s="11" t="s">
        <v>34</v>
      </c>
      <c r="Z1122" s="34">
        <v>35</v>
      </c>
      <c r="AA1122" s="34">
        <v>29</v>
      </c>
      <c r="AB1122" s="34">
        <v>5</v>
      </c>
      <c r="AC1122" s="34" t="s">
        <v>3359</v>
      </c>
      <c r="AD1122" s="34">
        <v>821</v>
      </c>
    </row>
    <row r="1123" spans="1:30" ht="36" hidden="1" customHeight="1">
      <c r="A1123" s="32">
        <v>6</v>
      </c>
      <c r="B1123" s="47" t="s">
        <v>3360</v>
      </c>
      <c r="C1123" s="34" t="s">
        <v>3361</v>
      </c>
      <c r="D1123" s="47" t="s">
        <v>32</v>
      </c>
      <c r="E1123" s="49" t="s">
        <v>3300</v>
      </c>
      <c r="F1123" s="34">
        <v>10845060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16">
        <f t="shared" si="30"/>
        <v>1673.3927580000002</v>
      </c>
      <c r="W1123" s="36">
        <v>1673</v>
      </c>
      <c r="X1123" s="36">
        <f t="shared" si="31"/>
        <v>1673</v>
      </c>
      <c r="Y1123" s="11" t="s">
        <v>34</v>
      </c>
      <c r="Z1123" s="34">
        <v>35</v>
      </c>
      <c r="AA1123" s="34">
        <v>29</v>
      </c>
      <c r="AB1123" s="34">
        <v>5</v>
      </c>
      <c r="AC1123" s="34" t="s">
        <v>3362</v>
      </c>
      <c r="AD1123" s="34">
        <v>3252</v>
      </c>
    </row>
    <row r="1124" spans="1:30" ht="36" hidden="1" customHeight="1">
      <c r="A1124" s="32">
        <v>7</v>
      </c>
      <c r="B1124" s="47" t="s">
        <v>3363</v>
      </c>
      <c r="C1124" s="34" t="s">
        <v>3364</v>
      </c>
      <c r="D1124" s="47" t="s">
        <v>32</v>
      </c>
      <c r="E1124" s="47" t="s">
        <v>3365</v>
      </c>
      <c r="F1124" s="34">
        <v>336000</v>
      </c>
      <c r="G1124" s="34">
        <v>1440</v>
      </c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16">
        <f t="shared" si="30"/>
        <v>1059.8447999999999</v>
      </c>
      <c r="W1124" s="36">
        <v>1132</v>
      </c>
      <c r="X1124" s="36">
        <f t="shared" si="31"/>
        <v>1132</v>
      </c>
      <c r="Y1124" s="11" t="s">
        <v>34</v>
      </c>
      <c r="Z1124" s="34">
        <v>35</v>
      </c>
      <c r="AA1124" s="34">
        <v>29</v>
      </c>
      <c r="AB1124" s="34">
        <v>5</v>
      </c>
      <c r="AC1124" s="34" t="s">
        <v>3366</v>
      </c>
      <c r="AD1124" s="34">
        <v>3258</v>
      </c>
    </row>
    <row r="1125" spans="1:30" ht="36" hidden="1" customHeight="1">
      <c r="A1125" s="32">
        <v>1</v>
      </c>
      <c r="B1125" s="46" t="s">
        <v>3367</v>
      </c>
      <c r="C1125" s="48" t="s">
        <v>3368</v>
      </c>
      <c r="D1125" s="48" t="s">
        <v>32</v>
      </c>
      <c r="E1125" s="48" t="s">
        <v>32</v>
      </c>
      <c r="F1125" s="108">
        <v>108636789</v>
      </c>
      <c r="G1125" s="114">
        <v>265720</v>
      </c>
      <c r="H1125" s="13"/>
      <c r="I1125" s="13"/>
      <c r="J1125" s="13"/>
      <c r="K1125" s="114">
        <v>208</v>
      </c>
      <c r="L1125" s="13"/>
      <c r="M1125" s="156"/>
      <c r="N1125" s="13"/>
      <c r="O1125" s="114"/>
      <c r="P1125" s="13"/>
      <c r="Q1125" s="13"/>
      <c r="R1125" s="13"/>
      <c r="S1125" s="13"/>
      <c r="T1125" s="13"/>
      <c r="U1125" s="13"/>
      <c r="V1125" s="16">
        <f t="shared" si="30"/>
        <v>202978.81654270002</v>
      </c>
      <c r="W1125" s="157">
        <v>202979</v>
      </c>
      <c r="X1125" s="157">
        <f>IF(Y1125="EVN",V1125,W1125)</f>
        <v>202979</v>
      </c>
      <c r="Y1125" s="11" t="s">
        <v>34</v>
      </c>
      <c r="Z1125" s="108">
        <v>36</v>
      </c>
      <c r="AA1125" s="108">
        <v>49</v>
      </c>
      <c r="AB1125" s="108">
        <v>5</v>
      </c>
      <c r="AC1125" s="108" t="s">
        <v>3369</v>
      </c>
      <c r="AD1125" s="108">
        <v>822</v>
      </c>
    </row>
    <row r="1126" spans="1:30" ht="36" hidden="1" customHeight="1">
      <c r="A1126" s="32">
        <v>2</v>
      </c>
      <c r="B1126" s="46" t="s">
        <v>3370</v>
      </c>
      <c r="C1126" s="48" t="s">
        <v>3371</v>
      </c>
      <c r="D1126" s="48" t="s">
        <v>32</v>
      </c>
      <c r="E1126" s="48" t="s">
        <v>32</v>
      </c>
      <c r="F1126" s="108">
        <v>94035753</v>
      </c>
      <c r="G1126" s="114">
        <v>230007</v>
      </c>
      <c r="H1126" s="13"/>
      <c r="I1126" s="13"/>
      <c r="J1126" s="13"/>
      <c r="K1126" s="114">
        <v>180</v>
      </c>
      <c r="L1126" s="13"/>
      <c r="M1126" s="13"/>
      <c r="N1126" s="13"/>
      <c r="O1126" s="114"/>
      <c r="P1126" s="13"/>
      <c r="Q1126" s="13"/>
      <c r="R1126" s="13"/>
      <c r="S1126" s="13"/>
      <c r="T1126" s="13"/>
      <c r="U1126" s="13"/>
      <c r="V1126" s="16">
        <f t="shared" si="30"/>
        <v>175698.21668790001</v>
      </c>
      <c r="W1126" s="157">
        <v>175698</v>
      </c>
      <c r="X1126" s="157">
        <f t="shared" ref="X1126:X1159" si="32">IF(Y1126="EVN",V1126,W1126)</f>
        <v>175698</v>
      </c>
      <c r="Y1126" s="11" t="s">
        <v>34</v>
      </c>
      <c r="Z1126" s="108">
        <v>36</v>
      </c>
      <c r="AA1126" s="108">
        <v>49</v>
      </c>
      <c r="AB1126" s="108">
        <v>5</v>
      </c>
      <c r="AC1126" s="108" t="s">
        <v>3372</v>
      </c>
      <c r="AD1126" s="108">
        <v>823</v>
      </c>
    </row>
    <row r="1127" spans="1:30" ht="36" hidden="1" customHeight="1">
      <c r="A1127" s="32">
        <v>3</v>
      </c>
      <c r="B1127" s="51" t="s">
        <v>3373</v>
      </c>
      <c r="C1127" s="48" t="s">
        <v>3374</v>
      </c>
      <c r="D1127" s="48" t="s">
        <v>32</v>
      </c>
      <c r="E1127" s="48" t="s">
        <v>32</v>
      </c>
      <c r="F1127" s="16">
        <v>38079980</v>
      </c>
      <c r="G1127" s="114">
        <v>72238</v>
      </c>
      <c r="H1127" s="26"/>
      <c r="I1127" s="26"/>
      <c r="J1127" s="26"/>
      <c r="K1127" s="114">
        <v>133</v>
      </c>
      <c r="L1127" s="26"/>
      <c r="M1127" s="26"/>
      <c r="N1127" s="26"/>
      <c r="O1127" s="114"/>
      <c r="P1127" s="26"/>
      <c r="Q1127" s="26"/>
      <c r="R1127" s="26"/>
      <c r="S1127" s="26"/>
      <c r="T1127" s="26"/>
      <c r="U1127" s="26"/>
      <c r="V1127" s="16">
        <f t="shared" si="30"/>
        <v>56578.000914000004</v>
      </c>
      <c r="W1127" s="59">
        <v>56578</v>
      </c>
      <c r="X1127" s="157">
        <f t="shared" si="32"/>
        <v>56578</v>
      </c>
      <c r="Y1127" s="11" t="s">
        <v>34</v>
      </c>
      <c r="Z1127" s="108">
        <v>36</v>
      </c>
      <c r="AA1127" s="108">
        <v>49</v>
      </c>
      <c r="AB1127" s="108">
        <v>5</v>
      </c>
      <c r="AC1127" s="108"/>
      <c r="AD1127" s="108"/>
    </row>
    <row r="1128" spans="1:30" ht="36" hidden="1" customHeight="1">
      <c r="A1128" s="32">
        <v>4</v>
      </c>
      <c r="B1128" s="51" t="s">
        <v>3375</v>
      </c>
      <c r="C1128" s="48" t="s">
        <v>3374</v>
      </c>
      <c r="D1128" s="48" t="s">
        <v>32</v>
      </c>
      <c r="E1128" s="48" t="s">
        <v>32</v>
      </c>
      <c r="F1128" s="16">
        <v>6706468</v>
      </c>
      <c r="G1128" s="114">
        <v>12722</v>
      </c>
      <c r="H1128" s="26"/>
      <c r="I1128" s="26"/>
      <c r="J1128" s="26"/>
      <c r="K1128" s="114">
        <v>23</v>
      </c>
      <c r="L1128" s="26"/>
      <c r="M1128" s="26"/>
      <c r="N1128" s="26"/>
      <c r="O1128" s="114"/>
      <c r="P1128" s="26"/>
      <c r="Q1128" s="26"/>
      <c r="R1128" s="26"/>
      <c r="S1128" s="26"/>
      <c r="T1128" s="26"/>
      <c r="U1128" s="26"/>
      <c r="V1128" s="16">
        <f t="shared" si="30"/>
        <v>9963.6680123999995</v>
      </c>
      <c r="W1128" s="59">
        <v>9964</v>
      </c>
      <c r="X1128" s="157">
        <f t="shared" si="32"/>
        <v>9964</v>
      </c>
      <c r="Y1128" s="11" t="s">
        <v>34</v>
      </c>
      <c r="Z1128" s="108">
        <v>36</v>
      </c>
      <c r="AA1128" s="108">
        <v>49</v>
      </c>
      <c r="AB1128" s="108">
        <v>5</v>
      </c>
      <c r="AC1128" s="108" t="s">
        <v>3376</v>
      </c>
      <c r="AD1128" s="108">
        <v>825</v>
      </c>
    </row>
    <row r="1129" spans="1:30" ht="36" hidden="1" customHeight="1">
      <c r="A1129" s="32">
        <v>5</v>
      </c>
      <c r="B1129" s="46" t="s">
        <v>3377</v>
      </c>
      <c r="C1129" s="48" t="s">
        <v>3378</v>
      </c>
      <c r="D1129" s="48" t="s">
        <v>32</v>
      </c>
      <c r="E1129" s="48" t="s">
        <v>32</v>
      </c>
      <c r="F1129" s="16">
        <v>3830567</v>
      </c>
      <c r="G1129" s="114">
        <v>3047</v>
      </c>
      <c r="H1129" s="13"/>
      <c r="I1129" s="13"/>
      <c r="J1129" s="13"/>
      <c r="K1129" s="114">
        <v>27376</v>
      </c>
      <c r="L1129" s="13"/>
      <c r="M1129" s="13"/>
      <c r="N1129" s="13"/>
      <c r="O1129" s="114">
        <v>1971</v>
      </c>
      <c r="P1129" s="13"/>
      <c r="Q1129" s="13"/>
      <c r="R1129" s="13"/>
      <c r="S1129" s="13"/>
      <c r="T1129" s="13"/>
      <c r="U1129" s="13"/>
      <c r="V1129" s="16">
        <f t="shared" si="30"/>
        <v>32717.0264881</v>
      </c>
      <c r="W1129" s="157">
        <v>32717</v>
      </c>
      <c r="X1129" s="157">
        <f t="shared" si="32"/>
        <v>32717</v>
      </c>
      <c r="Y1129" s="11" t="s">
        <v>34</v>
      </c>
      <c r="Z1129" s="108">
        <v>36</v>
      </c>
      <c r="AA1129" s="108">
        <v>49</v>
      </c>
      <c r="AB1129" s="108">
        <v>5</v>
      </c>
      <c r="AC1129" s="108" t="s">
        <v>3379</v>
      </c>
      <c r="AD1129" s="108">
        <v>826</v>
      </c>
    </row>
    <row r="1130" spans="1:30" ht="36" hidden="1" customHeight="1">
      <c r="A1130" s="32">
        <v>6</v>
      </c>
      <c r="B1130" s="53" t="s">
        <v>3380</v>
      </c>
      <c r="C1130" s="48" t="s">
        <v>3381</v>
      </c>
      <c r="D1130" s="48" t="s">
        <v>32</v>
      </c>
      <c r="E1130" s="48" t="s">
        <v>3382</v>
      </c>
      <c r="F1130" s="16">
        <v>7029408</v>
      </c>
      <c r="G1130" s="13"/>
      <c r="H1130" s="13"/>
      <c r="I1130" s="13"/>
      <c r="J1130" s="13"/>
      <c r="K1130" s="114"/>
      <c r="L1130" s="13"/>
      <c r="M1130" s="13"/>
      <c r="N1130" s="13"/>
      <c r="O1130" s="114"/>
      <c r="P1130" s="13"/>
      <c r="Q1130" s="13"/>
      <c r="R1130" s="13"/>
      <c r="S1130" s="13"/>
      <c r="T1130" s="13"/>
      <c r="U1130" s="13"/>
      <c r="V1130" s="16">
        <f t="shared" si="30"/>
        <v>1084.6376544</v>
      </c>
      <c r="W1130" s="157"/>
      <c r="X1130" s="157">
        <f t="shared" si="32"/>
        <v>1084.6376544</v>
      </c>
      <c r="Y1130" s="11" t="s">
        <v>51</v>
      </c>
      <c r="Z1130" s="108">
        <v>36</v>
      </c>
      <c r="AA1130" s="108">
        <v>49</v>
      </c>
      <c r="AB1130" s="108">
        <v>5</v>
      </c>
      <c r="AC1130" s="108"/>
      <c r="AD1130" s="108"/>
    </row>
    <row r="1131" spans="1:30" ht="36" hidden="1" customHeight="1">
      <c r="A1131" s="32">
        <v>7</v>
      </c>
      <c r="B1131" s="46" t="s">
        <v>3383</v>
      </c>
      <c r="C1131" s="48" t="s">
        <v>3384</v>
      </c>
      <c r="D1131" s="48" t="s">
        <v>32</v>
      </c>
      <c r="E1131" s="48" t="s">
        <v>2670</v>
      </c>
      <c r="F1131" s="108">
        <v>26744036</v>
      </c>
      <c r="G1131" s="13"/>
      <c r="H1131" s="13"/>
      <c r="I1131" s="13"/>
      <c r="J1131" s="13"/>
      <c r="K1131" s="114"/>
      <c r="L1131" s="13"/>
      <c r="M1131" s="13"/>
      <c r="N1131" s="13"/>
      <c r="O1131" s="114"/>
      <c r="P1131" s="13"/>
      <c r="Q1131" s="13"/>
      <c r="R1131" s="13"/>
      <c r="S1131" s="13"/>
      <c r="T1131" s="13"/>
      <c r="U1131" s="13"/>
      <c r="V1131" s="16">
        <f t="shared" si="30"/>
        <v>4126.6047548000006</v>
      </c>
      <c r="W1131" s="157">
        <v>4127</v>
      </c>
      <c r="X1131" s="157">
        <f t="shared" si="32"/>
        <v>4127</v>
      </c>
      <c r="Y1131" s="11" t="s">
        <v>34</v>
      </c>
      <c r="Z1131" s="108">
        <v>36</v>
      </c>
      <c r="AA1131" s="108">
        <v>49</v>
      </c>
      <c r="AB1131" s="108">
        <v>5</v>
      </c>
      <c r="AC1131" s="108" t="s">
        <v>3385</v>
      </c>
      <c r="AD1131" s="108">
        <v>827</v>
      </c>
    </row>
    <row r="1132" spans="1:30" ht="36" hidden="1" customHeight="1">
      <c r="A1132" s="32">
        <v>1</v>
      </c>
      <c r="B1132" s="158" t="s">
        <v>3386</v>
      </c>
      <c r="C1132" s="123" t="s">
        <v>3387</v>
      </c>
      <c r="D1132" s="48" t="s">
        <v>32</v>
      </c>
      <c r="E1132" s="159" t="s">
        <v>3388</v>
      </c>
      <c r="F1132" s="160">
        <v>11831301</v>
      </c>
      <c r="G1132" s="30"/>
      <c r="H1132" s="30"/>
      <c r="I1132" s="30"/>
      <c r="J1132" s="30"/>
      <c r="K1132" s="161"/>
      <c r="L1132" s="30"/>
      <c r="M1132" s="161"/>
      <c r="N1132" s="30"/>
      <c r="O1132" s="30"/>
      <c r="P1132" s="30"/>
      <c r="Q1132" s="30"/>
      <c r="R1132" s="30"/>
      <c r="S1132" s="30"/>
      <c r="T1132" s="80"/>
      <c r="U1132" s="30"/>
      <c r="V1132" s="16">
        <f t="shared" si="30"/>
        <v>1825.5697443000001</v>
      </c>
      <c r="W1132" s="162">
        <v>1825.5697443000001</v>
      </c>
      <c r="X1132" s="162">
        <f t="shared" si="32"/>
        <v>1825.5697443000001</v>
      </c>
      <c r="Y1132" s="11" t="s">
        <v>34</v>
      </c>
      <c r="Z1132" s="30">
        <v>37</v>
      </c>
      <c r="AA1132" s="30">
        <v>53</v>
      </c>
      <c r="AB1132" s="13">
        <v>5</v>
      </c>
      <c r="AC1132" s="13"/>
      <c r="AD1132" s="13"/>
    </row>
    <row r="1133" spans="1:30" ht="36" hidden="1" customHeight="1">
      <c r="A1133" s="32">
        <v>2</v>
      </c>
      <c r="B1133" s="158" t="s">
        <v>3389</v>
      </c>
      <c r="C1133" s="48" t="s">
        <v>3390</v>
      </c>
      <c r="D1133" s="48" t="s">
        <v>32</v>
      </c>
      <c r="E1133" s="48" t="s">
        <v>3391</v>
      </c>
      <c r="F1133" s="163">
        <v>68868663</v>
      </c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80">
        <v>1.27</v>
      </c>
      <c r="U1133" s="30"/>
      <c r="V1133" s="16">
        <f t="shared" si="30"/>
        <v>10627.704700900002</v>
      </c>
      <c r="W1133" s="162">
        <v>10626.434700900001</v>
      </c>
      <c r="X1133" s="162">
        <f t="shared" si="32"/>
        <v>10626.434700900001</v>
      </c>
      <c r="Y1133" s="11" t="s">
        <v>34</v>
      </c>
      <c r="Z1133" s="30">
        <v>37</v>
      </c>
      <c r="AA1133" s="30">
        <v>53</v>
      </c>
      <c r="AB1133" s="13">
        <v>5</v>
      </c>
      <c r="AC1133" s="164" t="s">
        <v>3392</v>
      </c>
      <c r="AD1133" s="164">
        <v>919</v>
      </c>
    </row>
    <row r="1134" spans="1:30" ht="36" hidden="1" customHeight="1">
      <c r="A1134" s="32">
        <v>3</v>
      </c>
      <c r="B1134" s="165" t="s">
        <v>3393</v>
      </c>
      <c r="C1134" s="56" t="s">
        <v>3390</v>
      </c>
      <c r="D1134" s="48" t="s">
        <v>32</v>
      </c>
      <c r="E1134" s="166" t="s">
        <v>3394</v>
      </c>
      <c r="F1134" s="163">
        <v>8620040</v>
      </c>
      <c r="G1134" s="69"/>
      <c r="H1134" s="69"/>
      <c r="I1134" s="69"/>
      <c r="J1134" s="69"/>
      <c r="K1134" s="69"/>
      <c r="L1134" s="69"/>
      <c r="M1134" s="69"/>
      <c r="N1134" s="69"/>
      <c r="O1134" s="69"/>
      <c r="P1134" s="69"/>
      <c r="Q1134" s="69"/>
      <c r="R1134" s="69"/>
      <c r="S1134" s="69"/>
      <c r="T1134" s="80"/>
      <c r="U1134" s="69"/>
      <c r="V1134" s="16">
        <f t="shared" si="30"/>
        <v>1330.0721720000001</v>
      </c>
      <c r="W1134" s="162">
        <v>1330.0721720000001</v>
      </c>
      <c r="X1134" s="162">
        <f t="shared" si="32"/>
        <v>1330.0721720000001</v>
      </c>
      <c r="Y1134" s="11" t="s">
        <v>34</v>
      </c>
      <c r="Z1134" s="30">
        <v>37</v>
      </c>
      <c r="AA1134" s="30">
        <v>53</v>
      </c>
      <c r="AB1134" s="167">
        <v>5</v>
      </c>
      <c r="AC1134" s="164" t="s">
        <v>3395</v>
      </c>
      <c r="AD1134" s="164">
        <v>920</v>
      </c>
    </row>
    <row r="1135" spans="1:30" ht="36" hidden="1" customHeight="1">
      <c r="A1135" s="32">
        <v>4</v>
      </c>
      <c r="B1135" s="168" t="s">
        <v>3396</v>
      </c>
      <c r="C1135" s="168" t="s">
        <v>3397</v>
      </c>
      <c r="D1135" s="48" t="s">
        <v>32</v>
      </c>
      <c r="E1135" s="168" t="s">
        <v>3398</v>
      </c>
      <c r="F1135" s="163">
        <v>7070752</v>
      </c>
      <c r="G1135" s="69"/>
      <c r="H1135" s="69"/>
      <c r="I1135" s="69"/>
      <c r="J1135" s="69"/>
      <c r="K1135" s="69"/>
      <c r="L1135" s="69"/>
      <c r="M1135" s="69"/>
      <c r="N1135" s="69"/>
      <c r="O1135" s="69"/>
      <c r="P1135" s="69"/>
      <c r="Q1135" s="69"/>
      <c r="R1135" s="69"/>
      <c r="S1135" s="69"/>
      <c r="T1135" s="80"/>
      <c r="U1135" s="69"/>
      <c r="V1135" s="16">
        <f t="shared" si="30"/>
        <v>1091.0170336000001</v>
      </c>
      <c r="W1135" s="162">
        <v>1091.0170336000001</v>
      </c>
      <c r="X1135" s="162">
        <f t="shared" si="32"/>
        <v>1091.0170336000001</v>
      </c>
      <c r="Y1135" s="11" t="s">
        <v>34</v>
      </c>
      <c r="Z1135" s="30">
        <v>37</v>
      </c>
      <c r="AA1135" s="30">
        <v>53</v>
      </c>
      <c r="AB1135" s="167">
        <v>5</v>
      </c>
      <c r="AC1135" s="167"/>
      <c r="AD1135" s="167"/>
    </row>
    <row r="1136" spans="1:30" ht="36" hidden="1" customHeight="1">
      <c r="A1136" s="32">
        <v>5</v>
      </c>
      <c r="B1136" s="169" t="s">
        <v>3399</v>
      </c>
      <c r="C1136" s="170" t="s">
        <v>3400</v>
      </c>
      <c r="D1136" s="48" t="s">
        <v>32</v>
      </c>
      <c r="E1136" s="123" t="s">
        <v>2854</v>
      </c>
      <c r="F1136" s="171">
        <v>11198403</v>
      </c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172"/>
      <c r="U1136" s="30"/>
      <c r="V1136" s="16">
        <f t="shared" si="30"/>
        <v>1727.9135829000002</v>
      </c>
      <c r="W1136" s="125"/>
      <c r="X1136" s="162">
        <f t="shared" si="32"/>
        <v>1727.9135829000002</v>
      </c>
      <c r="Y1136" s="11" t="s">
        <v>51</v>
      </c>
      <c r="Z1136" s="30">
        <v>37</v>
      </c>
      <c r="AA1136" s="30">
        <v>53</v>
      </c>
      <c r="AB1136" s="13">
        <v>5</v>
      </c>
      <c r="AC1136" s="13"/>
      <c r="AD1136" s="13"/>
    </row>
    <row r="1137" spans="1:31" ht="57" hidden="1" customHeight="1">
      <c r="A1137" s="32">
        <v>1</v>
      </c>
      <c r="B1137" s="173" t="s">
        <v>3401</v>
      </c>
      <c r="C1137" s="173" t="s">
        <v>3402</v>
      </c>
      <c r="D1137" s="173" t="s">
        <v>947</v>
      </c>
      <c r="E1137" s="174" t="s">
        <v>3403</v>
      </c>
      <c r="F1137" s="93">
        <v>150241197</v>
      </c>
      <c r="G1137" s="94"/>
      <c r="H1137" s="13"/>
      <c r="I1137" s="13"/>
      <c r="J1137" s="13"/>
      <c r="K1137" s="94"/>
      <c r="L1137" s="13"/>
      <c r="M1137" s="94"/>
      <c r="N1137" s="13"/>
      <c r="O1137" s="95"/>
      <c r="P1137" s="13"/>
      <c r="Q1137" s="13"/>
      <c r="R1137" s="95"/>
      <c r="S1137" s="13"/>
      <c r="T1137" s="13"/>
      <c r="U1137" s="95"/>
      <c r="V1137" s="16">
        <f t="shared" si="30"/>
        <v>23182.216697100001</v>
      </c>
      <c r="W1137" s="102">
        <v>23182.216697100001</v>
      </c>
      <c r="X1137" s="102">
        <f t="shared" si="32"/>
        <v>23182.216697100001</v>
      </c>
      <c r="Y1137" s="11" t="s">
        <v>34</v>
      </c>
      <c r="Z1137" s="173">
        <v>38</v>
      </c>
      <c r="AA1137" s="173">
        <v>61</v>
      </c>
      <c r="AB1137" s="173">
        <v>5</v>
      </c>
      <c r="AC1137" s="89" t="s">
        <v>3404</v>
      </c>
      <c r="AD1137" s="89">
        <v>2646</v>
      </c>
    </row>
    <row r="1138" spans="1:31" ht="36" hidden="1" customHeight="1">
      <c r="A1138" s="32">
        <v>2</v>
      </c>
      <c r="B1138" s="173" t="s">
        <v>3405</v>
      </c>
      <c r="C1138" s="173" t="s">
        <v>3406</v>
      </c>
      <c r="D1138" s="173" t="s">
        <v>947</v>
      </c>
      <c r="E1138" s="174" t="s">
        <v>3407</v>
      </c>
      <c r="F1138" s="93">
        <v>135076857</v>
      </c>
      <c r="G1138" s="94"/>
      <c r="H1138" s="13"/>
      <c r="I1138" s="13"/>
      <c r="J1138" s="13"/>
      <c r="K1138" s="94"/>
      <c r="L1138" s="13"/>
      <c r="M1138" s="94"/>
      <c r="N1138" s="13"/>
      <c r="O1138" s="95"/>
      <c r="P1138" s="13"/>
      <c r="Q1138" s="13"/>
      <c r="R1138" s="95"/>
      <c r="S1138" s="13"/>
      <c r="T1138" s="13"/>
      <c r="U1138" s="95"/>
      <c r="V1138" s="16">
        <f t="shared" si="30"/>
        <v>20842.359035100002</v>
      </c>
      <c r="W1138" s="102">
        <v>20842.359035100002</v>
      </c>
      <c r="X1138" s="102">
        <f t="shared" si="32"/>
        <v>20842.359035100002</v>
      </c>
      <c r="Y1138" s="11" t="s">
        <v>34</v>
      </c>
      <c r="Z1138" s="173">
        <v>38</v>
      </c>
      <c r="AA1138" s="173">
        <v>61</v>
      </c>
      <c r="AB1138" s="173">
        <v>5</v>
      </c>
      <c r="AC1138" s="89" t="s">
        <v>3408</v>
      </c>
      <c r="AD1138" s="89">
        <v>840</v>
      </c>
    </row>
    <row r="1139" spans="1:31" ht="36" hidden="1" customHeight="1">
      <c r="A1139" s="32">
        <v>3</v>
      </c>
      <c r="B1139" s="173" t="s">
        <v>3409</v>
      </c>
      <c r="C1139" s="173" t="s">
        <v>3410</v>
      </c>
      <c r="D1139" s="173" t="s">
        <v>947</v>
      </c>
      <c r="E1139" s="175" t="s">
        <v>3411</v>
      </c>
      <c r="F1139" s="93">
        <v>45803870</v>
      </c>
      <c r="G1139" s="94"/>
      <c r="H1139" s="13"/>
      <c r="I1139" s="13"/>
      <c r="J1139" s="13"/>
      <c r="K1139" s="94"/>
      <c r="L1139" s="13"/>
      <c r="M1139" s="94"/>
      <c r="N1139" s="13"/>
      <c r="O1139" s="95"/>
      <c r="P1139" s="13"/>
      <c r="Q1139" s="13"/>
      <c r="R1139" s="95"/>
      <c r="S1139" s="13"/>
      <c r="T1139" s="13"/>
      <c r="U1139" s="95"/>
      <c r="V1139" s="16">
        <f t="shared" si="30"/>
        <v>7067.5371410000007</v>
      </c>
      <c r="W1139" s="102">
        <v>7067.5371410000007</v>
      </c>
      <c r="X1139" s="102">
        <f t="shared" si="32"/>
        <v>7067.5371410000007</v>
      </c>
      <c r="Y1139" s="11" t="s">
        <v>34</v>
      </c>
      <c r="Z1139" s="173">
        <v>38</v>
      </c>
      <c r="AA1139" s="173">
        <v>61</v>
      </c>
      <c r="AB1139" s="173">
        <v>5</v>
      </c>
      <c r="AC1139" s="89" t="s">
        <v>3412</v>
      </c>
      <c r="AD1139" s="89">
        <v>847</v>
      </c>
    </row>
    <row r="1140" spans="1:31" ht="36" hidden="1" customHeight="1">
      <c r="A1140" s="32">
        <v>4</v>
      </c>
      <c r="B1140" s="173" t="s">
        <v>3413</v>
      </c>
      <c r="C1140" s="173" t="s">
        <v>3414</v>
      </c>
      <c r="D1140" s="173" t="s">
        <v>947</v>
      </c>
      <c r="E1140" s="175" t="s">
        <v>411</v>
      </c>
      <c r="F1140" s="93">
        <v>38747720</v>
      </c>
      <c r="G1140" s="94"/>
      <c r="H1140" s="13"/>
      <c r="I1140" s="13"/>
      <c r="J1140" s="13"/>
      <c r="K1140" s="94"/>
      <c r="L1140" s="13"/>
      <c r="M1140" s="94"/>
      <c r="N1140" s="13"/>
      <c r="O1140" s="95"/>
      <c r="P1140" s="13"/>
      <c r="Q1140" s="13"/>
      <c r="R1140" s="95"/>
      <c r="S1140" s="13"/>
      <c r="T1140" s="13"/>
      <c r="U1140" s="95"/>
      <c r="V1140" s="16">
        <f t="shared" si="30"/>
        <v>5978.7731960000001</v>
      </c>
      <c r="W1140" s="102">
        <v>5978.7731960000001</v>
      </c>
      <c r="X1140" s="102">
        <f t="shared" si="32"/>
        <v>5978.7731960000001</v>
      </c>
      <c r="Y1140" s="11" t="s">
        <v>34</v>
      </c>
      <c r="Z1140" s="173">
        <v>38</v>
      </c>
      <c r="AA1140" s="173">
        <v>61</v>
      </c>
      <c r="AB1140" s="173">
        <v>5</v>
      </c>
      <c r="AC1140" s="89" t="s">
        <v>3415</v>
      </c>
      <c r="AD1140" s="89">
        <v>834</v>
      </c>
    </row>
    <row r="1141" spans="1:31" ht="36" hidden="1" customHeight="1">
      <c r="A1141" s="32">
        <v>5</v>
      </c>
      <c r="B1141" s="173" t="s">
        <v>3416</v>
      </c>
      <c r="C1141" s="173" t="s">
        <v>3417</v>
      </c>
      <c r="D1141" s="173" t="s">
        <v>947</v>
      </c>
      <c r="E1141" s="175" t="s">
        <v>1237</v>
      </c>
      <c r="F1141" s="93">
        <v>18650720</v>
      </c>
      <c r="G1141" s="94"/>
      <c r="H1141" s="13"/>
      <c r="I1141" s="13"/>
      <c r="J1141" s="13"/>
      <c r="K1141" s="94"/>
      <c r="L1141" s="13"/>
      <c r="M1141" s="94"/>
      <c r="N1141" s="13"/>
      <c r="O1141" s="95"/>
      <c r="P1141" s="13"/>
      <c r="Q1141" s="13"/>
      <c r="R1141" s="95"/>
      <c r="S1141" s="13"/>
      <c r="T1141" s="13"/>
      <c r="U1141" s="95"/>
      <c r="V1141" s="16">
        <f t="shared" si="30"/>
        <v>2877.8060960000003</v>
      </c>
      <c r="W1141" s="102">
        <v>2877.8060960000003</v>
      </c>
      <c r="X1141" s="102">
        <f t="shared" si="32"/>
        <v>2877.8060960000003</v>
      </c>
      <c r="Y1141" s="11" t="s">
        <v>34</v>
      </c>
      <c r="Z1141" s="173">
        <v>38</v>
      </c>
      <c r="AA1141" s="173">
        <v>61</v>
      </c>
      <c r="AB1141" s="173">
        <v>5</v>
      </c>
      <c r="AC1141" s="89" t="s">
        <v>3418</v>
      </c>
      <c r="AD1141" s="89">
        <v>842</v>
      </c>
    </row>
    <row r="1142" spans="1:31" ht="36" hidden="1" customHeight="1">
      <c r="A1142" s="32">
        <v>6</v>
      </c>
      <c r="B1142" s="173" t="s">
        <v>3419</v>
      </c>
      <c r="C1142" s="173" t="s">
        <v>3420</v>
      </c>
      <c r="D1142" s="173" t="s">
        <v>947</v>
      </c>
      <c r="E1142" s="175" t="s">
        <v>3421</v>
      </c>
      <c r="F1142" s="93">
        <v>18643680</v>
      </c>
      <c r="G1142" s="94"/>
      <c r="H1142" s="13"/>
      <c r="I1142" s="13"/>
      <c r="J1142" s="13"/>
      <c r="K1142" s="94"/>
      <c r="L1142" s="13"/>
      <c r="M1142" s="94"/>
      <c r="N1142" s="13"/>
      <c r="O1142" s="95"/>
      <c r="P1142" s="13"/>
      <c r="Q1142" s="13"/>
      <c r="R1142" s="99"/>
      <c r="S1142" s="13"/>
      <c r="T1142" s="13"/>
      <c r="U1142" s="95"/>
      <c r="V1142" s="16">
        <f t="shared" si="30"/>
        <v>2876.7198240000002</v>
      </c>
      <c r="W1142" s="102">
        <v>2876.7198240000002</v>
      </c>
      <c r="X1142" s="102">
        <f t="shared" si="32"/>
        <v>2876.7198240000002</v>
      </c>
      <c r="Y1142" s="11" t="s">
        <v>34</v>
      </c>
      <c r="Z1142" s="173">
        <v>38</v>
      </c>
      <c r="AA1142" s="173">
        <v>61</v>
      </c>
      <c r="AB1142" s="173">
        <v>5</v>
      </c>
      <c r="AC1142" s="89" t="s">
        <v>3422</v>
      </c>
      <c r="AD1142" s="89">
        <v>835</v>
      </c>
    </row>
    <row r="1143" spans="1:31" ht="36" hidden="1" customHeight="1">
      <c r="A1143" s="32">
        <v>7</v>
      </c>
      <c r="B1143" s="173" t="s">
        <v>3423</v>
      </c>
      <c r="C1143" s="173" t="s">
        <v>3424</v>
      </c>
      <c r="D1143" s="173" t="s">
        <v>947</v>
      </c>
      <c r="E1143" s="176" t="s">
        <v>3425</v>
      </c>
      <c r="F1143" s="93">
        <v>16743695</v>
      </c>
      <c r="G1143" s="100"/>
      <c r="H1143" s="13"/>
      <c r="I1143" s="13"/>
      <c r="J1143" s="13"/>
      <c r="K1143" s="100"/>
      <c r="L1143" s="13"/>
      <c r="M1143" s="100"/>
      <c r="N1143" s="13"/>
      <c r="O1143" s="99"/>
      <c r="P1143" s="13"/>
      <c r="Q1143" s="13"/>
      <c r="R1143" s="95"/>
      <c r="S1143" s="13"/>
      <c r="T1143" s="13"/>
      <c r="U1143" s="99"/>
      <c r="V1143" s="16">
        <f t="shared" si="30"/>
        <v>2583.5521385000002</v>
      </c>
      <c r="W1143" s="102">
        <v>2583.5521385000002</v>
      </c>
      <c r="X1143" s="102">
        <f t="shared" si="32"/>
        <v>2583.5521385000002</v>
      </c>
      <c r="Y1143" s="11" t="s">
        <v>34</v>
      </c>
      <c r="Z1143" s="173">
        <v>38</v>
      </c>
      <c r="AA1143" s="173">
        <v>61</v>
      </c>
      <c r="AB1143" s="173">
        <v>5</v>
      </c>
      <c r="AC1143" s="173"/>
      <c r="AD1143" s="173"/>
    </row>
    <row r="1144" spans="1:31" ht="36" hidden="1" customHeight="1">
      <c r="A1144" s="32">
        <v>8</v>
      </c>
      <c r="B1144" s="173" t="s">
        <v>3426</v>
      </c>
      <c r="C1144" s="173" t="s">
        <v>3427</v>
      </c>
      <c r="D1144" s="173" t="s">
        <v>539</v>
      </c>
      <c r="E1144" s="174" t="s">
        <v>3428</v>
      </c>
      <c r="F1144" s="93">
        <v>16224120</v>
      </c>
      <c r="G1144" s="94"/>
      <c r="H1144" s="13"/>
      <c r="I1144" s="13"/>
      <c r="J1144" s="13"/>
      <c r="K1144" s="94"/>
      <c r="L1144" s="13"/>
      <c r="M1144" s="94"/>
      <c r="N1144" s="13"/>
      <c r="O1144" s="95"/>
      <c r="P1144" s="13"/>
      <c r="Q1144" s="13"/>
      <c r="R1144" s="95"/>
      <c r="S1144" s="13"/>
      <c r="T1144" s="13"/>
      <c r="U1144" s="95"/>
      <c r="V1144" s="16">
        <f t="shared" si="30"/>
        <v>2503.3817160000003</v>
      </c>
      <c r="W1144" s="102">
        <v>2503.3817160000003</v>
      </c>
      <c r="X1144" s="102">
        <f t="shared" si="32"/>
        <v>2503.3817160000003</v>
      </c>
      <c r="Y1144" s="173" t="s">
        <v>34</v>
      </c>
      <c r="Z1144" s="173">
        <v>38</v>
      </c>
      <c r="AA1144" s="173">
        <v>61</v>
      </c>
      <c r="AB1144" s="173">
        <v>6</v>
      </c>
      <c r="AC1144" s="173"/>
      <c r="AD1144" s="173"/>
    </row>
    <row r="1145" spans="1:31" ht="36" hidden="1" customHeight="1">
      <c r="A1145" s="32">
        <v>9</v>
      </c>
      <c r="B1145" s="173" t="s">
        <v>3429</v>
      </c>
      <c r="C1145" s="173" t="s">
        <v>3430</v>
      </c>
      <c r="D1145" s="173" t="s">
        <v>947</v>
      </c>
      <c r="E1145" s="174" t="s">
        <v>522</v>
      </c>
      <c r="F1145" s="93">
        <v>15928920</v>
      </c>
      <c r="G1145" s="95"/>
      <c r="H1145" s="13"/>
      <c r="I1145" s="13"/>
      <c r="J1145" s="13"/>
      <c r="K1145" s="95"/>
      <c r="L1145" s="13"/>
      <c r="M1145" s="95"/>
      <c r="N1145" s="13"/>
      <c r="O1145" s="95"/>
      <c r="P1145" s="13"/>
      <c r="Q1145" s="13"/>
      <c r="R1145" s="95"/>
      <c r="S1145" s="13"/>
      <c r="T1145" s="13"/>
      <c r="U1145" s="95"/>
      <c r="V1145" s="16">
        <f t="shared" si="30"/>
        <v>2457.8323560000003</v>
      </c>
      <c r="W1145" s="102">
        <v>2457.8323560000003</v>
      </c>
      <c r="X1145" s="102">
        <f t="shared" si="32"/>
        <v>2457.8323560000003</v>
      </c>
      <c r="Y1145" s="11" t="s">
        <v>34</v>
      </c>
      <c r="Z1145" s="173">
        <v>38</v>
      </c>
      <c r="AA1145" s="173">
        <v>61</v>
      </c>
      <c r="AB1145" s="173">
        <v>5</v>
      </c>
      <c r="AC1145" s="89" t="s">
        <v>3431</v>
      </c>
      <c r="AD1145" s="89">
        <v>836</v>
      </c>
    </row>
    <row r="1146" spans="1:31" ht="36" hidden="1" customHeight="1">
      <c r="A1146" s="32">
        <v>10</v>
      </c>
      <c r="B1146" s="173" t="s">
        <v>3432</v>
      </c>
      <c r="C1146" s="173" t="s">
        <v>3433</v>
      </c>
      <c r="D1146" s="173" t="s">
        <v>947</v>
      </c>
      <c r="E1146" s="174" t="s">
        <v>1237</v>
      </c>
      <c r="F1146" s="93">
        <v>15437400</v>
      </c>
      <c r="G1146" s="94"/>
      <c r="H1146" s="13"/>
      <c r="I1146" s="13"/>
      <c r="J1146" s="13"/>
      <c r="K1146" s="94"/>
      <c r="L1146" s="13"/>
      <c r="M1146" s="94"/>
      <c r="N1146" s="13"/>
      <c r="O1146" s="95"/>
      <c r="P1146" s="13"/>
      <c r="Q1146" s="13"/>
      <c r="R1146" s="95"/>
      <c r="S1146" s="13"/>
      <c r="T1146" s="13"/>
      <c r="U1146" s="95"/>
      <c r="V1146" s="16">
        <f t="shared" si="30"/>
        <v>2381.99082</v>
      </c>
      <c r="W1146" s="102">
        <v>2381.99082</v>
      </c>
      <c r="X1146" s="102">
        <f t="shared" si="32"/>
        <v>2381.99082</v>
      </c>
      <c r="Y1146" s="11" t="s">
        <v>34</v>
      </c>
      <c r="Z1146" s="173">
        <v>38</v>
      </c>
      <c r="AA1146" s="173">
        <v>61</v>
      </c>
      <c r="AB1146" s="173">
        <v>5</v>
      </c>
      <c r="AC1146" s="89" t="s">
        <v>3434</v>
      </c>
      <c r="AD1146" s="89">
        <v>2645</v>
      </c>
    </row>
    <row r="1147" spans="1:31" ht="36" hidden="1" customHeight="1">
      <c r="A1147" s="32">
        <v>11</v>
      </c>
      <c r="B1147" s="173" t="s">
        <v>3435</v>
      </c>
      <c r="C1147" s="173" t="s">
        <v>3436</v>
      </c>
      <c r="D1147" s="173" t="s">
        <v>947</v>
      </c>
      <c r="E1147" s="174" t="s">
        <v>3437</v>
      </c>
      <c r="F1147" s="93">
        <v>14295600</v>
      </c>
      <c r="G1147" s="94"/>
      <c r="H1147" s="13"/>
      <c r="I1147" s="13"/>
      <c r="J1147" s="13"/>
      <c r="K1147" s="94"/>
      <c r="L1147" s="13"/>
      <c r="M1147" s="94"/>
      <c r="N1147" s="13"/>
      <c r="O1147" s="95"/>
      <c r="P1147" s="13"/>
      <c r="Q1147" s="13"/>
      <c r="R1147" s="95"/>
      <c r="S1147" s="13"/>
      <c r="T1147" s="13"/>
      <c r="U1147" s="95"/>
      <c r="V1147" s="16">
        <f t="shared" si="30"/>
        <v>2205.8110799999999</v>
      </c>
      <c r="W1147" s="102">
        <v>2205.8110799999999</v>
      </c>
      <c r="X1147" s="102">
        <f t="shared" si="32"/>
        <v>2205.8110799999999</v>
      </c>
      <c r="Y1147" s="11" t="s">
        <v>34</v>
      </c>
      <c r="Z1147" s="173">
        <v>38</v>
      </c>
      <c r="AA1147" s="173">
        <v>61</v>
      </c>
      <c r="AB1147" s="173">
        <v>5</v>
      </c>
      <c r="AC1147" s="89" t="s">
        <v>3438</v>
      </c>
      <c r="AD1147" s="89">
        <v>828</v>
      </c>
      <c r="AE1147" s="10">
        <f>AE1146+1</f>
        <v>1</v>
      </c>
    </row>
    <row r="1148" spans="1:31" ht="36" hidden="1" customHeight="1">
      <c r="A1148" s="32">
        <v>12</v>
      </c>
      <c r="B1148" s="173" t="s">
        <v>3439</v>
      </c>
      <c r="C1148" s="173" t="s">
        <v>3440</v>
      </c>
      <c r="D1148" s="173" t="s">
        <v>947</v>
      </c>
      <c r="E1148" s="174" t="s">
        <v>411</v>
      </c>
      <c r="F1148" s="93">
        <v>14106510</v>
      </c>
      <c r="G1148" s="94"/>
      <c r="H1148" s="13"/>
      <c r="I1148" s="13"/>
      <c r="J1148" s="13"/>
      <c r="K1148" s="94"/>
      <c r="L1148" s="13"/>
      <c r="M1148" s="94"/>
      <c r="N1148" s="13"/>
      <c r="O1148" s="95"/>
      <c r="P1148" s="13"/>
      <c r="Q1148" s="13"/>
      <c r="R1148" s="95"/>
      <c r="S1148" s="13"/>
      <c r="T1148" s="13"/>
      <c r="U1148" s="95"/>
      <c r="V1148" s="16">
        <f t="shared" si="30"/>
        <v>2176.634493</v>
      </c>
      <c r="W1148" s="102">
        <v>2176.634493</v>
      </c>
      <c r="X1148" s="102">
        <f t="shared" si="32"/>
        <v>2176.634493</v>
      </c>
      <c r="Y1148" s="11" t="s">
        <v>34</v>
      </c>
      <c r="Z1148" s="173">
        <v>38</v>
      </c>
      <c r="AA1148" s="173">
        <v>61</v>
      </c>
      <c r="AB1148" s="173">
        <v>5</v>
      </c>
      <c r="AC1148" s="89" t="s">
        <v>3441</v>
      </c>
      <c r="AD1148" s="89">
        <v>838</v>
      </c>
    </row>
    <row r="1149" spans="1:31" ht="36" hidden="1" customHeight="1">
      <c r="A1149" s="32">
        <v>13</v>
      </c>
      <c r="B1149" s="173" t="s">
        <v>3442</v>
      </c>
      <c r="C1149" s="173" t="s">
        <v>3443</v>
      </c>
      <c r="D1149" s="173" t="s">
        <v>947</v>
      </c>
      <c r="E1149" s="174" t="s">
        <v>3444</v>
      </c>
      <c r="F1149" s="93">
        <v>13289560</v>
      </c>
      <c r="G1149" s="94"/>
      <c r="H1149" s="13"/>
      <c r="I1149" s="13"/>
      <c r="J1149" s="13"/>
      <c r="K1149" s="94"/>
      <c r="L1149" s="13"/>
      <c r="M1149" s="94"/>
      <c r="N1149" s="13"/>
      <c r="O1149" s="95"/>
      <c r="P1149" s="13"/>
      <c r="Q1149" s="13"/>
      <c r="R1149" s="95"/>
      <c r="S1149" s="13"/>
      <c r="T1149" s="13"/>
      <c r="U1149" s="95"/>
      <c r="V1149" s="16">
        <f t="shared" si="30"/>
        <v>2050.5791080000004</v>
      </c>
      <c r="W1149" s="102">
        <v>2050.5791080000004</v>
      </c>
      <c r="X1149" s="102">
        <f t="shared" si="32"/>
        <v>2050.5791080000004</v>
      </c>
      <c r="Y1149" s="11" t="s">
        <v>34</v>
      </c>
      <c r="Z1149" s="173">
        <v>38</v>
      </c>
      <c r="AA1149" s="173">
        <v>61</v>
      </c>
      <c r="AB1149" s="173">
        <v>5</v>
      </c>
      <c r="AC1149" s="89" t="s">
        <v>3445</v>
      </c>
      <c r="AD1149" s="89">
        <v>843</v>
      </c>
    </row>
    <row r="1150" spans="1:31" ht="36" hidden="1" customHeight="1">
      <c r="A1150" s="32">
        <v>14</v>
      </c>
      <c r="B1150" s="173" t="s">
        <v>3446</v>
      </c>
      <c r="C1150" s="173" t="s">
        <v>3447</v>
      </c>
      <c r="D1150" s="173" t="s">
        <v>947</v>
      </c>
      <c r="E1150" s="174" t="s">
        <v>3448</v>
      </c>
      <c r="F1150" s="93">
        <v>12769000</v>
      </c>
      <c r="G1150" s="94"/>
      <c r="H1150" s="13"/>
      <c r="I1150" s="13"/>
      <c r="J1150" s="13"/>
      <c r="K1150" s="94"/>
      <c r="L1150" s="13"/>
      <c r="M1150" s="94"/>
      <c r="N1150" s="13"/>
      <c r="O1150" s="95"/>
      <c r="P1150" s="13"/>
      <c r="Q1150" s="13"/>
      <c r="R1150" s="95"/>
      <c r="S1150" s="13"/>
      <c r="T1150" s="13"/>
      <c r="U1150" s="95"/>
      <c r="V1150" s="16">
        <f t="shared" si="30"/>
        <v>1970.2567000000001</v>
      </c>
      <c r="W1150" s="102">
        <v>1970.2567000000001</v>
      </c>
      <c r="X1150" s="102">
        <f t="shared" si="32"/>
        <v>1970.2567000000001</v>
      </c>
      <c r="Y1150" s="11" t="s">
        <v>34</v>
      </c>
      <c r="Z1150" s="173">
        <v>38</v>
      </c>
      <c r="AA1150" s="173">
        <v>61</v>
      </c>
      <c r="AB1150" s="173">
        <v>5</v>
      </c>
      <c r="AC1150" s="89" t="s">
        <v>3449</v>
      </c>
      <c r="AD1150" s="89">
        <v>2096</v>
      </c>
      <c r="AE1150" s="10">
        <f>AE1149+1</f>
        <v>1</v>
      </c>
    </row>
    <row r="1151" spans="1:31" ht="36" hidden="1" customHeight="1">
      <c r="A1151" s="32">
        <v>15</v>
      </c>
      <c r="B1151" s="173" t="s">
        <v>3450</v>
      </c>
      <c r="C1151" s="173" t="s">
        <v>3451</v>
      </c>
      <c r="D1151" s="173" t="s">
        <v>947</v>
      </c>
      <c r="E1151" s="174" t="s">
        <v>3452</v>
      </c>
      <c r="F1151" s="93">
        <v>12314280</v>
      </c>
      <c r="G1151" s="94"/>
      <c r="H1151" s="13"/>
      <c r="I1151" s="13"/>
      <c r="J1151" s="13"/>
      <c r="K1151" s="94"/>
      <c r="L1151" s="13"/>
      <c r="M1151" s="94"/>
      <c r="N1151" s="13"/>
      <c r="O1151" s="95"/>
      <c r="P1151" s="13"/>
      <c r="Q1151" s="13"/>
      <c r="R1151" s="95"/>
      <c r="S1151" s="13"/>
      <c r="T1151" s="13"/>
      <c r="U1151" s="95"/>
      <c r="V1151" s="16">
        <f t="shared" si="30"/>
        <v>1900.0934040000002</v>
      </c>
      <c r="W1151" s="102">
        <v>1900.0934040000002</v>
      </c>
      <c r="X1151" s="102">
        <f t="shared" si="32"/>
        <v>1900.0934040000002</v>
      </c>
      <c r="Y1151" s="11" t="s">
        <v>34</v>
      </c>
      <c r="Z1151" s="173">
        <v>38</v>
      </c>
      <c r="AA1151" s="173">
        <v>61</v>
      </c>
      <c r="AB1151" s="173">
        <v>5</v>
      </c>
      <c r="AC1151" s="173"/>
      <c r="AD1151" s="173"/>
    </row>
    <row r="1152" spans="1:31" ht="36" hidden="1" customHeight="1">
      <c r="A1152" s="32">
        <v>16</v>
      </c>
      <c r="B1152" s="173" t="s">
        <v>3453</v>
      </c>
      <c r="C1152" s="173" t="s">
        <v>3454</v>
      </c>
      <c r="D1152" s="173" t="s">
        <v>947</v>
      </c>
      <c r="E1152" s="175" t="s">
        <v>1237</v>
      </c>
      <c r="F1152" s="93">
        <v>12131790</v>
      </c>
      <c r="G1152" s="94"/>
      <c r="H1152" s="13"/>
      <c r="I1152" s="13"/>
      <c r="J1152" s="13"/>
      <c r="K1152" s="94"/>
      <c r="L1152" s="13"/>
      <c r="M1152" s="94"/>
      <c r="N1152" s="13"/>
      <c r="O1152" s="95"/>
      <c r="P1152" s="13"/>
      <c r="Q1152" s="13"/>
      <c r="R1152" s="95"/>
      <c r="S1152" s="13"/>
      <c r="T1152" s="13"/>
      <c r="U1152" s="95"/>
      <c r="V1152" s="16">
        <f t="shared" si="30"/>
        <v>1871.935197</v>
      </c>
      <c r="W1152" s="102">
        <v>1871.935197</v>
      </c>
      <c r="X1152" s="102">
        <f t="shared" si="32"/>
        <v>1871.935197</v>
      </c>
      <c r="Y1152" s="11" t="s">
        <v>34</v>
      </c>
      <c r="Z1152" s="173">
        <v>38</v>
      </c>
      <c r="AA1152" s="173">
        <v>61</v>
      </c>
      <c r="AB1152" s="173">
        <v>5</v>
      </c>
      <c r="AC1152" s="89" t="s">
        <v>3455</v>
      </c>
      <c r="AD1152" s="89">
        <v>844</v>
      </c>
    </row>
    <row r="1153" spans="1:31" ht="36" hidden="1" customHeight="1">
      <c r="A1153" s="32">
        <v>17</v>
      </c>
      <c r="B1153" s="173" t="s">
        <v>3456</v>
      </c>
      <c r="C1153" s="173" t="s">
        <v>3457</v>
      </c>
      <c r="D1153" s="173" t="s">
        <v>947</v>
      </c>
      <c r="E1153" s="174" t="s">
        <v>109</v>
      </c>
      <c r="F1153" s="93">
        <v>12105600</v>
      </c>
      <c r="G1153" s="94"/>
      <c r="H1153" s="13"/>
      <c r="I1153" s="13"/>
      <c r="J1153" s="13"/>
      <c r="K1153" s="94"/>
      <c r="L1153" s="13"/>
      <c r="M1153" s="94"/>
      <c r="N1153" s="13"/>
      <c r="O1153" s="95"/>
      <c r="P1153" s="13"/>
      <c r="Q1153" s="13"/>
      <c r="R1153" s="95"/>
      <c r="S1153" s="13"/>
      <c r="T1153" s="13"/>
      <c r="U1153" s="95"/>
      <c r="V1153" s="16">
        <f t="shared" si="30"/>
        <v>1867.89408</v>
      </c>
      <c r="W1153" s="102">
        <v>1867.89408</v>
      </c>
      <c r="X1153" s="102">
        <f t="shared" si="32"/>
        <v>1867.89408</v>
      </c>
      <c r="Y1153" s="11" t="s">
        <v>34</v>
      </c>
      <c r="Z1153" s="173">
        <v>38</v>
      </c>
      <c r="AA1153" s="173">
        <v>61</v>
      </c>
      <c r="AB1153" s="173">
        <v>5</v>
      </c>
      <c r="AC1153" s="89" t="s">
        <v>3458</v>
      </c>
      <c r="AD1153" s="89">
        <v>2647</v>
      </c>
    </row>
    <row r="1154" spans="1:31" ht="36" hidden="1" customHeight="1">
      <c r="A1154" s="32">
        <v>18</v>
      </c>
      <c r="B1154" s="173" t="s">
        <v>3459</v>
      </c>
      <c r="C1154" s="173" t="s">
        <v>3460</v>
      </c>
      <c r="D1154" s="173" t="s">
        <v>947</v>
      </c>
      <c r="E1154" s="174" t="s">
        <v>3425</v>
      </c>
      <c r="F1154" s="93">
        <v>9402632</v>
      </c>
      <c r="G1154" s="94"/>
      <c r="H1154" s="13"/>
      <c r="I1154" s="13"/>
      <c r="J1154" s="13"/>
      <c r="K1154" s="94"/>
      <c r="L1154" s="13"/>
      <c r="M1154" s="94"/>
      <c r="N1154" s="13"/>
      <c r="O1154" s="95"/>
      <c r="P1154" s="13"/>
      <c r="Q1154" s="13"/>
      <c r="R1154" s="95"/>
      <c r="S1154" s="13"/>
      <c r="T1154" s="13"/>
      <c r="U1154" s="95"/>
      <c r="V1154" s="16">
        <f t="shared" si="30"/>
        <v>1450.8261176000001</v>
      </c>
      <c r="W1154" s="102">
        <v>1450.8261176000001</v>
      </c>
      <c r="X1154" s="102">
        <f t="shared" si="32"/>
        <v>1450.8261176000001</v>
      </c>
      <c r="Y1154" s="11" t="s">
        <v>34</v>
      </c>
      <c r="Z1154" s="173">
        <v>38</v>
      </c>
      <c r="AA1154" s="173">
        <v>61</v>
      </c>
      <c r="AB1154" s="173">
        <v>5</v>
      </c>
      <c r="AC1154" s="89" t="s">
        <v>3461</v>
      </c>
      <c r="AD1154" s="89">
        <v>2650</v>
      </c>
    </row>
    <row r="1155" spans="1:31" ht="36" hidden="1" customHeight="1">
      <c r="A1155" s="32">
        <v>19</v>
      </c>
      <c r="B1155" s="173" t="s">
        <v>3462</v>
      </c>
      <c r="C1155" s="173" t="s">
        <v>3463</v>
      </c>
      <c r="D1155" s="173" t="s">
        <v>539</v>
      </c>
      <c r="E1155" s="174" t="s">
        <v>3464</v>
      </c>
      <c r="F1155" s="93">
        <v>8062800</v>
      </c>
      <c r="G1155" s="94"/>
      <c r="H1155" s="13"/>
      <c r="I1155" s="13"/>
      <c r="J1155" s="13"/>
      <c r="K1155" s="94"/>
      <c r="L1155" s="13"/>
      <c r="M1155" s="94"/>
      <c r="N1155" s="13"/>
      <c r="O1155" s="95"/>
      <c r="P1155" s="13"/>
      <c r="Q1155" s="13"/>
      <c r="R1155" s="95"/>
      <c r="S1155" s="13"/>
      <c r="T1155" s="13"/>
      <c r="U1155" s="95"/>
      <c r="V1155" s="16">
        <f t="shared" ref="V1155:V1218" si="33">0.0001543*F1155+0.7*G1155+ 0.7*H1155+0.6*I1155+0.5*J1155+1.02*K1155+0.00088*L1155+0.99*M1155+0.00094*N1155+1.05*O1155+0.00083*P1155+1.09*Q1155+0.0009*R1155+1.09*S1155+1*T1155+0*U1155</f>
        <v>1244.09004</v>
      </c>
      <c r="W1155" s="102">
        <v>1244.09004</v>
      </c>
      <c r="X1155" s="102">
        <f t="shared" si="32"/>
        <v>1244.09004</v>
      </c>
      <c r="Y1155" s="173" t="s">
        <v>34</v>
      </c>
      <c r="Z1155" s="173">
        <v>38</v>
      </c>
      <c r="AA1155" s="173">
        <v>61</v>
      </c>
      <c r="AB1155" s="173">
        <v>6</v>
      </c>
      <c r="AC1155" s="173"/>
      <c r="AD1155" s="173"/>
    </row>
    <row r="1156" spans="1:31" ht="36" hidden="1" customHeight="1">
      <c r="A1156" s="32">
        <v>20</v>
      </c>
      <c r="B1156" s="173" t="s">
        <v>3465</v>
      </c>
      <c r="C1156" s="173" t="s">
        <v>3466</v>
      </c>
      <c r="D1156" s="173" t="s">
        <v>947</v>
      </c>
      <c r="E1156" s="175" t="s">
        <v>3467</v>
      </c>
      <c r="F1156" s="93">
        <v>7788880</v>
      </c>
      <c r="G1156" s="94"/>
      <c r="H1156" s="13"/>
      <c r="I1156" s="13"/>
      <c r="J1156" s="13"/>
      <c r="K1156" s="94"/>
      <c r="L1156" s="13"/>
      <c r="M1156" s="94"/>
      <c r="N1156" s="13"/>
      <c r="O1156" s="95"/>
      <c r="P1156" s="13"/>
      <c r="Q1156" s="13"/>
      <c r="R1156" s="95"/>
      <c r="S1156" s="13"/>
      <c r="T1156" s="13"/>
      <c r="U1156" s="95"/>
      <c r="V1156" s="16">
        <f t="shared" si="33"/>
        <v>1201.8241840000001</v>
      </c>
      <c r="W1156" s="102">
        <v>1201.8241840000001</v>
      </c>
      <c r="X1156" s="102">
        <f t="shared" si="32"/>
        <v>1201.8241840000001</v>
      </c>
      <c r="Y1156" s="11" t="s">
        <v>34</v>
      </c>
      <c r="Z1156" s="173">
        <v>38</v>
      </c>
      <c r="AA1156" s="173">
        <v>61</v>
      </c>
      <c r="AB1156" s="173">
        <v>5</v>
      </c>
      <c r="AC1156" s="89" t="s">
        <v>3468</v>
      </c>
      <c r="AD1156" s="89">
        <v>841</v>
      </c>
    </row>
    <row r="1157" spans="1:31" ht="36" hidden="1" customHeight="1">
      <c r="A1157" s="32">
        <v>21</v>
      </c>
      <c r="B1157" s="173" t="s">
        <v>3469</v>
      </c>
      <c r="C1157" s="173" t="s">
        <v>3470</v>
      </c>
      <c r="D1157" s="173" t="s">
        <v>947</v>
      </c>
      <c r="E1157" s="175" t="s">
        <v>3471</v>
      </c>
      <c r="F1157" s="93">
        <v>11907650</v>
      </c>
      <c r="G1157" s="94"/>
      <c r="H1157" s="13"/>
      <c r="I1157" s="13"/>
      <c r="J1157" s="13"/>
      <c r="K1157" s="94"/>
      <c r="L1157" s="13"/>
      <c r="M1157" s="94"/>
      <c r="N1157" s="13"/>
      <c r="O1157" s="95"/>
      <c r="P1157" s="13"/>
      <c r="Q1157" s="13"/>
      <c r="R1157" s="95"/>
      <c r="S1157" s="13"/>
      <c r="T1157" s="13"/>
      <c r="U1157" s="95"/>
      <c r="V1157" s="16">
        <f t="shared" si="33"/>
        <v>1837.3503950000002</v>
      </c>
      <c r="W1157" s="102">
        <v>1200</v>
      </c>
      <c r="X1157" s="102">
        <f t="shared" si="32"/>
        <v>1837.3503950000002</v>
      </c>
      <c r="Y1157" s="11" t="s">
        <v>51</v>
      </c>
      <c r="Z1157" s="173">
        <v>38</v>
      </c>
      <c r="AA1157" s="173">
        <v>61</v>
      </c>
      <c r="AB1157" s="173">
        <v>5</v>
      </c>
      <c r="AC1157" s="89" t="s">
        <v>3472</v>
      </c>
      <c r="AD1157" s="89">
        <v>839</v>
      </c>
    </row>
    <row r="1158" spans="1:31" ht="36" hidden="1" customHeight="1">
      <c r="A1158" s="32">
        <v>22</v>
      </c>
      <c r="B1158" s="173" t="s">
        <v>3473</v>
      </c>
      <c r="C1158" s="173" t="s">
        <v>3474</v>
      </c>
      <c r="D1158" s="173" t="s">
        <v>947</v>
      </c>
      <c r="E1158" s="175" t="s">
        <v>3475</v>
      </c>
      <c r="F1158" s="93">
        <v>6838240</v>
      </c>
      <c r="G1158" s="94"/>
      <c r="H1158" s="13"/>
      <c r="I1158" s="13"/>
      <c r="J1158" s="13"/>
      <c r="K1158" s="94"/>
      <c r="L1158" s="13"/>
      <c r="M1158" s="94"/>
      <c r="N1158" s="13"/>
      <c r="O1158" s="95"/>
      <c r="P1158" s="13"/>
      <c r="Q1158" s="13"/>
      <c r="R1158" s="95"/>
      <c r="S1158" s="13"/>
      <c r="T1158" s="13"/>
      <c r="U1158" s="95"/>
      <c r="V1158" s="16">
        <f t="shared" si="33"/>
        <v>1055.1404320000001</v>
      </c>
      <c r="W1158" s="102">
        <v>1055.1404320000001</v>
      </c>
      <c r="X1158" s="102">
        <f t="shared" si="32"/>
        <v>1055.1404320000001</v>
      </c>
      <c r="Y1158" s="11" t="s">
        <v>34</v>
      </c>
      <c r="Z1158" s="173">
        <v>38</v>
      </c>
      <c r="AA1158" s="173">
        <v>61</v>
      </c>
      <c r="AB1158" s="173">
        <v>5</v>
      </c>
      <c r="AC1158" s="89" t="s">
        <v>3476</v>
      </c>
      <c r="AD1158" s="89">
        <v>846</v>
      </c>
    </row>
    <row r="1159" spans="1:31" ht="36" hidden="1" customHeight="1">
      <c r="A1159" s="32">
        <v>23</v>
      </c>
      <c r="B1159" s="177" t="s">
        <v>3477</v>
      </c>
      <c r="C1159" s="177" t="s">
        <v>3478</v>
      </c>
      <c r="D1159" s="177" t="s">
        <v>402</v>
      </c>
      <c r="E1159" s="176" t="s">
        <v>3479</v>
      </c>
      <c r="F1159" s="102">
        <v>4566400</v>
      </c>
      <c r="G1159" s="100"/>
      <c r="H1159" s="26"/>
      <c r="I1159" s="26"/>
      <c r="J1159" s="26"/>
      <c r="K1159" s="100"/>
      <c r="L1159" s="26"/>
      <c r="M1159" s="100"/>
      <c r="N1159" s="26"/>
      <c r="O1159" s="99"/>
      <c r="P1159" s="26"/>
      <c r="Q1159" s="26"/>
      <c r="R1159" s="26"/>
      <c r="S1159" s="26"/>
      <c r="T1159" s="26"/>
      <c r="U1159" s="99"/>
      <c r="V1159" s="16">
        <f t="shared" si="33"/>
        <v>704.59552000000008</v>
      </c>
      <c r="W1159" s="102">
        <v>655</v>
      </c>
      <c r="X1159" s="102">
        <f t="shared" si="32"/>
        <v>704.59552000000008</v>
      </c>
      <c r="Y1159" s="177" t="s">
        <v>51</v>
      </c>
      <c r="Z1159" s="178">
        <v>38</v>
      </c>
      <c r="AA1159" s="178">
        <v>61</v>
      </c>
      <c r="AB1159" s="178">
        <v>6</v>
      </c>
      <c r="AC1159" s="179" t="s">
        <v>3480</v>
      </c>
      <c r="AD1159" s="179">
        <v>829</v>
      </c>
      <c r="AE1159" s="10">
        <f>AE1158+1</f>
        <v>1</v>
      </c>
    </row>
    <row r="1160" spans="1:31" ht="36" hidden="1" customHeight="1">
      <c r="A1160" s="32">
        <v>1</v>
      </c>
      <c r="B1160" s="118" t="s">
        <v>3481</v>
      </c>
      <c r="C1160" s="118" t="s">
        <v>3482</v>
      </c>
      <c r="D1160" s="47" t="s">
        <v>32</v>
      </c>
      <c r="E1160" s="118" t="s">
        <v>3483</v>
      </c>
      <c r="F1160" s="118"/>
      <c r="G1160" s="13"/>
      <c r="H1160" s="13"/>
      <c r="I1160" s="13"/>
      <c r="J1160" s="13"/>
      <c r="K1160" s="156"/>
      <c r="L1160" s="13"/>
      <c r="M1160" s="156"/>
      <c r="N1160" s="13"/>
      <c r="O1160" s="13"/>
      <c r="P1160" s="13"/>
      <c r="Q1160" s="13"/>
      <c r="R1160" s="13"/>
      <c r="S1160" s="13"/>
      <c r="T1160" s="74"/>
      <c r="U1160" s="13"/>
      <c r="V1160" s="16">
        <f t="shared" si="33"/>
        <v>0</v>
      </c>
      <c r="W1160" s="111">
        <v>31239</v>
      </c>
      <c r="X1160" s="111">
        <v>31239</v>
      </c>
      <c r="Y1160" s="11" t="s">
        <v>34</v>
      </c>
      <c r="Z1160" s="118">
        <v>39</v>
      </c>
      <c r="AA1160" s="118">
        <v>19</v>
      </c>
      <c r="AB1160" s="118">
        <v>5</v>
      </c>
      <c r="AC1160" s="118" t="s">
        <v>3484</v>
      </c>
      <c r="AD1160" s="118">
        <v>849</v>
      </c>
    </row>
    <row r="1161" spans="1:31" ht="36" hidden="1" customHeight="1">
      <c r="A1161" s="32">
        <v>2</v>
      </c>
      <c r="B1161" s="118" t="s">
        <v>3485</v>
      </c>
      <c r="C1161" s="118" t="s">
        <v>3486</v>
      </c>
      <c r="D1161" s="47" t="s">
        <v>32</v>
      </c>
      <c r="E1161" s="118" t="s">
        <v>3487</v>
      </c>
      <c r="F1161" s="180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81"/>
      <c r="U1161" s="13"/>
      <c r="V1161" s="16">
        <f t="shared" si="33"/>
        <v>0</v>
      </c>
      <c r="W1161" s="111">
        <v>16234</v>
      </c>
      <c r="X1161" s="111">
        <v>16234</v>
      </c>
      <c r="Y1161" s="11" t="s">
        <v>34</v>
      </c>
      <c r="Z1161" s="118">
        <v>39</v>
      </c>
      <c r="AA1161" s="118">
        <v>19</v>
      </c>
      <c r="AB1161" s="118">
        <v>5</v>
      </c>
      <c r="AC1161" s="118" t="s">
        <v>3488</v>
      </c>
      <c r="AD1161" s="118">
        <v>852</v>
      </c>
    </row>
    <row r="1162" spans="1:31" ht="36" hidden="1" customHeight="1">
      <c r="A1162" s="32">
        <v>3</v>
      </c>
      <c r="B1162" s="118" t="s">
        <v>3489</v>
      </c>
      <c r="C1162" s="118" t="s">
        <v>3490</v>
      </c>
      <c r="D1162" s="47" t="s">
        <v>32</v>
      </c>
      <c r="E1162" s="118" t="s">
        <v>3487</v>
      </c>
      <c r="F1162" s="118"/>
      <c r="G1162" s="167"/>
      <c r="H1162" s="167"/>
      <c r="I1162" s="167"/>
      <c r="J1162" s="167"/>
      <c r="K1162" s="167"/>
      <c r="L1162" s="167"/>
      <c r="M1162" s="167"/>
      <c r="N1162" s="167"/>
      <c r="O1162" s="167"/>
      <c r="P1162" s="167"/>
      <c r="Q1162" s="167"/>
      <c r="R1162" s="167"/>
      <c r="S1162" s="167"/>
      <c r="T1162" s="114"/>
      <c r="U1162" s="167"/>
      <c r="V1162" s="16">
        <f t="shared" si="33"/>
        <v>0</v>
      </c>
      <c r="W1162" s="111">
        <v>12891</v>
      </c>
      <c r="X1162" s="111">
        <v>12891</v>
      </c>
      <c r="Y1162" s="11" t="s">
        <v>34</v>
      </c>
      <c r="Z1162" s="118">
        <v>39</v>
      </c>
      <c r="AA1162" s="118">
        <v>19</v>
      </c>
      <c r="AB1162" s="118">
        <v>5</v>
      </c>
      <c r="AC1162" s="118" t="s">
        <v>3491</v>
      </c>
      <c r="AD1162" s="118">
        <v>850</v>
      </c>
    </row>
    <row r="1163" spans="1:31" ht="36" hidden="1" customHeight="1">
      <c r="A1163" s="32">
        <v>4</v>
      </c>
      <c r="B1163" s="118" t="s">
        <v>3492</v>
      </c>
      <c r="C1163" s="118" t="s">
        <v>3493</v>
      </c>
      <c r="D1163" s="47" t="s">
        <v>32</v>
      </c>
      <c r="E1163" s="118" t="s">
        <v>3487</v>
      </c>
      <c r="F1163" s="118"/>
      <c r="G1163" s="167"/>
      <c r="H1163" s="167"/>
      <c r="I1163" s="167"/>
      <c r="J1163" s="167"/>
      <c r="K1163" s="167"/>
      <c r="L1163" s="167"/>
      <c r="M1163" s="167"/>
      <c r="N1163" s="167"/>
      <c r="O1163" s="167"/>
      <c r="P1163" s="167"/>
      <c r="Q1163" s="167"/>
      <c r="R1163" s="167"/>
      <c r="S1163" s="167"/>
      <c r="T1163" s="114"/>
      <c r="U1163" s="167"/>
      <c r="V1163" s="16">
        <f t="shared" si="33"/>
        <v>0</v>
      </c>
      <c r="W1163" s="111">
        <v>9285</v>
      </c>
      <c r="X1163" s="111">
        <v>9285</v>
      </c>
      <c r="Y1163" s="11" t="s">
        <v>34</v>
      </c>
      <c r="Z1163" s="118">
        <v>39</v>
      </c>
      <c r="AA1163" s="118">
        <v>19</v>
      </c>
      <c r="AB1163" s="118">
        <v>5</v>
      </c>
      <c r="AC1163" s="118" t="s">
        <v>3494</v>
      </c>
      <c r="AD1163" s="118">
        <v>857</v>
      </c>
    </row>
    <row r="1164" spans="1:31" ht="36" hidden="1" customHeight="1">
      <c r="A1164" s="32">
        <v>5</v>
      </c>
      <c r="B1164" s="118" t="s">
        <v>3495</v>
      </c>
      <c r="C1164" s="118" t="s">
        <v>3496</v>
      </c>
      <c r="D1164" s="47" t="s">
        <v>32</v>
      </c>
      <c r="E1164" s="118" t="s">
        <v>3497</v>
      </c>
      <c r="F1164" s="118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23"/>
      <c r="U1164" s="13"/>
      <c r="V1164" s="16">
        <f t="shared" si="33"/>
        <v>0</v>
      </c>
      <c r="W1164" s="111">
        <v>8400</v>
      </c>
      <c r="X1164" s="111">
        <v>8400</v>
      </c>
      <c r="Y1164" s="11" t="s">
        <v>34</v>
      </c>
      <c r="Z1164" s="118">
        <v>39</v>
      </c>
      <c r="AA1164" s="118">
        <v>19</v>
      </c>
      <c r="AB1164" s="118">
        <v>5</v>
      </c>
      <c r="AC1164" s="118" t="s">
        <v>3498</v>
      </c>
      <c r="AD1164" s="118">
        <v>848</v>
      </c>
    </row>
    <row r="1165" spans="1:31" ht="36" hidden="1" customHeight="1">
      <c r="A1165" s="32">
        <v>6</v>
      </c>
      <c r="B1165" s="118" t="s">
        <v>3499</v>
      </c>
      <c r="C1165" s="118" t="s">
        <v>3500</v>
      </c>
      <c r="D1165" s="47" t="s">
        <v>32</v>
      </c>
      <c r="E1165" s="118" t="s">
        <v>3501</v>
      </c>
      <c r="F1165" s="118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6">
        <f t="shared" si="33"/>
        <v>0</v>
      </c>
      <c r="W1165" s="111">
        <v>6942</v>
      </c>
      <c r="X1165" s="111">
        <v>6942</v>
      </c>
      <c r="Y1165" s="11" t="s">
        <v>34</v>
      </c>
      <c r="Z1165" s="118">
        <v>39</v>
      </c>
      <c r="AA1165" s="118">
        <v>19</v>
      </c>
      <c r="AB1165" s="118">
        <v>5</v>
      </c>
      <c r="AC1165" s="118" t="s">
        <v>3502</v>
      </c>
      <c r="AD1165" s="118">
        <v>853</v>
      </c>
    </row>
    <row r="1166" spans="1:31" ht="36" hidden="1" customHeight="1">
      <c r="A1166" s="32">
        <v>7</v>
      </c>
      <c r="B1166" s="118" t="s">
        <v>3503</v>
      </c>
      <c r="C1166" s="118" t="s">
        <v>3504</v>
      </c>
      <c r="D1166" s="47" t="s">
        <v>32</v>
      </c>
      <c r="E1166" s="118" t="s">
        <v>3505</v>
      </c>
      <c r="F1166" s="118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6">
        <f t="shared" si="33"/>
        <v>0</v>
      </c>
      <c r="W1166" s="111">
        <v>6673</v>
      </c>
      <c r="X1166" s="111">
        <v>6673</v>
      </c>
      <c r="Y1166" s="11" t="s">
        <v>34</v>
      </c>
      <c r="Z1166" s="118">
        <v>39</v>
      </c>
      <c r="AA1166" s="118">
        <v>19</v>
      </c>
      <c r="AB1166" s="118">
        <v>5</v>
      </c>
      <c r="AC1166" s="182" t="s">
        <v>3506</v>
      </c>
      <c r="AD1166" s="118" t="s">
        <v>3507</v>
      </c>
    </row>
    <row r="1167" spans="1:31" ht="36" hidden="1" customHeight="1">
      <c r="A1167" s="32">
        <v>8</v>
      </c>
      <c r="B1167" s="118" t="s">
        <v>3508</v>
      </c>
      <c r="C1167" s="118" t="s">
        <v>3509</v>
      </c>
      <c r="D1167" s="47" t="s">
        <v>32</v>
      </c>
      <c r="E1167" s="118" t="s">
        <v>3510</v>
      </c>
      <c r="F1167" s="118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6">
        <f t="shared" si="33"/>
        <v>0</v>
      </c>
      <c r="W1167" s="111">
        <v>5081</v>
      </c>
      <c r="X1167" s="111">
        <v>5081</v>
      </c>
      <c r="Y1167" s="11" t="s">
        <v>34</v>
      </c>
      <c r="Z1167" s="118">
        <v>39</v>
      </c>
      <c r="AA1167" s="118">
        <v>19</v>
      </c>
      <c r="AB1167" s="118">
        <v>5</v>
      </c>
      <c r="AC1167" s="118" t="s">
        <v>3511</v>
      </c>
      <c r="AD1167" s="118">
        <v>2658</v>
      </c>
    </row>
    <row r="1168" spans="1:31" ht="36" hidden="1" customHeight="1">
      <c r="A1168" s="32">
        <v>9</v>
      </c>
      <c r="B1168" s="118" t="s">
        <v>3512</v>
      </c>
      <c r="C1168" s="118" t="s">
        <v>3513</v>
      </c>
      <c r="D1168" s="47" t="s">
        <v>32</v>
      </c>
      <c r="E1168" s="118" t="s">
        <v>33</v>
      </c>
      <c r="F1168" s="118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6">
        <f t="shared" si="33"/>
        <v>0</v>
      </c>
      <c r="W1168" s="111">
        <v>4748</v>
      </c>
      <c r="X1168" s="111">
        <v>4748</v>
      </c>
      <c r="Y1168" s="11" t="s">
        <v>34</v>
      </c>
      <c r="Z1168" s="118">
        <v>39</v>
      </c>
      <c r="AA1168" s="118">
        <v>19</v>
      </c>
      <c r="AB1168" s="118">
        <v>5</v>
      </c>
      <c r="AC1168" s="118" t="s">
        <v>3514</v>
      </c>
      <c r="AD1168" s="118">
        <v>860</v>
      </c>
    </row>
    <row r="1169" spans="1:31" ht="36" hidden="1" customHeight="1">
      <c r="A1169" s="32">
        <v>10</v>
      </c>
      <c r="B1169" s="118" t="s">
        <v>3515</v>
      </c>
      <c r="C1169" s="118" t="s">
        <v>3516</v>
      </c>
      <c r="D1169" s="47" t="s">
        <v>32</v>
      </c>
      <c r="E1169" s="118" t="s">
        <v>522</v>
      </c>
      <c r="F1169" s="118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6">
        <f t="shared" si="33"/>
        <v>0</v>
      </c>
      <c r="W1169" s="111">
        <v>4314</v>
      </c>
      <c r="X1169" s="111">
        <v>4314</v>
      </c>
      <c r="Y1169" s="11" t="s">
        <v>34</v>
      </c>
      <c r="Z1169" s="118">
        <v>39</v>
      </c>
      <c r="AA1169" s="118">
        <v>19</v>
      </c>
      <c r="AB1169" s="118">
        <v>5</v>
      </c>
      <c r="AC1169" s="118" t="s">
        <v>3517</v>
      </c>
      <c r="AD1169" s="118">
        <v>854</v>
      </c>
    </row>
    <row r="1170" spans="1:31" ht="36" hidden="1" customHeight="1">
      <c r="A1170" s="32">
        <v>11</v>
      </c>
      <c r="B1170" s="118" t="s">
        <v>3518</v>
      </c>
      <c r="C1170" s="118" t="s">
        <v>3519</v>
      </c>
      <c r="D1170" s="47" t="s">
        <v>32</v>
      </c>
      <c r="E1170" s="118" t="s">
        <v>3520</v>
      </c>
      <c r="F1170" s="118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6">
        <f t="shared" si="33"/>
        <v>0</v>
      </c>
      <c r="W1170" s="111">
        <v>4134</v>
      </c>
      <c r="X1170" s="111">
        <v>4134</v>
      </c>
      <c r="Y1170" s="11" t="s">
        <v>34</v>
      </c>
      <c r="Z1170" s="118">
        <v>39</v>
      </c>
      <c r="AA1170" s="118">
        <v>19</v>
      </c>
      <c r="AB1170" s="118">
        <v>5</v>
      </c>
      <c r="AC1170" s="118" t="s">
        <v>3521</v>
      </c>
      <c r="AD1170" s="118">
        <v>858</v>
      </c>
    </row>
    <row r="1171" spans="1:31" ht="36" hidden="1" customHeight="1">
      <c r="A1171" s="32">
        <v>12</v>
      </c>
      <c r="B1171" s="118" t="s">
        <v>3522</v>
      </c>
      <c r="C1171" s="118" t="s">
        <v>3523</v>
      </c>
      <c r="D1171" s="47" t="s">
        <v>32</v>
      </c>
      <c r="E1171" s="118" t="s">
        <v>3524</v>
      </c>
      <c r="F1171" s="118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6">
        <f t="shared" si="33"/>
        <v>0</v>
      </c>
      <c r="W1171" s="111">
        <v>2910</v>
      </c>
      <c r="X1171" s="111">
        <v>2910</v>
      </c>
      <c r="Y1171" s="11" t="s">
        <v>34</v>
      </c>
      <c r="Z1171" s="118">
        <v>39</v>
      </c>
      <c r="AA1171" s="118">
        <v>19</v>
      </c>
      <c r="AB1171" s="118">
        <v>5</v>
      </c>
      <c r="AC1171" s="118" t="s">
        <v>3525</v>
      </c>
      <c r="AD1171" s="118">
        <v>855</v>
      </c>
    </row>
    <row r="1172" spans="1:31" ht="36" hidden="1" customHeight="1">
      <c r="A1172" s="32">
        <v>13</v>
      </c>
      <c r="B1172" s="118" t="s">
        <v>3526</v>
      </c>
      <c r="C1172" s="118" t="s">
        <v>3527</v>
      </c>
      <c r="D1172" s="47" t="s">
        <v>539</v>
      </c>
      <c r="E1172" s="118" t="s">
        <v>3528</v>
      </c>
      <c r="F1172" s="180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6">
        <f t="shared" si="33"/>
        <v>0</v>
      </c>
      <c r="W1172" s="111">
        <v>2888</v>
      </c>
      <c r="X1172" s="111">
        <v>2888</v>
      </c>
      <c r="Y1172" s="118" t="s">
        <v>34</v>
      </c>
      <c r="Z1172" s="118">
        <v>39</v>
      </c>
      <c r="AA1172" s="118">
        <v>19</v>
      </c>
      <c r="AB1172" s="118">
        <v>6</v>
      </c>
      <c r="AC1172" s="118" t="s">
        <v>3529</v>
      </c>
      <c r="AD1172" s="118">
        <v>871</v>
      </c>
      <c r="AE1172" s="10">
        <f>AE1171+1</f>
        <v>1</v>
      </c>
    </row>
    <row r="1173" spans="1:31" ht="72" hidden="1" customHeight="1">
      <c r="A1173" s="32">
        <v>14</v>
      </c>
      <c r="B1173" s="118" t="s">
        <v>3530</v>
      </c>
      <c r="C1173" s="118" t="s">
        <v>3531</v>
      </c>
      <c r="D1173" s="47" t="s">
        <v>238</v>
      </c>
      <c r="E1173" s="118" t="s">
        <v>55</v>
      </c>
      <c r="F1173" s="118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6">
        <f t="shared" si="33"/>
        <v>0</v>
      </c>
      <c r="W1173" s="111">
        <v>2778</v>
      </c>
      <c r="X1173" s="111">
        <v>2778</v>
      </c>
      <c r="Y1173" s="118" t="s">
        <v>34</v>
      </c>
      <c r="Z1173" s="118">
        <v>39</v>
      </c>
      <c r="AA1173" s="118">
        <v>19</v>
      </c>
      <c r="AB1173" s="118">
        <v>6</v>
      </c>
      <c r="AC1173" s="118" t="s">
        <v>3532</v>
      </c>
      <c r="AD1173" s="118">
        <v>869</v>
      </c>
      <c r="AE1173" s="10">
        <f>AE1172+1</f>
        <v>2</v>
      </c>
    </row>
    <row r="1174" spans="1:31" ht="36" hidden="1" customHeight="1">
      <c r="A1174" s="32">
        <v>15</v>
      </c>
      <c r="B1174" s="118" t="s">
        <v>3533</v>
      </c>
      <c r="C1174" s="118" t="s">
        <v>3534</v>
      </c>
      <c r="D1174" s="47" t="s">
        <v>32</v>
      </c>
      <c r="E1174" s="118" t="s">
        <v>2026</v>
      </c>
      <c r="F1174" s="118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6">
        <f t="shared" si="33"/>
        <v>0</v>
      </c>
      <c r="W1174" s="111">
        <v>2745</v>
      </c>
      <c r="X1174" s="111">
        <v>2745</v>
      </c>
      <c r="Y1174" s="11" t="s">
        <v>34</v>
      </c>
      <c r="Z1174" s="118">
        <v>39</v>
      </c>
      <c r="AA1174" s="118">
        <v>19</v>
      </c>
      <c r="AB1174" s="118">
        <v>5</v>
      </c>
      <c r="AC1174" s="118" t="s">
        <v>3535</v>
      </c>
      <c r="AD1174" s="118">
        <v>862</v>
      </c>
    </row>
    <row r="1175" spans="1:31" ht="36" hidden="1" customHeight="1">
      <c r="A1175" s="32">
        <v>16</v>
      </c>
      <c r="B1175" s="118" t="s">
        <v>3536</v>
      </c>
      <c r="C1175" s="118" t="s">
        <v>3537</v>
      </c>
      <c r="D1175" s="47" t="s">
        <v>32</v>
      </c>
      <c r="E1175" s="118" t="s">
        <v>3538</v>
      </c>
      <c r="F1175" s="118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6">
        <f t="shared" si="33"/>
        <v>0</v>
      </c>
      <c r="W1175" s="111">
        <v>2358</v>
      </c>
      <c r="X1175" s="111">
        <v>2358</v>
      </c>
      <c r="Y1175" s="11" t="s">
        <v>34</v>
      </c>
      <c r="Z1175" s="118">
        <v>39</v>
      </c>
      <c r="AA1175" s="118">
        <v>19</v>
      </c>
      <c r="AB1175" s="118">
        <v>5</v>
      </c>
      <c r="AC1175" s="118" t="s">
        <v>3539</v>
      </c>
      <c r="AD1175" s="118">
        <v>866</v>
      </c>
    </row>
    <row r="1176" spans="1:31" ht="36" hidden="1" customHeight="1">
      <c r="A1176" s="32">
        <v>17</v>
      </c>
      <c r="B1176" s="118" t="s">
        <v>3540</v>
      </c>
      <c r="C1176" s="118" t="s">
        <v>3541</v>
      </c>
      <c r="D1176" s="47" t="s">
        <v>32</v>
      </c>
      <c r="E1176" s="118" t="s">
        <v>177</v>
      </c>
      <c r="F1176" s="118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6">
        <f t="shared" si="33"/>
        <v>0</v>
      </c>
      <c r="W1176" s="111">
        <v>2284</v>
      </c>
      <c r="X1176" s="111">
        <v>2284</v>
      </c>
      <c r="Y1176" s="11" t="s">
        <v>34</v>
      </c>
      <c r="Z1176" s="118">
        <v>39</v>
      </c>
      <c r="AA1176" s="118">
        <v>19</v>
      </c>
      <c r="AB1176" s="118">
        <v>5</v>
      </c>
      <c r="AC1176" s="182" t="s">
        <v>3542</v>
      </c>
      <c r="AD1176" s="118" t="s">
        <v>3543</v>
      </c>
    </row>
    <row r="1177" spans="1:31" ht="36" hidden="1" customHeight="1">
      <c r="A1177" s="32">
        <v>18</v>
      </c>
      <c r="B1177" s="118" t="s">
        <v>3544</v>
      </c>
      <c r="C1177" s="118" t="s">
        <v>3545</v>
      </c>
      <c r="D1177" s="47" t="s">
        <v>32</v>
      </c>
      <c r="E1177" s="118" t="s">
        <v>42</v>
      </c>
      <c r="F1177" s="118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6">
        <f t="shared" si="33"/>
        <v>0</v>
      </c>
      <c r="W1177" s="111">
        <v>2186</v>
      </c>
      <c r="X1177" s="111">
        <v>2186</v>
      </c>
      <c r="Y1177" s="11" t="s">
        <v>34</v>
      </c>
      <c r="Z1177" s="118">
        <v>39</v>
      </c>
      <c r="AA1177" s="118">
        <v>19</v>
      </c>
      <c r="AB1177" s="118">
        <v>5</v>
      </c>
      <c r="AC1177" s="118"/>
      <c r="AD1177" s="118"/>
    </row>
    <row r="1178" spans="1:31" ht="36" hidden="1" customHeight="1">
      <c r="A1178" s="32">
        <v>19</v>
      </c>
      <c r="B1178" s="118" t="s">
        <v>3546</v>
      </c>
      <c r="C1178" s="154" t="s">
        <v>3547</v>
      </c>
      <c r="D1178" s="47" t="s">
        <v>32</v>
      </c>
      <c r="E1178" s="118" t="s">
        <v>3548</v>
      </c>
      <c r="F1178" s="118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6">
        <f t="shared" si="33"/>
        <v>0</v>
      </c>
      <c r="W1178" s="111">
        <v>2084</v>
      </c>
      <c r="X1178" s="111">
        <v>2084</v>
      </c>
      <c r="Y1178" s="11" t="s">
        <v>34</v>
      </c>
      <c r="Z1178" s="118">
        <v>39</v>
      </c>
      <c r="AA1178" s="118">
        <v>19</v>
      </c>
      <c r="AB1178" s="118">
        <v>5</v>
      </c>
      <c r="AC1178" s="118" t="s">
        <v>3549</v>
      </c>
      <c r="AD1178" s="118">
        <v>868</v>
      </c>
    </row>
    <row r="1179" spans="1:31" ht="36" hidden="1" customHeight="1">
      <c r="A1179" s="32">
        <v>20</v>
      </c>
      <c r="B1179" s="118" t="s">
        <v>3550</v>
      </c>
      <c r="C1179" s="154" t="s">
        <v>3551</v>
      </c>
      <c r="D1179" s="47" t="s">
        <v>539</v>
      </c>
      <c r="E1179" s="118" t="s">
        <v>3528</v>
      </c>
      <c r="F1179" s="118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6">
        <f t="shared" si="33"/>
        <v>0</v>
      </c>
      <c r="W1179" s="111">
        <v>2008</v>
      </c>
      <c r="X1179" s="111">
        <v>2008</v>
      </c>
      <c r="Y1179" s="118" t="s">
        <v>34</v>
      </c>
      <c r="Z1179" s="118">
        <v>39</v>
      </c>
      <c r="AA1179" s="118">
        <v>19</v>
      </c>
      <c r="AB1179" s="118">
        <v>6</v>
      </c>
      <c r="AC1179" s="118" t="s">
        <v>3552</v>
      </c>
      <c r="AD1179" s="118">
        <v>870</v>
      </c>
      <c r="AE1179" s="10">
        <f>AE1178+1</f>
        <v>1</v>
      </c>
    </row>
    <row r="1180" spans="1:31" ht="36" hidden="1" customHeight="1">
      <c r="A1180" s="32">
        <v>21</v>
      </c>
      <c r="B1180" s="77" t="s">
        <v>3553</v>
      </c>
      <c r="C1180" s="154" t="s">
        <v>3554</v>
      </c>
      <c r="D1180" s="52" t="s">
        <v>32</v>
      </c>
      <c r="E1180" s="77" t="s">
        <v>2026</v>
      </c>
      <c r="F1180" s="77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6">
        <f t="shared" si="33"/>
        <v>0</v>
      </c>
      <c r="W1180" s="23">
        <v>1963</v>
      </c>
      <c r="X1180" s="23">
        <v>1963</v>
      </c>
      <c r="Y1180" s="11" t="s">
        <v>34</v>
      </c>
      <c r="Z1180" s="118">
        <v>39</v>
      </c>
      <c r="AA1180" s="118">
        <v>19</v>
      </c>
      <c r="AB1180" s="118">
        <v>5</v>
      </c>
      <c r="AC1180" s="118" t="s">
        <v>3555</v>
      </c>
      <c r="AD1180" s="118">
        <v>865</v>
      </c>
    </row>
    <row r="1181" spans="1:31" ht="36" hidden="1" customHeight="1">
      <c r="A1181" s="32">
        <v>22</v>
      </c>
      <c r="B1181" s="118" t="s">
        <v>3556</v>
      </c>
      <c r="C1181" s="154" t="s">
        <v>3557</v>
      </c>
      <c r="D1181" s="47" t="s">
        <v>32</v>
      </c>
      <c r="E1181" s="118" t="s">
        <v>3558</v>
      </c>
      <c r="F1181" s="118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6">
        <f t="shared" si="33"/>
        <v>0</v>
      </c>
      <c r="W1181" s="111">
        <v>1915</v>
      </c>
      <c r="X1181" s="111">
        <v>1915</v>
      </c>
      <c r="Y1181" s="11" t="s">
        <v>34</v>
      </c>
      <c r="Z1181" s="118">
        <v>39</v>
      </c>
      <c r="AA1181" s="118">
        <v>19</v>
      </c>
      <c r="AB1181" s="118">
        <v>5</v>
      </c>
      <c r="AC1181" s="118" t="s">
        <v>3559</v>
      </c>
      <c r="AD1181" s="118">
        <v>864</v>
      </c>
    </row>
    <row r="1182" spans="1:31" ht="36" hidden="1" customHeight="1">
      <c r="A1182" s="32">
        <v>23</v>
      </c>
      <c r="B1182" s="118" t="s">
        <v>3560</v>
      </c>
      <c r="C1182" s="154" t="s">
        <v>3561</v>
      </c>
      <c r="D1182" s="47" t="s">
        <v>539</v>
      </c>
      <c r="E1182" s="118" t="s">
        <v>3528</v>
      </c>
      <c r="F1182" s="118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6">
        <f t="shared" si="33"/>
        <v>0</v>
      </c>
      <c r="W1182" s="111">
        <v>1866</v>
      </c>
      <c r="X1182" s="111">
        <v>1866</v>
      </c>
      <c r="Y1182" s="118" t="s">
        <v>34</v>
      </c>
      <c r="Z1182" s="118">
        <v>39</v>
      </c>
      <c r="AA1182" s="118">
        <v>19</v>
      </c>
      <c r="AB1182" s="118">
        <v>6</v>
      </c>
      <c r="AC1182" s="118" t="s">
        <v>3562</v>
      </c>
      <c r="AD1182" s="118">
        <v>872</v>
      </c>
      <c r="AE1182" s="10">
        <f>AE1181+1</f>
        <v>1</v>
      </c>
    </row>
    <row r="1183" spans="1:31" ht="36" hidden="1" customHeight="1">
      <c r="A1183" s="32">
        <v>24</v>
      </c>
      <c r="B1183" s="118" t="s">
        <v>3563</v>
      </c>
      <c r="C1183" s="154" t="s">
        <v>3564</v>
      </c>
      <c r="D1183" s="47" t="s">
        <v>32</v>
      </c>
      <c r="E1183" s="118" t="s">
        <v>3565</v>
      </c>
      <c r="F1183" s="118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6">
        <f t="shared" si="33"/>
        <v>0</v>
      </c>
      <c r="W1183" s="111">
        <v>1821</v>
      </c>
      <c r="X1183" s="111">
        <v>1821</v>
      </c>
      <c r="Y1183" s="11" t="s">
        <v>34</v>
      </c>
      <c r="Z1183" s="118">
        <v>39</v>
      </c>
      <c r="AA1183" s="118">
        <v>19</v>
      </c>
      <c r="AB1183" s="118">
        <v>5</v>
      </c>
      <c r="AC1183" s="118" t="s">
        <v>3566</v>
      </c>
      <c r="AD1183" s="118">
        <v>856</v>
      </c>
    </row>
    <row r="1184" spans="1:31" ht="36" hidden="1" customHeight="1">
      <c r="A1184" s="32">
        <v>25</v>
      </c>
      <c r="B1184" s="118" t="s">
        <v>3567</v>
      </c>
      <c r="C1184" s="154" t="s">
        <v>3568</v>
      </c>
      <c r="D1184" s="13" t="s">
        <v>55</v>
      </c>
      <c r="E1184" s="118" t="s">
        <v>3569</v>
      </c>
      <c r="F1184" s="118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6">
        <f t="shared" si="33"/>
        <v>0</v>
      </c>
      <c r="W1184" s="111">
        <v>1755</v>
      </c>
      <c r="X1184" s="111">
        <v>1755</v>
      </c>
      <c r="Y1184" s="118" t="s">
        <v>34</v>
      </c>
      <c r="Z1184" s="118">
        <v>39</v>
      </c>
      <c r="AA1184" s="118">
        <v>19</v>
      </c>
      <c r="AB1184" s="118">
        <v>1</v>
      </c>
      <c r="AC1184" s="118" t="s">
        <v>3570</v>
      </c>
      <c r="AD1184" s="118">
        <v>874</v>
      </c>
      <c r="AE1184" s="10">
        <f>AE1183+1</f>
        <v>1</v>
      </c>
    </row>
    <row r="1185" spans="1:31" ht="36" hidden="1" customHeight="1">
      <c r="A1185" s="32">
        <v>26</v>
      </c>
      <c r="B1185" s="118" t="s">
        <v>3571</v>
      </c>
      <c r="C1185" s="154" t="s">
        <v>3572</v>
      </c>
      <c r="D1185" s="47" t="s">
        <v>32</v>
      </c>
      <c r="E1185" s="118" t="s">
        <v>3573</v>
      </c>
      <c r="F1185" s="118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6">
        <f t="shared" si="33"/>
        <v>0</v>
      </c>
      <c r="W1185" s="111">
        <v>1728</v>
      </c>
      <c r="X1185" s="111">
        <v>1728</v>
      </c>
      <c r="Y1185" s="11" t="s">
        <v>34</v>
      </c>
      <c r="Z1185" s="118">
        <v>39</v>
      </c>
      <c r="AA1185" s="118">
        <v>19</v>
      </c>
      <c r="AB1185" s="118">
        <v>5</v>
      </c>
      <c r="AC1185" s="118" t="s">
        <v>3574</v>
      </c>
      <c r="AD1185" s="118">
        <v>861</v>
      </c>
    </row>
    <row r="1186" spans="1:31" ht="36" hidden="1" customHeight="1">
      <c r="A1186" s="32">
        <v>27</v>
      </c>
      <c r="B1186" s="118" t="s">
        <v>3575</v>
      </c>
      <c r="C1186" s="154" t="s">
        <v>3576</v>
      </c>
      <c r="D1186" s="47" t="s">
        <v>539</v>
      </c>
      <c r="E1186" s="118" t="s">
        <v>3528</v>
      </c>
      <c r="F1186" s="118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6">
        <f t="shared" si="33"/>
        <v>0</v>
      </c>
      <c r="W1186" s="111">
        <v>1429</v>
      </c>
      <c r="X1186" s="111">
        <v>1429</v>
      </c>
      <c r="Y1186" s="118" t="s">
        <v>34</v>
      </c>
      <c r="Z1186" s="118">
        <v>39</v>
      </c>
      <c r="AA1186" s="118">
        <v>19</v>
      </c>
      <c r="AB1186" s="118">
        <v>6</v>
      </c>
      <c r="AC1186" s="118" t="s">
        <v>3577</v>
      </c>
      <c r="AD1186" s="118">
        <v>878</v>
      </c>
      <c r="AE1186" s="10">
        <f>AE1185+1</f>
        <v>1</v>
      </c>
    </row>
    <row r="1187" spans="1:31" ht="36" hidden="1" customHeight="1">
      <c r="A1187" s="32">
        <v>28</v>
      </c>
      <c r="B1187" s="77" t="s">
        <v>3578</v>
      </c>
      <c r="C1187" s="154" t="s">
        <v>3579</v>
      </c>
      <c r="D1187" s="52" t="s">
        <v>539</v>
      </c>
      <c r="E1187" s="77" t="s">
        <v>3528</v>
      </c>
      <c r="F1187" s="77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6">
        <f t="shared" si="33"/>
        <v>0</v>
      </c>
      <c r="W1187" s="23">
        <v>1373</v>
      </c>
      <c r="X1187" s="23">
        <v>1373</v>
      </c>
      <c r="Y1187" s="118" t="s">
        <v>34</v>
      </c>
      <c r="Z1187" s="118">
        <v>39</v>
      </c>
      <c r="AA1187" s="118">
        <v>19</v>
      </c>
      <c r="AB1187" s="118">
        <v>6</v>
      </c>
      <c r="AC1187" s="118" t="s">
        <v>3580</v>
      </c>
      <c r="AD1187" s="118">
        <v>880</v>
      </c>
      <c r="AE1187" s="10">
        <f>AE1186+1</f>
        <v>2</v>
      </c>
    </row>
    <row r="1188" spans="1:31" ht="36" hidden="1" customHeight="1">
      <c r="A1188" s="32">
        <v>29</v>
      </c>
      <c r="B1188" s="77" t="s">
        <v>3581</v>
      </c>
      <c r="C1188" s="154" t="s">
        <v>3582</v>
      </c>
      <c r="D1188" s="52" t="s">
        <v>32</v>
      </c>
      <c r="E1188" s="77" t="s">
        <v>2394</v>
      </c>
      <c r="F1188" s="77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6">
        <f t="shared" si="33"/>
        <v>0</v>
      </c>
      <c r="W1188" s="23">
        <v>1262</v>
      </c>
      <c r="X1188" s="23">
        <v>1262</v>
      </c>
      <c r="Y1188" s="11" t="s">
        <v>34</v>
      </c>
      <c r="Z1188" s="118">
        <v>39</v>
      </c>
      <c r="AA1188" s="118">
        <v>19</v>
      </c>
      <c r="AB1188" s="118">
        <v>5</v>
      </c>
      <c r="AC1188" s="118" t="s">
        <v>3583</v>
      </c>
      <c r="AD1188" s="118">
        <v>2654</v>
      </c>
    </row>
    <row r="1189" spans="1:31" ht="36" hidden="1" customHeight="1">
      <c r="A1189" s="32">
        <v>30</v>
      </c>
      <c r="B1189" s="118" t="s">
        <v>3584</v>
      </c>
      <c r="C1189" s="154" t="s">
        <v>3585</v>
      </c>
      <c r="D1189" s="47" t="s">
        <v>539</v>
      </c>
      <c r="E1189" s="118" t="s">
        <v>61</v>
      </c>
      <c r="F1189" s="118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6">
        <f t="shared" si="33"/>
        <v>0</v>
      </c>
      <c r="W1189" s="111">
        <v>1246</v>
      </c>
      <c r="X1189" s="111">
        <v>1246</v>
      </c>
      <c r="Y1189" s="118" t="s">
        <v>34</v>
      </c>
      <c r="Z1189" s="118">
        <v>39</v>
      </c>
      <c r="AA1189" s="118">
        <v>19</v>
      </c>
      <c r="AB1189" s="118">
        <v>6</v>
      </c>
      <c r="AC1189" s="118" t="s">
        <v>3586</v>
      </c>
      <c r="AD1189" s="118">
        <v>2661</v>
      </c>
      <c r="AE1189" s="10">
        <f>AE1188+1</f>
        <v>1</v>
      </c>
    </row>
    <row r="1190" spans="1:31" ht="36" hidden="1" customHeight="1">
      <c r="A1190" s="32">
        <v>31</v>
      </c>
      <c r="B1190" s="118" t="s">
        <v>3587</v>
      </c>
      <c r="C1190" s="154" t="s">
        <v>3588</v>
      </c>
      <c r="D1190" s="47" t="s">
        <v>32</v>
      </c>
      <c r="E1190" s="118" t="s">
        <v>652</v>
      </c>
      <c r="F1190" s="118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6">
        <f t="shared" si="33"/>
        <v>0</v>
      </c>
      <c r="W1190" s="111">
        <v>1236</v>
      </c>
      <c r="X1190" s="111">
        <v>1236</v>
      </c>
      <c r="Y1190" s="11" t="s">
        <v>34</v>
      </c>
      <c r="Z1190" s="118">
        <v>39</v>
      </c>
      <c r="AA1190" s="118">
        <v>19</v>
      </c>
      <c r="AB1190" s="118">
        <v>5</v>
      </c>
      <c r="AC1190" s="118" t="s">
        <v>3589</v>
      </c>
      <c r="AD1190" s="118">
        <v>867</v>
      </c>
    </row>
    <row r="1191" spans="1:31" ht="36" hidden="1" customHeight="1">
      <c r="A1191" s="32">
        <v>32</v>
      </c>
      <c r="B1191" s="118" t="s">
        <v>3590</v>
      </c>
      <c r="C1191" s="154" t="s">
        <v>3591</v>
      </c>
      <c r="D1191" s="47" t="s">
        <v>32</v>
      </c>
      <c r="E1191" s="118" t="s">
        <v>3289</v>
      </c>
      <c r="F1191" s="118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6">
        <f t="shared" si="33"/>
        <v>0</v>
      </c>
      <c r="W1191" s="111">
        <v>1231</v>
      </c>
      <c r="X1191" s="111">
        <v>1231</v>
      </c>
      <c r="Y1191" s="11" t="s">
        <v>34</v>
      </c>
      <c r="Z1191" s="118">
        <v>39</v>
      </c>
      <c r="AA1191" s="118">
        <v>19</v>
      </c>
      <c r="AB1191" s="118">
        <v>5</v>
      </c>
      <c r="AC1191" s="118" t="s">
        <v>3592</v>
      </c>
      <c r="AD1191" s="118">
        <v>2655</v>
      </c>
    </row>
    <row r="1192" spans="1:31" ht="36" hidden="1" customHeight="1">
      <c r="A1192" s="32">
        <v>33</v>
      </c>
      <c r="B1192" s="118" t="s">
        <v>3593</v>
      </c>
      <c r="C1192" s="154" t="s">
        <v>3594</v>
      </c>
      <c r="D1192" s="47" t="s">
        <v>539</v>
      </c>
      <c r="E1192" s="118" t="s">
        <v>3528</v>
      </c>
      <c r="F1192" s="180">
        <f>I1192*0.0001543</f>
        <v>0</v>
      </c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6">
        <f t="shared" si="33"/>
        <v>0</v>
      </c>
      <c r="W1192" s="111">
        <v>1216</v>
      </c>
      <c r="X1192" s="111">
        <v>1216</v>
      </c>
      <c r="Y1192" s="118" t="s">
        <v>34</v>
      </c>
      <c r="Z1192" s="118">
        <v>39</v>
      </c>
      <c r="AA1192" s="118">
        <v>19</v>
      </c>
      <c r="AB1192" s="118">
        <v>6</v>
      </c>
      <c r="AC1192" s="118" t="s">
        <v>3595</v>
      </c>
      <c r="AD1192" s="118">
        <v>879</v>
      </c>
      <c r="AE1192" s="10">
        <f>AE1191+1</f>
        <v>1</v>
      </c>
    </row>
    <row r="1193" spans="1:31" ht="36" hidden="1" customHeight="1">
      <c r="A1193" s="32">
        <v>34</v>
      </c>
      <c r="B1193" s="118" t="s">
        <v>3596</v>
      </c>
      <c r="C1193" s="154" t="s">
        <v>3597</v>
      </c>
      <c r="D1193" s="47" t="s">
        <v>539</v>
      </c>
      <c r="E1193" s="118" t="s">
        <v>3598</v>
      </c>
      <c r="F1193" s="180">
        <f>I1193*0.0001543</f>
        <v>0</v>
      </c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6">
        <f t="shared" si="33"/>
        <v>0</v>
      </c>
      <c r="W1193" s="111">
        <v>1045</v>
      </c>
      <c r="X1193" s="111">
        <v>1045</v>
      </c>
      <c r="Y1193" s="118" t="s">
        <v>34</v>
      </c>
      <c r="Z1193" s="118">
        <v>39</v>
      </c>
      <c r="AA1193" s="118">
        <v>19</v>
      </c>
      <c r="AB1193" s="118">
        <v>6</v>
      </c>
      <c r="AC1193" s="118" t="s">
        <v>3599</v>
      </c>
      <c r="AD1193" s="118">
        <v>873</v>
      </c>
    </row>
    <row r="1194" spans="1:31" ht="36" hidden="1" customHeight="1">
      <c r="A1194" s="32">
        <v>35</v>
      </c>
      <c r="B1194" s="118" t="s">
        <v>3600</v>
      </c>
      <c r="C1194" s="154" t="s">
        <v>3601</v>
      </c>
      <c r="D1194" s="47" t="s">
        <v>539</v>
      </c>
      <c r="E1194" s="118" t="s">
        <v>3528</v>
      </c>
      <c r="F1194" s="118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6">
        <f t="shared" si="33"/>
        <v>0</v>
      </c>
      <c r="W1194" s="111">
        <v>1029</v>
      </c>
      <c r="X1194" s="111">
        <v>1029</v>
      </c>
      <c r="Y1194" s="118" t="s">
        <v>34</v>
      </c>
      <c r="Z1194" s="118">
        <v>39</v>
      </c>
      <c r="AA1194" s="118">
        <v>19</v>
      </c>
      <c r="AB1194" s="118">
        <v>6</v>
      </c>
      <c r="AC1194" s="118" t="s">
        <v>3602</v>
      </c>
      <c r="AD1194" s="118">
        <v>2659</v>
      </c>
      <c r="AE1194" s="10">
        <f t="shared" ref="AE1194:AE1204" si="34">AE1193+1</f>
        <v>1</v>
      </c>
    </row>
    <row r="1195" spans="1:31" ht="36" hidden="1" customHeight="1">
      <c r="A1195" s="32">
        <v>36</v>
      </c>
      <c r="B1195" s="118" t="s">
        <v>3603</v>
      </c>
      <c r="C1195" s="154" t="s">
        <v>3604</v>
      </c>
      <c r="D1195" s="47" t="s">
        <v>539</v>
      </c>
      <c r="E1195" s="118" t="s">
        <v>3605</v>
      </c>
      <c r="F1195" s="118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6">
        <f t="shared" si="33"/>
        <v>0</v>
      </c>
      <c r="W1195" s="111">
        <v>1004</v>
      </c>
      <c r="X1195" s="111">
        <v>1004</v>
      </c>
      <c r="Y1195" s="118" t="s">
        <v>34</v>
      </c>
      <c r="Z1195" s="118">
        <v>39</v>
      </c>
      <c r="AA1195" s="118">
        <v>19</v>
      </c>
      <c r="AB1195" s="118">
        <v>6</v>
      </c>
      <c r="AC1195" s="118" t="s">
        <v>3606</v>
      </c>
      <c r="AD1195" s="118">
        <v>875</v>
      </c>
      <c r="AE1195" s="10">
        <f t="shared" si="34"/>
        <v>2</v>
      </c>
    </row>
    <row r="1196" spans="1:31" ht="36" hidden="1" customHeight="1">
      <c r="A1196" s="32">
        <v>37</v>
      </c>
      <c r="B1196" s="118" t="s">
        <v>3607</v>
      </c>
      <c r="C1196" s="154" t="s">
        <v>3608</v>
      </c>
      <c r="D1196" s="47" t="s">
        <v>539</v>
      </c>
      <c r="E1196" s="118" t="s">
        <v>3528</v>
      </c>
      <c r="F1196" s="118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6">
        <f t="shared" si="33"/>
        <v>0</v>
      </c>
      <c r="W1196" s="111">
        <v>852</v>
      </c>
      <c r="X1196" s="111">
        <v>852</v>
      </c>
      <c r="Y1196" s="118" t="s">
        <v>34</v>
      </c>
      <c r="Z1196" s="118">
        <v>39</v>
      </c>
      <c r="AA1196" s="118">
        <v>19</v>
      </c>
      <c r="AB1196" s="118">
        <v>6</v>
      </c>
      <c r="AC1196" s="118" t="s">
        <v>3609</v>
      </c>
      <c r="AD1196" s="118">
        <v>881</v>
      </c>
      <c r="AE1196" s="10">
        <f t="shared" si="34"/>
        <v>3</v>
      </c>
    </row>
    <row r="1197" spans="1:31" ht="36" hidden="1" customHeight="1">
      <c r="A1197" s="32">
        <v>38</v>
      </c>
      <c r="B1197" s="118" t="s">
        <v>3610</v>
      </c>
      <c r="C1197" s="13" t="s">
        <v>3608</v>
      </c>
      <c r="D1197" s="47" t="s">
        <v>539</v>
      </c>
      <c r="E1197" s="118" t="s">
        <v>3611</v>
      </c>
      <c r="F1197" s="180">
        <f>I1197*0.0001543</f>
        <v>0</v>
      </c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6">
        <f t="shared" si="33"/>
        <v>0</v>
      </c>
      <c r="W1197" s="111">
        <v>832</v>
      </c>
      <c r="X1197" s="111">
        <v>832</v>
      </c>
      <c r="Y1197" s="118" t="s">
        <v>34</v>
      </c>
      <c r="Z1197" s="118">
        <v>39</v>
      </c>
      <c r="AA1197" s="118">
        <v>19</v>
      </c>
      <c r="AB1197" s="118">
        <v>6</v>
      </c>
      <c r="AC1197" s="118"/>
      <c r="AD1197" s="118"/>
      <c r="AE1197" s="10">
        <f t="shared" si="34"/>
        <v>4</v>
      </c>
    </row>
    <row r="1198" spans="1:31" ht="36" hidden="1" customHeight="1">
      <c r="A1198" s="32">
        <v>39</v>
      </c>
      <c r="B1198" s="118" t="s">
        <v>3612</v>
      </c>
      <c r="C1198" s="13" t="s">
        <v>3613</v>
      </c>
      <c r="D1198" s="47" t="s">
        <v>539</v>
      </c>
      <c r="E1198" s="118" t="s">
        <v>3605</v>
      </c>
      <c r="F1198" s="118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6">
        <f t="shared" si="33"/>
        <v>0</v>
      </c>
      <c r="W1198" s="111">
        <v>791</v>
      </c>
      <c r="X1198" s="111">
        <v>791</v>
      </c>
      <c r="Y1198" s="118" t="s">
        <v>34</v>
      </c>
      <c r="Z1198" s="118">
        <v>39</v>
      </c>
      <c r="AA1198" s="118">
        <v>19</v>
      </c>
      <c r="AB1198" s="118">
        <v>6</v>
      </c>
      <c r="AC1198" s="118" t="s">
        <v>3614</v>
      </c>
      <c r="AD1198" s="118">
        <v>876</v>
      </c>
      <c r="AE1198" s="10">
        <f t="shared" si="34"/>
        <v>5</v>
      </c>
    </row>
    <row r="1199" spans="1:31" ht="36" hidden="1" customHeight="1">
      <c r="A1199" s="32">
        <v>40</v>
      </c>
      <c r="B1199" s="118" t="s">
        <v>3615</v>
      </c>
      <c r="C1199" s="13" t="s">
        <v>3616</v>
      </c>
      <c r="D1199" s="47" t="s">
        <v>539</v>
      </c>
      <c r="E1199" s="118" t="s">
        <v>3528</v>
      </c>
      <c r="F1199" s="118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6">
        <f t="shared" si="33"/>
        <v>0</v>
      </c>
      <c r="W1199" s="111">
        <v>762</v>
      </c>
      <c r="X1199" s="111">
        <v>762</v>
      </c>
      <c r="Y1199" s="118" t="s">
        <v>34</v>
      </c>
      <c r="Z1199" s="118">
        <v>39</v>
      </c>
      <c r="AA1199" s="118">
        <v>19</v>
      </c>
      <c r="AB1199" s="118">
        <v>6</v>
      </c>
      <c r="AC1199" s="118" t="s">
        <v>3617</v>
      </c>
      <c r="AD1199" s="118">
        <v>2660</v>
      </c>
      <c r="AE1199" s="10">
        <f t="shared" si="34"/>
        <v>6</v>
      </c>
    </row>
    <row r="1200" spans="1:31" ht="36" hidden="1" customHeight="1">
      <c r="A1200" s="32">
        <v>41</v>
      </c>
      <c r="B1200" s="118" t="s">
        <v>3618</v>
      </c>
      <c r="C1200" s="13" t="s">
        <v>3619</v>
      </c>
      <c r="D1200" s="47" t="s">
        <v>539</v>
      </c>
      <c r="E1200" s="118" t="s">
        <v>3528</v>
      </c>
      <c r="F1200" s="118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6">
        <f t="shared" si="33"/>
        <v>0</v>
      </c>
      <c r="W1200" s="111">
        <v>715</v>
      </c>
      <c r="X1200" s="111">
        <v>715</v>
      </c>
      <c r="Y1200" s="118" t="s">
        <v>34</v>
      </c>
      <c r="Z1200" s="118">
        <v>39</v>
      </c>
      <c r="AA1200" s="118">
        <v>19</v>
      </c>
      <c r="AB1200" s="118">
        <v>6</v>
      </c>
      <c r="AC1200" s="118" t="s">
        <v>3620</v>
      </c>
      <c r="AD1200" s="118">
        <v>877</v>
      </c>
      <c r="AE1200" s="10">
        <f t="shared" si="34"/>
        <v>7</v>
      </c>
    </row>
    <row r="1201" spans="1:31" ht="36" hidden="1" customHeight="1">
      <c r="A1201" s="32">
        <v>42</v>
      </c>
      <c r="B1201" s="118" t="s">
        <v>3621</v>
      </c>
      <c r="C1201" s="13" t="s">
        <v>3622</v>
      </c>
      <c r="D1201" s="47" t="s">
        <v>539</v>
      </c>
      <c r="E1201" s="118" t="s">
        <v>3623</v>
      </c>
      <c r="F1201" s="118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6">
        <f t="shared" si="33"/>
        <v>0</v>
      </c>
      <c r="W1201" s="111">
        <v>663</v>
      </c>
      <c r="X1201" s="111">
        <v>663</v>
      </c>
      <c r="Y1201" s="118" t="s">
        <v>34</v>
      </c>
      <c r="Z1201" s="118">
        <v>39</v>
      </c>
      <c r="AA1201" s="118">
        <v>19</v>
      </c>
      <c r="AB1201" s="118">
        <v>6</v>
      </c>
      <c r="AC1201" s="118" t="s">
        <v>3624</v>
      </c>
      <c r="AD1201" s="118">
        <v>2652</v>
      </c>
      <c r="AE1201" s="10">
        <f t="shared" si="34"/>
        <v>8</v>
      </c>
    </row>
    <row r="1202" spans="1:31" ht="36" hidden="1" customHeight="1">
      <c r="A1202" s="32">
        <v>43</v>
      </c>
      <c r="B1202" s="118" t="s">
        <v>3625</v>
      </c>
      <c r="C1202" s="13" t="s">
        <v>3626</v>
      </c>
      <c r="D1202" s="47" t="s">
        <v>539</v>
      </c>
      <c r="E1202" s="118" t="s">
        <v>3627</v>
      </c>
      <c r="F1202" s="118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6">
        <f t="shared" si="33"/>
        <v>0</v>
      </c>
      <c r="W1202" s="31">
        <v>555</v>
      </c>
      <c r="X1202" s="31">
        <v>555</v>
      </c>
      <c r="Y1202" s="118" t="s">
        <v>34</v>
      </c>
      <c r="Z1202" s="118">
        <v>39</v>
      </c>
      <c r="AA1202" s="118">
        <v>19</v>
      </c>
      <c r="AB1202" s="118">
        <v>6</v>
      </c>
      <c r="AC1202" s="118" t="s">
        <v>3628</v>
      </c>
      <c r="AD1202" s="118">
        <v>2662</v>
      </c>
      <c r="AE1202" s="10">
        <f t="shared" si="34"/>
        <v>9</v>
      </c>
    </row>
    <row r="1203" spans="1:31" ht="36" hidden="1" customHeight="1">
      <c r="A1203" s="32">
        <v>44</v>
      </c>
      <c r="B1203" s="118" t="s">
        <v>3629</v>
      </c>
      <c r="C1203" s="13" t="s">
        <v>3630</v>
      </c>
      <c r="D1203" s="47" t="s">
        <v>539</v>
      </c>
      <c r="E1203" s="118" t="s">
        <v>3528</v>
      </c>
      <c r="F1203" s="118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6">
        <f t="shared" si="33"/>
        <v>0</v>
      </c>
      <c r="W1203" s="111">
        <v>545</v>
      </c>
      <c r="X1203" s="111">
        <v>545</v>
      </c>
      <c r="Y1203" s="118" t="s">
        <v>34</v>
      </c>
      <c r="Z1203" s="118">
        <v>39</v>
      </c>
      <c r="AA1203" s="118">
        <v>19</v>
      </c>
      <c r="AB1203" s="118">
        <v>6</v>
      </c>
      <c r="AC1203" s="118" t="s">
        <v>3631</v>
      </c>
      <c r="AD1203" s="118">
        <v>2666</v>
      </c>
      <c r="AE1203" s="10">
        <f t="shared" si="34"/>
        <v>10</v>
      </c>
    </row>
    <row r="1204" spans="1:31" ht="36" hidden="1" customHeight="1">
      <c r="A1204" s="32">
        <v>45</v>
      </c>
      <c r="B1204" s="118" t="s">
        <v>3632</v>
      </c>
      <c r="C1204" s="13" t="s">
        <v>3633</v>
      </c>
      <c r="D1204" s="118" t="s">
        <v>539</v>
      </c>
      <c r="E1204" s="118" t="s">
        <v>61</v>
      </c>
      <c r="F1204" s="118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6">
        <f t="shared" si="33"/>
        <v>0</v>
      </c>
      <c r="W1204" s="31">
        <v>506</v>
      </c>
      <c r="X1204" s="31">
        <v>506</v>
      </c>
      <c r="Y1204" s="118" t="s">
        <v>34</v>
      </c>
      <c r="Z1204" s="118">
        <v>39</v>
      </c>
      <c r="AA1204" s="118">
        <v>19</v>
      </c>
      <c r="AB1204" s="118">
        <v>6</v>
      </c>
      <c r="AC1204" s="118" t="s">
        <v>3634</v>
      </c>
      <c r="AD1204" s="118">
        <v>2663</v>
      </c>
      <c r="AE1204" s="10">
        <f t="shared" si="34"/>
        <v>11</v>
      </c>
    </row>
    <row r="1205" spans="1:31" ht="36" hidden="1" customHeight="1">
      <c r="A1205" s="32">
        <v>46</v>
      </c>
      <c r="B1205" s="118" t="s">
        <v>3635</v>
      </c>
      <c r="C1205" s="13" t="s">
        <v>3636</v>
      </c>
      <c r="D1205" s="118" t="s">
        <v>32</v>
      </c>
      <c r="E1205" s="118" t="s">
        <v>1288</v>
      </c>
      <c r="F1205" s="118">
        <v>30137580</v>
      </c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6">
        <f t="shared" si="33"/>
        <v>4650.2285940000002</v>
      </c>
      <c r="W1205" s="31"/>
      <c r="X1205" s="31">
        <v>4650</v>
      </c>
      <c r="Y1205" s="11" t="s">
        <v>51</v>
      </c>
      <c r="Z1205" s="118">
        <v>39</v>
      </c>
      <c r="AA1205" s="118">
        <v>19</v>
      </c>
      <c r="AB1205" s="118">
        <v>5</v>
      </c>
      <c r="AC1205" s="118"/>
      <c r="AD1205" s="118"/>
    </row>
    <row r="1206" spans="1:31" ht="36" hidden="1" customHeight="1">
      <c r="A1206" s="32">
        <v>47</v>
      </c>
      <c r="B1206" s="118" t="s">
        <v>3637</v>
      </c>
      <c r="C1206" s="13" t="s">
        <v>3638</v>
      </c>
      <c r="D1206" s="118" t="s">
        <v>539</v>
      </c>
      <c r="E1206" s="118" t="s">
        <v>1625</v>
      </c>
      <c r="F1206" s="118">
        <v>6505100</v>
      </c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6">
        <f t="shared" si="33"/>
        <v>1003.73693</v>
      </c>
      <c r="W1206" s="31"/>
      <c r="X1206" s="31">
        <v>1004</v>
      </c>
      <c r="Y1206" s="118" t="s">
        <v>51</v>
      </c>
      <c r="Z1206" s="118">
        <v>39</v>
      </c>
      <c r="AA1206" s="118">
        <v>19</v>
      </c>
      <c r="AB1206" s="118">
        <v>6</v>
      </c>
      <c r="AC1206" s="118"/>
      <c r="AD1206" s="118"/>
      <c r="AE1206" s="10">
        <f>AE1205+1</f>
        <v>1</v>
      </c>
    </row>
    <row r="1207" spans="1:31" ht="36" hidden="1" customHeight="1">
      <c r="A1207" s="32">
        <v>48</v>
      </c>
      <c r="B1207" s="118" t="s">
        <v>3639</v>
      </c>
      <c r="C1207" s="13" t="s">
        <v>3640</v>
      </c>
      <c r="D1207" s="118" t="s">
        <v>539</v>
      </c>
      <c r="E1207" s="118" t="s">
        <v>3641</v>
      </c>
      <c r="F1207" s="118">
        <v>23030568</v>
      </c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6">
        <f t="shared" si="33"/>
        <v>3553.6166424000003</v>
      </c>
      <c r="W1207" s="31"/>
      <c r="X1207" s="31">
        <v>3554</v>
      </c>
      <c r="Y1207" s="118" t="s">
        <v>51</v>
      </c>
      <c r="Z1207" s="118">
        <v>39</v>
      </c>
      <c r="AA1207" s="118">
        <v>19</v>
      </c>
      <c r="AB1207" s="118">
        <v>6</v>
      </c>
      <c r="AC1207" s="118" t="s">
        <v>3642</v>
      </c>
      <c r="AD1207" s="118">
        <v>2664</v>
      </c>
    </row>
    <row r="1208" spans="1:31" ht="36" hidden="1" customHeight="1">
      <c r="A1208" s="32">
        <v>49</v>
      </c>
      <c r="B1208" s="118" t="s">
        <v>3643</v>
      </c>
      <c r="C1208" s="13" t="s">
        <v>3644</v>
      </c>
      <c r="D1208" s="118" t="s">
        <v>32</v>
      </c>
      <c r="E1208" s="118" t="s">
        <v>1288</v>
      </c>
      <c r="F1208" s="118">
        <v>16994828</v>
      </c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6">
        <f t="shared" si="33"/>
        <v>2622.3019604000001</v>
      </c>
      <c r="W1208" s="31"/>
      <c r="X1208" s="31">
        <v>2622</v>
      </c>
      <c r="Y1208" s="11" t="s">
        <v>51</v>
      </c>
      <c r="Z1208" s="118">
        <v>39</v>
      </c>
      <c r="AA1208" s="118">
        <v>19</v>
      </c>
      <c r="AB1208" s="118">
        <v>5</v>
      </c>
      <c r="AC1208" s="118" t="s">
        <v>3645</v>
      </c>
      <c r="AD1208" s="118">
        <v>2665</v>
      </c>
    </row>
    <row r="1209" spans="1:31" ht="36" hidden="1" customHeight="1">
      <c r="A1209" s="32">
        <v>50</v>
      </c>
      <c r="B1209" s="118" t="s">
        <v>3646</v>
      </c>
      <c r="C1209" s="13" t="s">
        <v>3647</v>
      </c>
      <c r="D1209" s="118" t="s">
        <v>539</v>
      </c>
      <c r="E1209" s="118" t="s">
        <v>3648</v>
      </c>
      <c r="F1209" s="118">
        <v>9072180</v>
      </c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6">
        <f t="shared" si="33"/>
        <v>1399.8373740000002</v>
      </c>
      <c r="W1209" s="31"/>
      <c r="X1209" s="31">
        <v>1400</v>
      </c>
      <c r="Y1209" s="118" t="s">
        <v>51</v>
      </c>
      <c r="Z1209" s="118">
        <v>39</v>
      </c>
      <c r="AA1209" s="118">
        <v>19</v>
      </c>
      <c r="AB1209" s="118">
        <v>6</v>
      </c>
      <c r="AC1209" s="118"/>
      <c r="AD1209" s="118"/>
      <c r="AE1209" s="10">
        <f>AE1208+1</f>
        <v>1</v>
      </c>
    </row>
    <row r="1210" spans="1:31" ht="36" hidden="1" customHeight="1">
      <c r="A1210" s="32">
        <v>1</v>
      </c>
      <c r="B1210" s="11" t="s">
        <v>3649</v>
      </c>
      <c r="C1210" s="11" t="s">
        <v>3650</v>
      </c>
      <c r="D1210" s="11" t="s">
        <v>1822</v>
      </c>
      <c r="E1210" s="11" t="s">
        <v>3651</v>
      </c>
      <c r="F1210" s="24">
        <v>107175282</v>
      </c>
      <c r="G1210" s="24">
        <v>0</v>
      </c>
      <c r="H1210" s="24"/>
      <c r="I1210" s="24">
        <v>115652</v>
      </c>
      <c r="J1210" s="24">
        <v>0</v>
      </c>
      <c r="K1210" s="13"/>
      <c r="L1210" s="24">
        <v>295462</v>
      </c>
      <c r="M1210" s="13"/>
      <c r="N1210" s="24">
        <v>0</v>
      </c>
      <c r="O1210" s="13"/>
      <c r="P1210" s="24">
        <v>0</v>
      </c>
      <c r="Q1210" s="24">
        <v>0</v>
      </c>
      <c r="R1210" s="13"/>
      <c r="S1210" s="24">
        <v>0</v>
      </c>
      <c r="T1210" s="13"/>
      <c r="U1210" s="13"/>
      <c r="V1210" s="16">
        <f t="shared" si="33"/>
        <v>86188.352572599993</v>
      </c>
      <c r="W1210" s="30">
        <v>86188.352572599993</v>
      </c>
      <c r="X1210" s="19">
        <f>IF(Y1210="EVN",V1210,W1210)</f>
        <v>86188.352572599993</v>
      </c>
      <c r="Y1210" s="11" t="s">
        <v>34</v>
      </c>
      <c r="Z1210" s="13">
        <v>40</v>
      </c>
      <c r="AA1210" s="13">
        <v>50</v>
      </c>
      <c r="AB1210" s="13">
        <v>5</v>
      </c>
      <c r="AC1210" s="13"/>
      <c r="AD1210" s="13"/>
    </row>
    <row r="1211" spans="1:31" ht="36" hidden="1" customHeight="1">
      <c r="A1211" s="32">
        <v>2</v>
      </c>
      <c r="B1211" s="11" t="s">
        <v>3652</v>
      </c>
      <c r="C1211" s="11" t="s">
        <v>3653</v>
      </c>
      <c r="D1211" s="11" t="s">
        <v>1822</v>
      </c>
      <c r="E1211" s="11" t="s">
        <v>3654</v>
      </c>
      <c r="F1211" s="24">
        <v>6464046</v>
      </c>
      <c r="G1211" s="24">
        <v>0</v>
      </c>
      <c r="H1211" s="24"/>
      <c r="I1211" s="24">
        <v>0</v>
      </c>
      <c r="J1211" s="24">
        <v>0</v>
      </c>
      <c r="K1211" s="13"/>
      <c r="L1211" s="24">
        <v>1144739</v>
      </c>
      <c r="M1211" s="13"/>
      <c r="N1211" s="24">
        <v>0</v>
      </c>
      <c r="O1211" s="13"/>
      <c r="P1211" s="24">
        <v>0</v>
      </c>
      <c r="Q1211" s="24">
        <v>24.9</v>
      </c>
      <c r="R1211" s="13"/>
      <c r="S1211" s="24">
        <v>0</v>
      </c>
      <c r="T1211" s="13"/>
      <c r="U1211" s="13"/>
      <c r="V1211" s="16">
        <f t="shared" si="33"/>
        <v>2031.9136178000001</v>
      </c>
      <c r="W1211" s="30">
        <v>2004.7950278000001</v>
      </c>
      <c r="X1211" s="19">
        <f t="shared" ref="X1211:X1237" si="35">IF(Y1211="EVN",V1211,W1211)</f>
        <v>2004.7950278000001</v>
      </c>
      <c r="Y1211" s="11" t="s">
        <v>34</v>
      </c>
      <c r="Z1211" s="13">
        <v>40</v>
      </c>
      <c r="AA1211" s="13">
        <v>50</v>
      </c>
      <c r="AB1211" s="13">
        <v>5</v>
      </c>
      <c r="AC1211" s="13"/>
      <c r="AD1211" s="13"/>
    </row>
    <row r="1212" spans="1:31" ht="36" hidden="1" customHeight="1">
      <c r="A1212" s="32">
        <v>3</v>
      </c>
      <c r="B1212" s="11" t="s">
        <v>3655</v>
      </c>
      <c r="C1212" s="11" t="s">
        <v>3653</v>
      </c>
      <c r="D1212" s="11" t="s">
        <v>1822</v>
      </c>
      <c r="E1212" s="11" t="s">
        <v>3656</v>
      </c>
      <c r="F1212" s="24">
        <v>9962750</v>
      </c>
      <c r="G1212" s="24">
        <v>0</v>
      </c>
      <c r="H1212" s="24"/>
      <c r="I1212" s="24">
        <v>0</v>
      </c>
      <c r="J1212" s="24">
        <v>0</v>
      </c>
      <c r="K1212" s="13"/>
      <c r="L1212" s="24">
        <v>558388</v>
      </c>
      <c r="M1212" s="13"/>
      <c r="N1212" s="24">
        <v>0</v>
      </c>
      <c r="O1212" s="13"/>
      <c r="P1212" s="24">
        <v>0</v>
      </c>
      <c r="Q1212" s="24">
        <v>0</v>
      </c>
      <c r="R1212" s="13"/>
      <c r="S1212" s="24">
        <v>0</v>
      </c>
      <c r="T1212" s="13"/>
      <c r="U1212" s="13"/>
      <c r="V1212" s="16">
        <f t="shared" si="33"/>
        <v>2028.633765</v>
      </c>
      <c r="W1212" s="30">
        <v>2028.633765</v>
      </c>
      <c r="X1212" s="19">
        <f t="shared" si="35"/>
        <v>2028.633765</v>
      </c>
      <c r="Y1212" s="11" t="s">
        <v>34</v>
      </c>
      <c r="Z1212" s="13">
        <v>40</v>
      </c>
      <c r="AA1212" s="13">
        <v>50</v>
      </c>
      <c r="AB1212" s="13">
        <v>5</v>
      </c>
      <c r="AC1212" s="13"/>
      <c r="AD1212" s="13"/>
    </row>
    <row r="1213" spans="1:31" ht="36" hidden="1" customHeight="1">
      <c r="A1213" s="32">
        <v>4</v>
      </c>
      <c r="B1213" s="11" t="s">
        <v>3657</v>
      </c>
      <c r="C1213" s="11" t="s">
        <v>3658</v>
      </c>
      <c r="D1213" s="11" t="s">
        <v>1822</v>
      </c>
      <c r="E1213" s="11" t="s">
        <v>3659</v>
      </c>
      <c r="F1213" s="24">
        <v>16625100</v>
      </c>
      <c r="G1213" s="24">
        <v>0</v>
      </c>
      <c r="H1213" s="24"/>
      <c r="I1213" s="24">
        <v>8168</v>
      </c>
      <c r="J1213" s="24">
        <v>0</v>
      </c>
      <c r="K1213" s="13"/>
      <c r="L1213" s="24">
        <v>169475</v>
      </c>
      <c r="M1213" s="13"/>
      <c r="N1213" s="24">
        <v>0</v>
      </c>
      <c r="O1213" s="13"/>
      <c r="P1213" s="24">
        <v>0</v>
      </c>
      <c r="Q1213" s="24">
        <v>0</v>
      </c>
      <c r="R1213" s="13"/>
      <c r="S1213" s="24">
        <v>3226383</v>
      </c>
      <c r="T1213" s="13"/>
      <c r="U1213" s="13"/>
      <c r="V1213" s="16">
        <f t="shared" si="33"/>
        <v>3524372.6609300002</v>
      </c>
      <c r="W1213" s="30">
        <v>11131.948399999999</v>
      </c>
      <c r="X1213" s="19">
        <f t="shared" si="35"/>
        <v>11131.948399999999</v>
      </c>
      <c r="Y1213" s="11" t="s">
        <v>34</v>
      </c>
      <c r="Z1213" s="13">
        <v>40</v>
      </c>
      <c r="AA1213" s="13">
        <v>50</v>
      </c>
      <c r="AB1213" s="13">
        <v>5</v>
      </c>
      <c r="AC1213" s="13"/>
      <c r="AD1213" s="13"/>
    </row>
    <row r="1214" spans="1:31" ht="36" hidden="1" customHeight="1">
      <c r="A1214" s="32">
        <v>5</v>
      </c>
      <c r="B1214" s="11" t="s">
        <v>3660</v>
      </c>
      <c r="C1214" s="11" t="s">
        <v>3658</v>
      </c>
      <c r="D1214" s="11" t="s">
        <v>1822</v>
      </c>
      <c r="E1214" s="11" t="s">
        <v>3661</v>
      </c>
      <c r="F1214" s="24">
        <v>21461770</v>
      </c>
      <c r="G1214" s="24">
        <v>0</v>
      </c>
      <c r="H1214" s="24"/>
      <c r="I1214" s="24">
        <v>0</v>
      </c>
      <c r="J1214" s="24">
        <v>0</v>
      </c>
      <c r="K1214" s="13"/>
      <c r="L1214" s="24">
        <v>0</v>
      </c>
      <c r="M1214" s="13"/>
      <c r="N1214" s="24">
        <v>67320</v>
      </c>
      <c r="O1214" s="13"/>
      <c r="P1214" s="24">
        <v>0</v>
      </c>
      <c r="Q1214" s="24">
        <v>67</v>
      </c>
      <c r="R1214" s="13"/>
      <c r="S1214" s="24">
        <v>0</v>
      </c>
      <c r="T1214" s="13"/>
      <c r="U1214" s="13"/>
      <c r="V1214" s="16">
        <f t="shared" si="33"/>
        <v>3447.8619110000004</v>
      </c>
      <c r="W1214" s="30">
        <v>3374.8922110000003</v>
      </c>
      <c r="X1214" s="19">
        <f t="shared" si="35"/>
        <v>3374.8922110000003</v>
      </c>
      <c r="Y1214" s="11" t="s">
        <v>34</v>
      </c>
      <c r="Z1214" s="13">
        <v>40</v>
      </c>
      <c r="AA1214" s="13">
        <v>50</v>
      </c>
      <c r="AB1214" s="13">
        <v>5</v>
      </c>
      <c r="AC1214" s="13"/>
      <c r="AD1214" s="13"/>
    </row>
    <row r="1215" spans="1:31" ht="36" hidden="1" customHeight="1">
      <c r="A1215" s="32">
        <v>6</v>
      </c>
      <c r="B1215" s="11" t="s">
        <v>3662</v>
      </c>
      <c r="C1215" s="11" t="s">
        <v>3658</v>
      </c>
      <c r="D1215" s="11" t="s">
        <v>1822</v>
      </c>
      <c r="E1215" s="11" t="s">
        <v>3663</v>
      </c>
      <c r="F1215" s="24">
        <v>7144560</v>
      </c>
      <c r="G1215" s="24">
        <v>0</v>
      </c>
      <c r="H1215" s="24"/>
      <c r="I1215" s="24">
        <v>0</v>
      </c>
      <c r="J1215" s="24">
        <v>0</v>
      </c>
      <c r="K1215" s="13"/>
      <c r="L1215" s="24">
        <v>80832</v>
      </c>
      <c r="M1215" s="13"/>
      <c r="N1215" s="24">
        <v>0</v>
      </c>
      <c r="O1215" s="13"/>
      <c r="P1215" s="24">
        <v>11466</v>
      </c>
      <c r="Q1215" s="24">
        <v>0</v>
      </c>
      <c r="R1215" s="13"/>
      <c r="S1215" s="24">
        <v>0</v>
      </c>
      <c r="T1215" s="13"/>
      <c r="U1215" s="13"/>
      <c r="V1215" s="16">
        <f t="shared" si="33"/>
        <v>1183.0545480000001</v>
      </c>
      <c r="W1215" s="30">
        <v>1183.0545480000001</v>
      </c>
      <c r="X1215" s="19">
        <f t="shared" si="35"/>
        <v>1183.0545480000001</v>
      </c>
      <c r="Y1215" s="11" t="s">
        <v>34</v>
      </c>
      <c r="Z1215" s="13">
        <v>40</v>
      </c>
      <c r="AA1215" s="13">
        <v>50</v>
      </c>
      <c r="AB1215" s="13">
        <v>5</v>
      </c>
      <c r="AC1215" s="13"/>
      <c r="AD1215" s="13"/>
    </row>
    <row r="1216" spans="1:31" ht="36" hidden="1" customHeight="1">
      <c r="A1216" s="32">
        <v>7</v>
      </c>
      <c r="B1216" s="11" t="s">
        <v>3664</v>
      </c>
      <c r="C1216" s="11" t="s">
        <v>3658</v>
      </c>
      <c r="D1216" s="11" t="s">
        <v>1822</v>
      </c>
      <c r="E1216" s="11" t="s">
        <v>118</v>
      </c>
      <c r="F1216" s="24">
        <v>7511440</v>
      </c>
      <c r="G1216" s="24">
        <v>4256.3500000000004</v>
      </c>
      <c r="H1216" s="24"/>
      <c r="I1216" s="24">
        <v>0</v>
      </c>
      <c r="J1216" s="24">
        <v>0</v>
      </c>
      <c r="K1216" s="13"/>
      <c r="L1216" s="24">
        <v>12377.5</v>
      </c>
      <c r="M1216" s="13"/>
      <c r="N1216" s="24">
        <v>0</v>
      </c>
      <c r="O1216" s="13"/>
      <c r="P1216" s="24">
        <v>0</v>
      </c>
      <c r="Q1216" s="24">
        <v>0</v>
      </c>
      <c r="R1216" s="13"/>
      <c r="S1216" s="24">
        <v>0</v>
      </c>
      <c r="T1216" s="13"/>
      <c r="U1216" s="13"/>
      <c r="V1216" s="16">
        <f t="shared" si="33"/>
        <v>4149.3523920000007</v>
      </c>
      <c r="W1216" s="30">
        <v>4149.3523920000007</v>
      </c>
      <c r="X1216" s="19">
        <f t="shared" si="35"/>
        <v>4149.3523920000007</v>
      </c>
      <c r="Y1216" s="11" t="s">
        <v>34</v>
      </c>
      <c r="Z1216" s="13">
        <v>40</v>
      </c>
      <c r="AA1216" s="13">
        <v>50</v>
      </c>
      <c r="AB1216" s="13">
        <v>5</v>
      </c>
      <c r="AC1216" s="13"/>
      <c r="AD1216" s="13"/>
    </row>
    <row r="1217" spans="1:30" ht="36" hidden="1" customHeight="1">
      <c r="A1217" s="32">
        <v>8</v>
      </c>
      <c r="B1217" s="11" t="s">
        <v>3665</v>
      </c>
      <c r="C1217" s="11" t="s">
        <v>3666</v>
      </c>
      <c r="D1217" s="11" t="s">
        <v>1822</v>
      </c>
      <c r="E1217" s="11" t="s">
        <v>1988</v>
      </c>
      <c r="F1217" s="24">
        <v>23977818</v>
      </c>
      <c r="G1217" s="24">
        <v>0</v>
      </c>
      <c r="H1217" s="24"/>
      <c r="I1217" s="24">
        <v>0</v>
      </c>
      <c r="J1217" s="24">
        <v>0</v>
      </c>
      <c r="K1217" s="13"/>
      <c r="L1217" s="24">
        <v>0</v>
      </c>
      <c r="M1217" s="13"/>
      <c r="N1217" s="24">
        <v>0</v>
      </c>
      <c r="O1217" s="13"/>
      <c r="P1217" s="24">
        <v>0</v>
      </c>
      <c r="Q1217" s="24">
        <v>0</v>
      </c>
      <c r="R1217" s="13"/>
      <c r="S1217" s="24">
        <v>0</v>
      </c>
      <c r="T1217" s="13"/>
      <c r="U1217" s="13"/>
      <c r="V1217" s="16">
        <f t="shared" si="33"/>
        <v>3699.7773174000004</v>
      </c>
      <c r="W1217" s="30">
        <v>3699.7773174000004</v>
      </c>
      <c r="X1217" s="19">
        <f t="shared" si="35"/>
        <v>3699.7773174000004</v>
      </c>
      <c r="Y1217" s="11" t="s">
        <v>34</v>
      </c>
      <c r="Z1217" s="13">
        <v>40</v>
      </c>
      <c r="AA1217" s="13">
        <v>50</v>
      </c>
      <c r="AB1217" s="13">
        <v>5</v>
      </c>
      <c r="AC1217" s="13"/>
      <c r="AD1217" s="13"/>
    </row>
    <row r="1218" spans="1:30" ht="36" hidden="1" customHeight="1">
      <c r="A1218" s="32">
        <v>9</v>
      </c>
      <c r="B1218" s="11" t="s">
        <v>3667</v>
      </c>
      <c r="C1218" s="11" t="s">
        <v>3668</v>
      </c>
      <c r="D1218" s="11" t="s">
        <v>402</v>
      </c>
      <c r="E1218" s="11" t="s">
        <v>147</v>
      </c>
      <c r="F1218" s="24">
        <v>8968960</v>
      </c>
      <c r="G1218" s="24">
        <v>0</v>
      </c>
      <c r="H1218" s="24"/>
      <c r="I1218" s="24">
        <v>0</v>
      </c>
      <c r="J1218" s="24">
        <v>0</v>
      </c>
      <c r="K1218" s="13"/>
      <c r="L1218" s="24">
        <v>0</v>
      </c>
      <c r="M1218" s="13"/>
      <c r="N1218" s="24">
        <v>0</v>
      </c>
      <c r="O1218" s="13"/>
      <c r="P1218" s="24">
        <v>0</v>
      </c>
      <c r="Q1218" s="24">
        <v>0</v>
      </c>
      <c r="R1218" s="13"/>
      <c r="S1218" s="24">
        <v>0</v>
      </c>
      <c r="T1218" s="13"/>
      <c r="U1218" s="13"/>
      <c r="V1218" s="16">
        <f t="shared" si="33"/>
        <v>1383.9105280000001</v>
      </c>
      <c r="W1218" s="30">
        <v>1383.9105280000001</v>
      </c>
      <c r="X1218" s="19">
        <f t="shared" si="35"/>
        <v>1383.9105280000001</v>
      </c>
      <c r="Y1218" s="56" t="s">
        <v>561</v>
      </c>
      <c r="Z1218" s="13">
        <v>40</v>
      </c>
      <c r="AA1218" s="13">
        <v>50</v>
      </c>
      <c r="AB1218" s="13">
        <v>6</v>
      </c>
      <c r="AC1218" s="13"/>
      <c r="AD1218" s="13"/>
    </row>
    <row r="1219" spans="1:30" ht="36" hidden="1" customHeight="1">
      <c r="A1219" s="32">
        <v>10</v>
      </c>
      <c r="B1219" s="11" t="s">
        <v>3669</v>
      </c>
      <c r="C1219" s="11" t="s">
        <v>3670</v>
      </c>
      <c r="D1219" s="11" t="s">
        <v>402</v>
      </c>
      <c r="E1219" s="11" t="s">
        <v>147</v>
      </c>
      <c r="F1219" s="24">
        <v>4346815</v>
      </c>
      <c r="G1219" s="24">
        <v>0</v>
      </c>
      <c r="H1219" s="24"/>
      <c r="I1219" s="24">
        <v>0</v>
      </c>
      <c r="J1219" s="24">
        <v>0</v>
      </c>
      <c r="K1219" s="13"/>
      <c r="L1219" s="24">
        <v>119801</v>
      </c>
      <c r="M1219" s="13"/>
      <c r="N1219" s="24">
        <v>0</v>
      </c>
      <c r="O1219" s="13"/>
      <c r="P1219" s="24">
        <v>0</v>
      </c>
      <c r="Q1219" s="24">
        <v>2160</v>
      </c>
      <c r="R1219" s="13"/>
      <c r="S1219" s="24">
        <v>0</v>
      </c>
      <c r="T1219" s="13"/>
      <c r="U1219" s="13"/>
      <c r="V1219" s="16">
        <f t="shared" ref="V1219:V1282" si="36">0.0001543*F1219+0.7*G1219+ 0.7*H1219+0.6*I1219+0.5*J1219+1.02*K1219+0.00088*L1219+0.99*M1219+0.00094*N1219+1.05*O1219+0.00083*P1219+1.09*Q1219+0.0009*R1219+1.09*S1219+1*T1219+0*U1219</f>
        <v>3130.5384345000002</v>
      </c>
      <c r="W1219" s="30">
        <v>778.08243450000009</v>
      </c>
      <c r="X1219" s="19">
        <f t="shared" si="35"/>
        <v>778.08243450000009</v>
      </c>
      <c r="Y1219" s="56" t="s">
        <v>34</v>
      </c>
      <c r="Z1219" s="13">
        <v>40</v>
      </c>
      <c r="AA1219" s="13">
        <v>50</v>
      </c>
      <c r="AB1219" s="13">
        <v>6</v>
      </c>
      <c r="AC1219" s="13"/>
      <c r="AD1219" s="13"/>
    </row>
    <row r="1220" spans="1:30" ht="36" hidden="1" customHeight="1">
      <c r="A1220" s="32">
        <v>11</v>
      </c>
      <c r="B1220" s="11" t="s">
        <v>3671</v>
      </c>
      <c r="C1220" s="11" t="s">
        <v>3672</v>
      </c>
      <c r="D1220" s="11" t="s">
        <v>1822</v>
      </c>
      <c r="E1220" s="11" t="s">
        <v>3673</v>
      </c>
      <c r="F1220" s="24">
        <v>12041055</v>
      </c>
      <c r="G1220" s="24">
        <v>0</v>
      </c>
      <c r="H1220" s="24"/>
      <c r="I1220" s="24">
        <v>0</v>
      </c>
      <c r="J1220" s="24">
        <v>0</v>
      </c>
      <c r="K1220" s="13"/>
      <c r="L1220" s="24">
        <v>3830</v>
      </c>
      <c r="M1220" s="13"/>
      <c r="N1220" s="24">
        <v>0</v>
      </c>
      <c r="O1220" s="13"/>
      <c r="P1220" s="24">
        <v>755</v>
      </c>
      <c r="Q1220" s="24">
        <v>2004</v>
      </c>
      <c r="R1220" s="13"/>
      <c r="S1220" s="24">
        <v>26280</v>
      </c>
      <c r="T1220" s="13"/>
      <c r="U1220" s="13"/>
      <c r="V1220" s="16">
        <f t="shared" si="36"/>
        <v>32691.491836500001</v>
      </c>
      <c r="W1220" s="30">
        <v>1853</v>
      </c>
      <c r="X1220" s="19">
        <f t="shared" si="35"/>
        <v>1853</v>
      </c>
      <c r="Y1220" s="11" t="s">
        <v>34</v>
      </c>
      <c r="Z1220" s="13">
        <v>40</v>
      </c>
      <c r="AA1220" s="13">
        <v>50</v>
      </c>
      <c r="AB1220" s="13">
        <v>5</v>
      </c>
      <c r="AC1220" s="13"/>
      <c r="AD1220" s="13"/>
    </row>
    <row r="1221" spans="1:30" ht="36" hidden="1" customHeight="1">
      <c r="A1221" s="32">
        <v>12</v>
      </c>
      <c r="B1221" s="11" t="s">
        <v>3674</v>
      </c>
      <c r="C1221" s="11" t="s">
        <v>3675</v>
      </c>
      <c r="D1221" s="11" t="s">
        <v>1822</v>
      </c>
      <c r="E1221" s="11" t="s">
        <v>3659</v>
      </c>
      <c r="F1221" s="24">
        <v>58441535</v>
      </c>
      <c r="G1221" s="24">
        <v>13307</v>
      </c>
      <c r="H1221" s="24"/>
      <c r="I1221" s="24">
        <v>0</v>
      </c>
      <c r="J1221" s="24">
        <v>61032</v>
      </c>
      <c r="K1221" s="13"/>
      <c r="L1221" s="24">
        <v>471271</v>
      </c>
      <c r="M1221" s="13"/>
      <c r="N1221" s="24">
        <v>0</v>
      </c>
      <c r="O1221" s="13"/>
      <c r="P1221" s="24">
        <v>0</v>
      </c>
      <c r="Q1221" s="24">
        <v>0</v>
      </c>
      <c r="R1221" s="13"/>
      <c r="S1221" s="24">
        <v>0</v>
      </c>
      <c r="T1221" s="13"/>
      <c r="U1221" s="13"/>
      <c r="V1221" s="16">
        <f t="shared" si="36"/>
        <v>49263.147330500004</v>
      </c>
      <c r="W1221" s="30">
        <v>49263.147330500004</v>
      </c>
      <c r="X1221" s="19">
        <f t="shared" si="35"/>
        <v>49263.147330500004</v>
      </c>
      <c r="Y1221" s="11" t="s">
        <v>34</v>
      </c>
      <c r="Z1221" s="13">
        <v>40</v>
      </c>
      <c r="AA1221" s="13">
        <v>50</v>
      </c>
      <c r="AB1221" s="13">
        <v>5</v>
      </c>
      <c r="AC1221" s="13"/>
      <c r="AD1221" s="13"/>
    </row>
    <row r="1222" spans="1:30" ht="36" hidden="1" customHeight="1">
      <c r="A1222" s="32">
        <v>13</v>
      </c>
      <c r="B1222" s="11" t="s">
        <v>3676</v>
      </c>
      <c r="C1222" s="11" t="s">
        <v>3677</v>
      </c>
      <c r="D1222" s="11" t="s">
        <v>1822</v>
      </c>
      <c r="E1222" s="11" t="s">
        <v>3678</v>
      </c>
      <c r="F1222" s="24">
        <v>3509558</v>
      </c>
      <c r="G1222" s="24">
        <v>5000</v>
      </c>
      <c r="H1222" s="24"/>
      <c r="I1222" s="24">
        <v>0</v>
      </c>
      <c r="J1222" s="24">
        <v>0</v>
      </c>
      <c r="K1222" s="13"/>
      <c r="L1222" s="24">
        <v>65000</v>
      </c>
      <c r="M1222" s="13"/>
      <c r="N1222" s="24">
        <v>0</v>
      </c>
      <c r="O1222" s="13"/>
      <c r="P1222" s="24">
        <v>1000</v>
      </c>
      <c r="Q1222" s="24">
        <v>0</v>
      </c>
      <c r="R1222" s="13"/>
      <c r="S1222" s="24">
        <v>0</v>
      </c>
      <c r="T1222" s="13"/>
      <c r="U1222" s="13"/>
      <c r="V1222" s="16">
        <f t="shared" si="36"/>
        <v>4099.5547993999999</v>
      </c>
      <c r="W1222" s="30">
        <v>4099.5547993999999</v>
      </c>
      <c r="X1222" s="19">
        <f t="shared" si="35"/>
        <v>4099.5547993999999</v>
      </c>
      <c r="Y1222" s="11" t="s">
        <v>34</v>
      </c>
      <c r="Z1222" s="13">
        <v>40</v>
      </c>
      <c r="AA1222" s="13">
        <v>50</v>
      </c>
      <c r="AB1222" s="13">
        <v>5</v>
      </c>
      <c r="AC1222" s="13"/>
      <c r="AD1222" s="13"/>
    </row>
    <row r="1223" spans="1:30" ht="36" hidden="1" customHeight="1">
      <c r="A1223" s="32">
        <v>14</v>
      </c>
      <c r="B1223" s="11" t="s">
        <v>3679</v>
      </c>
      <c r="C1223" s="11" t="s">
        <v>3680</v>
      </c>
      <c r="D1223" s="11" t="s">
        <v>1822</v>
      </c>
      <c r="E1223" s="11" t="s">
        <v>3678</v>
      </c>
      <c r="F1223" s="24">
        <v>9957706</v>
      </c>
      <c r="G1223" s="24">
        <v>0</v>
      </c>
      <c r="H1223" s="24"/>
      <c r="I1223" s="24">
        <v>0</v>
      </c>
      <c r="J1223" s="24">
        <v>20509</v>
      </c>
      <c r="K1223" s="13"/>
      <c r="L1223" s="24">
        <v>294710</v>
      </c>
      <c r="M1223" s="13"/>
      <c r="N1223" s="24">
        <v>0</v>
      </c>
      <c r="O1223" s="13"/>
      <c r="P1223" s="24">
        <v>1110</v>
      </c>
      <c r="Q1223" s="24">
        <v>0</v>
      </c>
      <c r="R1223" s="13"/>
      <c r="S1223" s="24">
        <v>0</v>
      </c>
      <c r="T1223" s="13"/>
      <c r="U1223" s="13"/>
      <c r="V1223" s="16">
        <f t="shared" si="36"/>
        <v>12051.240135800001</v>
      </c>
      <c r="W1223" s="30">
        <v>12051.240135800001</v>
      </c>
      <c r="X1223" s="19">
        <f t="shared" si="35"/>
        <v>12051.240135800001</v>
      </c>
      <c r="Y1223" s="11" t="s">
        <v>34</v>
      </c>
      <c r="Z1223" s="13">
        <v>40</v>
      </c>
      <c r="AA1223" s="13">
        <v>50</v>
      </c>
      <c r="AB1223" s="13">
        <v>5</v>
      </c>
      <c r="AC1223" s="13"/>
      <c r="AD1223" s="13"/>
    </row>
    <row r="1224" spans="1:30" ht="36" hidden="1" customHeight="1">
      <c r="A1224" s="32">
        <v>15</v>
      </c>
      <c r="B1224" s="11" t="s">
        <v>3681</v>
      </c>
      <c r="C1224" s="11" t="s">
        <v>3682</v>
      </c>
      <c r="D1224" s="11" t="s">
        <v>1822</v>
      </c>
      <c r="E1224" s="11" t="s">
        <v>3678</v>
      </c>
      <c r="F1224" s="24">
        <v>988486</v>
      </c>
      <c r="G1224" s="24">
        <v>0</v>
      </c>
      <c r="H1224" s="24"/>
      <c r="I1224" s="24">
        <v>0</v>
      </c>
      <c r="J1224" s="24">
        <v>3243</v>
      </c>
      <c r="K1224" s="13"/>
      <c r="L1224" s="24">
        <v>28773</v>
      </c>
      <c r="M1224" s="13"/>
      <c r="N1224" s="24">
        <v>0</v>
      </c>
      <c r="O1224" s="13"/>
      <c r="P1224" s="24">
        <v>1986</v>
      </c>
      <c r="Q1224" s="24">
        <v>0</v>
      </c>
      <c r="R1224" s="13"/>
      <c r="S1224" s="24">
        <v>0</v>
      </c>
      <c r="T1224" s="13"/>
      <c r="U1224" s="13"/>
      <c r="V1224" s="16">
        <f t="shared" si="36"/>
        <v>1800.9920098000002</v>
      </c>
      <c r="W1224" s="30">
        <v>1800.9920098000002</v>
      </c>
      <c r="X1224" s="19">
        <f t="shared" si="35"/>
        <v>1800.9920098000002</v>
      </c>
      <c r="Y1224" s="11" t="s">
        <v>34</v>
      </c>
      <c r="Z1224" s="13">
        <v>40</v>
      </c>
      <c r="AA1224" s="13">
        <v>50</v>
      </c>
      <c r="AB1224" s="13">
        <v>5</v>
      </c>
      <c r="AC1224" s="13"/>
      <c r="AD1224" s="13"/>
    </row>
    <row r="1225" spans="1:30" ht="36" hidden="1" customHeight="1">
      <c r="A1225" s="32">
        <v>16</v>
      </c>
      <c r="B1225" s="11" t="s">
        <v>3683</v>
      </c>
      <c r="C1225" s="11" t="s">
        <v>3684</v>
      </c>
      <c r="D1225" s="11" t="s">
        <v>1822</v>
      </c>
      <c r="E1225" s="11" t="s">
        <v>3685</v>
      </c>
      <c r="F1225" s="24">
        <v>9160356</v>
      </c>
      <c r="G1225" s="24">
        <v>0</v>
      </c>
      <c r="H1225" s="24"/>
      <c r="I1225" s="24">
        <v>0</v>
      </c>
      <c r="J1225" s="24">
        <v>0</v>
      </c>
      <c r="K1225" s="13"/>
      <c r="L1225" s="24">
        <v>61908</v>
      </c>
      <c r="M1225" s="13"/>
      <c r="N1225" s="24">
        <v>0</v>
      </c>
      <c r="O1225" s="13"/>
      <c r="P1225" s="24">
        <v>30475</v>
      </c>
      <c r="Q1225" s="24">
        <v>18920</v>
      </c>
      <c r="R1225" s="13"/>
      <c r="S1225" s="24">
        <v>0</v>
      </c>
      <c r="T1225" s="13"/>
      <c r="U1225" s="13"/>
      <c r="V1225" s="16">
        <f t="shared" si="36"/>
        <v>22116.016220800004</v>
      </c>
      <c r="W1225" s="30">
        <v>1510.2442208</v>
      </c>
      <c r="X1225" s="19">
        <f t="shared" si="35"/>
        <v>1510.2442208</v>
      </c>
      <c r="Y1225" s="11" t="s">
        <v>34</v>
      </c>
      <c r="Z1225" s="13">
        <v>40</v>
      </c>
      <c r="AA1225" s="13">
        <v>50</v>
      </c>
      <c r="AB1225" s="13">
        <v>5</v>
      </c>
      <c r="AC1225" s="38" t="s">
        <v>3686</v>
      </c>
      <c r="AD1225" s="38">
        <v>3195</v>
      </c>
    </row>
    <row r="1226" spans="1:30" ht="36" hidden="1" customHeight="1">
      <c r="A1226" s="32">
        <v>17</v>
      </c>
      <c r="B1226" s="11" t="s">
        <v>3687</v>
      </c>
      <c r="C1226" s="11" t="s">
        <v>3688</v>
      </c>
      <c r="D1226" s="11" t="s">
        <v>1822</v>
      </c>
      <c r="E1226" s="11" t="s">
        <v>3678</v>
      </c>
      <c r="F1226" s="24">
        <v>998500</v>
      </c>
      <c r="G1226" s="24">
        <v>4700</v>
      </c>
      <c r="H1226" s="24"/>
      <c r="I1226" s="24">
        <v>0</v>
      </c>
      <c r="J1226" s="24">
        <v>0</v>
      </c>
      <c r="K1226" s="13"/>
      <c r="L1226" s="24">
        <v>39000</v>
      </c>
      <c r="M1226" s="13"/>
      <c r="N1226" s="24">
        <v>0</v>
      </c>
      <c r="O1226" s="13"/>
      <c r="P1226" s="24">
        <v>0</v>
      </c>
      <c r="Q1226" s="24">
        <v>0</v>
      </c>
      <c r="R1226" s="13"/>
      <c r="S1226" s="24">
        <v>0</v>
      </c>
      <c r="T1226" s="13"/>
      <c r="U1226" s="13"/>
      <c r="V1226" s="16">
        <f t="shared" si="36"/>
        <v>3478.3885500000001</v>
      </c>
      <c r="W1226" s="30">
        <v>3478.3885500000001</v>
      </c>
      <c r="X1226" s="19">
        <f t="shared" si="35"/>
        <v>3478.3885500000001</v>
      </c>
      <c r="Y1226" s="11" t="s">
        <v>34</v>
      </c>
      <c r="Z1226" s="13">
        <v>40</v>
      </c>
      <c r="AA1226" s="13">
        <v>50</v>
      </c>
      <c r="AB1226" s="13">
        <v>5</v>
      </c>
      <c r="AC1226" s="13"/>
      <c r="AD1226" s="13"/>
    </row>
    <row r="1227" spans="1:30" ht="36" hidden="1" customHeight="1">
      <c r="A1227" s="32">
        <v>18</v>
      </c>
      <c r="B1227" s="11" t="s">
        <v>3689</v>
      </c>
      <c r="C1227" s="11" t="s">
        <v>3690</v>
      </c>
      <c r="D1227" s="11" t="s">
        <v>1822</v>
      </c>
      <c r="E1227" s="11" t="s">
        <v>217</v>
      </c>
      <c r="F1227" s="24">
        <v>38194930</v>
      </c>
      <c r="G1227" s="24">
        <v>0</v>
      </c>
      <c r="H1227" s="24"/>
      <c r="I1227" s="24">
        <v>0</v>
      </c>
      <c r="J1227" s="24">
        <v>0</v>
      </c>
      <c r="K1227" s="13"/>
      <c r="L1227" s="24">
        <v>16399</v>
      </c>
      <c r="M1227" s="13"/>
      <c r="N1227" s="24">
        <v>51496196</v>
      </c>
      <c r="O1227" s="13"/>
      <c r="P1227" s="24">
        <v>0</v>
      </c>
      <c r="Q1227" s="24">
        <v>0</v>
      </c>
      <c r="R1227" s="13"/>
      <c r="S1227" s="24">
        <v>0</v>
      </c>
      <c r="T1227" s="13"/>
      <c r="U1227" s="13"/>
      <c r="V1227" s="16">
        <f t="shared" si="36"/>
        <v>54314.333058999997</v>
      </c>
      <c r="W1227" s="30">
        <v>54314.333058999997</v>
      </c>
      <c r="X1227" s="19">
        <f t="shared" si="35"/>
        <v>54314.333058999997</v>
      </c>
      <c r="Y1227" s="11" t="s">
        <v>34</v>
      </c>
      <c r="Z1227" s="13">
        <v>40</v>
      </c>
      <c r="AA1227" s="13">
        <v>50</v>
      </c>
      <c r="AB1227" s="13">
        <v>5</v>
      </c>
      <c r="AC1227" s="13"/>
      <c r="AD1227" s="13"/>
    </row>
    <row r="1228" spans="1:30" ht="36" hidden="1" customHeight="1">
      <c r="A1228" s="32">
        <v>19</v>
      </c>
      <c r="B1228" s="11" t="s">
        <v>3691</v>
      </c>
      <c r="C1228" s="11" t="s">
        <v>3690</v>
      </c>
      <c r="D1228" s="11" t="s">
        <v>1822</v>
      </c>
      <c r="E1228" s="11" t="s">
        <v>86</v>
      </c>
      <c r="F1228" s="24">
        <v>11157550</v>
      </c>
      <c r="G1228" s="24">
        <v>0</v>
      </c>
      <c r="H1228" s="24"/>
      <c r="I1228" s="24">
        <v>0</v>
      </c>
      <c r="J1228" s="24">
        <v>0</v>
      </c>
      <c r="K1228" s="13"/>
      <c r="L1228" s="24">
        <v>32229</v>
      </c>
      <c r="M1228" s="13"/>
      <c r="N1228" s="24">
        <v>0</v>
      </c>
      <c r="O1228" s="13"/>
      <c r="P1228" s="24">
        <v>0</v>
      </c>
      <c r="Q1228" s="24">
        <v>0</v>
      </c>
      <c r="R1228" s="13"/>
      <c r="S1228" s="24">
        <v>0</v>
      </c>
      <c r="T1228" s="13"/>
      <c r="U1228" s="13"/>
      <c r="V1228" s="16">
        <f t="shared" si="36"/>
        <v>1749.971485</v>
      </c>
      <c r="W1228" s="30">
        <v>1749.971485</v>
      </c>
      <c r="X1228" s="19">
        <f t="shared" si="35"/>
        <v>1749.971485</v>
      </c>
      <c r="Y1228" s="11" t="s">
        <v>51</v>
      </c>
      <c r="Z1228" s="13">
        <v>40</v>
      </c>
      <c r="AA1228" s="13">
        <v>50</v>
      </c>
      <c r="AB1228" s="13">
        <v>5</v>
      </c>
      <c r="AC1228" s="13"/>
      <c r="AD1228" s="13"/>
    </row>
    <row r="1229" spans="1:30" ht="36" hidden="1" customHeight="1">
      <c r="A1229" s="32">
        <v>20</v>
      </c>
      <c r="B1229" s="11" t="s">
        <v>3692</v>
      </c>
      <c r="C1229" s="11" t="s">
        <v>3690</v>
      </c>
      <c r="D1229" s="11" t="s">
        <v>1822</v>
      </c>
      <c r="E1229" s="11" t="s">
        <v>3693</v>
      </c>
      <c r="F1229" s="24">
        <v>186601</v>
      </c>
      <c r="G1229" s="24">
        <v>0</v>
      </c>
      <c r="H1229" s="24"/>
      <c r="I1229" s="24">
        <v>0</v>
      </c>
      <c r="J1229" s="24">
        <v>0</v>
      </c>
      <c r="K1229" s="13"/>
      <c r="L1229" s="24">
        <v>114882</v>
      </c>
      <c r="M1229" s="13"/>
      <c r="N1229" s="24">
        <f>2735761/0.832</f>
        <v>3288174.278846154</v>
      </c>
      <c r="O1229" s="13"/>
      <c r="P1229" s="24">
        <v>0</v>
      </c>
      <c r="Q1229" s="24">
        <v>0</v>
      </c>
      <c r="R1229" s="13"/>
      <c r="S1229" s="24">
        <v>0</v>
      </c>
      <c r="T1229" s="13"/>
      <c r="U1229" s="13"/>
      <c r="V1229" s="16">
        <f t="shared" si="36"/>
        <v>3220.7725164153844</v>
      </c>
      <c r="W1229" s="30">
        <v>3220.7725164153844</v>
      </c>
      <c r="X1229" s="19">
        <f t="shared" si="35"/>
        <v>3220.7725164153844</v>
      </c>
      <c r="Y1229" s="11" t="s">
        <v>34</v>
      </c>
      <c r="Z1229" s="13">
        <v>40</v>
      </c>
      <c r="AA1229" s="13">
        <v>50</v>
      </c>
      <c r="AB1229" s="13">
        <v>5</v>
      </c>
      <c r="AC1229" s="13"/>
      <c r="AD1229" s="13"/>
    </row>
    <row r="1230" spans="1:30" ht="36" hidden="1" customHeight="1">
      <c r="A1230" s="32">
        <v>21</v>
      </c>
      <c r="B1230" s="11" t="s">
        <v>3694</v>
      </c>
      <c r="C1230" s="11" t="s">
        <v>3690</v>
      </c>
      <c r="D1230" s="11" t="s">
        <v>1822</v>
      </c>
      <c r="E1230" s="11" t="s">
        <v>3695</v>
      </c>
      <c r="F1230" s="24">
        <v>6425578</v>
      </c>
      <c r="G1230" s="24">
        <v>0</v>
      </c>
      <c r="H1230" s="24"/>
      <c r="I1230" s="24">
        <v>0</v>
      </c>
      <c r="J1230" s="24">
        <v>0</v>
      </c>
      <c r="K1230" s="13"/>
      <c r="L1230" s="24">
        <v>957325</v>
      </c>
      <c r="M1230" s="13"/>
      <c r="N1230" s="24">
        <v>0</v>
      </c>
      <c r="O1230" s="13"/>
      <c r="P1230" s="24">
        <v>46063</v>
      </c>
      <c r="Q1230" s="24">
        <v>0</v>
      </c>
      <c r="R1230" s="13"/>
      <c r="S1230" s="24">
        <v>298380</v>
      </c>
      <c r="T1230" s="13"/>
      <c r="U1230" s="13"/>
      <c r="V1230" s="16">
        <f t="shared" si="36"/>
        <v>327106.34497540002</v>
      </c>
      <c r="W1230" s="30">
        <v>2197.3791753999999</v>
      </c>
      <c r="X1230" s="19">
        <f t="shared" si="35"/>
        <v>2197.3791753999999</v>
      </c>
      <c r="Y1230" s="11" t="s">
        <v>34</v>
      </c>
      <c r="Z1230" s="13">
        <v>40</v>
      </c>
      <c r="AA1230" s="13">
        <v>50</v>
      </c>
      <c r="AB1230" s="13">
        <v>5</v>
      </c>
      <c r="AC1230" s="13"/>
      <c r="AD1230" s="13"/>
    </row>
    <row r="1231" spans="1:30" ht="36" hidden="1" customHeight="1">
      <c r="A1231" s="32">
        <v>22</v>
      </c>
      <c r="B1231" s="11" t="s">
        <v>3696</v>
      </c>
      <c r="C1231" s="11" t="s">
        <v>3690</v>
      </c>
      <c r="D1231" s="11" t="s">
        <v>947</v>
      </c>
      <c r="E1231" s="11" t="s">
        <v>3697</v>
      </c>
      <c r="F1231" s="24">
        <v>136830</v>
      </c>
      <c r="G1231" s="24">
        <v>0</v>
      </c>
      <c r="H1231" s="24"/>
      <c r="I1231" s="24">
        <v>0</v>
      </c>
      <c r="J1231" s="24">
        <v>0</v>
      </c>
      <c r="K1231" s="13"/>
      <c r="L1231" s="24">
        <v>5826000</v>
      </c>
      <c r="M1231" s="13"/>
      <c r="N1231" s="24">
        <v>0</v>
      </c>
      <c r="O1231" s="13"/>
      <c r="P1231" s="24">
        <v>46200</v>
      </c>
      <c r="Q1231" s="24">
        <v>0</v>
      </c>
      <c r="R1231" s="13"/>
      <c r="S1231" s="24">
        <v>0</v>
      </c>
      <c r="T1231" s="13"/>
      <c r="U1231" s="13"/>
      <c r="V1231" s="16">
        <f t="shared" si="36"/>
        <v>5186.3388689999992</v>
      </c>
      <c r="W1231" s="30">
        <v>5186.3388689999992</v>
      </c>
      <c r="X1231" s="19">
        <f t="shared" si="35"/>
        <v>5186.3388689999992</v>
      </c>
      <c r="Y1231" s="11" t="s">
        <v>34</v>
      </c>
      <c r="Z1231" s="13">
        <v>40</v>
      </c>
      <c r="AA1231" s="13">
        <v>50</v>
      </c>
      <c r="AB1231" s="13">
        <v>5</v>
      </c>
      <c r="AC1231" s="13"/>
      <c r="AD1231" s="13"/>
    </row>
    <row r="1232" spans="1:30" ht="36" hidden="1" customHeight="1">
      <c r="A1232" s="32">
        <v>23</v>
      </c>
      <c r="B1232" s="11" t="s">
        <v>3698</v>
      </c>
      <c r="C1232" s="11" t="s">
        <v>3690</v>
      </c>
      <c r="D1232" s="11" t="s">
        <v>1822</v>
      </c>
      <c r="E1232" s="11" t="s">
        <v>3699</v>
      </c>
      <c r="F1232" s="24">
        <v>8266474</v>
      </c>
      <c r="G1232" s="24">
        <v>0</v>
      </c>
      <c r="H1232" s="24"/>
      <c r="I1232" s="24">
        <v>0</v>
      </c>
      <c r="J1232" s="24">
        <v>0</v>
      </c>
      <c r="K1232" s="13"/>
      <c r="L1232" s="24">
        <v>46616</v>
      </c>
      <c r="M1232" s="13"/>
      <c r="N1232" s="24">
        <v>0</v>
      </c>
      <c r="O1232" s="13"/>
      <c r="P1232" s="24">
        <v>26002</v>
      </c>
      <c r="Q1232" s="24">
        <v>0</v>
      </c>
      <c r="R1232" s="13"/>
      <c r="S1232" s="24">
        <v>132237</v>
      </c>
      <c r="T1232" s="13"/>
      <c r="U1232" s="13"/>
      <c r="V1232" s="16">
        <f t="shared" si="36"/>
        <v>145476.45067820002</v>
      </c>
      <c r="W1232" s="30">
        <v>1482.2590082000002</v>
      </c>
      <c r="X1232" s="19">
        <f t="shared" si="35"/>
        <v>1482.2590082000002</v>
      </c>
      <c r="Y1232" s="11" t="s">
        <v>34</v>
      </c>
      <c r="Z1232" s="13">
        <v>40</v>
      </c>
      <c r="AA1232" s="13">
        <v>50</v>
      </c>
      <c r="AB1232" s="13">
        <v>5</v>
      </c>
      <c r="AC1232" s="38" t="s">
        <v>3700</v>
      </c>
      <c r="AD1232" s="38">
        <v>3229</v>
      </c>
    </row>
    <row r="1233" spans="1:30" ht="36" hidden="1" customHeight="1">
      <c r="A1233" s="32">
        <v>24</v>
      </c>
      <c r="B1233" s="11" t="s">
        <v>3701</v>
      </c>
      <c r="C1233" s="11" t="s">
        <v>3690</v>
      </c>
      <c r="D1233" s="11" t="s">
        <v>1822</v>
      </c>
      <c r="E1233" s="11" t="s">
        <v>3702</v>
      </c>
      <c r="F1233" s="24">
        <v>12178525</v>
      </c>
      <c r="G1233" s="24">
        <v>0</v>
      </c>
      <c r="H1233" s="24"/>
      <c r="I1233" s="24">
        <v>0</v>
      </c>
      <c r="J1233" s="24">
        <v>0</v>
      </c>
      <c r="K1233" s="13"/>
      <c r="L1233" s="24">
        <v>24082</v>
      </c>
      <c r="M1233" s="13"/>
      <c r="N1233" s="24">
        <v>0</v>
      </c>
      <c r="O1233" s="13"/>
      <c r="P1233" s="24">
        <v>111091</v>
      </c>
      <c r="Q1233" s="24">
        <v>0</v>
      </c>
      <c r="R1233" s="13"/>
      <c r="S1233" s="24">
        <v>214531</v>
      </c>
      <c r="T1233" s="13"/>
      <c r="U1233" s="13"/>
      <c r="V1233" s="16">
        <f t="shared" si="36"/>
        <v>235831.33409750002</v>
      </c>
      <c r="W1233" s="30">
        <v>2226.3828874999999</v>
      </c>
      <c r="X1233" s="19">
        <f t="shared" si="35"/>
        <v>2226.3828874999999</v>
      </c>
      <c r="Y1233" s="11" t="s">
        <v>34</v>
      </c>
      <c r="Z1233" s="13">
        <v>40</v>
      </c>
      <c r="AA1233" s="13">
        <v>50</v>
      </c>
      <c r="AB1233" s="13">
        <v>5</v>
      </c>
      <c r="AC1233" s="13"/>
      <c r="AD1233" s="13"/>
    </row>
    <row r="1234" spans="1:30" ht="36" hidden="1" customHeight="1">
      <c r="A1234" s="32">
        <v>25</v>
      </c>
      <c r="B1234" s="11" t="s">
        <v>3703</v>
      </c>
      <c r="C1234" s="11" t="s">
        <v>3704</v>
      </c>
      <c r="D1234" s="11" t="s">
        <v>539</v>
      </c>
      <c r="E1234" s="11" t="s">
        <v>205</v>
      </c>
      <c r="F1234" s="24">
        <v>3600000</v>
      </c>
      <c r="G1234" s="24">
        <v>0</v>
      </c>
      <c r="H1234" s="24"/>
      <c r="I1234" s="24">
        <v>0</v>
      </c>
      <c r="J1234" s="24">
        <v>0</v>
      </c>
      <c r="K1234" s="13"/>
      <c r="L1234" s="24">
        <v>22000</v>
      </c>
      <c r="M1234" s="13"/>
      <c r="N1234" s="24">
        <v>0</v>
      </c>
      <c r="O1234" s="13"/>
      <c r="P1234" s="24">
        <v>10000</v>
      </c>
      <c r="Q1234" s="24">
        <v>7020</v>
      </c>
      <c r="R1234" s="13"/>
      <c r="S1234" s="24">
        <v>0</v>
      </c>
      <c r="T1234" s="13"/>
      <c r="U1234" s="13"/>
      <c r="V1234" s="16">
        <f t="shared" si="36"/>
        <v>8234.94</v>
      </c>
      <c r="W1234" s="30">
        <v>589.45799999999997</v>
      </c>
      <c r="X1234" s="19">
        <f t="shared" si="35"/>
        <v>589.45799999999997</v>
      </c>
      <c r="Y1234" s="56" t="s">
        <v>34</v>
      </c>
      <c r="Z1234" s="13">
        <v>40</v>
      </c>
      <c r="AA1234" s="13">
        <v>50</v>
      </c>
      <c r="AB1234" s="13">
        <v>6</v>
      </c>
      <c r="AC1234" s="13"/>
      <c r="AD1234" s="13"/>
    </row>
    <row r="1235" spans="1:30" ht="36" hidden="1" customHeight="1">
      <c r="A1235" s="32">
        <v>26</v>
      </c>
      <c r="B1235" s="11" t="s">
        <v>3705</v>
      </c>
      <c r="C1235" s="11" t="s">
        <v>3690</v>
      </c>
      <c r="D1235" s="11" t="s">
        <v>1822</v>
      </c>
      <c r="E1235" s="11" t="s">
        <v>3659</v>
      </c>
      <c r="F1235" s="24">
        <v>15455290</v>
      </c>
      <c r="G1235" s="24">
        <v>0</v>
      </c>
      <c r="H1235" s="24"/>
      <c r="I1235" s="24">
        <v>0</v>
      </c>
      <c r="J1235" s="24">
        <v>0</v>
      </c>
      <c r="K1235" s="13"/>
      <c r="L1235" s="24">
        <v>0</v>
      </c>
      <c r="M1235" s="13"/>
      <c r="N1235" s="24">
        <v>0</v>
      </c>
      <c r="O1235" s="13"/>
      <c r="P1235" s="24">
        <v>0</v>
      </c>
      <c r="Q1235" s="24">
        <v>0</v>
      </c>
      <c r="R1235" s="13"/>
      <c r="S1235" s="24">
        <v>0</v>
      </c>
      <c r="T1235" s="13"/>
      <c r="U1235" s="13"/>
      <c r="V1235" s="16">
        <f t="shared" si="36"/>
        <v>2384.7512470000001</v>
      </c>
      <c r="W1235" s="30">
        <v>2384.7512470000001</v>
      </c>
      <c r="X1235" s="19">
        <f t="shared" si="35"/>
        <v>2384.7512470000001</v>
      </c>
      <c r="Y1235" s="11" t="s">
        <v>34</v>
      </c>
      <c r="Z1235" s="13">
        <v>40</v>
      </c>
      <c r="AA1235" s="13">
        <v>50</v>
      </c>
      <c r="AB1235" s="13">
        <v>5</v>
      </c>
      <c r="AC1235" s="13"/>
      <c r="AD1235" s="13"/>
    </row>
    <row r="1236" spans="1:30" ht="36" hidden="1" customHeight="1">
      <c r="A1236" s="32">
        <v>27</v>
      </c>
      <c r="B1236" s="11" t="s">
        <v>3706</v>
      </c>
      <c r="C1236" s="11" t="s">
        <v>3707</v>
      </c>
      <c r="D1236" s="11" t="s">
        <v>1822</v>
      </c>
      <c r="E1236" s="11" t="s">
        <v>3708</v>
      </c>
      <c r="F1236" s="24">
        <v>13315983</v>
      </c>
      <c r="G1236" s="24">
        <v>0</v>
      </c>
      <c r="H1236" s="24"/>
      <c r="I1236" s="24">
        <v>0</v>
      </c>
      <c r="J1236" s="24">
        <v>0</v>
      </c>
      <c r="K1236" s="13"/>
      <c r="L1236" s="24">
        <v>0</v>
      </c>
      <c r="M1236" s="13"/>
      <c r="N1236" s="24">
        <v>0</v>
      </c>
      <c r="O1236" s="13"/>
      <c r="P1236" s="24">
        <v>0</v>
      </c>
      <c r="Q1236" s="24">
        <v>0</v>
      </c>
      <c r="R1236" s="13"/>
      <c r="S1236" s="24">
        <v>0</v>
      </c>
      <c r="T1236" s="13"/>
      <c r="U1236" s="13"/>
      <c r="V1236" s="16">
        <f t="shared" si="36"/>
        <v>2054.6561769</v>
      </c>
      <c r="W1236" s="30">
        <v>2054.6561769</v>
      </c>
      <c r="X1236" s="19">
        <f t="shared" si="35"/>
        <v>2054.6561769</v>
      </c>
      <c r="Y1236" s="11" t="s">
        <v>34</v>
      </c>
      <c r="Z1236" s="13">
        <v>40</v>
      </c>
      <c r="AA1236" s="13">
        <v>50</v>
      </c>
      <c r="AB1236" s="13">
        <v>5</v>
      </c>
      <c r="AC1236" s="13"/>
      <c r="AD1236" s="13"/>
    </row>
    <row r="1237" spans="1:30" ht="36" hidden="1" customHeight="1">
      <c r="A1237" s="32">
        <v>28</v>
      </c>
      <c r="B1237" s="11" t="s">
        <v>3709</v>
      </c>
      <c r="C1237" s="11" t="s">
        <v>3710</v>
      </c>
      <c r="D1237" s="11" t="s">
        <v>1822</v>
      </c>
      <c r="E1237" s="11" t="s">
        <v>3711</v>
      </c>
      <c r="F1237" s="24">
        <v>10169040</v>
      </c>
      <c r="G1237" s="24">
        <v>0</v>
      </c>
      <c r="H1237" s="24"/>
      <c r="I1237" s="24">
        <v>0</v>
      </c>
      <c r="J1237" s="24">
        <v>0</v>
      </c>
      <c r="K1237" s="13"/>
      <c r="L1237" s="24">
        <v>0</v>
      </c>
      <c r="M1237" s="13"/>
      <c r="N1237" s="24">
        <v>0</v>
      </c>
      <c r="O1237" s="13"/>
      <c r="P1237" s="24">
        <v>0</v>
      </c>
      <c r="Q1237" s="24">
        <v>0</v>
      </c>
      <c r="R1237" s="13"/>
      <c r="S1237" s="24">
        <v>0</v>
      </c>
      <c r="T1237" s="13"/>
      <c r="U1237" s="13"/>
      <c r="V1237" s="16">
        <f t="shared" si="36"/>
        <v>1569.0828720000002</v>
      </c>
      <c r="W1237" s="30">
        <v>1569.0828720000002</v>
      </c>
      <c r="X1237" s="19">
        <f t="shared" si="35"/>
        <v>1569.0828720000002</v>
      </c>
      <c r="Y1237" s="11" t="s">
        <v>34</v>
      </c>
      <c r="Z1237" s="13">
        <v>40</v>
      </c>
      <c r="AA1237" s="13">
        <v>50</v>
      </c>
      <c r="AB1237" s="13">
        <v>5</v>
      </c>
      <c r="AC1237" s="13"/>
      <c r="AD1237" s="13"/>
    </row>
    <row r="1238" spans="1:30" ht="36" hidden="1" customHeight="1">
      <c r="A1238" s="32">
        <v>1</v>
      </c>
      <c r="B1238" s="51" t="s">
        <v>3712</v>
      </c>
      <c r="C1238" s="48" t="s">
        <v>3713</v>
      </c>
      <c r="D1238" s="144" t="s">
        <v>32</v>
      </c>
      <c r="E1238" s="52" t="s">
        <v>2256</v>
      </c>
      <c r="F1238" s="14">
        <v>9908639</v>
      </c>
      <c r="G1238" s="73"/>
      <c r="H1238" s="13"/>
      <c r="I1238" s="13"/>
      <c r="J1238" s="74"/>
      <c r="K1238" s="84">
        <v>67</v>
      </c>
      <c r="L1238" s="84"/>
      <c r="M1238" s="74">
        <v>72.125</v>
      </c>
      <c r="N1238" s="74"/>
      <c r="O1238" s="74"/>
      <c r="P1238" s="74"/>
      <c r="Q1238" s="74"/>
      <c r="R1238" s="74"/>
      <c r="S1238" s="74"/>
      <c r="T1238" s="74"/>
      <c r="U1238" s="74"/>
      <c r="V1238" s="16">
        <f t="shared" si="36"/>
        <v>1668.6467476999999</v>
      </c>
      <c r="W1238" s="30">
        <v>1621</v>
      </c>
      <c r="X1238" s="30">
        <f>IF(Y1238="EVN",V1238,W1238)</f>
        <v>1668.6467476999999</v>
      </c>
      <c r="Y1238" s="11" t="s">
        <v>51</v>
      </c>
      <c r="Z1238" s="13">
        <v>41</v>
      </c>
      <c r="AA1238" s="13">
        <v>51</v>
      </c>
      <c r="AB1238" s="13">
        <v>5</v>
      </c>
      <c r="AC1238" s="113" t="s">
        <v>3714</v>
      </c>
      <c r="AD1238" s="113">
        <v>911</v>
      </c>
    </row>
    <row r="1239" spans="1:30" ht="36" hidden="1" customHeight="1">
      <c r="A1239" s="32">
        <v>2</v>
      </c>
      <c r="B1239" s="53" t="s">
        <v>3715</v>
      </c>
      <c r="C1239" s="48" t="s">
        <v>3716</v>
      </c>
      <c r="D1239" s="48" t="s">
        <v>32</v>
      </c>
      <c r="E1239" s="48" t="s">
        <v>3184</v>
      </c>
      <c r="F1239" s="14">
        <v>8528465</v>
      </c>
      <c r="G1239" s="73"/>
      <c r="H1239" s="13"/>
      <c r="I1239" s="13"/>
      <c r="J1239" s="74"/>
      <c r="K1239" s="84"/>
      <c r="L1239" s="84"/>
      <c r="M1239" s="74"/>
      <c r="N1239" s="74"/>
      <c r="O1239" s="74"/>
      <c r="P1239" s="74"/>
      <c r="Q1239" s="74"/>
      <c r="R1239" s="74"/>
      <c r="S1239" s="74"/>
      <c r="T1239" s="74"/>
      <c r="U1239" s="74"/>
      <c r="V1239" s="16">
        <f t="shared" si="36"/>
        <v>1315.9421495000001</v>
      </c>
      <c r="W1239" s="30">
        <v>1316</v>
      </c>
      <c r="X1239" s="30">
        <f t="shared" ref="X1239:X1246" si="37">IF(Y1239="EVN",V1239,W1239)</f>
        <v>1316</v>
      </c>
      <c r="Y1239" s="11" t="s">
        <v>34</v>
      </c>
      <c r="Z1239" s="13">
        <v>41</v>
      </c>
      <c r="AA1239" s="13">
        <v>51</v>
      </c>
      <c r="AB1239" s="13">
        <v>5</v>
      </c>
      <c r="AC1239" s="113" t="s">
        <v>3717</v>
      </c>
      <c r="AD1239" s="113">
        <v>909</v>
      </c>
    </row>
    <row r="1240" spans="1:30" ht="36" hidden="1" customHeight="1">
      <c r="A1240" s="32">
        <v>3</v>
      </c>
      <c r="B1240" s="53" t="s">
        <v>3718</v>
      </c>
      <c r="C1240" s="48" t="s">
        <v>3719</v>
      </c>
      <c r="D1240" s="48" t="s">
        <v>32</v>
      </c>
      <c r="E1240" s="48" t="s">
        <v>3720</v>
      </c>
      <c r="F1240" s="14">
        <v>22577100</v>
      </c>
      <c r="G1240" s="73">
        <v>520.48299999999995</v>
      </c>
      <c r="H1240" s="13"/>
      <c r="I1240" s="13"/>
      <c r="J1240" s="74"/>
      <c r="K1240" s="84">
        <v>337</v>
      </c>
      <c r="L1240" s="84"/>
      <c r="M1240" s="74"/>
      <c r="N1240" s="74"/>
      <c r="O1240" s="74">
        <v>2</v>
      </c>
      <c r="P1240" s="74"/>
      <c r="Q1240" s="74"/>
      <c r="R1240" s="74">
        <v>670</v>
      </c>
      <c r="S1240" s="74"/>
      <c r="T1240" s="74"/>
      <c r="U1240" s="74"/>
      <c r="V1240" s="16">
        <f t="shared" si="36"/>
        <v>4194.427630000001</v>
      </c>
      <c r="W1240" s="30">
        <v>4512</v>
      </c>
      <c r="X1240" s="30">
        <f t="shared" si="37"/>
        <v>4512</v>
      </c>
      <c r="Y1240" s="11" t="s">
        <v>34</v>
      </c>
      <c r="Z1240" s="13">
        <v>41</v>
      </c>
      <c r="AA1240" s="13">
        <v>51</v>
      </c>
      <c r="AB1240" s="13">
        <v>5</v>
      </c>
      <c r="AC1240" s="113" t="s">
        <v>3721</v>
      </c>
      <c r="AD1240" s="113">
        <v>914</v>
      </c>
    </row>
    <row r="1241" spans="1:30" ht="36" hidden="1" customHeight="1">
      <c r="A1241" s="32">
        <v>4</v>
      </c>
      <c r="B1241" s="51" t="s">
        <v>3722</v>
      </c>
      <c r="C1241" s="48" t="s">
        <v>3723</v>
      </c>
      <c r="D1241" s="48" t="s">
        <v>32</v>
      </c>
      <c r="E1241" s="48" t="s">
        <v>948</v>
      </c>
      <c r="F1241" s="14">
        <v>8246150</v>
      </c>
      <c r="G1241" s="73"/>
      <c r="H1241" s="13"/>
      <c r="I1241" s="13"/>
      <c r="J1241" s="74"/>
      <c r="K1241" s="84"/>
      <c r="L1241" s="84"/>
      <c r="M1241" s="74"/>
      <c r="N1241" s="74"/>
      <c r="O1241" s="74"/>
      <c r="P1241" s="74"/>
      <c r="Q1241" s="74"/>
      <c r="R1241" s="74"/>
      <c r="S1241" s="74"/>
      <c r="T1241" s="74"/>
      <c r="U1241" s="74"/>
      <c r="V1241" s="16">
        <f t="shared" si="36"/>
        <v>1272.3809450000001</v>
      </c>
      <c r="W1241" s="30">
        <v>1272</v>
      </c>
      <c r="X1241" s="30">
        <f t="shared" si="37"/>
        <v>1272</v>
      </c>
      <c r="Y1241" s="11" t="s">
        <v>34</v>
      </c>
      <c r="Z1241" s="13">
        <v>41</v>
      </c>
      <c r="AA1241" s="13">
        <v>51</v>
      </c>
      <c r="AB1241" s="13">
        <v>5</v>
      </c>
      <c r="AC1241" s="113" t="s">
        <v>3724</v>
      </c>
      <c r="AD1241" s="113">
        <v>2675</v>
      </c>
    </row>
    <row r="1242" spans="1:30" ht="36" hidden="1" customHeight="1">
      <c r="A1242" s="32">
        <v>5</v>
      </c>
      <c r="B1242" s="51" t="s">
        <v>3725</v>
      </c>
      <c r="C1242" s="48" t="s">
        <v>3726</v>
      </c>
      <c r="D1242" s="48" t="s">
        <v>32</v>
      </c>
      <c r="E1242" s="48" t="s">
        <v>3727</v>
      </c>
      <c r="F1242" s="14">
        <v>46615120</v>
      </c>
      <c r="G1242" s="73"/>
      <c r="H1242" s="13"/>
      <c r="I1242" s="13"/>
      <c r="J1242" s="74"/>
      <c r="K1242" s="84"/>
      <c r="L1242" s="84"/>
      <c r="M1242" s="74"/>
      <c r="N1242" s="74"/>
      <c r="O1242" s="74"/>
      <c r="P1242" s="74"/>
      <c r="Q1242" s="74"/>
      <c r="R1242" s="74"/>
      <c r="S1242" s="74"/>
      <c r="T1242" s="74"/>
      <c r="U1242" s="74"/>
      <c r="V1242" s="16">
        <f t="shared" si="36"/>
        <v>7192.7130160000006</v>
      </c>
      <c r="W1242" s="30">
        <v>7192.7</v>
      </c>
      <c r="X1242" s="30">
        <f t="shared" si="37"/>
        <v>7192.7</v>
      </c>
      <c r="Y1242" s="11" t="s">
        <v>34</v>
      </c>
      <c r="Z1242" s="13">
        <v>41</v>
      </c>
      <c r="AA1242" s="13">
        <v>51</v>
      </c>
      <c r="AB1242" s="13">
        <v>5</v>
      </c>
      <c r="AC1242" s="113" t="s">
        <v>3728</v>
      </c>
      <c r="AD1242" s="113">
        <v>2676</v>
      </c>
    </row>
    <row r="1243" spans="1:30" ht="36" hidden="1" customHeight="1">
      <c r="A1243" s="32">
        <v>6</v>
      </c>
      <c r="B1243" s="51" t="s">
        <v>3729</v>
      </c>
      <c r="C1243" s="48" t="s">
        <v>3730</v>
      </c>
      <c r="D1243" s="48" t="s">
        <v>32</v>
      </c>
      <c r="E1243" s="48" t="s">
        <v>2256</v>
      </c>
      <c r="F1243" s="14">
        <v>5508370</v>
      </c>
      <c r="G1243" s="73"/>
      <c r="H1243" s="13"/>
      <c r="I1243" s="13"/>
      <c r="J1243" s="74"/>
      <c r="K1243" s="84">
        <v>34.4</v>
      </c>
      <c r="L1243" s="84"/>
      <c r="M1243" s="74">
        <v>53.97</v>
      </c>
      <c r="N1243" s="74"/>
      <c r="O1243" s="74"/>
      <c r="P1243" s="74"/>
      <c r="Q1243" s="74"/>
      <c r="R1243" s="74"/>
      <c r="S1243" s="74"/>
      <c r="T1243" s="74"/>
      <c r="U1243" s="74">
        <v>39318</v>
      </c>
      <c r="V1243" s="16">
        <f t="shared" si="36"/>
        <v>938.459791</v>
      </c>
      <c r="W1243" s="30">
        <v>1130</v>
      </c>
      <c r="X1243" s="30">
        <f t="shared" si="37"/>
        <v>1130</v>
      </c>
      <c r="Y1243" s="11" t="s">
        <v>34</v>
      </c>
      <c r="Z1243" s="13">
        <v>41</v>
      </c>
      <c r="AA1243" s="13">
        <v>51</v>
      </c>
      <c r="AB1243" s="13">
        <v>5</v>
      </c>
      <c r="AC1243" s="113" t="s">
        <v>3731</v>
      </c>
      <c r="AD1243" s="113">
        <v>910</v>
      </c>
    </row>
    <row r="1244" spans="1:30" ht="36" hidden="1" customHeight="1">
      <c r="A1244" s="32">
        <v>7</v>
      </c>
      <c r="B1244" s="145" t="s">
        <v>3732</v>
      </c>
      <c r="C1244" s="48" t="s">
        <v>3733</v>
      </c>
      <c r="D1244" s="48" t="s">
        <v>32</v>
      </c>
      <c r="E1244" s="54" t="s">
        <v>3734</v>
      </c>
      <c r="F1244" s="14">
        <v>8461000</v>
      </c>
      <c r="G1244" s="73"/>
      <c r="H1244" s="13"/>
      <c r="I1244" s="13"/>
      <c r="J1244" s="74"/>
      <c r="K1244" s="84"/>
      <c r="L1244" s="84"/>
      <c r="M1244" s="74">
        <v>77770</v>
      </c>
      <c r="N1244" s="74"/>
      <c r="O1244" s="74"/>
      <c r="P1244" s="74"/>
      <c r="Q1244" s="74"/>
      <c r="R1244" s="74">
        <v>188400</v>
      </c>
      <c r="S1244" s="74"/>
      <c r="T1244" s="74"/>
      <c r="U1244" s="74"/>
      <c r="V1244" s="16">
        <f t="shared" si="36"/>
        <v>78467.392300000007</v>
      </c>
      <c r="W1244" s="30">
        <v>78221</v>
      </c>
      <c r="X1244" s="30">
        <f t="shared" si="37"/>
        <v>78221</v>
      </c>
      <c r="Y1244" s="11" t="s">
        <v>34</v>
      </c>
      <c r="Z1244" s="13">
        <v>41</v>
      </c>
      <c r="AA1244" s="13">
        <v>51</v>
      </c>
      <c r="AB1244" s="13">
        <v>5</v>
      </c>
      <c r="AC1244" s="113" t="s">
        <v>3735</v>
      </c>
      <c r="AD1244" s="113">
        <v>2104</v>
      </c>
    </row>
    <row r="1245" spans="1:30" ht="36" hidden="1" customHeight="1">
      <c r="A1245" s="32">
        <v>8</v>
      </c>
      <c r="B1245" s="53" t="s">
        <v>3736</v>
      </c>
      <c r="C1245" s="48" t="s">
        <v>3737</v>
      </c>
      <c r="D1245" s="48" t="s">
        <v>32</v>
      </c>
      <c r="E1245" s="54" t="s">
        <v>3738</v>
      </c>
      <c r="F1245" s="14">
        <v>4135160</v>
      </c>
      <c r="G1245" s="114">
        <v>209</v>
      </c>
      <c r="H1245" s="13"/>
      <c r="I1245" s="13"/>
      <c r="J1245" s="114"/>
      <c r="K1245" s="114">
        <v>23</v>
      </c>
      <c r="L1245" s="114"/>
      <c r="M1245" s="114"/>
      <c r="N1245" s="114"/>
      <c r="O1245" s="114">
        <v>0.1</v>
      </c>
      <c r="P1245" s="114"/>
      <c r="Q1245" s="114"/>
      <c r="R1245" s="114">
        <v>9750000</v>
      </c>
      <c r="S1245" s="114"/>
      <c r="T1245" s="114"/>
      <c r="U1245" s="114"/>
      <c r="V1245" s="16">
        <f t="shared" si="36"/>
        <v>9582.9201880000001</v>
      </c>
      <c r="W1245" s="30">
        <v>9561</v>
      </c>
      <c r="X1245" s="30">
        <f t="shared" si="37"/>
        <v>9561</v>
      </c>
      <c r="Y1245" s="11" t="s">
        <v>34</v>
      </c>
      <c r="Z1245" s="13">
        <v>41</v>
      </c>
      <c r="AA1245" s="13">
        <v>51</v>
      </c>
      <c r="AB1245" s="13">
        <v>5</v>
      </c>
      <c r="AC1245" s="113" t="s">
        <v>3739</v>
      </c>
      <c r="AD1245" s="113">
        <v>912</v>
      </c>
    </row>
    <row r="1246" spans="1:30" ht="36" hidden="1" customHeight="1">
      <c r="A1246" s="32">
        <v>9</v>
      </c>
      <c r="B1246" s="53" t="s">
        <v>3740</v>
      </c>
      <c r="C1246" s="48" t="s">
        <v>3741</v>
      </c>
      <c r="D1246" s="48" t="s">
        <v>32</v>
      </c>
      <c r="E1246" s="54" t="s">
        <v>3742</v>
      </c>
      <c r="F1246" s="16">
        <v>4142930</v>
      </c>
      <c r="G1246" s="114">
        <v>114</v>
      </c>
      <c r="H1246" s="13"/>
      <c r="I1246" s="13"/>
      <c r="J1246" s="114"/>
      <c r="K1246" s="114">
        <v>22</v>
      </c>
      <c r="L1246" s="114"/>
      <c r="M1246" s="114"/>
      <c r="N1246" s="114"/>
      <c r="O1246" s="114"/>
      <c r="P1246" s="114"/>
      <c r="Q1246" s="114"/>
      <c r="R1246" s="114">
        <v>8250000</v>
      </c>
      <c r="S1246" s="114"/>
      <c r="T1246" s="114"/>
      <c r="U1246" s="114"/>
      <c r="V1246" s="16">
        <f t="shared" si="36"/>
        <v>8166.4940989999996</v>
      </c>
      <c r="W1246" s="30">
        <v>8155</v>
      </c>
      <c r="X1246" s="30">
        <f t="shared" si="37"/>
        <v>8155</v>
      </c>
      <c r="Y1246" s="11" t="s">
        <v>34</v>
      </c>
      <c r="Z1246" s="13">
        <v>41</v>
      </c>
      <c r="AA1246" s="13">
        <v>51</v>
      </c>
      <c r="AB1246" s="13">
        <v>5</v>
      </c>
      <c r="AC1246" s="113" t="s">
        <v>3743</v>
      </c>
      <c r="AD1246" s="113">
        <v>2678</v>
      </c>
    </row>
    <row r="1247" spans="1:30" ht="36" hidden="1" customHeight="1">
      <c r="A1247" s="32">
        <v>1</v>
      </c>
      <c r="B1247" s="183" t="s">
        <v>3744</v>
      </c>
      <c r="C1247" s="174" t="s">
        <v>3745</v>
      </c>
      <c r="D1247" s="175" t="s">
        <v>32</v>
      </c>
      <c r="E1247" s="174" t="s">
        <v>3403</v>
      </c>
      <c r="F1247" s="184">
        <v>13503717</v>
      </c>
      <c r="G1247" s="94"/>
      <c r="H1247" s="13"/>
      <c r="I1247" s="13"/>
      <c r="J1247" s="13"/>
      <c r="K1247" s="94"/>
      <c r="L1247" s="13"/>
      <c r="M1247" s="94"/>
      <c r="N1247" s="13"/>
      <c r="O1247" s="95"/>
      <c r="P1247" s="13"/>
      <c r="Q1247" s="13"/>
      <c r="R1247" s="95"/>
      <c r="S1247" s="13"/>
      <c r="T1247" s="13"/>
      <c r="U1247" s="95"/>
      <c r="V1247" s="16">
        <f t="shared" si="36"/>
        <v>2083.6235331000003</v>
      </c>
      <c r="W1247" s="185">
        <v>2083.6235331000003</v>
      </c>
      <c r="X1247" s="185">
        <f>IF(Y1247="EVN",V1247,W1247)</f>
        <v>2083.6235331000003</v>
      </c>
      <c r="Y1247" s="11" t="s">
        <v>34</v>
      </c>
      <c r="Z1247" s="13">
        <v>42</v>
      </c>
      <c r="AA1247" s="13">
        <v>13</v>
      </c>
      <c r="AB1247" s="13">
        <v>5</v>
      </c>
      <c r="AC1247" s="38" t="s">
        <v>3746</v>
      </c>
      <c r="AD1247" s="38">
        <v>938</v>
      </c>
    </row>
    <row r="1248" spans="1:30" ht="36" hidden="1" customHeight="1">
      <c r="A1248" s="32">
        <v>2</v>
      </c>
      <c r="B1248" s="183" t="s">
        <v>3747</v>
      </c>
      <c r="C1248" s="174" t="s">
        <v>3748</v>
      </c>
      <c r="D1248" s="175" t="s">
        <v>32</v>
      </c>
      <c r="E1248" s="174" t="s">
        <v>3407</v>
      </c>
      <c r="F1248" s="184">
        <v>7355029</v>
      </c>
      <c r="G1248" s="94"/>
      <c r="H1248" s="13"/>
      <c r="I1248" s="13"/>
      <c r="J1248" s="13"/>
      <c r="K1248" s="94"/>
      <c r="L1248" s="13"/>
      <c r="M1248" s="94">
        <v>1628</v>
      </c>
      <c r="N1248" s="13"/>
      <c r="O1248" s="95"/>
      <c r="P1248" s="13"/>
      <c r="Q1248" s="13"/>
      <c r="R1248" s="95"/>
      <c r="S1248" s="13"/>
      <c r="T1248" s="13"/>
      <c r="U1248" s="95">
        <v>20854</v>
      </c>
      <c r="V1248" s="16">
        <f t="shared" si="36"/>
        <v>2746.6009746999998</v>
      </c>
      <c r="W1248" s="185">
        <v>2752.3775326999998</v>
      </c>
      <c r="X1248" s="185">
        <f t="shared" ref="X1248:X1311" si="38">IF(Y1248="EVN",V1248,W1248)</f>
        <v>2752.3775326999998</v>
      </c>
      <c r="Y1248" s="11" t="s">
        <v>34</v>
      </c>
      <c r="Z1248" s="13">
        <v>42</v>
      </c>
      <c r="AA1248" s="13">
        <v>13</v>
      </c>
      <c r="AB1248" s="13">
        <v>5</v>
      </c>
      <c r="AC1248" s="38" t="s">
        <v>3749</v>
      </c>
      <c r="AD1248" s="38">
        <v>932</v>
      </c>
    </row>
    <row r="1249" spans="1:31" ht="36" hidden="1" customHeight="1">
      <c r="A1249" s="32">
        <v>3</v>
      </c>
      <c r="B1249" s="186" t="s">
        <v>3750</v>
      </c>
      <c r="C1249" s="175" t="s">
        <v>3751</v>
      </c>
      <c r="D1249" s="175" t="s">
        <v>32</v>
      </c>
      <c r="E1249" s="175" t="s">
        <v>3411</v>
      </c>
      <c r="F1249" s="184">
        <v>5827968</v>
      </c>
      <c r="G1249" s="94"/>
      <c r="H1249" s="13"/>
      <c r="I1249" s="13"/>
      <c r="J1249" s="13"/>
      <c r="K1249" s="94"/>
      <c r="L1249" s="13"/>
      <c r="M1249" s="94">
        <v>500</v>
      </c>
      <c r="N1249" s="13"/>
      <c r="O1249" s="95"/>
      <c r="P1249" s="13"/>
      <c r="Q1249" s="13"/>
      <c r="R1249" s="95"/>
      <c r="S1249" s="13"/>
      <c r="T1249" s="13"/>
      <c r="U1249" s="95"/>
      <c r="V1249" s="16">
        <f t="shared" si="36"/>
        <v>1394.2554623999999</v>
      </c>
      <c r="W1249" s="185">
        <v>1394.2554623999999</v>
      </c>
      <c r="X1249" s="185">
        <f t="shared" si="38"/>
        <v>1394.2554623999999</v>
      </c>
      <c r="Y1249" s="11" t="s">
        <v>34</v>
      </c>
      <c r="Z1249" s="13">
        <v>42</v>
      </c>
      <c r="AA1249" s="13">
        <v>13</v>
      </c>
      <c r="AB1249" s="13">
        <v>5</v>
      </c>
      <c r="AC1249" s="38" t="s">
        <v>3752</v>
      </c>
      <c r="AD1249" s="38">
        <v>934</v>
      </c>
    </row>
    <row r="1250" spans="1:31" ht="36" hidden="1" customHeight="1">
      <c r="A1250" s="32">
        <v>4</v>
      </c>
      <c r="B1250" s="186" t="s">
        <v>3753</v>
      </c>
      <c r="C1250" s="175" t="s">
        <v>3754</v>
      </c>
      <c r="D1250" s="175" t="s">
        <v>32</v>
      </c>
      <c r="E1250" s="175" t="s">
        <v>411</v>
      </c>
      <c r="F1250" s="184">
        <v>13978815</v>
      </c>
      <c r="G1250" s="94"/>
      <c r="H1250" s="13"/>
      <c r="I1250" s="13"/>
      <c r="J1250" s="13"/>
      <c r="K1250" s="94"/>
      <c r="L1250" s="13"/>
      <c r="M1250" s="94">
        <v>1202</v>
      </c>
      <c r="N1250" s="13"/>
      <c r="O1250" s="95"/>
      <c r="P1250" s="13"/>
      <c r="Q1250" s="13"/>
      <c r="R1250" s="95"/>
      <c r="S1250" s="13"/>
      <c r="T1250" s="13"/>
      <c r="U1250" s="95"/>
      <c r="V1250" s="16">
        <f t="shared" si="36"/>
        <v>3346.9111545000001</v>
      </c>
      <c r="W1250" s="185">
        <v>3346.9111545000001</v>
      </c>
      <c r="X1250" s="185">
        <f t="shared" si="38"/>
        <v>3346.9111545000001</v>
      </c>
      <c r="Y1250" s="11" t="s">
        <v>34</v>
      </c>
      <c r="Z1250" s="13">
        <v>42</v>
      </c>
      <c r="AA1250" s="13">
        <v>13</v>
      </c>
      <c r="AB1250" s="13">
        <v>5</v>
      </c>
      <c r="AC1250" s="38" t="s">
        <v>3755</v>
      </c>
      <c r="AD1250" s="38">
        <v>929</v>
      </c>
    </row>
    <row r="1251" spans="1:31" ht="36" hidden="1" customHeight="1">
      <c r="A1251" s="32">
        <v>5</v>
      </c>
      <c r="B1251" s="186" t="s">
        <v>3756</v>
      </c>
      <c r="C1251" s="175" t="s">
        <v>3757</v>
      </c>
      <c r="D1251" s="175" t="s">
        <v>32</v>
      </c>
      <c r="E1251" s="175" t="s">
        <v>1237</v>
      </c>
      <c r="F1251" s="184">
        <v>5152182</v>
      </c>
      <c r="G1251" s="94"/>
      <c r="H1251" s="13"/>
      <c r="I1251" s="13"/>
      <c r="J1251" s="13"/>
      <c r="K1251" s="94"/>
      <c r="L1251" s="13"/>
      <c r="M1251" s="94">
        <v>500</v>
      </c>
      <c r="N1251" s="13"/>
      <c r="O1251" s="95"/>
      <c r="P1251" s="13"/>
      <c r="Q1251" s="13"/>
      <c r="R1251" s="95"/>
      <c r="S1251" s="13"/>
      <c r="T1251" s="13"/>
      <c r="U1251" s="95"/>
      <c r="V1251" s="16">
        <f t="shared" si="36"/>
        <v>1289.9816826000001</v>
      </c>
      <c r="W1251" s="185">
        <v>1289.9816826000001</v>
      </c>
      <c r="X1251" s="185">
        <f t="shared" si="38"/>
        <v>1289.9816826000001</v>
      </c>
      <c r="Y1251" s="11" t="s">
        <v>34</v>
      </c>
      <c r="Z1251" s="13">
        <v>42</v>
      </c>
      <c r="AA1251" s="13">
        <v>13</v>
      </c>
      <c r="AB1251" s="13">
        <v>5</v>
      </c>
      <c r="AC1251" s="38" t="s">
        <v>3758</v>
      </c>
      <c r="AD1251" s="38">
        <v>936</v>
      </c>
    </row>
    <row r="1252" spans="1:31" ht="36" hidden="1" customHeight="1">
      <c r="A1252" s="32">
        <v>6</v>
      </c>
      <c r="B1252" s="186" t="s">
        <v>3759</v>
      </c>
      <c r="C1252" s="175" t="s">
        <v>3760</v>
      </c>
      <c r="D1252" s="175" t="s">
        <v>32</v>
      </c>
      <c r="E1252" s="175" t="s">
        <v>3421</v>
      </c>
      <c r="F1252" s="184">
        <v>27485882</v>
      </c>
      <c r="G1252" s="94">
        <v>1061</v>
      </c>
      <c r="H1252" s="13"/>
      <c r="I1252" s="13"/>
      <c r="J1252" s="13"/>
      <c r="K1252" s="94">
        <v>251</v>
      </c>
      <c r="L1252" s="13"/>
      <c r="M1252" s="94"/>
      <c r="N1252" s="13"/>
      <c r="O1252" s="95"/>
      <c r="P1252" s="13"/>
      <c r="Q1252" s="13"/>
      <c r="R1252" s="99"/>
      <c r="S1252" s="13"/>
      <c r="T1252" s="13"/>
      <c r="U1252" s="95"/>
      <c r="V1252" s="16">
        <f t="shared" si="36"/>
        <v>5239.7915926000005</v>
      </c>
      <c r="W1252" s="185">
        <v>5239.7915926000005</v>
      </c>
      <c r="X1252" s="185">
        <f t="shared" si="38"/>
        <v>5239.7915926000005</v>
      </c>
      <c r="Y1252" s="11" t="s">
        <v>34</v>
      </c>
      <c r="Z1252" s="13">
        <v>42</v>
      </c>
      <c r="AA1252" s="13">
        <v>13</v>
      </c>
      <c r="AB1252" s="13">
        <v>5</v>
      </c>
      <c r="AC1252" s="38" t="s">
        <v>3761</v>
      </c>
      <c r="AD1252" s="38">
        <v>930</v>
      </c>
    </row>
    <row r="1253" spans="1:31" ht="36" hidden="1" customHeight="1">
      <c r="A1253" s="32">
        <v>7</v>
      </c>
      <c r="B1253" s="187" t="s">
        <v>3762</v>
      </c>
      <c r="C1253" s="176" t="s">
        <v>3763</v>
      </c>
      <c r="D1253" s="176" t="s">
        <v>32</v>
      </c>
      <c r="E1253" s="176" t="s">
        <v>3425</v>
      </c>
      <c r="F1253" s="188">
        <v>14217728</v>
      </c>
      <c r="G1253" s="100"/>
      <c r="H1253" s="13"/>
      <c r="I1253" s="13"/>
      <c r="J1253" s="13"/>
      <c r="K1253" s="100">
        <v>300</v>
      </c>
      <c r="L1253" s="13"/>
      <c r="M1253" s="100"/>
      <c r="N1253" s="13"/>
      <c r="O1253" s="99">
        <v>3.6</v>
      </c>
      <c r="P1253" s="13"/>
      <c r="Q1253" s="13"/>
      <c r="R1253" s="95"/>
      <c r="S1253" s="13"/>
      <c r="T1253" s="13"/>
      <c r="U1253" s="99"/>
      <c r="V1253" s="16">
        <f t="shared" si="36"/>
        <v>2503.5754304000002</v>
      </c>
      <c r="W1253" s="189">
        <v>2503.5754304000002</v>
      </c>
      <c r="X1253" s="185">
        <f t="shared" si="38"/>
        <v>2503.5754304000002</v>
      </c>
      <c r="Y1253" s="11" t="s">
        <v>34</v>
      </c>
      <c r="Z1253" s="13">
        <v>42</v>
      </c>
      <c r="AA1253" s="13">
        <v>13</v>
      </c>
      <c r="AB1253" s="13">
        <v>5</v>
      </c>
      <c r="AC1253" s="38" t="s">
        <v>3764</v>
      </c>
      <c r="AD1253" s="38">
        <v>937</v>
      </c>
    </row>
    <row r="1254" spans="1:31" ht="36" hidden="1" customHeight="1">
      <c r="A1254" s="32">
        <v>8</v>
      </c>
      <c r="B1254" s="183" t="s">
        <v>3765</v>
      </c>
      <c r="C1254" s="174" t="s">
        <v>3766</v>
      </c>
      <c r="D1254" s="175" t="s">
        <v>539</v>
      </c>
      <c r="E1254" s="174" t="s">
        <v>3428</v>
      </c>
      <c r="F1254" s="184">
        <v>14566102</v>
      </c>
      <c r="G1254" s="94"/>
      <c r="H1254" s="13"/>
      <c r="I1254" s="13"/>
      <c r="J1254" s="13"/>
      <c r="K1254" s="94"/>
      <c r="L1254" s="13"/>
      <c r="M1254" s="94"/>
      <c r="N1254" s="13"/>
      <c r="O1254" s="95"/>
      <c r="P1254" s="13"/>
      <c r="Q1254" s="13"/>
      <c r="R1254" s="95">
        <v>9000</v>
      </c>
      <c r="S1254" s="13"/>
      <c r="T1254" s="13"/>
      <c r="U1254" s="95"/>
      <c r="V1254" s="16">
        <f t="shared" si="36"/>
        <v>2255.6495386000001</v>
      </c>
      <c r="W1254" s="185">
        <v>2247.5495386000002</v>
      </c>
      <c r="X1254" s="185">
        <f t="shared" si="38"/>
        <v>2247.5495386000002</v>
      </c>
      <c r="Y1254" s="174" t="s">
        <v>34</v>
      </c>
      <c r="Z1254" s="13">
        <v>42</v>
      </c>
      <c r="AA1254" s="13">
        <v>13</v>
      </c>
      <c r="AB1254" s="13">
        <v>6</v>
      </c>
      <c r="AC1254" s="13"/>
      <c r="AD1254" s="13"/>
      <c r="AE1254" s="10">
        <f>AE1253+1</f>
        <v>1</v>
      </c>
    </row>
    <row r="1255" spans="1:31" ht="36" hidden="1" customHeight="1">
      <c r="A1255" s="32">
        <v>9</v>
      </c>
      <c r="B1255" s="186" t="s">
        <v>3767</v>
      </c>
      <c r="C1255" s="174" t="s">
        <v>3768</v>
      </c>
      <c r="D1255" s="175" t="s">
        <v>32</v>
      </c>
      <c r="E1255" s="174" t="s">
        <v>522</v>
      </c>
      <c r="F1255" s="184">
        <v>6279742</v>
      </c>
      <c r="G1255" s="95"/>
      <c r="H1255" s="13"/>
      <c r="I1255" s="13"/>
      <c r="J1255" s="13"/>
      <c r="K1255" s="95"/>
      <c r="L1255" s="13"/>
      <c r="M1255" s="95">
        <v>15</v>
      </c>
      <c r="N1255" s="13"/>
      <c r="O1255" s="95">
        <v>20</v>
      </c>
      <c r="P1255" s="13"/>
      <c r="Q1255" s="13"/>
      <c r="R1255" s="95"/>
      <c r="S1255" s="13"/>
      <c r="T1255" s="13"/>
      <c r="U1255" s="95"/>
      <c r="V1255" s="16">
        <f t="shared" si="36"/>
        <v>1004.8141906000001</v>
      </c>
      <c r="W1255" s="185">
        <v>1012.9141906000001</v>
      </c>
      <c r="X1255" s="185">
        <f t="shared" si="38"/>
        <v>1012.9141906000001</v>
      </c>
      <c r="Y1255" s="11" t="s">
        <v>34</v>
      </c>
      <c r="Z1255" s="13">
        <v>42</v>
      </c>
      <c r="AA1255" s="13">
        <v>13</v>
      </c>
      <c r="AB1255" s="13">
        <v>5</v>
      </c>
      <c r="AC1255" s="13"/>
      <c r="AD1255" s="13"/>
      <c r="AE1255" s="10">
        <f>AE1254+1</f>
        <v>2</v>
      </c>
    </row>
    <row r="1256" spans="1:31" ht="36" hidden="1" customHeight="1">
      <c r="A1256" s="32">
        <v>10</v>
      </c>
      <c r="B1256" s="183" t="s">
        <v>3769</v>
      </c>
      <c r="C1256" s="174" t="s">
        <v>3770</v>
      </c>
      <c r="D1256" s="175" t="s">
        <v>32</v>
      </c>
      <c r="E1256" s="174" t="s">
        <v>1237</v>
      </c>
      <c r="F1256" s="184">
        <v>7828990</v>
      </c>
      <c r="G1256" s="94"/>
      <c r="H1256" s="13"/>
      <c r="I1256" s="13"/>
      <c r="J1256" s="13"/>
      <c r="K1256" s="94"/>
      <c r="L1256" s="13"/>
      <c r="M1256" s="94"/>
      <c r="N1256" s="13"/>
      <c r="O1256" s="95"/>
      <c r="P1256" s="13"/>
      <c r="Q1256" s="13"/>
      <c r="R1256" s="95"/>
      <c r="S1256" s="13"/>
      <c r="T1256" s="13"/>
      <c r="U1256" s="95"/>
      <c r="V1256" s="16">
        <f t="shared" si="36"/>
        <v>1208.0131570000001</v>
      </c>
      <c r="W1256" s="185">
        <v>1208.0131570000001</v>
      </c>
      <c r="X1256" s="185">
        <f t="shared" si="38"/>
        <v>1208.0131570000001</v>
      </c>
      <c r="Y1256" s="11" t="s">
        <v>34</v>
      </c>
      <c r="Z1256" s="13">
        <v>42</v>
      </c>
      <c r="AA1256" s="13">
        <v>13</v>
      </c>
      <c r="AB1256" s="13">
        <v>5</v>
      </c>
      <c r="AC1256" s="13"/>
      <c r="AD1256" s="13"/>
    </row>
    <row r="1257" spans="1:31" ht="36" hidden="1" customHeight="1">
      <c r="A1257" s="32">
        <v>11</v>
      </c>
      <c r="B1257" s="186" t="s">
        <v>3771</v>
      </c>
      <c r="C1257" s="174" t="s">
        <v>3772</v>
      </c>
      <c r="D1257" s="175" t="s">
        <v>32</v>
      </c>
      <c r="E1257" s="174" t="s">
        <v>3437</v>
      </c>
      <c r="F1257" s="184">
        <v>6226548</v>
      </c>
      <c r="G1257" s="94"/>
      <c r="H1257" s="13"/>
      <c r="I1257" s="13"/>
      <c r="J1257" s="13"/>
      <c r="K1257" s="94">
        <v>100</v>
      </c>
      <c r="L1257" s="13"/>
      <c r="M1257" s="94"/>
      <c r="N1257" s="13"/>
      <c r="O1257" s="95">
        <v>50</v>
      </c>
      <c r="P1257" s="13"/>
      <c r="Q1257" s="13"/>
      <c r="R1257" s="95"/>
      <c r="S1257" s="13"/>
      <c r="T1257" s="13"/>
      <c r="U1257" s="95"/>
      <c r="V1257" s="16">
        <f t="shared" si="36"/>
        <v>1115.2563564000002</v>
      </c>
      <c r="W1257" s="185">
        <v>1115.2563564000002</v>
      </c>
      <c r="X1257" s="185">
        <f t="shared" si="38"/>
        <v>1115.2563564000002</v>
      </c>
      <c r="Y1257" s="11" t="s">
        <v>34</v>
      </c>
      <c r="Z1257" s="13">
        <v>42</v>
      </c>
      <c r="AA1257" s="13">
        <v>13</v>
      </c>
      <c r="AB1257" s="13">
        <v>5</v>
      </c>
      <c r="AC1257" s="13"/>
      <c r="AD1257" s="13"/>
    </row>
    <row r="1258" spans="1:31" ht="36" hidden="1" customHeight="1">
      <c r="A1258" s="32">
        <v>12</v>
      </c>
      <c r="B1258" s="186" t="s">
        <v>3773</v>
      </c>
      <c r="C1258" s="174" t="s">
        <v>3774</v>
      </c>
      <c r="D1258" s="175" t="s">
        <v>32</v>
      </c>
      <c r="E1258" s="174" t="s">
        <v>411</v>
      </c>
      <c r="F1258" s="184">
        <v>7231871</v>
      </c>
      <c r="G1258" s="94"/>
      <c r="H1258" s="13"/>
      <c r="I1258" s="13"/>
      <c r="J1258" s="13"/>
      <c r="K1258" s="94"/>
      <c r="L1258" s="13"/>
      <c r="M1258" s="94"/>
      <c r="N1258" s="13"/>
      <c r="O1258" s="95"/>
      <c r="P1258" s="13"/>
      <c r="Q1258" s="13"/>
      <c r="R1258" s="95"/>
      <c r="S1258" s="13"/>
      <c r="T1258" s="13"/>
      <c r="U1258" s="95"/>
      <c r="V1258" s="16">
        <f t="shared" si="36"/>
        <v>1115.8776953000001</v>
      </c>
      <c r="W1258" s="185">
        <v>1115.8776953000001</v>
      </c>
      <c r="X1258" s="185">
        <f t="shared" si="38"/>
        <v>1115.8776953000001</v>
      </c>
      <c r="Y1258" s="11" t="s">
        <v>34</v>
      </c>
      <c r="Z1258" s="13">
        <v>42</v>
      </c>
      <c r="AA1258" s="13">
        <v>13</v>
      </c>
      <c r="AB1258" s="13">
        <v>5</v>
      </c>
      <c r="AC1258" s="13"/>
      <c r="AD1258" s="13"/>
    </row>
    <row r="1259" spans="1:31" ht="36" hidden="1" customHeight="1">
      <c r="A1259" s="32">
        <v>13</v>
      </c>
      <c r="B1259" s="183" t="s">
        <v>3775</v>
      </c>
      <c r="C1259" s="174" t="s">
        <v>3776</v>
      </c>
      <c r="D1259" s="175" t="s">
        <v>32</v>
      </c>
      <c r="E1259" s="174" t="s">
        <v>3444</v>
      </c>
      <c r="F1259" s="184">
        <v>9641262</v>
      </c>
      <c r="G1259" s="94"/>
      <c r="H1259" s="13"/>
      <c r="I1259" s="13"/>
      <c r="J1259" s="13"/>
      <c r="K1259" s="94"/>
      <c r="L1259" s="13"/>
      <c r="M1259" s="94"/>
      <c r="N1259" s="13"/>
      <c r="O1259" s="95"/>
      <c r="P1259" s="13"/>
      <c r="Q1259" s="13"/>
      <c r="R1259" s="95"/>
      <c r="S1259" s="13"/>
      <c r="T1259" s="13"/>
      <c r="U1259" s="95"/>
      <c r="V1259" s="16">
        <f t="shared" si="36"/>
        <v>1487.6467266000002</v>
      </c>
      <c r="W1259" s="185">
        <v>1487.6467266000002</v>
      </c>
      <c r="X1259" s="185">
        <f t="shared" si="38"/>
        <v>1487.6467266000002</v>
      </c>
      <c r="Y1259" s="11" t="s">
        <v>34</v>
      </c>
      <c r="Z1259" s="13">
        <v>42</v>
      </c>
      <c r="AA1259" s="13">
        <v>13</v>
      </c>
      <c r="AB1259" s="13">
        <v>5</v>
      </c>
      <c r="AC1259" s="13"/>
      <c r="AD1259" s="13"/>
    </row>
    <row r="1260" spans="1:31" ht="36" hidden="1" customHeight="1">
      <c r="A1260" s="32">
        <v>14</v>
      </c>
      <c r="B1260" s="190" t="s">
        <v>3777</v>
      </c>
      <c r="C1260" s="174" t="s">
        <v>3778</v>
      </c>
      <c r="D1260" s="175" t="s">
        <v>32</v>
      </c>
      <c r="E1260" s="174" t="s">
        <v>3448</v>
      </c>
      <c r="F1260" s="184">
        <v>6257070</v>
      </c>
      <c r="G1260" s="94"/>
      <c r="H1260" s="13"/>
      <c r="I1260" s="13"/>
      <c r="J1260" s="13"/>
      <c r="K1260" s="94">
        <v>347</v>
      </c>
      <c r="L1260" s="13"/>
      <c r="M1260" s="94"/>
      <c r="N1260" s="13"/>
      <c r="O1260" s="95">
        <v>2.7</v>
      </c>
      <c r="P1260" s="13"/>
      <c r="Q1260" s="13"/>
      <c r="R1260" s="95"/>
      <c r="S1260" s="13"/>
      <c r="T1260" s="13"/>
      <c r="U1260" s="95"/>
      <c r="V1260" s="16">
        <f t="shared" si="36"/>
        <v>1322.2409010000001</v>
      </c>
      <c r="W1260" s="185">
        <v>1322.2409010000001</v>
      </c>
      <c r="X1260" s="185">
        <f t="shared" si="38"/>
        <v>1322.2409010000001</v>
      </c>
      <c r="Y1260" s="11" t="s">
        <v>34</v>
      </c>
      <c r="Z1260" s="13">
        <v>42</v>
      </c>
      <c r="AA1260" s="13">
        <v>13</v>
      </c>
      <c r="AB1260" s="13">
        <v>5</v>
      </c>
      <c r="AC1260" s="13"/>
      <c r="AD1260" s="13"/>
    </row>
    <row r="1261" spans="1:31" ht="36" hidden="1" customHeight="1">
      <c r="A1261" s="32">
        <v>15</v>
      </c>
      <c r="B1261" s="183" t="s">
        <v>3779</v>
      </c>
      <c r="C1261" s="174" t="s">
        <v>3780</v>
      </c>
      <c r="D1261" s="175" t="s">
        <v>32</v>
      </c>
      <c r="E1261" s="174" t="s">
        <v>3452</v>
      </c>
      <c r="F1261" s="184">
        <v>6938026</v>
      </c>
      <c r="G1261" s="94"/>
      <c r="H1261" s="13"/>
      <c r="I1261" s="13"/>
      <c r="J1261" s="13"/>
      <c r="K1261" s="94">
        <v>500</v>
      </c>
      <c r="L1261" s="13"/>
      <c r="M1261" s="94"/>
      <c r="N1261" s="13"/>
      <c r="O1261" s="95">
        <v>5.8259999999999996</v>
      </c>
      <c r="P1261" s="13"/>
      <c r="Q1261" s="13"/>
      <c r="R1261" s="95"/>
      <c r="S1261" s="13"/>
      <c r="T1261" s="13"/>
      <c r="U1261" s="95"/>
      <c r="V1261" s="16">
        <f t="shared" si="36"/>
        <v>1586.6547117999999</v>
      </c>
      <c r="W1261" s="185">
        <v>1586.6547117999999</v>
      </c>
      <c r="X1261" s="185">
        <f t="shared" si="38"/>
        <v>1586.6547117999999</v>
      </c>
      <c r="Y1261" s="11" t="s">
        <v>34</v>
      </c>
      <c r="Z1261" s="13">
        <v>42</v>
      </c>
      <c r="AA1261" s="13">
        <v>13</v>
      </c>
      <c r="AB1261" s="13">
        <v>5</v>
      </c>
      <c r="AC1261" s="38" t="s">
        <v>3781</v>
      </c>
      <c r="AD1261" s="38">
        <v>928</v>
      </c>
    </row>
    <row r="1262" spans="1:31" ht="36" hidden="1" customHeight="1">
      <c r="A1262" s="32">
        <v>16</v>
      </c>
      <c r="B1262" s="186" t="s">
        <v>3782</v>
      </c>
      <c r="C1262" s="175" t="s">
        <v>3783</v>
      </c>
      <c r="D1262" s="175" t="s">
        <v>32</v>
      </c>
      <c r="E1262" s="175" t="s">
        <v>1237</v>
      </c>
      <c r="F1262" s="184">
        <v>16872547</v>
      </c>
      <c r="G1262" s="94"/>
      <c r="H1262" s="13"/>
      <c r="I1262" s="13"/>
      <c r="J1262" s="13"/>
      <c r="K1262" s="94"/>
      <c r="L1262" s="13"/>
      <c r="M1262" s="94">
        <v>550</v>
      </c>
      <c r="N1262" s="13"/>
      <c r="O1262" s="95"/>
      <c r="P1262" s="13"/>
      <c r="Q1262" s="13"/>
      <c r="R1262" s="95"/>
      <c r="S1262" s="13"/>
      <c r="T1262" s="13"/>
      <c r="U1262" s="95"/>
      <c r="V1262" s="16">
        <f t="shared" si="36"/>
        <v>3147.9340021000003</v>
      </c>
      <c r="W1262" s="185">
        <v>3147.9340021000003</v>
      </c>
      <c r="X1262" s="185">
        <f t="shared" si="38"/>
        <v>3147.9340021000003</v>
      </c>
      <c r="Y1262" s="11" t="s">
        <v>34</v>
      </c>
      <c r="Z1262" s="13">
        <v>42</v>
      </c>
      <c r="AA1262" s="13">
        <v>13</v>
      </c>
      <c r="AB1262" s="13">
        <v>5</v>
      </c>
      <c r="AC1262" s="38" t="s">
        <v>3784</v>
      </c>
      <c r="AD1262" s="38">
        <v>935</v>
      </c>
    </row>
    <row r="1263" spans="1:31" ht="36" hidden="1" customHeight="1">
      <c r="A1263" s="32">
        <v>17</v>
      </c>
      <c r="B1263" s="190" t="s">
        <v>3785</v>
      </c>
      <c r="C1263" s="174" t="s">
        <v>3786</v>
      </c>
      <c r="D1263" s="175" t="s">
        <v>32</v>
      </c>
      <c r="E1263" s="174" t="s">
        <v>109</v>
      </c>
      <c r="F1263" s="184">
        <v>16022321</v>
      </c>
      <c r="G1263" s="94"/>
      <c r="H1263" s="13"/>
      <c r="I1263" s="13"/>
      <c r="J1263" s="13"/>
      <c r="K1263" s="94"/>
      <c r="L1263" s="13"/>
      <c r="M1263" s="94"/>
      <c r="N1263" s="13"/>
      <c r="O1263" s="95"/>
      <c r="P1263" s="13"/>
      <c r="Q1263" s="13"/>
      <c r="R1263" s="95"/>
      <c r="S1263" s="13"/>
      <c r="T1263" s="13"/>
      <c r="U1263" s="95"/>
      <c r="V1263" s="16">
        <f t="shared" si="36"/>
        <v>2472.2441303000001</v>
      </c>
      <c r="W1263" s="185">
        <v>2472.2441303000001</v>
      </c>
      <c r="X1263" s="185">
        <f t="shared" si="38"/>
        <v>2472.2441303000001</v>
      </c>
      <c r="Y1263" s="11" t="s">
        <v>34</v>
      </c>
      <c r="Z1263" s="13">
        <v>42</v>
      </c>
      <c r="AA1263" s="13">
        <v>13</v>
      </c>
      <c r="AB1263" s="13">
        <v>5</v>
      </c>
      <c r="AC1263" s="38" t="s">
        <v>3787</v>
      </c>
      <c r="AD1263" s="38">
        <v>939</v>
      </c>
    </row>
    <row r="1264" spans="1:31" ht="36" hidden="1" customHeight="1">
      <c r="A1264" s="32">
        <v>18</v>
      </c>
      <c r="B1264" s="190" t="s">
        <v>3788</v>
      </c>
      <c r="C1264" s="174" t="s">
        <v>3789</v>
      </c>
      <c r="D1264" s="175" t="s">
        <v>32</v>
      </c>
      <c r="E1264" s="174" t="s">
        <v>3425</v>
      </c>
      <c r="F1264" s="184">
        <v>5138159</v>
      </c>
      <c r="G1264" s="94"/>
      <c r="H1264" s="13"/>
      <c r="I1264" s="13"/>
      <c r="J1264" s="13"/>
      <c r="K1264" s="94">
        <v>250</v>
      </c>
      <c r="L1264" s="13"/>
      <c r="M1264" s="94"/>
      <c r="N1264" s="13"/>
      <c r="O1264" s="95">
        <v>3</v>
      </c>
      <c r="P1264" s="13"/>
      <c r="Q1264" s="13"/>
      <c r="R1264" s="95"/>
      <c r="S1264" s="13"/>
      <c r="T1264" s="13"/>
      <c r="U1264" s="95"/>
      <c r="V1264" s="16">
        <f t="shared" si="36"/>
        <v>1050.9679337000002</v>
      </c>
      <c r="W1264" s="185">
        <v>1050.9679337000002</v>
      </c>
      <c r="X1264" s="185">
        <f t="shared" si="38"/>
        <v>1050.9679337000002</v>
      </c>
      <c r="Y1264" s="11" t="s">
        <v>34</v>
      </c>
      <c r="Z1264" s="13">
        <v>42</v>
      </c>
      <c r="AA1264" s="13">
        <v>13</v>
      </c>
      <c r="AB1264" s="13">
        <v>5</v>
      </c>
      <c r="AC1264" s="13"/>
      <c r="AD1264" s="13"/>
    </row>
    <row r="1265" spans="1:31" ht="36" hidden="1" customHeight="1">
      <c r="A1265" s="32">
        <v>19</v>
      </c>
      <c r="B1265" s="190" t="s">
        <v>3790</v>
      </c>
      <c r="C1265" s="174" t="s">
        <v>3791</v>
      </c>
      <c r="D1265" s="175" t="s">
        <v>539</v>
      </c>
      <c r="E1265" s="174" t="s">
        <v>3464</v>
      </c>
      <c r="F1265" s="184">
        <v>5462732</v>
      </c>
      <c r="G1265" s="94"/>
      <c r="H1265" s="13"/>
      <c r="I1265" s="13"/>
      <c r="J1265" s="13"/>
      <c r="K1265" s="94"/>
      <c r="L1265" s="13"/>
      <c r="M1265" s="94"/>
      <c r="N1265" s="13"/>
      <c r="O1265" s="95"/>
      <c r="P1265" s="13"/>
      <c r="Q1265" s="13"/>
      <c r="R1265" s="95"/>
      <c r="S1265" s="13"/>
      <c r="T1265" s="13"/>
      <c r="U1265" s="95"/>
      <c r="V1265" s="16">
        <f t="shared" si="36"/>
        <v>842.89954760000001</v>
      </c>
      <c r="W1265" s="185">
        <v>842.89954760000001</v>
      </c>
      <c r="X1265" s="185">
        <f t="shared" si="38"/>
        <v>842.89954760000001</v>
      </c>
      <c r="Y1265" s="174" t="s">
        <v>34</v>
      </c>
      <c r="Z1265" s="13">
        <v>42</v>
      </c>
      <c r="AA1265" s="13">
        <v>13</v>
      </c>
      <c r="AB1265" s="13">
        <v>6</v>
      </c>
      <c r="AC1265" s="38" t="s">
        <v>3792</v>
      </c>
      <c r="AD1265" s="38">
        <v>933</v>
      </c>
      <c r="AE1265" s="10">
        <f>AE1264+1</f>
        <v>1</v>
      </c>
    </row>
    <row r="1266" spans="1:31" ht="36" hidden="1" customHeight="1">
      <c r="A1266" s="32">
        <v>20</v>
      </c>
      <c r="B1266" s="186" t="s">
        <v>3793</v>
      </c>
      <c r="C1266" s="174" t="s">
        <v>3794</v>
      </c>
      <c r="D1266" s="175" t="s">
        <v>947</v>
      </c>
      <c r="E1266" s="175" t="s">
        <v>3467</v>
      </c>
      <c r="F1266" s="184">
        <v>7595480</v>
      </c>
      <c r="G1266" s="94"/>
      <c r="H1266" s="13"/>
      <c r="I1266" s="13"/>
      <c r="J1266" s="13"/>
      <c r="K1266" s="94"/>
      <c r="L1266" s="13"/>
      <c r="M1266" s="94"/>
      <c r="N1266" s="13"/>
      <c r="O1266" s="95"/>
      <c r="P1266" s="13"/>
      <c r="Q1266" s="13"/>
      <c r="R1266" s="95">
        <v>1000</v>
      </c>
      <c r="S1266" s="13"/>
      <c r="T1266" s="13"/>
      <c r="U1266" s="95"/>
      <c r="V1266" s="16">
        <f t="shared" si="36"/>
        <v>1172.8825640000002</v>
      </c>
      <c r="W1266" s="185">
        <v>1171.9825640000001</v>
      </c>
      <c r="X1266" s="185">
        <f t="shared" si="38"/>
        <v>1171.9825640000001</v>
      </c>
      <c r="Y1266" s="11" t="s">
        <v>34</v>
      </c>
      <c r="Z1266" s="13">
        <v>42</v>
      </c>
      <c r="AA1266" s="13">
        <v>13</v>
      </c>
      <c r="AB1266" s="13">
        <v>5</v>
      </c>
      <c r="AC1266" s="13"/>
      <c r="AD1266" s="13"/>
      <c r="AE1266" s="10">
        <f>AE1265+1</f>
        <v>2</v>
      </c>
    </row>
    <row r="1267" spans="1:31" ht="36" hidden="1" customHeight="1">
      <c r="A1267" s="32">
        <v>21</v>
      </c>
      <c r="B1267" s="186" t="s">
        <v>3795</v>
      </c>
      <c r="C1267" s="174" t="s">
        <v>3796</v>
      </c>
      <c r="D1267" s="175" t="s">
        <v>539</v>
      </c>
      <c r="E1267" s="175" t="s">
        <v>3797</v>
      </c>
      <c r="F1267" s="184">
        <v>2906527</v>
      </c>
      <c r="G1267" s="94"/>
      <c r="H1267" s="13"/>
      <c r="I1267" s="13"/>
      <c r="J1267" s="13"/>
      <c r="K1267" s="94"/>
      <c r="L1267" s="13"/>
      <c r="M1267" s="94"/>
      <c r="N1267" s="13"/>
      <c r="O1267" s="95">
        <v>50</v>
      </c>
      <c r="P1267" s="13"/>
      <c r="Q1267" s="13"/>
      <c r="R1267" s="95"/>
      <c r="S1267" s="13"/>
      <c r="T1267" s="13"/>
      <c r="U1267" s="95">
        <v>1000</v>
      </c>
      <c r="V1267" s="16">
        <f t="shared" si="36"/>
        <v>500.97711610000005</v>
      </c>
      <c r="W1267" s="185">
        <v>506</v>
      </c>
      <c r="X1267" s="185">
        <f t="shared" si="38"/>
        <v>506</v>
      </c>
      <c r="Y1267" s="174" t="s">
        <v>34</v>
      </c>
      <c r="Z1267" s="13">
        <v>42</v>
      </c>
      <c r="AA1267" s="13">
        <v>13</v>
      </c>
      <c r="AB1267" s="13">
        <v>6</v>
      </c>
      <c r="AC1267" s="13"/>
      <c r="AD1267" s="13"/>
      <c r="AE1267" s="10">
        <f>AE1266+1</f>
        <v>3</v>
      </c>
    </row>
    <row r="1268" spans="1:31" ht="36" hidden="1" customHeight="1">
      <c r="A1268" s="32">
        <v>22</v>
      </c>
      <c r="B1268" s="186" t="s">
        <v>3798</v>
      </c>
      <c r="C1268" s="174" t="s">
        <v>3748</v>
      </c>
      <c r="D1268" s="175" t="s">
        <v>947</v>
      </c>
      <c r="E1268" s="175" t="s">
        <v>3475</v>
      </c>
      <c r="F1268" s="184">
        <v>3560000</v>
      </c>
      <c r="G1268" s="94">
        <v>3815</v>
      </c>
      <c r="H1268" s="13"/>
      <c r="I1268" s="13"/>
      <c r="J1268" s="13"/>
      <c r="K1268" s="94"/>
      <c r="L1268" s="13"/>
      <c r="M1268" s="94">
        <v>43.5</v>
      </c>
      <c r="N1268" s="13"/>
      <c r="O1268" s="95"/>
      <c r="P1268" s="13"/>
      <c r="Q1268" s="13"/>
      <c r="R1268" s="95"/>
      <c r="S1268" s="13"/>
      <c r="T1268" s="13"/>
      <c r="U1268" s="95"/>
      <c r="V1268" s="16">
        <f t="shared" si="36"/>
        <v>3262.873</v>
      </c>
      <c r="W1268" s="185">
        <v>3262.873</v>
      </c>
      <c r="X1268" s="185">
        <f t="shared" si="38"/>
        <v>3262.873</v>
      </c>
      <c r="Y1268" s="11" t="s">
        <v>34</v>
      </c>
      <c r="Z1268" s="13">
        <v>42</v>
      </c>
      <c r="AA1268" s="13">
        <v>13</v>
      </c>
      <c r="AB1268" s="13">
        <v>5</v>
      </c>
      <c r="AC1268" s="38" t="s">
        <v>3799</v>
      </c>
      <c r="AD1268" s="38">
        <v>931</v>
      </c>
      <c r="AE1268" s="10">
        <f>AE1267+1</f>
        <v>4</v>
      </c>
    </row>
    <row r="1269" spans="1:31" ht="36" hidden="1" customHeight="1">
      <c r="A1269" s="32">
        <v>23</v>
      </c>
      <c r="B1269" s="186" t="s">
        <v>3800</v>
      </c>
      <c r="C1269" s="174" t="s">
        <v>3801</v>
      </c>
      <c r="D1269" s="175" t="s">
        <v>947</v>
      </c>
      <c r="E1269" s="175" t="s">
        <v>3448</v>
      </c>
      <c r="F1269" s="184">
        <v>12423412</v>
      </c>
      <c r="G1269" s="94"/>
      <c r="H1269" s="13"/>
      <c r="I1269" s="13"/>
      <c r="J1269" s="13"/>
      <c r="K1269" s="94"/>
      <c r="L1269" s="13"/>
      <c r="M1269" s="94"/>
      <c r="N1269" s="13"/>
      <c r="O1269" s="95"/>
      <c r="P1269" s="13"/>
      <c r="Q1269" s="13"/>
      <c r="R1269" s="13"/>
      <c r="S1269" s="13"/>
      <c r="T1269" s="13"/>
      <c r="U1269" s="95"/>
      <c r="V1269" s="16">
        <f t="shared" si="36"/>
        <v>1916.9324716000001</v>
      </c>
      <c r="W1269" s="185">
        <v>1910</v>
      </c>
      <c r="X1269" s="185">
        <f t="shared" si="38"/>
        <v>1916.9324716000001</v>
      </c>
      <c r="Y1269" s="11" t="s">
        <v>51</v>
      </c>
      <c r="Z1269" s="13">
        <v>42</v>
      </c>
      <c r="AA1269" s="13">
        <v>13</v>
      </c>
      <c r="AB1269" s="13">
        <v>5</v>
      </c>
      <c r="AC1269" s="13"/>
      <c r="AD1269" s="13"/>
      <c r="AE1269" s="10">
        <f>AE1268+1</f>
        <v>5</v>
      </c>
    </row>
    <row r="1270" spans="1:31" ht="36" hidden="1" customHeight="1">
      <c r="A1270" s="32">
        <v>1</v>
      </c>
      <c r="B1270" s="77" t="s">
        <v>3802</v>
      </c>
      <c r="C1270" s="52" t="s">
        <v>3803</v>
      </c>
      <c r="D1270" s="191" t="s">
        <v>32</v>
      </c>
      <c r="E1270" s="52" t="s">
        <v>3804</v>
      </c>
      <c r="F1270" s="23">
        <f>10522720+4071400</f>
        <v>14594120</v>
      </c>
      <c r="G1270" s="85">
        <v>0</v>
      </c>
      <c r="H1270" s="13"/>
      <c r="I1270" s="13"/>
      <c r="J1270" s="13"/>
      <c r="K1270" s="192">
        <v>161.76</v>
      </c>
      <c r="L1270" s="13"/>
      <c r="M1270" s="23">
        <v>0</v>
      </c>
      <c r="N1270" s="13"/>
      <c r="O1270" s="23">
        <v>0</v>
      </c>
      <c r="P1270" s="13"/>
      <c r="Q1270" s="13"/>
      <c r="R1270" s="23">
        <v>0</v>
      </c>
      <c r="S1270" s="13"/>
      <c r="T1270" s="13"/>
      <c r="U1270" s="13"/>
      <c r="V1270" s="16">
        <f t="shared" si="36"/>
        <v>2416.8679160000002</v>
      </c>
      <c r="W1270" s="73">
        <v>2416.8679160000002</v>
      </c>
      <c r="X1270" s="73">
        <f t="shared" si="38"/>
        <v>2416.8679160000002</v>
      </c>
      <c r="Y1270" s="11" t="s">
        <v>34</v>
      </c>
      <c r="Z1270" s="13">
        <v>43</v>
      </c>
      <c r="AA1270" s="13">
        <v>48</v>
      </c>
      <c r="AB1270" s="13">
        <v>5</v>
      </c>
      <c r="AC1270" s="38" t="s">
        <v>3805</v>
      </c>
      <c r="AD1270" s="38">
        <v>922</v>
      </c>
    </row>
    <row r="1271" spans="1:31" ht="36" hidden="1" customHeight="1">
      <c r="A1271" s="32">
        <v>2</v>
      </c>
      <c r="B1271" s="118" t="s">
        <v>3806</v>
      </c>
      <c r="C1271" s="47" t="s">
        <v>3807</v>
      </c>
      <c r="D1271" s="191" t="s">
        <v>32</v>
      </c>
      <c r="E1271" s="47" t="s">
        <v>3808</v>
      </c>
      <c r="F1271" s="111">
        <v>14000000</v>
      </c>
      <c r="G1271" s="193">
        <v>140</v>
      </c>
      <c r="H1271" s="13"/>
      <c r="I1271" s="13"/>
      <c r="J1271" s="13"/>
      <c r="K1271" s="193">
        <v>60.4</v>
      </c>
      <c r="L1271" s="13"/>
      <c r="M1271" s="194">
        <v>0</v>
      </c>
      <c r="N1271" s="13"/>
      <c r="O1271" s="194">
        <v>0</v>
      </c>
      <c r="P1271" s="13"/>
      <c r="Q1271" s="13"/>
      <c r="R1271" s="193">
        <v>5740000</v>
      </c>
      <c r="S1271" s="13"/>
      <c r="T1271" s="13"/>
      <c r="U1271" s="13"/>
      <c r="V1271" s="16">
        <f t="shared" si="36"/>
        <v>7485.8080000000009</v>
      </c>
      <c r="W1271" s="147">
        <v>7471.8080000000009</v>
      </c>
      <c r="X1271" s="73">
        <f t="shared" si="38"/>
        <v>7471.8080000000009</v>
      </c>
      <c r="Y1271" s="11" t="s">
        <v>34</v>
      </c>
      <c r="Z1271" s="13">
        <v>43</v>
      </c>
      <c r="AA1271" s="13">
        <v>48</v>
      </c>
      <c r="AB1271" s="13">
        <v>5</v>
      </c>
      <c r="AC1271" s="38" t="s">
        <v>3809</v>
      </c>
      <c r="AD1271" s="38">
        <v>925</v>
      </c>
    </row>
    <row r="1272" spans="1:31" ht="36" hidden="1" customHeight="1">
      <c r="A1272" s="32">
        <v>3</v>
      </c>
      <c r="B1272" s="118" t="s">
        <v>3810</v>
      </c>
      <c r="C1272" s="47" t="s">
        <v>3811</v>
      </c>
      <c r="D1272" s="191" t="s">
        <v>32</v>
      </c>
      <c r="E1272" s="47" t="s">
        <v>3812</v>
      </c>
      <c r="F1272" s="111">
        <v>8152600</v>
      </c>
      <c r="G1272" s="111">
        <v>1298</v>
      </c>
      <c r="H1272" s="13"/>
      <c r="I1272" s="13"/>
      <c r="J1272" s="13"/>
      <c r="K1272" s="193">
        <v>40.65</v>
      </c>
      <c r="L1272" s="13"/>
      <c r="M1272" s="194">
        <v>0</v>
      </c>
      <c r="N1272" s="13"/>
      <c r="O1272" s="194">
        <v>0</v>
      </c>
      <c r="P1272" s="13"/>
      <c r="Q1272" s="13"/>
      <c r="R1272" s="194">
        <v>0</v>
      </c>
      <c r="S1272" s="13"/>
      <c r="T1272" s="13"/>
      <c r="U1272" s="13"/>
      <c r="V1272" s="16">
        <f t="shared" si="36"/>
        <v>2208.0091800000005</v>
      </c>
      <c r="W1272" s="147">
        <v>2078.2091800000003</v>
      </c>
      <c r="X1272" s="73">
        <f t="shared" si="38"/>
        <v>2078.2091800000003</v>
      </c>
      <c r="Y1272" s="11" t="s">
        <v>34</v>
      </c>
      <c r="Z1272" s="13">
        <v>43</v>
      </c>
      <c r="AA1272" s="13">
        <v>48</v>
      </c>
      <c r="AB1272" s="13">
        <v>5</v>
      </c>
      <c r="AC1272" s="38" t="s">
        <v>3813</v>
      </c>
      <c r="AD1272" s="38">
        <v>924</v>
      </c>
    </row>
    <row r="1273" spans="1:31" ht="36" hidden="1" customHeight="1">
      <c r="A1273" s="32">
        <v>4</v>
      </c>
      <c r="B1273" s="118" t="s">
        <v>3814</v>
      </c>
      <c r="C1273" s="47" t="s">
        <v>3815</v>
      </c>
      <c r="D1273" s="191" t="s">
        <v>32</v>
      </c>
      <c r="E1273" s="47" t="s">
        <v>3816</v>
      </c>
      <c r="F1273" s="111">
        <f>24130757+624078</f>
        <v>24754835</v>
      </c>
      <c r="G1273" s="194">
        <v>0</v>
      </c>
      <c r="H1273" s="13"/>
      <c r="I1273" s="13"/>
      <c r="J1273" s="13"/>
      <c r="K1273" s="193">
        <v>4.9089999999999998</v>
      </c>
      <c r="L1273" s="13"/>
      <c r="M1273" s="194">
        <v>0</v>
      </c>
      <c r="N1273" s="13"/>
      <c r="O1273" s="194">
        <v>0</v>
      </c>
      <c r="P1273" s="13"/>
      <c r="Q1273" s="13"/>
      <c r="R1273" s="194">
        <v>0</v>
      </c>
      <c r="S1273" s="13"/>
      <c r="T1273" s="13"/>
      <c r="U1273" s="13"/>
      <c r="V1273" s="16">
        <f t="shared" si="36"/>
        <v>3824.6782205000004</v>
      </c>
      <c r="W1273" s="147">
        <v>3824.6782205000004</v>
      </c>
      <c r="X1273" s="73">
        <f t="shared" si="38"/>
        <v>3824.6782205000004</v>
      </c>
      <c r="Y1273" s="11" t="s">
        <v>34</v>
      </c>
      <c r="Z1273" s="13">
        <v>43</v>
      </c>
      <c r="AA1273" s="13">
        <v>48</v>
      </c>
      <c r="AB1273" s="13">
        <v>5</v>
      </c>
      <c r="AC1273" s="38" t="s">
        <v>3817</v>
      </c>
      <c r="AD1273" s="38">
        <v>927</v>
      </c>
    </row>
    <row r="1274" spans="1:31" ht="36" hidden="1" customHeight="1">
      <c r="A1274" s="32">
        <v>5</v>
      </c>
      <c r="B1274" s="118" t="s">
        <v>3818</v>
      </c>
      <c r="C1274" s="47" t="s">
        <v>3819</v>
      </c>
      <c r="D1274" s="191" t="s">
        <v>32</v>
      </c>
      <c r="E1274" s="47" t="s">
        <v>3820</v>
      </c>
      <c r="F1274" s="195" t="s">
        <v>3821</v>
      </c>
      <c r="G1274" s="193">
        <v>2692.56</v>
      </c>
      <c r="H1274" s="13"/>
      <c r="I1274" s="13"/>
      <c r="J1274" s="13"/>
      <c r="K1274" s="196">
        <v>53.604999999999997</v>
      </c>
      <c r="L1274" s="13"/>
      <c r="M1274" s="194">
        <v>0</v>
      </c>
      <c r="N1274" s="13"/>
      <c r="O1274" s="194">
        <v>0</v>
      </c>
      <c r="P1274" s="13"/>
      <c r="Q1274" s="13"/>
      <c r="R1274" s="194">
        <v>0</v>
      </c>
      <c r="S1274" s="13"/>
      <c r="T1274" s="13"/>
      <c r="U1274" s="13"/>
      <c r="V1274" s="16">
        <f t="shared" si="36"/>
        <v>1939.6101178559998</v>
      </c>
      <c r="W1274" s="147">
        <v>1541.974956</v>
      </c>
      <c r="X1274" s="73">
        <f t="shared" si="38"/>
        <v>1541.974956</v>
      </c>
      <c r="Y1274" s="11" t="s">
        <v>34</v>
      </c>
      <c r="Z1274" s="13">
        <v>43</v>
      </c>
      <c r="AA1274" s="13">
        <v>48</v>
      </c>
      <c r="AB1274" s="13">
        <v>5</v>
      </c>
      <c r="AC1274" s="38" t="s">
        <v>3822</v>
      </c>
      <c r="AD1274" s="38">
        <v>923</v>
      </c>
    </row>
    <row r="1275" spans="1:31" ht="36" hidden="1" customHeight="1">
      <c r="A1275" s="32">
        <v>1</v>
      </c>
      <c r="B1275" s="118" t="s">
        <v>3823</v>
      </c>
      <c r="C1275" s="47" t="s">
        <v>3824</v>
      </c>
      <c r="D1275" s="48" t="s">
        <v>539</v>
      </c>
      <c r="E1275" s="47" t="s">
        <v>3825</v>
      </c>
      <c r="F1275" s="108">
        <v>4005270</v>
      </c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16">
        <f t="shared" si="36"/>
        <v>618.01316100000008</v>
      </c>
      <c r="W1275" s="80">
        <f>F1275*0.0001543</f>
        <v>618.01316100000008</v>
      </c>
      <c r="X1275" s="59">
        <f t="shared" si="38"/>
        <v>618.01316100000008</v>
      </c>
      <c r="Y1275" s="16" t="s">
        <v>34</v>
      </c>
      <c r="Z1275" s="118">
        <v>44</v>
      </c>
      <c r="AA1275" s="118">
        <v>35</v>
      </c>
      <c r="AB1275" s="118">
        <v>6</v>
      </c>
      <c r="AC1275" s="118" t="s">
        <v>3826</v>
      </c>
      <c r="AD1275" s="118">
        <v>2697</v>
      </c>
      <c r="AE1275" s="10" t="e">
        <f>#REF!+1</f>
        <v>#REF!</v>
      </c>
    </row>
    <row r="1276" spans="1:31" ht="36" hidden="1" customHeight="1">
      <c r="A1276" s="32">
        <v>2</v>
      </c>
      <c r="B1276" s="118" t="s">
        <v>3827</v>
      </c>
      <c r="C1276" s="48" t="s">
        <v>3828</v>
      </c>
      <c r="D1276" s="48" t="s">
        <v>539</v>
      </c>
      <c r="E1276" s="48" t="s">
        <v>147</v>
      </c>
      <c r="F1276" s="108">
        <v>9696400</v>
      </c>
      <c r="G1276" s="114"/>
      <c r="H1276" s="114"/>
      <c r="I1276" s="114"/>
      <c r="J1276" s="114"/>
      <c r="K1276" s="114"/>
      <c r="L1276" s="114"/>
      <c r="M1276" s="114"/>
      <c r="N1276" s="114"/>
      <c r="O1276" s="114"/>
      <c r="P1276" s="114"/>
      <c r="Q1276" s="114"/>
      <c r="R1276" s="114"/>
      <c r="S1276" s="114"/>
      <c r="T1276" s="114"/>
      <c r="U1276" s="114"/>
      <c r="V1276" s="16">
        <f t="shared" si="36"/>
        <v>1496.15452</v>
      </c>
      <c r="W1276" s="80">
        <f>F1276*0.0001543</f>
        <v>1496.15452</v>
      </c>
      <c r="X1276" s="59">
        <f t="shared" si="38"/>
        <v>1496.15452</v>
      </c>
      <c r="Y1276" s="16" t="s">
        <v>34</v>
      </c>
      <c r="Z1276" s="118">
        <v>44</v>
      </c>
      <c r="AA1276" s="118">
        <v>35</v>
      </c>
      <c r="AB1276" s="118">
        <v>6</v>
      </c>
      <c r="AC1276" s="118" t="s">
        <v>3829</v>
      </c>
      <c r="AD1276" s="118">
        <v>951</v>
      </c>
      <c r="AE1276" s="10" t="e">
        <f>AE1275+1</f>
        <v>#REF!</v>
      </c>
    </row>
    <row r="1277" spans="1:31" ht="36" hidden="1" customHeight="1">
      <c r="A1277" s="32">
        <v>3</v>
      </c>
      <c r="B1277" s="46" t="s">
        <v>3830</v>
      </c>
      <c r="C1277" s="47" t="s">
        <v>3831</v>
      </c>
      <c r="D1277" s="48" t="s">
        <v>539</v>
      </c>
      <c r="E1277" s="47" t="s">
        <v>3825</v>
      </c>
      <c r="F1277" s="16">
        <v>5280000</v>
      </c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16">
        <f t="shared" si="36"/>
        <v>814.70400000000006</v>
      </c>
      <c r="W1277" s="157">
        <f>5050650*0.0001543</f>
        <v>779.31529500000011</v>
      </c>
      <c r="X1277" s="59">
        <f t="shared" si="38"/>
        <v>814.70400000000006</v>
      </c>
      <c r="Y1277" s="16" t="s">
        <v>51</v>
      </c>
      <c r="Z1277" s="118">
        <v>44</v>
      </c>
      <c r="AA1277" s="118">
        <v>35</v>
      </c>
      <c r="AB1277" s="118">
        <v>6</v>
      </c>
      <c r="AC1277" s="118" t="s">
        <v>3832</v>
      </c>
      <c r="AD1277" s="118">
        <v>2698</v>
      </c>
      <c r="AE1277" s="10" t="e">
        <f>AE1276+1</f>
        <v>#REF!</v>
      </c>
    </row>
    <row r="1278" spans="1:31" ht="36" hidden="1" customHeight="1">
      <c r="A1278" s="32">
        <v>4</v>
      </c>
      <c r="B1278" s="118" t="s">
        <v>3833</v>
      </c>
      <c r="C1278" s="48" t="s">
        <v>3834</v>
      </c>
      <c r="D1278" s="48" t="s">
        <v>32</v>
      </c>
      <c r="E1278" s="54" t="s">
        <v>3835</v>
      </c>
      <c r="F1278" s="108">
        <v>9121848</v>
      </c>
      <c r="G1278" s="114"/>
      <c r="H1278" s="114"/>
      <c r="I1278" s="114"/>
      <c r="J1278" s="114"/>
      <c r="K1278" s="114"/>
      <c r="L1278" s="114"/>
      <c r="M1278" s="114"/>
      <c r="N1278" s="114"/>
      <c r="O1278" s="114"/>
      <c r="P1278" s="114"/>
      <c r="Q1278" s="114"/>
      <c r="R1278" s="114"/>
      <c r="S1278" s="114"/>
      <c r="T1278" s="114"/>
      <c r="U1278" s="114"/>
      <c r="V1278" s="16">
        <f t="shared" si="36"/>
        <v>1407.5011464000002</v>
      </c>
      <c r="W1278" s="59">
        <f>8249697*0.0001543</f>
        <v>1272.9282471000001</v>
      </c>
      <c r="X1278" s="59">
        <f t="shared" si="38"/>
        <v>1407.5011464000002</v>
      </c>
      <c r="Y1278" s="11" t="s">
        <v>51</v>
      </c>
      <c r="Z1278" s="118">
        <v>44</v>
      </c>
      <c r="AA1278" s="118">
        <v>35</v>
      </c>
      <c r="AB1278" s="118">
        <v>5</v>
      </c>
      <c r="AC1278" s="118" t="s">
        <v>3836</v>
      </c>
      <c r="AD1278" s="118">
        <v>947</v>
      </c>
    </row>
    <row r="1279" spans="1:31" ht="36" hidden="1" customHeight="1">
      <c r="A1279" s="32">
        <v>5</v>
      </c>
      <c r="B1279" s="118" t="s">
        <v>3837</v>
      </c>
      <c r="C1279" s="48" t="s">
        <v>3838</v>
      </c>
      <c r="D1279" s="48" t="s">
        <v>32</v>
      </c>
      <c r="E1279" s="48" t="s">
        <v>522</v>
      </c>
      <c r="F1279" s="108">
        <v>25349880</v>
      </c>
      <c r="G1279" s="114"/>
      <c r="H1279" s="114"/>
      <c r="I1279" s="114"/>
      <c r="J1279" s="114"/>
      <c r="K1279" s="114"/>
      <c r="L1279" s="114"/>
      <c r="M1279" s="114"/>
      <c r="N1279" s="114"/>
      <c r="O1279" s="114"/>
      <c r="P1279" s="114"/>
      <c r="Q1279" s="114"/>
      <c r="R1279" s="114"/>
      <c r="S1279" s="114"/>
      <c r="T1279" s="114"/>
      <c r="U1279" s="114"/>
      <c r="V1279" s="16">
        <f t="shared" si="36"/>
        <v>3911.4864840000005</v>
      </c>
      <c r="W1279" s="80">
        <f>F1279*0.0001543</f>
        <v>3911.4864840000005</v>
      </c>
      <c r="X1279" s="59">
        <f t="shared" si="38"/>
        <v>3911.4864840000005</v>
      </c>
      <c r="Y1279" s="11" t="s">
        <v>34</v>
      </c>
      <c r="Z1279" s="118">
        <v>44</v>
      </c>
      <c r="AA1279" s="118">
        <v>35</v>
      </c>
      <c r="AB1279" s="118">
        <v>5</v>
      </c>
      <c r="AC1279" s="118" t="s">
        <v>3839</v>
      </c>
      <c r="AD1279" s="118">
        <v>948</v>
      </c>
    </row>
    <row r="1280" spans="1:31" ht="36" hidden="1" customHeight="1">
      <c r="A1280" s="32">
        <v>6</v>
      </c>
      <c r="B1280" s="118" t="s">
        <v>3840</v>
      </c>
      <c r="C1280" s="48" t="s">
        <v>3841</v>
      </c>
      <c r="D1280" s="48" t="s">
        <v>32</v>
      </c>
      <c r="E1280" s="48" t="s">
        <v>125</v>
      </c>
      <c r="F1280" s="108">
        <v>46892700</v>
      </c>
      <c r="G1280" s="114"/>
      <c r="H1280" s="114"/>
      <c r="I1280" s="114"/>
      <c r="J1280" s="114"/>
      <c r="K1280" s="114"/>
      <c r="L1280" s="114"/>
      <c r="M1280" s="114"/>
      <c r="N1280" s="114"/>
      <c r="O1280" s="114"/>
      <c r="P1280" s="114"/>
      <c r="Q1280" s="114"/>
      <c r="R1280" s="114"/>
      <c r="S1280" s="114"/>
      <c r="T1280" s="114"/>
      <c r="U1280" s="114"/>
      <c r="V1280" s="16">
        <f t="shared" si="36"/>
        <v>7235.5436100000006</v>
      </c>
      <c r="W1280" s="59">
        <f>46668300*0.0001543</f>
        <v>7200.9186900000004</v>
      </c>
      <c r="X1280" s="59">
        <f t="shared" si="38"/>
        <v>7235.5436100000006</v>
      </c>
      <c r="Y1280" s="11" t="s">
        <v>51</v>
      </c>
      <c r="Z1280" s="118">
        <v>44</v>
      </c>
      <c r="AA1280" s="118">
        <v>35</v>
      </c>
      <c r="AB1280" s="118">
        <v>5</v>
      </c>
      <c r="AC1280" s="118" t="s">
        <v>3842</v>
      </c>
      <c r="AD1280" s="118">
        <v>940</v>
      </c>
    </row>
    <row r="1281" spans="1:31" ht="36" hidden="1" customHeight="1">
      <c r="A1281" s="32">
        <v>7</v>
      </c>
      <c r="B1281" s="118" t="s">
        <v>3843</v>
      </c>
      <c r="C1281" s="48" t="s">
        <v>3844</v>
      </c>
      <c r="D1281" s="48" t="s">
        <v>539</v>
      </c>
      <c r="E1281" s="48" t="s">
        <v>147</v>
      </c>
      <c r="F1281" s="108">
        <v>6489972</v>
      </c>
      <c r="G1281" s="114"/>
      <c r="H1281" s="114"/>
      <c r="I1281" s="114"/>
      <c r="J1281" s="114"/>
      <c r="K1281" s="114"/>
      <c r="L1281" s="114"/>
      <c r="M1281" s="114"/>
      <c r="N1281" s="114"/>
      <c r="O1281" s="114"/>
      <c r="P1281" s="114"/>
      <c r="Q1281" s="114"/>
      <c r="R1281" s="114"/>
      <c r="S1281" s="114"/>
      <c r="T1281" s="114"/>
      <c r="U1281" s="114"/>
      <c r="V1281" s="16">
        <f t="shared" si="36"/>
        <v>1001.4026796000001</v>
      </c>
      <c r="W1281" s="80">
        <f>F1281*0.0001543</f>
        <v>1001.4026796000001</v>
      </c>
      <c r="X1281" s="59">
        <f t="shared" si="38"/>
        <v>1001.4026796000001</v>
      </c>
      <c r="Y1281" s="16" t="s">
        <v>34</v>
      </c>
      <c r="Z1281" s="118">
        <v>44</v>
      </c>
      <c r="AA1281" s="118">
        <v>35</v>
      </c>
      <c r="AB1281" s="118">
        <v>6</v>
      </c>
      <c r="AC1281" s="118" t="s">
        <v>3845</v>
      </c>
      <c r="AD1281" s="118">
        <v>946</v>
      </c>
      <c r="AE1281" s="10">
        <f>AE1280+1</f>
        <v>1</v>
      </c>
    </row>
    <row r="1282" spans="1:31" ht="36" hidden="1" customHeight="1">
      <c r="A1282" s="32">
        <v>8</v>
      </c>
      <c r="B1282" s="118" t="s">
        <v>3846</v>
      </c>
      <c r="C1282" s="48" t="s">
        <v>3847</v>
      </c>
      <c r="D1282" s="48" t="s">
        <v>539</v>
      </c>
      <c r="E1282" s="48" t="s">
        <v>1843</v>
      </c>
      <c r="F1282" s="16">
        <v>8158500</v>
      </c>
      <c r="G1282" s="114"/>
      <c r="H1282" s="114"/>
      <c r="I1282" s="114"/>
      <c r="J1282" s="114"/>
      <c r="K1282" s="114"/>
      <c r="L1282" s="114"/>
      <c r="M1282" s="114"/>
      <c r="N1282" s="114"/>
      <c r="O1282" s="114"/>
      <c r="P1282" s="114"/>
      <c r="Q1282" s="114"/>
      <c r="R1282" s="114"/>
      <c r="S1282" s="114"/>
      <c r="T1282" s="114"/>
      <c r="U1282" s="114"/>
      <c r="V1282" s="16">
        <f t="shared" si="36"/>
        <v>1258.85655</v>
      </c>
      <c r="W1282" s="157">
        <f>7452200*0.0001543</f>
        <v>1149.87446</v>
      </c>
      <c r="X1282" s="59">
        <f t="shared" si="38"/>
        <v>1258.85655</v>
      </c>
      <c r="Y1282" s="16" t="s">
        <v>51</v>
      </c>
      <c r="Z1282" s="118">
        <v>44</v>
      </c>
      <c r="AA1282" s="118">
        <v>35</v>
      </c>
      <c r="AB1282" s="118">
        <v>6</v>
      </c>
      <c r="AC1282" s="118" t="s">
        <v>3848</v>
      </c>
      <c r="AD1282" s="118">
        <v>950</v>
      </c>
      <c r="AE1282" s="10">
        <f>AE1281+1</f>
        <v>2</v>
      </c>
    </row>
    <row r="1283" spans="1:31" ht="36" hidden="1" customHeight="1">
      <c r="A1283" s="32">
        <v>9</v>
      </c>
      <c r="B1283" s="118" t="s">
        <v>3849</v>
      </c>
      <c r="C1283" s="48" t="s">
        <v>3850</v>
      </c>
      <c r="D1283" s="48" t="s">
        <v>539</v>
      </c>
      <c r="E1283" s="48" t="s">
        <v>1843</v>
      </c>
      <c r="F1283" s="108">
        <v>7836084</v>
      </c>
      <c r="G1283" s="114"/>
      <c r="H1283" s="114"/>
      <c r="I1283" s="114"/>
      <c r="J1283" s="114"/>
      <c r="K1283" s="114"/>
      <c r="L1283" s="114"/>
      <c r="M1283" s="114"/>
      <c r="N1283" s="114"/>
      <c r="O1283" s="114"/>
      <c r="P1283" s="114"/>
      <c r="Q1283" s="114"/>
      <c r="R1283" s="114"/>
      <c r="S1283" s="114"/>
      <c r="T1283" s="114"/>
      <c r="U1283" s="114"/>
      <c r="V1283" s="16">
        <f t="shared" ref="V1283:V1346" si="39">0.0001543*F1283+0.7*G1283+ 0.7*H1283+0.6*I1283+0.5*J1283+1.02*K1283+0.00088*L1283+0.99*M1283+0.00094*N1283+1.05*O1283+0.00083*P1283+1.09*Q1283+0.0009*R1283+1.09*S1283+1*T1283+0*U1283</f>
        <v>1209.1077612000001</v>
      </c>
      <c r="W1283" s="80">
        <f>F1283*0.0001543</f>
        <v>1209.1077612000001</v>
      </c>
      <c r="X1283" s="59">
        <f t="shared" si="38"/>
        <v>1209.1077612000001</v>
      </c>
      <c r="Y1283" s="16" t="s">
        <v>34</v>
      </c>
      <c r="Z1283" s="118">
        <v>44</v>
      </c>
      <c r="AA1283" s="118">
        <v>35</v>
      </c>
      <c r="AB1283" s="118">
        <v>6</v>
      </c>
      <c r="AC1283" s="118" t="s">
        <v>3851</v>
      </c>
      <c r="AD1283" s="118">
        <v>952</v>
      </c>
      <c r="AE1283" s="10">
        <f>AE1282+1</f>
        <v>3</v>
      </c>
    </row>
    <row r="1284" spans="1:31" ht="36" hidden="1" customHeight="1">
      <c r="A1284" s="32">
        <v>10</v>
      </c>
      <c r="B1284" s="46" t="s">
        <v>3852</v>
      </c>
      <c r="C1284" s="47" t="s">
        <v>3853</v>
      </c>
      <c r="D1284" s="48" t="s">
        <v>539</v>
      </c>
      <c r="E1284" s="48" t="s">
        <v>147</v>
      </c>
      <c r="F1284" s="108">
        <v>6489250</v>
      </c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16">
        <f t="shared" si="39"/>
        <v>1001.291275</v>
      </c>
      <c r="W1284" s="80">
        <f t="shared" ref="W1284:W1299" si="40">F1284*0.0001543</f>
        <v>1001.291275</v>
      </c>
      <c r="X1284" s="59">
        <f t="shared" si="38"/>
        <v>1001.291275</v>
      </c>
      <c r="Y1284" s="16" t="s">
        <v>34</v>
      </c>
      <c r="Z1284" s="118">
        <v>44</v>
      </c>
      <c r="AA1284" s="118">
        <v>35</v>
      </c>
      <c r="AB1284" s="118">
        <v>6</v>
      </c>
      <c r="AC1284" s="118" t="s">
        <v>3854</v>
      </c>
      <c r="AD1284" s="118">
        <v>2699</v>
      </c>
      <c r="AE1284" s="10">
        <f>AE1283+1</f>
        <v>4</v>
      </c>
    </row>
    <row r="1285" spans="1:31" ht="36" hidden="1" customHeight="1">
      <c r="A1285" s="32">
        <v>11</v>
      </c>
      <c r="B1285" s="53" t="s">
        <v>3855</v>
      </c>
      <c r="C1285" s="48" t="s">
        <v>3856</v>
      </c>
      <c r="D1285" s="48" t="s">
        <v>32</v>
      </c>
      <c r="E1285" s="48" t="s">
        <v>1426</v>
      </c>
      <c r="F1285" s="16">
        <v>74902600</v>
      </c>
      <c r="G1285" s="114"/>
      <c r="H1285" s="114"/>
      <c r="I1285" s="114"/>
      <c r="J1285" s="114"/>
      <c r="K1285" s="114"/>
      <c r="L1285" s="114"/>
      <c r="M1285" s="114"/>
      <c r="N1285" s="114"/>
      <c r="O1285" s="114"/>
      <c r="P1285" s="114"/>
      <c r="Q1285" s="114"/>
      <c r="R1285" s="114"/>
      <c r="S1285" s="114"/>
      <c r="T1285" s="114"/>
      <c r="U1285" s="114"/>
      <c r="V1285" s="16">
        <f t="shared" si="39"/>
        <v>11557.47118</v>
      </c>
      <c r="W1285" s="80">
        <f t="shared" si="40"/>
        <v>11557.47118</v>
      </c>
      <c r="X1285" s="59">
        <f t="shared" si="38"/>
        <v>11557.47118</v>
      </c>
      <c r="Y1285" s="11" t="s">
        <v>34</v>
      </c>
      <c r="Z1285" s="118">
        <v>44</v>
      </c>
      <c r="AA1285" s="118">
        <v>35</v>
      </c>
      <c r="AB1285" s="118">
        <v>5</v>
      </c>
      <c r="AC1285" s="118" t="s">
        <v>3857</v>
      </c>
      <c r="AD1285" s="118">
        <v>941</v>
      </c>
    </row>
    <row r="1286" spans="1:31" ht="36" hidden="1" customHeight="1">
      <c r="A1286" s="32">
        <v>12</v>
      </c>
      <c r="B1286" s="46" t="s">
        <v>3858</v>
      </c>
      <c r="C1286" s="47" t="s">
        <v>3859</v>
      </c>
      <c r="D1286" s="48" t="s">
        <v>539</v>
      </c>
      <c r="E1286" s="47" t="s">
        <v>3825</v>
      </c>
      <c r="F1286" s="108">
        <v>3465138</v>
      </c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16">
        <f t="shared" si="39"/>
        <v>534.67079339999998</v>
      </c>
      <c r="W1286" s="80">
        <f t="shared" si="40"/>
        <v>534.67079339999998</v>
      </c>
      <c r="X1286" s="59">
        <f t="shared" si="38"/>
        <v>534.67079339999998</v>
      </c>
      <c r="Y1286" s="16" t="s">
        <v>34</v>
      </c>
      <c r="Z1286" s="118">
        <v>44</v>
      </c>
      <c r="AA1286" s="118">
        <v>35</v>
      </c>
      <c r="AB1286" s="118">
        <v>6</v>
      </c>
      <c r="AC1286" s="118" t="s">
        <v>3860</v>
      </c>
      <c r="AD1286" s="118">
        <v>2700</v>
      </c>
      <c r="AE1286" s="10">
        <f>AE1285+1</f>
        <v>1</v>
      </c>
    </row>
    <row r="1287" spans="1:31" ht="36" hidden="1" customHeight="1">
      <c r="A1287" s="32">
        <v>13</v>
      </c>
      <c r="B1287" s="46" t="s">
        <v>3861</v>
      </c>
      <c r="C1287" s="48" t="s">
        <v>3862</v>
      </c>
      <c r="D1287" s="48" t="s">
        <v>539</v>
      </c>
      <c r="E1287" s="48" t="s">
        <v>147</v>
      </c>
      <c r="F1287" s="108">
        <v>71017606</v>
      </c>
      <c r="G1287" s="114"/>
      <c r="H1287" s="114"/>
      <c r="I1287" s="114"/>
      <c r="J1287" s="114"/>
      <c r="K1287" s="114"/>
      <c r="L1287" s="114"/>
      <c r="M1287" s="114"/>
      <c r="N1287" s="114"/>
      <c r="O1287" s="114"/>
      <c r="P1287" s="114"/>
      <c r="Q1287" s="114"/>
      <c r="R1287" s="114"/>
      <c r="S1287" s="114"/>
      <c r="T1287" s="114"/>
      <c r="U1287" s="114"/>
      <c r="V1287" s="16">
        <f t="shared" si="39"/>
        <v>10958.016605800001</v>
      </c>
      <c r="W1287" s="59">
        <f>66006806*0.0001543</f>
        <v>10184.8501658</v>
      </c>
      <c r="X1287" s="59">
        <f t="shared" si="38"/>
        <v>10958.016605800001</v>
      </c>
      <c r="Y1287" s="16" t="s">
        <v>51</v>
      </c>
      <c r="Z1287" s="118">
        <v>44</v>
      </c>
      <c r="AA1287" s="118">
        <v>35</v>
      </c>
      <c r="AB1287" s="118">
        <v>6</v>
      </c>
      <c r="AC1287" s="118"/>
      <c r="AD1287" s="118"/>
      <c r="AE1287" s="10">
        <f>AE1286+1</f>
        <v>2</v>
      </c>
    </row>
    <row r="1288" spans="1:31" s="27" customFormat="1" ht="36" hidden="1" customHeight="1">
      <c r="A1288" s="32">
        <v>14</v>
      </c>
      <c r="B1288" s="77" t="s">
        <v>3863</v>
      </c>
      <c r="C1288" s="48" t="s">
        <v>3864</v>
      </c>
      <c r="D1288" s="48" t="s">
        <v>32</v>
      </c>
      <c r="E1288" s="48" t="s">
        <v>1240</v>
      </c>
      <c r="F1288" s="16">
        <v>3001776</v>
      </c>
      <c r="G1288" s="114"/>
      <c r="H1288" s="114"/>
      <c r="I1288" s="114"/>
      <c r="J1288" s="114"/>
      <c r="K1288" s="114"/>
      <c r="L1288" s="114"/>
      <c r="M1288" s="114"/>
      <c r="N1288" s="114"/>
      <c r="O1288" s="114"/>
      <c r="P1288" s="114"/>
      <c r="Q1288" s="114"/>
      <c r="R1288" s="114"/>
      <c r="S1288" s="114"/>
      <c r="T1288" s="114"/>
      <c r="U1288" s="114"/>
      <c r="V1288" s="16">
        <f t="shared" si="39"/>
        <v>463.17403680000001</v>
      </c>
      <c r="W1288" s="80">
        <f t="shared" si="40"/>
        <v>463.17403680000001</v>
      </c>
      <c r="X1288" s="59">
        <f t="shared" si="38"/>
        <v>463.17403680000001</v>
      </c>
      <c r="Y1288" s="11" t="s">
        <v>34</v>
      </c>
      <c r="Z1288" s="77">
        <v>44</v>
      </c>
      <c r="AA1288" s="77">
        <v>35</v>
      </c>
      <c r="AB1288" s="77">
        <v>5</v>
      </c>
      <c r="AC1288" s="77"/>
      <c r="AD1288" s="77"/>
    </row>
    <row r="1289" spans="1:31" ht="36" hidden="1" customHeight="1">
      <c r="A1289" s="32">
        <v>15</v>
      </c>
      <c r="B1289" s="118" t="s">
        <v>3865</v>
      </c>
      <c r="C1289" s="47" t="s">
        <v>3866</v>
      </c>
      <c r="D1289" s="48" t="s">
        <v>539</v>
      </c>
      <c r="E1289" s="47" t="s">
        <v>3867</v>
      </c>
      <c r="F1289" s="108">
        <v>4502191</v>
      </c>
      <c r="G1289" s="114"/>
      <c r="H1289" s="114"/>
      <c r="I1289" s="114"/>
      <c r="J1289" s="114"/>
      <c r="K1289" s="114"/>
      <c r="L1289" s="114"/>
      <c r="M1289" s="114"/>
      <c r="N1289" s="114"/>
      <c r="O1289" s="114"/>
      <c r="P1289" s="114"/>
      <c r="Q1289" s="114"/>
      <c r="R1289" s="114"/>
      <c r="S1289" s="114"/>
      <c r="T1289" s="114"/>
      <c r="U1289" s="114"/>
      <c r="V1289" s="16">
        <f t="shared" si="39"/>
        <v>694.68807130000005</v>
      </c>
      <c r="W1289" s="80">
        <f t="shared" si="40"/>
        <v>694.68807130000005</v>
      </c>
      <c r="X1289" s="59">
        <f t="shared" si="38"/>
        <v>694.68807130000005</v>
      </c>
      <c r="Y1289" s="16" t="s">
        <v>34</v>
      </c>
      <c r="Z1289" s="118">
        <v>44</v>
      </c>
      <c r="AA1289" s="118">
        <v>35</v>
      </c>
      <c r="AB1289" s="118">
        <v>6</v>
      </c>
      <c r="AC1289" s="118" t="s">
        <v>3868</v>
      </c>
      <c r="AD1289" s="118">
        <v>2701</v>
      </c>
      <c r="AE1289" s="10">
        <f>AE1288+1</f>
        <v>1</v>
      </c>
    </row>
    <row r="1290" spans="1:31" ht="36" hidden="1" customHeight="1">
      <c r="A1290" s="32">
        <v>16</v>
      </c>
      <c r="B1290" s="118" t="s">
        <v>3869</v>
      </c>
      <c r="C1290" s="47" t="s">
        <v>3870</v>
      </c>
      <c r="D1290" s="48" t="s">
        <v>539</v>
      </c>
      <c r="E1290" s="47" t="s">
        <v>1625</v>
      </c>
      <c r="F1290" s="108">
        <v>3474704</v>
      </c>
      <c r="G1290" s="114"/>
      <c r="H1290" s="114"/>
      <c r="I1290" s="114"/>
      <c r="J1290" s="114"/>
      <c r="K1290" s="114"/>
      <c r="L1290" s="114"/>
      <c r="M1290" s="114"/>
      <c r="N1290" s="114"/>
      <c r="O1290" s="114"/>
      <c r="P1290" s="114"/>
      <c r="Q1290" s="114"/>
      <c r="R1290" s="114"/>
      <c r="S1290" s="114"/>
      <c r="T1290" s="114"/>
      <c r="U1290" s="114"/>
      <c r="V1290" s="16">
        <f t="shared" si="39"/>
        <v>536.14682720000008</v>
      </c>
      <c r="W1290" s="80">
        <f t="shared" si="40"/>
        <v>536.14682720000008</v>
      </c>
      <c r="X1290" s="59">
        <f t="shared" si="38"/>
        <v>536.14682720000008</v>
      </c>
      <c r="Y1290" s="16" t="s">
        <v>34</v>
      </c>
      <c r="Z1290" s="118">
        <v>44</v>
      </c>
      <c r="AA1290" s="118">
        <v>35</v>
      </c>
      <c r="AB1290" s="118">
        <v>6</v>
      </c>
      <c r="AC1290" s="118" t="s">
        <v>3871</v>
      </c>
      <c r="AD1290" s="118">
        <v>2702</v>
      </c>
      <c r="AE1290" s="10">
        <f>AE1289+1</f>
        <v>2</v>
      </c>
    </row>
    <row r="1291" spans="1:31" ht="36" hidden="1" customHeight="1">
      <c r="A1291" s="32">
        <v>17</v>
      </c>
      <c r="B1291" s="118" t="s">
        <v>3872</v>
      </c>
      <c r="C1291" s="118" t="s">
        <v>3873</v>
      </c>
      <c r="D1291" s="118" t="s">
        <v>539</v>
      </c>
      <c r="E1291" s="118" t="s">
        <v>758</v>
      </c>
      <c r="F1291" s="118">
        <v>8750542</v>
      </c>
      <c r="G1291" s="118"/>
      <c r="H1291" s="118"/>
      <c r="I1291" s="118"/>
      <c r="J1291" s="118"/>
      <c r="K1291" s="118"/>
      <c r="L1291" s="118"/>
      <c r="M1291" s="118"/>
      <c r="N1291" s="118"/>
      <c r="O1291" s="118"/>
      <c r="P1291" s="118"/>
      <c r="Q1291" s="118"/>
      <c r="R1291" s="118"/>
      <c r="S1291" s="118"/>
      <c r="T1291" s="118"/>
      <c r="U1291" s="118"/>
      <c r="V1291" s="16">
        <f t="shared" si="39"/>
        <v>1350.2086306000001</v>
      </c>
      <c r="W1291" s="80">
        <f t="shared" si="40"/>
        <v>1350.2086306000001</v>
      </c>
      <c r="X1291" s="59">
        <f t="shared" si="38"/>
        <v>1350.2086306000001</v>
      </c>
      <c r="Y1291" s="16" t="s">
        <v>34</v>
      </c>
      <c r="Z1291" s="118">
        <v>44</v>
      </c>
      <c r="AA1291" s="118">
        <v>35</v>
      </c>
      <c r="AB1291" s="118">
        <v>6</v>
      </c>
      <c r="AC1291" s="118"/>
      <c r="AD1291" s="118"/>
      <c r="AE1291" s="10">
        <f>AE1290+1</f>
        <v>3</v>
      </c>
    </row>
    <row r="1292" spans="1:31" ht="36" hidden="1" customHeight="1">
      <c r="A1292" s="32">
        <v>18</v>
      </c>
      <c r="B1292" s="118" t="s">
        <v>3874</v>
      </c>
      <c r="C1292" s="118" t="s">
        <v>3875</v>
      </c>
      <c r="D1292" s="118" t="s">
        <v>32</v>
      </c>
      <c r="E1292" s="118" t="s">
        <v>118</v>
      </c>
      <c r="F1292" s="118">
        <v>8193540</v>
      </c>
      <c r="G1292" s="118"/>
      <c r="H1292" s="118"/>
      <c r="I1292" s="118"/>
      <c r="J1292" s="118"/>
      <c r="K1292" s="118"/>
      <c r="L1292" s="118"/>
      <c r="M1292" s="118"/>
      <c r="N1292" s="118"/>
      <c r="O1292" s="118"/>
      <c r="P1292" s="118"/>
      <c r="Q1292" s="118"/>
      <c r="R1292" s="118"/>
      <c r="S1292" s="118"/>
      <c r="T1292" s="118"/>
      <c r="U1292" s="118"/>
      <c r="V1292" s="16">
        <f t="shared" si="39"/>
        <v>1264.263222</v>
      </c>
      <c r="W1292" s="31">
        <f>7092180*0.0001543</f>
        <v>1094.3233740000001</v>
      </c>
      <c r="X1292" s="59">
        <f t="shared" si="38"/>
        <v>1264.263222</v>
      </c>
      <c r="Y1292" s="11" t="s">
        <v>51</v>
      </c>
      <c r="Z1292" s="118">
        <v>44</v>
      </c>
      <c r="AA1292" s="118">
        <v>35</v>
      </c>
      <c r="AB1292" s="118">
        <v>5</v>
      </c>
      <c r="AC1292" s="118" t="s">
        <v>3876</v>
      </c>
      <c r="AD1292" s="118">
        <v>944</v>
      </c>
    </row>
    <row r="1293" spans="1:31" ht="36" hidden="1" customHeight="1">
      <c r="A1293" s="32">
        <v>19</v>
      </c>
      <c r="B1293" s="118" t="s">
        <v>3877</v>
      </c>
      <c r="C1293" s="118" t="s">
        <v>3878</v>
      </c>
      <c r="D1293" s="118" t="s">
        <v>32</v>
      </c>
      <c r="E1293" s="118" t="s">
        <v>118</v>
      </c>
      <c r="F1293" s="118">
        <v>6979500</v>
      </c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6">
        <f t="shared" si="39"/>
        <v>1076.93685</v>
      </c>
      <c r="W1293" s="80">
        <f t="shared" si="40"/>
        <v>1076.93685</v>
      </c>
      <c r="X1293" s="59">
        <f t="shared" si="38"/>
        <v>1076.93685</v>
      </c>
      <c r="Y1293" s="11" t="s">
        <v>34</v>
      </c>
      <c r="Z1293" s="118">
        <v>44</v>
      </c>
      <c r="AA1293" s="118">
        <v>35</v>
      </c>
      <c r="AB1293" s="118">
        <v>5</v>
      </c>
      <c r="AC1293" s="118"/>
      <c r="AD1293" s="118"/>
    </row>
    <row r="1294" spans="1:31" s="27" customFormat="1" ht="36" hidden="1" customHeight="1">
      <c r="A1294" s="32">
        <v>20</v>
      </c>
      <c r="B1294" s="77" t="s">
        <v>3879</v>
      </c>
      <c r="C1294" s="77" t="s">
        <v>3880</v>
      </c>
      <c r="D1294" s="77" t="s">
        <v>32</v>
      </c>
      <c r="E1294" s="77" t="s">
        <v>118</v>
      </c>
      <c r="F1294" s="77">
        <v>6270530</v>
      </c>
      <c r="G1294" s="77"/>
      <c r="H1294" s="77"/>
      <c r="I1294" s="77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16">
        <f t="shared" si="39"/>
        <v>967.54277900000011</v>
      </c>
      <c r="W1294" s="80">
        <f t="shared" si="40"/>
        <v>967.54277900000011</v>
      </c>
      <c r="X1294" s="59">
        <f t="shared" si="38"/>
        <v>967.54277900000011</v>
      </c>
      <c r="Y1294" s="11" t="s">
        <v>34</v>
      </c>
      <c r="Z1294" s="77">
        <v>44</v>
      </c>
      <c r="AA1294" s="77">
        <v>35</v>
      </c>
      <c r="AB1294" s="77">
        <v>5</v>
      </c>
      <c r="AC1294" s="77"/>
      <c r="AD1294" s="77"/>
    </row>
    <row r="1295" spans="1:31" ht="36" hidden="1" customHeight="1">
      <c r="A1295" s="32">
        <v>21</v>
      </c>
      <c r="B1295" s="118" t="s">
        <v>3881</v>
      </c>
      <c r="C1295" s="118" t="s">
        <v>3882</v>
      </c>
      <c r="D1295" s="118" t="s">
        <v>539</v>
      </c>
      <c r="E1295" s="118" t="s">
        <v>758</v>
      </c>
      <c r="F1295" s="118">
        <v>5050650</v>
      </c>
      <c r="G1295" s="118"/>
      <c r="H1295" s="118"/>
      <c r="I1295" s="118"/>
      <c r="J1295" s="118"/>
      <c r="K1295" s="118"/>
      <c r="L1295" s="118"/>
      <c r="M1295" s="118"/>
      <c r="N1295" s="118"/>
      <c r="O1295" s="118"/>
      <c r="P1295" s="118"/>
      <c r="Q1295" s="118"/>
      <c r="R1295" s="118"/>
      <c r="S1295" s="118"/>
      <c r="T1295" s="118"/>
      <c r="U1295" s="118"/>
      <c r="V1295" s="16">
        <f t="shared" si="39"/>
        <v>779.31529500000011</v>
      </c>
      <c r="W1295" s="80">
        <f t="shared" si="40"/>
        <v>779.31529500000011</v>
      </c>
      <c r="X1295" s="59">
        <f t="shared" si="38"/>
        <v>779.31529500000011</v>
      </c>
      <c r="Y1295" s="16" t="s">
        <v>34</v>
      </c>
      <c r="Z1295" s="118">
        <v>44</v>
      </c>
      <c r="AA1295" s="118">
        <v>35</v>
      </c>
      <c r="AB1295" s="118">
        <v>6</v>
      </c>
      <c r="AC1295" s="118" t="s">
        <v>3883</v>
      </c>
      <c r="AD1295" s="118">
        <v>945</v>
      </c>
      <c r="AE1295" s="10">
        <f>AE1294+1</f>
        <v>1</v>
      </c>
    </row>
    <row r="1296" spans="1:31" s="27" customFormat="1" ht="36" hidden="1" customHeight="1">
      <c r="A1296" s="32">
        <v>22</v>
      </c>
      <c r="B1296" s="77" t="s">
        <v>3884</v>
      </c>
      <c r="C1296" s="77" t="s">
        <v>3885</v>
      </c>
      <c r="D1296" s="77" t="s">
        <v>32</v>
      </c>
      <c r="E1296" s="77" t="s">
        <v>118</v>
      </c>
      <c r="F1296" s="77">
        <v>4840320</v>
      </c>
      <c r="G1296" s="77"/>
      <c r="H1296" s="77"/>
      <c r="I1296" s="77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16">
        <f t="shared" si="39"/>
        <v>746.86137600000006</v>
      </c>
      <c r="W1296" s="80">
        <f t="shared" si="40"/>
        <v>746.86137600000006</v>
      </c>
      <c r="X1296" s="59">
        <f t="shared" si="38"/>
        <v>746.86137600000006</v>
      </c>
      <c r="Y1296" s="11" t="s">
        <v>34</v>
      </c>
      <c r="Z1296" s="77">
        <v>44</v>
      </c>
      <c r="AA1296" s="77">
        <v>35</v>
      </c>
      <c r="AB1296" s="77">
        <v>5</v>
      </c>
      <c r="AC1296" s="77"/>
      <c r="AD1296" s="77"/>
    </row>
    <row r="1297" spans="1:31" ht="36" hidden="1" customHeight="1">
      <c r="A1297" s="32">
        <v>23</v>
      </c>
      <c r="B1297" s="118" t="s">
        <v>3886</v>
      </c>
      <c r="C1297" s="118" t="s">
        <v>3887</v>
      </c>
      <c r="D1297" s="118" t="s">
        <v>539</v>
      </c>
      <c r="E1297" s="118" t="s">
        <v>758</v>
      </c>
      <c r="F1297" s="118">
        <v>5423160</v>
      </c>
      <c r="G1297" s="118"/>
      <c r="H1297" s="118"/>
      <c r="I1297" s="118"/>
      <c r="J1297" s="118"/>
      <c r="K1297" s="118"/>
      <c r="L1297" s="118"/>
      <c r="M1297" s="118"/>
      <c r="N1297" s="118"/>
      <c r="O1297" s="118"/>
      <c r="P1297" s="118"/>
      <c r="Q1297" s="118"/>
      <c r="R1297" s="118"/>
      <c r="S1297" s="118"/>
      <c r="T1297" s="118"/>
      <c r="U1297" s="118"/>
      <c r="V1297" s="16">
        <f t="shared" si="39"/>
        <v>836.793588</v>
      </c>
      <c r="W1297" s="31">
        <f>4648760*0.0001543</f>
        <v>717.30366800000002</v>
      </c>
      <c r="X1297" s="59">
        <f t="shared" si="38"/>
        <v>836.793588</v>
      </c>
      <c r="Y1297" s="16" t="s">
        <v>51</v>
      </c>
      <c r="Z1297" s="118">
        <v>44</v>
      </c>
      <c r="AA1297" s="118">
        <v>35</v>
      </c>
      <c r="AB1297" s="118">
        <v>6</v>
      </c>
      <c r="AC1297" s="118"/>
      <c r="AD1297" s="118"/>
      <c r="AE1297" s="10">
        <f>AE1296+1</f>
        <v>1</v>
      </c>
    </row>
    <row r="1298" spans="1:31" s="27" customFormat="1" ht="36" hidden="1" customHeight="1">
      <c r="A1298" s="32">
        <v>24</v>
      </c>
      <c r="B1298" s="77" t="s">
        <v>3888</v>
      </c>
      <c r="C1298" s="77" t="s">
        <v>3889</v>
      </c>
      <c r="D1298" s="77" t="s">
        <v>32</v>
      </c>
      <c r="E1298" s="77" t="s">
        <v>118</v>
      </c>
      <c r="F1298" s="77">
        <v>4434096</v>
      </c>
      <c r="G1298" s="77"/>
      <c r="H1298" s="77"/>
      <c r="I1298" s="77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16">
        <f t="shared" si="39"/>
        <v>684.18101280000008</v>
      </c>
      <c r="W1298" s="80">
        <f t="shared" si="40"/>
        <v>684.18101280000008</v>
      </c>
      <c r="X1298" s="59">
        <f t="shared" si="38"/>
        <v>684.18101280000008</v>
      </c>
      <c r="Y1298" s="11" t="s">
        <v>34</v>
      </c>
      <c r="Z1298" s="77">
        <v>44</v>
      </c>
      <c r="AA1298" s="77">
        <v>35</v>
      </c>
      <c r="AB1298" s="77">
        <v>5</v>
      </c>
      <c r="AC1298" s="77"/>
      <c r="AD1298" s="77"/>
    </row>
    <row r="1299" spans="1:31" ht="36" hidden="1" customHeight="1">
      <c r="A1299" s="32">
        <v>25</v>
      </c>
      <c r="B1299" s="118" t="s">
        <v>3890</v>
      </c>
      <c r="C1299" s="118" t="s">
        <v>3891</v>
      </c>
      <c r="D1299" s="118" t="s">
        <v>32</v>
      </c>
      <c r="E1299" s="118" t="s">
        <v>118</v>
      </c>
      <c r="F1299" s="118">
        <v>4346440</v>
      </c>
      <c r="G1299" s="118"/>
      <c r="H1299" s="118"/>
      <c r="I1299" s="118"/>
      <c r="J1299" s="118"/>
      <c r="K1299" s="118"/>
      <c r="L1299" s="118"/>
      <c r="M1299" s="118"/>
      <c r="N1299" s="118"/>
      <c r="O1299" s="118"/>
      <c r="P1299" s="118"/>
      <c r="Q1299" s="118"/>
      <c r="R1299" s="118"/>
      <c r="S1299" s="118"/>
      <c r="T1299" s="118"/>
      <c r="U1299" s="118"/>
      <c r="V1299" s="16">
        <f t="shared" si="39"/>
        <v>670.65569200000004</v>
      </c>
      <c r="W1299" s="80">
        <f t="shared" si="40"/>
        <v>670.65569200000004</v>
      </c>
      <c r="X1299" s="59">
        <f t="shared" si="38"/>
        <v>670.65569200000004</v>
      </c>
      <c r="Y1299" s="11" t="s">
        <v>34</v>
      </c>
      <c r="Z1299" s="118">
        <v>44</v>
      </c>
      <c r="AA1299" s="118">
        <v>35</v>
      </c>
      <c r="AB1299" s="118">
        <v>5</v>
      </c>
      <c r="AC1299" s="118" t="s">
        <v>3892</v>
      </c>
      <c r="AD1299" s="118">
        <v>949</v>
      </c>
    </row>
    <row r="1300" spans="1:31" s="27" customFormat="1" ht="36" hidden="1" customHeight="1">
      <c r="A1300" s="32">
        <v>26</v>
      </c>
      <c r="B1300" s="77" t="s">
        <v>3893</v>
      </c>
      <c r="C1300" s="77" t="s">
        <v>3894</v>
      </c>
      <c r="D1300" s="77" t="s">
        <v>32</v>
      </c>
      <c r="E1300" s="77" t="s">
        <v>118</v>
      </c>
      <c r="F1300" s="77">
        <v>4522226</v>
      </c>
      <c r="G1300" s="77"/>
      <c r="H1300" s="77"/>
      <c r="I1300" s="77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16">
        <f t="shared" si="39"/>
        <v>697.77947180000001</v>
      </c>
      <c r="W1300" s="29">
        <f>4298226*0.0001543</f>
        <v>663.21627180000007</v>
      </c>
      <c r="X1300" s="59">
        <f t="shared" si="38"/>
        <v>697.77947180000001</v>
      </c>
      <c r="Y1300" s="11" t="s">
        <v>51</v>
      </c>
      <c r="Z1300" s="77">
        <v>44</v>
      </c>
      <c r="AA1300" s="77">
        <v>35</v>
      </c>
      <c r="AB1300" s="77">
        <v>5</v>
      </c>
      <c r="AC1300" s="77"/>
      <c r="AD1300" s="77"/>
    </row>
    <row r="1301" spans="1:31" s="27" customFormat="1" ht="36" hidden="1" customHeight="1">
      <c r="A1301" s="32">
        <v>27</v>
      </c>
      <c r="B1301" s="77" t="s">
        <v>3895</v>
      </c>
      <c r="C1301" s="77" t="s">
        <v>3896</v>
      </c>
      <c r="D1301" s="77" t="s">
        <v>32</v>
      </c>
      <c r="E1301" s="77" t="s">
        <v>118</v>
      </c>
      <c r="F1301" s="77">
        <v>5653347</v>
      </c>
      <c r="G1301" s="77"/>
      <c r="H1301" s="77"/>
      <c r="I1301" s="77"/>
      <c r="J1301" s="77"/>
      <c r="K1301" s="77"/>
      <c r="L1301" s="77"/>
      <c r="M1301" s="77"/>
      <c r="N1301" s="77"/>
      <c r="O1301" s="77"/>
      <c r="P1301" s="77"/>
      <c r="Q1301" s="77"/>
      <c r="R1301" s="77"/>
      <c r="S1301" s="77"/>
      <c r="T1301" s="77"/>
      <c r="U1301" s="77"/>
      <c r="V1301" s="16">
        <f t="shared" si="39"/>
        <v>872.31144210000002</v>
      </c>
      <c r="W1301" s="29">
        <f>4266449*0.0001543</f>
        <v>658.3130807</v>
      </c>
      <c r="X1301" s="59">
        <f t="shared" si="38"/>
        <v>872.31144210000002</v>
      </c>
      <c r="Y1301" s="11" t="s">
        <v>51</v>
      </c>
      <c r="Z1301" s="77">
        <v>44</v>
      </c>
      <c r="AA1301" s="77">
        <v>35</v>
      </c>
      <c r="AB1301" s="77">
        <v>5</v>
      </c>
      <c r="AC1301" s="77" t="s">
        <v>3897</v>
      </c>
      <c r="AD1301" s="77">
        <v>943</v>
      </c>
    </row>
    <row r="1302" spans="1:31" ht="36" hidden="1" customHeight="1">
      <c r="A1302" s="32">
        <v>28</v>
      </c>
      <c r="B1302" s="118" t="s">
        <v>3898</v>
      </c>
      <c r="C1302" s="118" t="s">
        <v>3899</v>
      </c>
      <c r="D1302" s="118" t="s">
        <v>539</v>
      </c>
      <c r="E1302" s="118" t="s">
        <v>758</v>
      </c>
      <c r="F1302" s="118">
        <v>3630240</v>
      </c>
      <c r="G1302" s="118"/>
      <c r="H1302" s="118"/>
      <c r="I1302" s="118"/>
      <c r="J1302" s="118"/>
      <c r="K1302" s="118"/>
      <c r="L1302" s="118"/>
      <c r="M1302" s="118"/>
      <c r="N1302" s="118"/>
      <c r="O1302" s="118"/>
      <c r="P1302" s="118"/>
      <c r="Q1302" s="118"/>
      <c r="R1302" s="118"/>
      <c r="S1302" s="118"/>
      <c r="T1302" s="118"/>
      <c r="U1302" s="118"/>
      <c r="V1302" s="16">
        <f t="shared" si="39"/>
        <v>560.14603199999999</v>
      </c>
      <c r="W1302" s="80">
        <f t="shared" ref="W1302:W1307" si="41">F1302*0.0001543</f>
        <v>560.14603199999999</v>
      </c>
      <c r="X1302" s="59">
        <f t="shared" si="38"/>
        <v>560.14603199999999</v>
      </c>
      <c r="Y1302" s="16" t="s">
        <v>34</v>
      </c>
      <c r="Z1302" s="118">
        <v>44</v>
      </c>
      <c r="AA1302" s="118">
        <v>35</v>
      </c>
      <c r="AB1302" s="118">
        <v>6</v>
      </c>
      <c r="AC1302" s="118"/>
      <c r="AD1302" s="118"/>
      <c r="AE1302" s="10">
        <f>AE1301+1</f>
        <v>1</v>
      </c>
    </row>
    <row r="1303" spans="1:31" s="27" customFormat="1" ht="36" hidden="1" customHeight="1">
      <c r="A1303" s="32">
        <v>29</v>
      </c>
      <c r="B1303" s="77" t="s">
        <v>3900</v>
      </c>
      <c r="C1303" s="77" t="s">
        <v>3901</v>
      </c>
      <c r="D1303" s="77" t="s">
        <v>32</v>
      </c>
      <c r="E1303" s="77" t="s">
        <v>118</v>
      </c>
      <c r="F1303" s="77">
        <v>3471664</v>
      </c>
      <c r="G1303" s="77"/>
      <c r="H1303" s="77"/>
      <c r="I1303" s="77"/>
      <c r="J1303" s="77"/>
      <c r="K1303" s="77"/>
      <c r="L1303" s="77"/>
      <c r="M1303" s="77"/>
      <c r="N1303" s="77"/>
      <c r="O1303" s="77"/>
      <c r="P1303" s="77"/>
      <c r="Q1303" s="77"/>
      <c r="R1303" s="77"/>
      <c r="S1303" s="77"/>
      <c r="T1303" s="77"/>
      <c r="U1303" s="77"/>
      <c r="V1303" s="16">
        <f t="shared" si="39"/>
        <v>535.67775519999998</v>
      </c>
      <c r="W1303" s="80">
        <f t="shared" si="41"/>
        <v>535.67775519999998</v>
      </c>
      <c r="X1303" s="59">
        <f t="shared" si="38"/>
        <v>535.67775519999998</v>
      </c>
      <c r="Y1303" s="11" t="s">
        <v>34</v>
      </c>
      <c r="Z1303" s="77">
        <v>44</v>
      </c>
      <c r="AA1303" s="77">
        <v>35</v>
      </c>
      <c r="AB1303" s="77">
        <v>5</v>
      </c>
      <c r="AC1303" s="77"/>
      <c r="AD1303" s="77"/>
    </row>
    <row r="1304" spans="1:31" ht="36" hidden="1" customHeight="1">
      <c r="A1304" s="32">
        <v>30</v>
      </c>
      <c r="B1304" s="118" t="s">
        <v>3902</v>
      </c>
      <c r="C1304" s="118" t="s">
        <v>3903</v>
      </c>
      <c r="D1304" s="118" t="s">
        <v>539</v>
      </c>
      <c r="E1304" s="118" t="s">
        <v>3904</v>
      </c>
      <c r="F1304" s="118">
        <v>3431680</v>
      </c>
      <c r="G1304" s="118"/>
      <c r="H1304" s="118"/>
      <c r="I1304" s="118"/>
      <c r="J1304" s="118"/>
      <c r="K1304" s="118"/>
      <c r="L1304" s="118"/>
      <c r="M1304" s="118"/>
      <c r="N1304" s="118"/>
      <c r="O1304" s="118"/>
      <c r="P1304" s="118"/>
      <c r="Q1304" s="118"/>
      <c r="R1304" s="118"/>
      <c r="S1304" s="118"/>
      <c r="T1304" s="118"/>
      <c r="U1304" s="118"/>
      <c r="V1304" s="16">
        <f t="shared" si="39"/>
        <v>529.50822400000004</v>
      </c>
      <c r="W1304" s="80">
        <f t="shared" si="41"/>
        <v>529.50822400000004</v>
      </c>
      <c r="X1304" s="59">
        <f t="shared" si="38"/>
        <v>529.50822400000004</v>
      </c>
      <c r="Y1304" s="16" t="s">
        <v>34</v>
      </c>
      <c r="Z1304" s="118">
        <v>44</v>
      </c>
      <c r="AA1304" s="118">
        <v>35</v>
      </c>
      <c r="AB1304" s="118">
        <v>6</v>
      </c>
      <c r="AC1304" s="118"/>
      <c r="AD1304" s="118"/>
      <c r="AE1304" s="10">
        <f>AE1303+1</f>
        <v>1</v>
      </c>
    </row>
    <row r="1305" spans="1:31" ht="36" hidden="1" customHeight="1">
      <c r="A1305" s="32">
        <v>31</v>
      </c>
      <c r="B1305" s="118" t="s">
        <v>3905</v>
      </c>
      <c r="C1305" s="118" t="s">
        <v>3906</v>
      </c>
      <c r="D1305" s="118" t="s">
        <v>539</v>
      </c>
      <c r="E1305" s="118" t="s">
        <v>758</v>
      </c>
      <c r="F1305" s="118">
        <v>3405984</v>
      </c>
      <c r="G1305" s="118"/>
      <c r="H1305" s="118"/>
      <c r="I1305" s="118"/>
      <c r="J1305" s="118"/>
      <c r="K1305" s="118"/>
      <c r="L1305" s="118"/>
      <c r="M1305" s="118"/>
      <c r="N1305" s="118"/>
      <c r="O1305" s="118"/>
      <c r="P1305" s="118"/>
      <c r="Q1305" s="118"/>
      <c r="R1305" s="118"/>
      <c r="S1305" s="118"/>
      <c r="T1305" s="118"/>
      <c r="U1305" s="118"/>
      <c r="V1305" s="16">
        <f t="shared" si="39"/>
        <v>525.54333120000001</v>
      </c>
      <c r="W1305" s="80">
        <f t="shared" si="41"/>
        <v>525.54333120000001</v>
      </c>
      <c r="X1305" s="59">
        <f t="shared" si="38"/>
        <v>525.54333120000001</v>
      </c>
      <c r="Y1305" s="16" t="s">
        <v>34</v>
      </c>
      <c r="Z1305" s="118">
        <v>44</v>
      </c>
      <c r="AA1305" s="118">
        <v>35</v>
      </c>
      <c r="AB1305" s="118">
        <v>6</v>
      </c>
      <c r="AC1305" s="118" t="s">
        <v>3907</v>
      </c>
      <c r="AD1305" s="118">
        <v>953</v>
      </c>
      <c r="AE1305" s="10">
        <f>AE1304+1</f>
        <v>2</v>
      </c>
    </row>
    <row r="1306" spans="1:31" s="27" customFormat="1" ht="36" hidden="1" customHeight="1">
      <c r="A1306" s="32">
        <v>32</v>
      </c>
      <c r="B1306" s="77" t="s">
        <v>3908</v>
      </c>
      <c r="C1306" s="77" t="s">
        <v>3909</v>
      </c>
      <c r="D1306" s="77" t="s">
        <v>32</v>
      </c>
      <c r="E1306" s="77" t="s">
        <v>118</v>
      </c>
      <c r="F1306" s="77">
        <v>3374240</v>
      </c>
      <c r="G1306" s="77"/>
      <c r="H1306" s="77"/>
      <c r="I1306" s="77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16">
        <f t="shared" si="39"/>
        <v>520.64523200000008</v>
      </c>
      <c r="W1306" s="80">
        <f t="shared" si="41"/>
        <v>520.64523200000008</v>
      </c>
      <c r="X1306" s="59">
        <f t="shared" si="38"/>
        <v>520.64523200000008</v>
      </c>
      <c r="Y1306" s="11" t="s">
        <v>34</v>
      </c>
      <c r="Z1306" s="77">
        <v>44</v>
      </c>
      <c r="AA1306" s="77">
        <v>35</v>
      </c>
      <c r="AB1306" s="77">
        <v>5</v>
      </c>
      <c r="AC1306" s="77"/>
      <c r="AD1306" s="77"/>
    </row>
    <row r="1307" spans="1:31" s="27" customFormat="1" ht="36" hidden="1" customHeight="1">
      <c r="A1307" s="32">
        <v>33</v>
      </c>
      <c r="B1307" s="77" t="s">
        <v>3910</v>
      </c>
      <c r="C1307" s="77" t="s">
        <v>3911</v>
      </c>
      <c r="D1307" s="77" t="s">
        <v>32</v>
      </c>
      <c r="E1307" s="77" t="s">
        <v>90</v>
      </c>
      <c r="F1307" s="77">
        <v>3266882</v>
      </c>
      <c r="G1307" s="77"/>
      <c r="H1307" s="77"/>
      <c r="I1307" s="77"/>
      <c r="J1307" s="77"/>
      <c r="K1307" s="77"/>
      <c r="L1307" s="77"/>
      <c r="M1307" s="77"/>
      <c r="N1307" s="77"/>
      <c r="O1307" s="77"/>
      <c r="P1307" s="77"/>
      <c r="Q1307" s="77"/>
      <c r="R1307" s="77"/>
      <c r="S1307" s="77"/>
      <c r="T1307" s="77"/>
      <c r="U1307" s="77"/>
      <c r="V1307" s="16">
        <f t="shared" si="39"/>
        <v>504.07989260000005</v>
      </c>
      <c r="W1307" s="80">
        <f t="shared" si="41"/>
        <v>504.07989260000005</v>
      </c>
      <c r="X1307" s="59">
        <f t="shared" si="38"/>
        <v>504.07989260000005</v>
      </c>
      <c r="Y1307" s="11" t="s">
        <v>34</v>
      </c>
      <c r="Z1307" s="77">
        <v>44</v>
      </c>
      <c r="AA1307" s="77">
        <v>35</v>
      </c>
      <c r="AB1307" s="77">
        <v>5</v>
      </c>
      <c r="AC1307" s="77"/>
      <c r="AD1307" s="77"/>
    </row>
    <row r="1308" spans="1:31" ht="36" hidden="1" customHeight="1">
      <c r="A1308" s="32">
        <v>34</v>
      </c>
      <c r="B1308" s="118" t="s">
        <v>3912</v>
      </c>
      <c r="C1308" s="118" t="s">
        <v>3913</v>
      </c>
      <c r="D1308" s="118" t="s">
        <v>539</v>
      </c>
      <c r="E1308" s="118" t="s">
        <v>758</v>
      </c>
      <c r="F1308" s="118">
        <v>3644736</v>
      </c>
      <c r="G1308" s="118"/>
      <c r="H1308" s="118"/>
      <c r="I1308" s="118"/>
      <c r="J1308" s="118"/>
      <c r="K1308" s="118"/>
      <c r="L1308" s="118"/>
      <c r="M1308" s="118"/>
      <c r="N1308" s="118"/>
      <c r="O1308" s="118"/>
      <c r="P1308" s="118"/>
      <c r="Q1308" s="118"/>
      <c r="R1308" s="118"/>
      <c r="S1308" s="118"/>
      <c r="T1308" s="118"/>
      <c r="U1308" s="118"/>
      <c r="V1308" s="16">
        <f t="shared" si="39"/>
        <v>562.38276480000002</v>
      </c>
      <c r="W1308" s="31">
        <f>3182184*0.0001543</f>
        <v>491.01099120000003</v>
      </c>
      <c r="X1308" s="59">
        <f t="shared" si="38"/>
        <v>562.38276480000002</v>
      </c>
      <c r="Y1308" s="16" t="s">
        <v>51</v>
      </c>
      <c r="Z1308" s="118">
        <v>44</v>
      </c>
      <c r="AA1308" s="118">
        <v>35</v>
      </c>
      <c r="AB1308" s="118">
        <v>6</v>
      </c>
      <c r="AC1308" s="118"/>
      <c r="AD1308" s="118"/>
      <c r="AE1308" s="10">
        <f>AE1307+1</f>
        <v>1</v>
      </c>
    </row>
    <row r="1309" spans="1:31" ht="36" hidden="1" customHeight="1">
      <c r="A1309" s="32">
        <v>35</v>
      </c>
      <c r="B1309" s="118" t="s">
        <v>3914</v>
      </c>
      <c r="C1309" s="118" t="s">
        <v>3915</v>
      </c>
      <c r="D1309" s="118" t="s">
        <v>539</v>
      </c>
      <c r="E1309" s="118" t="s">
        <v>3825</v>
      </c>
      <c r="F1309" s="118">
        <v>3342400</v>
      </c>
      <c r="G1309" s="118"/>
      <c r="H1309" s="118"/>
      <c r="I1309" s="118"/>
      <c r="J1309" s="118"/>
      <c r="K1309" s="118"/>
      <c r="L1309" s="118"/>
      <c r="M1309" s="118"/>
      <c r="N1309" s="118"/>
      <c r="O1309" s="118"/>
      <c r="P1309" s="118"/>
      <c r="Q1309" s="118"/>
      <c r="R1309" s="118"/>
      <c r="S1309" s="118"/>
      <c r="T1309" s="118"/>
      <c r="U1309" s="118"/>
      <c r="V1309" s="16">
        <f t="shared" si="39"/>
        <v>515.73232000000007</v>
      </c>
      <c r="W1309" s="31">
        <f>3177600*0.0001543</f>
        <v>490.30368000000004</v>
      </c>
      <c r="X1309" s="59">
        <f t="shared" si="38"/>
        <v>515.73232000000007</v>
      </c>
      <c r="Y1309" s="16" t="s">
        <v>51</v>
      </c>
      <c r="Z1309" s="118">
        <v>44</v>
      </c>
      <c r="AA1309" s="118">
        <v>35</v>
      </c>
      <c r="AB1309" s="118">
        <v>6</v>
      </c>
      <c r="AC1309" s="118"/>
      <c r="AD1309" s="118"/>
      <c r="AE1309" s="10">
        <f>AE1308+1</f>
        <v>2</v>
      </c>
    </row>
    <row r="1310" spans="1:31" s="27" customFormat="1" ht="36" hidden="1" customHeight="1">
      <c r="A1310" s="32">
        <v>36</v>
      </c>
      <c r="B1310" s="77" t="s">
        <v>3916</v>
      </c>
      <c r="C1310" s="77" t="s">
        <v>3917</v>
      </c>
      <c r="D1310" s="77" t="s">
        <v>32</v>
      </c>
      <c r="E1310" s="77" t="s">
        <v>118</v>
      </c>
      <c r="F1310" s="77">
        <v>3323722</v>
      </c>
      <c r="G1310" s="77"/>
      <c r="H1310" s="77"/>
      <c r="I1310" s="77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16">
        <f t="shared" si="39"/>
        <v>512.85030460000007</v>
      </c>
      <c r="W1310" s="29">
        <f>3162682*0.0001543</f>
        <v>488.00183260000006</v>
      </c>
      <c r="X1310" s="59">
        <f t="shared" si="38"/>
        <v>512.85030460000007</v>
      </c>
      <c r="Y1310" s="11" t="s">
        <v>51</v>
      </c>
      <c r="Z1310" s="77">
        <v>44</v>
      </c>
      <c r="AA1310" s="77">
        <v>35</v>
      </c>
      <c r="AB1310" s="77">
        <v>5</v>
      </c>
      <c r="AC1310" s="77"/>
      <c r="AD1310" s="77"/>
    </row>
    <row r="1311" spans="1:31" s="27" customFormat="1" ht="36" hidden="1" customHeight="1">
      <c r="A1311" s="32">
        <v>37</v>
      </c>
      <c r="B1311" s="77" t="s">
        <v>3918</v>
      </c>
      <c r="C1311" s="77" t="s">
        <v>3919</v>
      </c>
      <c r="D1311" s="77" t="s">
        <v>32</v>
      </c>
      <c r="E1311" s="77" t="s">
        <v>118</v>
      </c>
      <c r="F1311" s="77">
        <v>3146587</v>
      </c>
      <c r="G1311" s="77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7"/>
      <c r="T1311" s="77"/>
      <c r="U1311" s="77"/>
      <c r="V1311" s="16">
        <f t="shared" si="39"/>
        <v>485.51837410000002</v>
      </c>
      <c r="W1311" s="80">
        <f>F1311*0.0001543</f>
        <v>485.51837410000002</v>
      </c>
      <c r="X1311" s="59">
        <f t="shared" si="38"/>
        <v>485.51837410000002</v>
      </c>
      <c r="Y1311" s="11" t="s">
        <v>34</v>
      </c>
      <c r="Z1311" s="77">
        <v>44</v>
      </c>
      <c r="AA1311" s="77">
        <v>35</v>
      </c>
      <c r="AB1311" s="77">
        <v>5</v>
      </c>
      <c r="AC1311" s="77"/>
      <c r="AD1311" s="77"/>
    </row>
    <row r="1312" spans="1:31" s="27" customFormat="1" ht="36" hidden="1" customHeight="1">
      <c r="A1312" s="32">
        <v>38</v>
      </c>
      <c r="B1312" s="77" t="s">
        <v>3920</v>
      </c>
      <c r="C1312" s="77" t="s">
        <v>3921</v>
      </c>
      <c r="D1312" s="77" t="s">
        <v>539</v>
      </c>
      <c r="E1312" s="77" t="s">
        <v>758</v>
      </c>
      <c r="F1312" s="77">
        <v>3046800</v>
      </c>
      <c r="G1312" s="77"/>
      <c r="H1312" s="77"/>
      <c r="I1312" s="77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16">
        <f t="shared" si="39"/>
        <v>470.12124000000006</v>
      </c>
      <c r="W1312" s="80">
        <f>F1312*0.0001543</f>
        <v>470.12124000000006</v>
      </c>
      <c r="X1312" s="59">
        <f t="shared" ref="X1312:X1314" si="42">IF(Y1312="EVN",V1312,W1312)</f>
        <v>470.12124000000006</v>
      </c>
      <c r="Y1312" s="16" t="s">
        <v>34</v>
      </c>
      <c r="Z1312" s="77">
        <v>44</v>
      </c>
      <c r="AA1312" s="77">
        <v>35</v>
      </c>
      <c r="AB1312" s="77">
        <v>6</v>
      </c>
      <c r="AC1312" s="77"/>
      <c r="AD1312" s="77"/>
      <c r="AE1312" s="10">
        <f>AE1311+1</f>
        <v>1</v>
      </c>
    </row>
    <row r="1313" spans="1:31" s="27" customFormat="1" ht="36" hidden="1" customHeight="1">
      <c r="A1313" s="32">
        <v>39</v>
      </c>
      <c r="B1313" s="77" t="s">
        <v>3922</v>
      </c>
      <c r="C1313" s="77" t="s">
        <v>3923</v>
      </c>
      <c r="D1313" s="77" t="s">
        <v>32</v>
      </c>
      <c r="E1313" s="77" t="s">
        <v>118</v>
      </c>
      <c r="F1313" s="77">
        <v>3023722</v>
      </c>
      <c r="G1313" s="77"/>
      <c r="H1313" s="77"/>
      <c r="I1313" s="77"/>
      <c r="J1313" s="77"/>
      <c r="K1313" s="77"/>
      <c r="L1313" s="77"/>
      <c r="M1313" s="77"/>
      <c r="N1313" s="77"/>
      <c r="O1313" s="77"/>
      <c r="P1313" s="77"/>
      <c r="Q1313" s="77"/>
      <c r="R1313" s="77"/>
      <c r="S1313" s="77"/>
      <c r="T1313" s="77"/>
      <c r="U1313" s="77"/>
      <c r="V1313" s="16">
        <f t="shared" si="39"/>
        <v>466.56030460000005</v>
      </c>
      <c r="W1313" s="80">
        <f>F1313*0.0001543</f>
        <v>466.56030460000005</v>
      </c>
      <c r="X1313" s="59">
        <f t="shared" si="42"/>
        <v>466.56030460000005</v>
      </c>
      <c r="Y1313" s="11" t="s">
        <v>34</v>
      </c>
      <c r="Z1313" s="77">
        <v>44</v>
      </c>
      <c r="AA1313" s="77">
        <v>35</v>
      </c>
      <c r="AB1313" s="77">
        <v>5</v>
      </c>
      <c r="AC1313" s="77"/>
      <c r="AD1313" s="77"/>
    </row>
    <row r="1314" spans="1:31" ht="36" hidden="1" customHeight="1">
      <c r="A1314" s="32">
        <v>40</v>
      </c>
      <c r="B1314" s="118" t="s">
        <v>3924</v>
      </c>
      <c r="C1314" s="118" t="s">
        <v>3925</v>
      </c>
      <c r="D1314" s="118" t="s">
        <v>32</v>
      </c>
      <c r="E1314" s="118" t="s">
        <v>118</v>
      </c>
      <c r="F1314" s="118">
        <v>10026386</v>
      </c>
      <c r="G1314" s="118"/>
      <c r="H1314" s="118"/>
      <c r="I1314" s="118"/>
      <c r="J1314" s="118"/>
      <c r="K1314" s="118"/>
      <c r="L1314" s="118"/>
      <c r="M1314" s="118"/>
      <c r="N1314" s="118"/>
      <c r="O1314" s="118"/>
      <c r="P1314" s="118"/>
      <c r="Q1314" s="118"/>
      <c r="R1314" s="118"/>
      <c r="S1314" s="118"/>
      <c r="T1314" s="118"/>
      <c r="U1314" s="118"/>
      <c r="V1314" s="16">
        <f t="shared" si="39"/>
        <v>1547.0713598000002</v>
      </c>
      <c r="W1314" s="80">
        <f>F1314*0.0001543</f>
        <v>1547.0713598000002</v>
      </c>
      <c r="X1314" s="59">
        <f t="shared" si="42"/>
        <v>1547.0713598000002</v>
      </c>
      <c r="Y1314" s="11" t="s">
        <v>34</v>
      </c>
      <c r="Z1314" s="118">
        <v>44</v>
      </c>
      <c r="AA1314" s="118">
        <v>35</v>
      </c>
      <c r="AB1314" s="118">
        <v>5</v>
      </c>
      <c r="AC1314" s="118" t="s">
        <v>3926</v>
      </c>
      <c r="AD1314" s="118">
        <v>942</v>
      </c>
    </row>
    <row r="1315" spans="1:31" ht="36" hidden="1" customHeight="1">
      <c r="A1315" s="32">
        <v>1</v>
      </c>
      <c r="B1315" s="197" t="s">
        <v>3927</v>
      </c>
      <c r="C1315" s="197" t="s">
        <v>3928</v>
      </c>
      <c r="D1315" s="13" t="s">
        <v>32</v>
      </c>
      <c r="E1315" s="197" t="s">
        <v>3929</v>
      </c>
      <c r="F1315" s="198">
        <v>9450000</v>
      </c>
      <c r="G1315" s="94"/>
      <c r="H1315" s="13"/>
      <c r="I1315" s="13"/>
      <c r="J1315" s="13"/>
      <c r="K1315" s="94"/>
      <c r="L1315" s="13"/>
      <c r="M1315" s="94"/>
      <c r="N1315" s="13"/>
      <c r="O1315" s="95"/>
      <c r="P1315" s="13"/>
      <c r="Q1315" s="13"/>
      <c r="R1315" s="95"/>
      <c r="S1315" s="13"/>
      <c r="T1315" s="13"/>
      <c r="U1315" s="95"/>
      <c r="V1315" s="16">
        <f t="shared" si="39"/>
        <v>1458.135</v>
      </c>
      <c r="W1315" s="199">
        <v>1458.135</v>
      </c>
      <c r="X1315" s="199">
        <v>1458.135</v>
      </c>
      <c r="Y1315" s="11" t="s">
        <v>34</v>
      </c>
      <c r="Z1315" s="200">
        <v>45</v>
      </c>
      <c r="AA1315" s="197">
        <v>45</v>
      </c>
      <c r="AB1315" s="197">
        <v>5</v>
      </c>
      <c r="AC1315" s="164" t="s">
        <v>3930</v>
      </c>
      <c r="AD1315" s="164">
        <v>2705</v>
      </c>
    </row>
    <row r="1316" spans="1:31" ht="36" hidden="1" customHeight="1">
      <c r="A1316" s="32">
        <v>1</v>
      </c>
      <c r="B1316" s="46" t="s">
        <v>3931</v>
      </c>
      <c r="C1316" s="46" t="s">
        <v>3932</v>
      </c>
      <c r="D1316" s="46" t="s">
        <v>402</v>
      </c>
      <c r="E1316" s="46" t="s">
        <v>3933</v>
      </c>
      <c r="F1316" s="47">
        <v>6308100</v>
      </c>
      <c r="G1316" s="46"/>
      <c r="H1316" s="46"/>
      <c r="I1316" s="13"/>
      <c r="J1316" s="13"/>
      <c r="K1316" s="46"/>
      <c r="L1316" s="13"/>
      <c r="M1316" s="46"/>
      <c r="N1316" s="13"/>
      <c r="O1316" s="23"/>
      <c r="P1316" s="13"/>
      <c r="Q1316" s="13"/>
      <c r="R1316" s="23"/>
      <c r="S1316" s="13"/>
      <c r="T1316" s="13"/>
      <c r="U1316" s="13"/>
      <c r="V1316" s="16">
        <f t="shared" si="39"/>
        <v>973.33983000000012</v>
      </c>
      <c r="W1316" s="30">
        <v>973</v>
      </c>
      <c r="X1316" s="30">
        <v>973</v>
      </c>
      <c r="Y1316" s="47" t="s">
        <v>34</v>
      </c>
      <c r="Z1316" s="13">
        <v>46</v>
      </c>
      <c r="AA1316" s="13">
        <v>15</v>
      </c>
      <c r="AB1316" s="13">
        <v>6</v>
      </c>
      <c r="AC1316" s="38" t="s">
        <v>3934</v>
      </c>
      <c r="AD1316" s="38">
        <v>957</v>
      </c>
      <c r="AE1316" s="10" t="e">
        <f>#REF!+1</f>
        <v>#REF!</v>
      </c>
    </row>
    <row r="1317" spans="1:31" ht="36" hidden="1" customHeight="1">
      <c r="A1317" s="32">
        <v>2</v>
      </c>
      <c r="B1317" s="46" t="s">
        <v>3935</v>
      </c>
      <c r="C1317" s="46" t="s">
        <v>3936</v>
      </c>
      <c r="D1317" s="46" t="s">
        <v>402</v>
      </c>
      <c r="E1317" s="46" t="s">
        <v>3937</v>
      </c>
      <c r="F1317" s="47">
        <v>5220300</v>
      </c>
      <c r="G1317" s="46"/>
      <c r="H1317" s="46"/>
      <c r="I1317" s="13"/>
      <c r="J1317" s="13"/>
      <c r="K1317" s="46"/>
      <c r="L1317" s="13"/>
      <c r="M1317" s="46"/>
      <c r="N1317" s="13"/>
      <c r="O1317" s="13"/>
      <c r="P1317" s="13"/>
      <c r="Q1317" s="13"/>
      <c r="R1317" s="13"/>
      <c r="S1317" s="13"/>
      <c r="T1317" s="13"/>
      <c r="U1317" s="13"/>
      <c r="V1317" s="16">
        <f t="shared" si="39"/>
        <v>805.49229000000003</v>
      </c>
      <c r="W1317" s="30">
        <v>805</v>
      </c>
      <c r="X1317" s="30">
        <v>805</v>
      </c>
      <c r="Y1317" s="47" t="s">
        <v>34</v>
      </c>
      <c r="Z1317" s="13">
        <v>46</v>
      </c>
      <c r="AA1317" s="13">
        <v>15</v>
      </c>
      <c r="AB1317" s="13">
        <v>6</v>
      </c>
      <c r="AC1317" s="38" t="s">
        <v>3938</v>
      </c>
      <c r="AD1317" s="38">
        <v>954</v>
      </c>
    </row>
    <row r="1318" spans="1:31" ht="36" hidden="1" customHeight="1">
      <c r="A1318" s="32">
        <v>3</v>
      </c>
      <c r="B1318" s="46" t="s">
        <v>3939</v>
      </c>
      <c r="C1318" s="46" t="s">
        <v>3940</v>
      </c>
      <c r="D1318" s="46" t="s">
        <v>947</v>
      </c>
      <c r="E1318" s="46" t="s">
        <v>3941</v>
      </c>
      <c r="F1318" s="47">
        <v>8396500</v>
      </c>
      <c r="G1318" s="46"/>
      <c r="H1318" s="46"/>
      <c r="I1318" s="13"/>
      <c r="J1318" s="13"/>
      <c r="K1318" s="46"/>
      <c r="L1318" s="13"/>
      <c r="M1318" s="46"/>
      <c r="N1318" s="13"/>
      <c r="O1318" s="13"/>
      <c r="P1318" s="13"/>
      <c r="Q1318" s="13"/>
      <c r="R1318" s="13"/>
      <c r="S1318" s="13"/>
      <c r="T1318" s="13"/>
      <c r="U1318" s="13"/>
      <c r="V1318" s="16">
        <f t="shared" si="39"/>
        <v>1295.5799500000001</v>
      </c>
      <c r="W1318" s="30">
        <v>1296</v>
      </c>
      <c r="X1318" s="30">
        <v>1296</v>
      </c>
      <c r="Y1318" s="11" t="s">
        <v>34</v>
      </c>
      <c r="Z1318" s="13">
        <v>46</v>
      </c>
      <c r="AA1318" s="13">
        <v>15</v>
      </c>
      <c r="AB1318" s="13">
        <v>5</v>
      </c>
      <c r="AC1318" s="38" t="s">
        <v>3942</v>
      </c>
      <c r="AD1318" s="38">
        <v>959</v>
      </c>
    </row>
    <row r="1319" spans="1:31" ht="36" hidden="1" customHeight="1">
      <c r="A1319" s="32">
        <v>4</v>
      </c>
      <c r="B1319" s="46" t="s">
        <v>3943</v>
      </c>
      <c r="C1319" s="46" t="s">
        <v>3944</v>
      </c>
      <c r="D1319" s="46" t="s">
        <v>947</v>
      </c>
      <c r="E1319" s="46" t="s">
        <v>3945</v>
      </c>
      <c r="F1319" s="47">
        <v>9400000</v>
      </c>
      <c r="G1319" s="46"/>
      <c r="H1319" s="46"/>
      <c r="I1319" s="13"/>
      <c r="J1319" s="13"/>
      <c r="K1319" s="46"/>
      <c r="L1319" s="13"/>
      <c r="M1319" s="46"/>
      <c r="N1319" s="13"/>
      <c r="O1319" s="13"/>
      <c r="P1319" s="13"/>
      <c r="Q1319" s="13"/>
      <c r="R1319" s="13"/>
      <c r="S1319" s="13"/>
      <c r="T1319" s="13"/>
      <c r="U1319" s="13"/>
      <c r="V1319" s="16">
        <f t="shared" si="39"/>
        <v>1450.42</v>
      </c>
      <c r="W1319" s="30">
        <v>1450</v>
      </c>
      <c r="X1319" s="30">
        <v>1450</v>
      </c>
      <c r="Y1319" s="11" t="s">
        <v>34</v>
      </c>
      <c r="Z1319" s="13">
        <v>46</v>
      </c>
      <c r="AA1319" s="13">
        <v>15</v>
      </c>
      <c r="AB1319" s="13">
        <v>5</v>
      </c>
      <c r="AC1319" s="38" t="s">
        <v>3946</v>
      </c>
      <c r="AD1319" s="38">
        <v>955</v>
      </c>
    </row>
    <row r="1320" spans="1:31" ht="36" hidden="1" customHeight="1">
      <c r="A1320" s="32">
        <v>5</v>
      </c>
      <c r="B1320" s="46" t="s">
        <v>3947</v>
      </c>
      <c r="C1320" s="46" t="s">
        <v>3948</v>
      </c>
      <c r="D1320" s="46" t="s">
        <v>947</v>
      </c>
      <c r="E1320" s="46" t="s">
        <v>3949</v>
      </c>
      <c r="F1320" s="47"/>
      <c r="G1320" s="46"/>
      <c r="H1320" s="46"/>
      <c r="I1320" s="13"/>
      <c r="J1320" s="13"/>
      <c r="K1320" s="46">
        <v>2649</v>
      </c>
      <c r="L1320" s="13"/>
      <c r="M1320" s="46"/>
      <c r="N1320" s="13"/>
      <c r="O1320" s="13"/>
      <c r="P1320" s="13"/>
      <c r="Q1320" s="13"/>
      <c r="R1320" s="13"/>
      <c r="S1320" s="13"/>
      <c r="T1320" s="13"/>
      <c r="U1320" s="13"/>
      <c r="V1320" s="16">
        <f t="shared" si="39"/>
        <v>2701.98</v>
      </c>
      <c r="W1320" s="30">
        <v>2702</v>
      </c>
      <c r="X1320" s="30">
        <v>2702</v>
      </c>
      <c r="Y1320" s="11" t="s">
        <v>34</v>
      </c>
      <c r="Z1320" s="13">
        <v>46</v>
      </c>
      <c r="AA1320" s="13">
        <v>15</v>
      </c>
      <c r="AB1320" s="13">
        <v>5</v>
      </c>
      <c r="AC1320" s="38" t="s">
        <v>3950</v>
      </c>
      <c r="AD1320" s="38">
        <v>956</v>
      </c>
    </row>
    <row r="1321" spans="1:31" ht="36" hidden="1" customHeight="1">
      <c r="A1321" s="32">
        <v>6</v>
      </c>
      <c r="B1321" s="46" t="s">
        <v>3951</v>
      </c>
      <c r="C1321" s="46" t="s">
        <v>3952</v>
      </c>
      <c r="D1321" s="46" t="s">
        <v>947</v>
      </c>
      <c r="E1321" s="46" t="s">
        <v>1591</v>
      </c>
      <c r="F1321" s="47"/>
      <c r="G1321" s="118">
        <v>3046160.09</v>
      </c>
      <c r="H1321" s="46"/>
      <c r="I1321" s="13"/>
      <c r="J1321" s="13"/>
      <c r="K1321" s="46"/>
      <c r="L1321" s="201">
        <v>326.99900000000002</v>
      </c>
      <c r="M1321" s="201">
        <v>9905.4670000000006</v>
      </c>
      <c r="N1321" s="13"/>
      <c r="O1321" s="13"/>
      <c r="P1321" s="13"/>
      <c r="Q1321" s="13"/>
      <c r="R1321" s="13"/>
      <c r="S1321" s="13"/>
      <c r="T1321" s="13"/>
      <c r="U1321" s="13"/>
      <c r="V1321" s="16">
        <f t="shared" si="39"/>
        <v>2142118.7630891199</v>
      </c>
      <c r="W1321" s="30">
        <v>1533174.2109999999</v>
      </c>
      <c r="X1321" s="30">
        <v>1533174.2109999999</v>
      </c>
      <c r="Y1321" s="11" t="s">
        <v>34</v>
      </c>
      <c r="Z1321" s="13">
        <v>46</v>
      </c>
      <c r="AA1321" s="13">
        <v>15</v>
      </c>
      <c r="AB1321" s="13">
        <v>5</v>
      </c>
      <c r="AC1321" s="38" t="s">
        <v>3953</v>
      </c>
      <c r="AD1321" s="38">
        <v>960</v>
      </c>
    </row>
    <row r="1322" spans="1:31" ht="36" hidden="1" customHeight="1">
      <c r="A1322" s="32">
        <v>7</v>
      </c>
      <c r="B1322" s="46" t="s">
        <v>3954</v>
      </c>
      <c r="C1322" s="46" t="s">
        <v>3955</v>
      </c>
      <c r="D1322" s="46" t="s">
        <v>947</v>
      </c>
      <c r="E1322" s="46" t="s">
        <v>3956</v>
      </c>
      <c r="F1322" s="47">
        <v>7348500</v>
      </c>
      <c r="G1322" s="46"/>
      <c r="H1322" s="46"/>
      <c r="I1322" s="13"/>
      <c r="J1322" s="13"/>
      <c r="K1322" s="46"/>
      <c r="L1322" s="13"/>
      <c r="M1322" s="46"/>
      <c r="N1322" s="13"/>
      <c r="O1322" s="13"/>
      <c r="P1322" s="13"/>
      <c r="Q1322" s="13"/>
      <c r="R1322" s="13"/>
      <c r="S1322" s="13"/>
      <c r="T1322" s="13"/>
      <c r="U1322" s="13"/>
      <c r="V1322" s="16">
        <f t="shared" si="39"/>
        <v>1133.87355</v>
      </c>
      <c r="W1322" s="30">
        <v>1134</v>
      </c>
      <c r="X1322" s="30">
        <v>1134</v>
      </c>
      <c r="Y1322" s="11" t="s">
        <v>34</v>
      </c>
      <c r="Z1322" s="13">
        <v>46</v>
      </c>
      <c r="AA1322" s="13">
        <v>15</v>
      </c>
      <c r="AB1322" s="13">
        <v>5</v>
      </c>
      <c r="AC1322" s="38" t="s">
        <v>3957</v>
      </c>
      <c r="AD1322" s="38">
        <v>958</v>
      </c>
    </row>
    <row r="1323" spans="1:31" ht="36" hidden="1" customHeight="1">
      <c r="A1323" s="32">
        <v>8</v>
      </c>
      <c r="B1323" s="46" t="s">
        <v>3958</v>
      </c>
      <c r="C1323" s="46" t="s">
        <v>3959</v>
      </c>
      <c r="D1323" s="46" t="s">
        <v>947</v>
      </c>
      <c r="E1323" s="46" t="s">
        <v>3960</v>
      </c>
      <c r="F1323" s="47">
        <v>11386000</v>
      </c>
      <c r="G1323" s="46"/>
      <c r="H1323" s="46"/>
      <c r="I1323" s="13"/>
      <c r="J1323" s="13"/>
      <c r="K1323" s="46"/>
      <c r="L1323" s="13"/>
      <c r="M1323" s="46"/>
      <c r="N1323" s="13"/>
      <c r="O1323" s="13"/>
      <c r="P1323" s="13"/>
      <c r="Q1323" s="13"/>
      <c r="R1323" s="13"/>
      <c r="S1323" s="13"/>
      <c r="T1323" s="13"/>
      <c r="U1323" s="13"/>
      <c r="V1323" s="16">
        <f t="shared" si="39"/>
        <v>1756.8598000000002</v>
      </c>
      <c r="W1323" s="30">
        <v>1757</v>
      </c>
      <c r="X1323" s="30">
        <v>1757</v>
      </c>
      <c r="Y1323" s="11" t="s">
        <v>34</v>
      </c>
      <c r="Z1323" s="13">
        <v>46</v>
      </c>
      <c r="AA1323" s="13">
        <v>15</v>
      </c>
      <c r="AB1323" s="13">
        <v>5</v>
      </c>
      <c r="AC1323" s="13"/>
      <c r="AD1323" s="13"/>
    </row>
    <row r="1324" spans="1:31" ht="36" hidden="1" customHeight="1">
      <c r="A1324" s="32">
        <v>9</v>
      </c>
      <c r="B1324" s="46" t="s">
        <v>3961</v>
      </c>
      <c r="C1324" s="46" t="s">
        <v>3952</v>
      </c>
      <c r="D1324" s="46" t="s">
        <v>947</v>
      </c>
      <c r="E1324" s="46" t="s">
        <v>3949</v>
      </c>
      <c r="F1324" s="47">
        <v>9906000</v>
      </c>
      <c r="G1324" s="46"/>
      <c r="H1324" s="46"/>
      <c r="I1324" s="13"/>
      <c r="J1324" s="13"/>
      <c r="K1324" s="46"/>
      <c r="L1324" s="13"/>
      <c r="M1324" s="46"/>
      <c r="N1324" s="13"/>
      <c r="O1324" s="13"/>
      <c r="P1324" s="13"/>
      <c r="Q1324" s="13"/>
      <c r="R1324" s="13"/>
      <c r="S1324" s="13"/>
      <c r="T1324" s="13"/>
      <c r="U1324" s="13"/>
      <c r="V1324" s="16">
        <f t="shared" si="39"/>
        <v>1528.4958000000001</v>
      </c>
      <c r="W1324" s="30">
        <v>1528</v>
      </c>
      <c r="X1324" s="30">
        <v>1528</v>
      </c>
      <c r="Y1324" s="11" t="s">
        <v>34</v>
      </c>
      <c r="Z1324" s="13">
        <v>46</v>
      </c>
      <c r="AA1324" s="13">
        <v>15</v>
      </c>
      <c r="AB1324" s="13">
        <v>5</v>
      </c>
      <c r="AC1324" s="13"/>
      <c r="AD1324" s="13"/>
    </row>
    <row r="1325" spans="1:31" ht="36" hidden="1" customHeight="1">
      <c r="A1325" s="32">
        <v>1</v>
      </c>
      <c r="B1325" s="53" t="s">
        <v>3962</v>
      </c>
      <c r="C1325" s="51" t="s">
        <v>3963</v>
      </c>
      <c r="D1325" s="53" t="s">
        <v>32</v>
      </c>
      <c r="E1325" s="51" t="s">
        <v>1460</v>
      </c>
      <c r="F1325" s="58">
        <v>20318007</v>
      </c>
      <c r="G1325" s="85"/>
      <c r="H1325" s="26"/>
      <c r="I1325" s="26"/>
      <c r="J1325" s="26"/>
      <c r="K1325" s="192"/>
      <c r="L1325" s="202"/>
      <c r="M1325" s="23"/>
      <c r="N1325" s="26"/>
      <c r="O1325" s="23"/>
      <c r="P1325" s="202"/>
      <c r="Q1325" s="26"/>
      <c r="R1325" s="23"/>
      <c r="S1325" s="26"/>
      <c r="T1325" s="26"/>
      <c r="U1325" s="26"/>
      <c r="V1325" s="16">
        <f t="shared" si="39"/>
        <v>3135.0684801000002</v>
      </c>
      <c r="W1325" s="203">
        <v>3135.0684801000002</v>
      </c>
      <c r="X1325" s="203">
        <v>3135.0684801000002</v>
      </c>
      <c r="Y1325" s="11" t="s">
        <v>34</v>
      </c>
      <c r="Z1325" s="38">
        <v>47</v>
      </c>
      <c r="AA1325" s="38">
        <v>37</v>
      </c>
      <c r="AB1325" s="38">
        <v>5</v>
      </c>
      <c r="AC1325" s="38" t="s">
        <v>3964</v>
      </c>
      <c r="AD1325" s="38">
        <v>974</v>
      </c>
    </row>
    <row r="1326" spans="1:31" ht="36" hidden="1" customHeight="1">
      <c r="A1326" s="32">
        <v>2</v>
      </c>
      <c r="B1326" s="53" t="s">
        <v>3965</v>
      </c>
      <c r="C1326" s="51" t="s">
        <v>3966</v>
      </c>
      <c r="D1326" s="53" t="s">
        <v>32</v>
      </c>
      <c r="E1326" s="51" t="s">
        <v>1460</v>
      </c>
      <c r="F1326" s="58">
        <v>7640148</v>
      </c>
      <c r="G1326" s="26"/>
      <c r="H1326" s="26"/>
      <c r="I1326" s="26"/>
      <c r="J1326" s="26"/>
      <c r="K1326" s="26"/>
      <c r="L1326" s="202"/>
      <c r="M1326" s="26"/>
      <c r="N1326" s="26"/>
      <c r="O1326" s="26"/>
      <c r="P1326" s="202"/>
      <c r="Q1326" s="26"/>
      <c r="R1326" s="26"/>
      <c r="S1326" s="26"/>
      <c r="T1326" s="26"/>
      <c r="U1326" s="26"/>
      <c r="V1326" s="16">
        <f t="shared" si="39"/>
        <v>1178.8748364</v>
      </c>
      <c r="W1326" s="203">
        <v>1178.8748364</v>
      </c>
      <c r="X1326" s="203">
        <v>1178.8748364</v>
      </c>
      <c r="Y1326" s="11" t="s">
        <v>34</v>
      </c>
      <c r="Z1326" s="38">
        <v>47</v>
      </c>
      <c r="AA1326" s="38">
        <v>37</v>
      </c>
      <c r="AB1326" s="38">
        <v>5</v>
      </c>
      <c r="AC1326" s="38" t="s">
        <v>3967</v>
      </c>
      <c r="AD1326" s="38">
        <v>972</v>
      </c>
    </row>
    <row r="1327" spans="1:31" ht="36" hidden="1" customHeight="1">
      <c r="A1327" s="32">
        <v>3</v>
      </c>
      <c r="B1327" s="53" t="s">
        <v>3968</v>
      </c>
      <c r="C1327" s="51" t="s">
        <v>3969</v>
      </c>
      <c r="D1327" s="53" t="s">
        <v>32</v>
      </c>
      <c r="E1327" s="51" t="s">
        <v>1460</v>
      </c>
      <c r="F1327" s="58">
        <v>11995785</v>
      </c>
      <c r="G1327" s="26"/>
      <c r="H1327" s="26"/>
      <c r="I1327" s="26"/>
      <c r="J1327" s="26"/>
      <c r="K1327" s="26"/>
      <c r="L1327" s="202"/>
      <c r="M1327" s="26"/>
      <c r="N1327" s="26"/>
      <c r="O1327" s="26"/>
      <c r="P1327" s="202"/>
      <c r="Q1327" s="26"/>
      <c r="R1327" s="26"/>
      <c r="S1327" s="26"/>
      <c r="T1327" s="26"/>
      <c r="U1327" s="26"/>
      <c r="V1327" s="16">
        <f t="shared" si="39"/>
        <v>1850.9496255000001</v>
      </c>
      <c r="W1327" s="203">
        <v>1850.9496255000001</v>
      </c>
      <c r="X1327" s="203">
        <v>1850.9496255000001</v>
      </c>
      <c r="Y1327" s="11" t="s">
        <v>34</v>
      </c>
      <c r="Z1327" s="38">
        <v>47</v>
      </c>
      <c r="AA1327" s="38">
        <v>37</v>
      </c>
      <c r="AB1327" s="38">
        <v>5</v>
      </c>
      <c r="AC1327" s="38" t="s">
        <v>3970</v>
      </c>
      <c r="AD1327" s="38">
        <v>973</v>
      </c>
    </row>
    <row r="1328" spans="1:31" ht="36" hidden="1" customHeight="1">
      <c r="A1328" s="32">
        <v>4</v>
      </c>
      <c r="B1328" s="41" t="s">
        <v>3971</v>
      </c>
      <c r="C1328" s="41" t="s">
        <v>3972</v>
      </c>
      <c r="D1328" s="53" t="s">
        <v>32</v>
      </c>
      <c r="E1328" s="51" t="s">
        <v>1460</v>
      </c>
      <c r="F1328" s="58">
        <v>10228239</v>
      </c>
      <c r="G1328" s="26"/>
      <c r="H1328" s="26"/>
      <c r="I1328" s="26"/>
      <c r="J1328" s="26"/>
      <c r="K1328" s="26"/>
      <c r="L1328" s="202"/>
      <c r="M1328" s="26"/>
      <c r="N1328" s="26"/>
      <c r="O1328" s="26"/>
      <c r="P1328" s="202"/>
      <c r="Q1328" s="26"/>
      <c r="R1328" s="26"/>
      <c r="S1328" s="26"/>
      <c r="T1328" s="26"/>
      <c r="U1328" s="26"/>
      <c r="V1328" s="16">
        <f t="shared" si="39"/>
        <v>1578.2172777000001</v>
      </c>
      <c r="W1328" s="203">
        <v>1578.2172777000001</v>
      </c>
      <c r="X1328" s="203">
        <v>1578.2172777000001</v>
      </c>
      <c r="Y1328" s="11" t="s">
        <v>34</v>
      </c>
      <c r="Z1328" s="38">
        <v>47</v>
      </c>
      <c r="AA1328" s="38">
        <v>37</v>
      </c>
      <c r="AB1328" s="38">
        <v>5</v>
      </c>
      <c r="AC1328" s="38"/>
      <c r="AD1328" s="38"/>
    </row>
    <row r="1329" spans="1:31" ht="36" hidden="1" customHeight="1">
      <c r="A1329" s="32">
        <v>5</v>
      </c>
      <c r="B1329" s="41" t="s">
        <v>3973</v>
      </c>
      <c r="C1329" s="41" t="s">
        <v>3974</v>
      </c>
      <c r="D1329" s="53" t="s">
        <v>402</v>
      </c>
      <c r="E1329" s="51" t="s">
        <v>3641</v>
      </c>
      <c r="F1329" s="58">
        <v>13517227</v>
      </c>
      <c r="G1329" s="26"/>
      <c r="H1329" s="26"/>
      <c r="I1329" s="26"/>
      <c r="J1329" s="26"/>
      <c r="K1329" s="26"/>
      <c r="L1329" s="202"/>
      <c r="M1329" s="26"/>
      <c r="N1329" s="26"/>
      <c r="O1329" s="26"/>
      <c r="P1329" s="202"/>
      <c r="Q1329" s="26"/>
      <c r="R1329" s="26"/>
      <c r="S1329" s="26"/>
      <c r="T1329" s="26"/>
      <c r="U1329" s="26"/>
      <c r="V1329" s="16">
        <f t="shared" si="39"/>
        <v>2085.7081261000003</v>
      </c>
      <c r="W1329" s="203">
        <v>2085.7081261000003</v>
      </c>
      <c r="X1329" s="203">
        <v>2085.7081261000003</v>
      </c>
      <c r="Y1329" s="204" t="s">
        <v>561</v>
      </c>
      <c r="Z1329" s="38">
        <v>47</v>
      </c>
      <c r="AA1329" s="38">
        <v>37</v>
      </c>
      <c r="AB1329" s="38">
        <v>6</v>
      </c>
      <c r="AC1329" s="38"/>
      <c r="AD1329" s="38"/>
    </row>
    <row r="1330" spans="1:31" ht="36" hidden="1" customHeight="1">
      <c r="A1330" s="32">
        <v>6</v>
      </c>
      <c r="B1330" s="41" t="s">
        <v>3975</v>
      </c>
      <c r="C1330" s="41" t="s">
        <v>3976</v>
      </c>
      <c r="D1330" s="13" t="s">
        <v>55</v>
      </c>
      <c r="E1330" s="51" t="s">
        <v>3977</v>
      </c>
      <c r="F1330" s="58"/>
      <c r="G1330" s="26"/>
      <c r="H1330" s="26"/>
      <c r="I1330" s="26"/>
      <c r="J1330" s="26"/>
      <c r="K1330" s="26"/>
      <c r="L1330" s="58">
        <v>1323597</v>
      </c>
      <c r="M1330" s="26"/>
      <c r="N1330" s="26"/>
      <c r="O1330" s="26"/>
      <c r="P1330" s="58">
        <v>1686</v>
      </c>
      <c r="Q1330" s="26"/>
      <c r="R1330" s="26"/>
      <c r="S1330" s="26"/>
      <c r="T1330" s="26"/>
      <c r="U1330" s="26"/>
      <c r="V1330" s="16">
        <f t="shared" si="39"/>
        <v>1166.1647400000002</v>
      </c>
      <c r="W1330" s="203">
        <v>1166.3333400000001</v>
      </c>
      <c r="X1330" s="203">
        <v>1166.3333400000001</v>
      </c>
      <c r="Y1330" s="204" t="s">
        <v>561</v>
      </c>
      <c r="Z1330" s="38">
        <v>47</v>
      </c>
      <c r="AA1330" s="38">
        <v>37</v>
      </c>
      <c r="AB1330" s="205">
        <v>1</v>
      </c>
      <c r="AC1330" s="38"/>
      <c r="AD1330" s="38"/>
    </row>
    <row r="1331" spans="1:31" ht="36" hidden="1" customHeight="1">
      <c r="A1331" s="32">
        <v>7</v>
      </c>
      <c r="B1331" s="41" t="s">
        <v>3978</v>
      </c>
      <c r="C1331" s="41" t="s">
        <v>3979</v>
      </c>
      <c r="D1331" s="13" t="s">
        <v>55</v>
      </c>
      <c r="E1331" s="51" t="s">
        <v>3977</v>
      </c>
      <c r="F1331" s="58"/>
      <c r="G1331" s="26"/>
      <c r="H1331" s="26"/>
      <c r="I1331" s="26"/>
      <c r="J1331" s="26"/>
      <c r="K1331" s="26"/>
      <c r="L1331" s="58">
        <v>1304400</v>
      </c>
      <c r="M1331" s="26"/>
      <c r="N1331" s="26"/>
      <c r="O1331" s="26"/>
      <c r="P1331" s="58"/>
      <c r="Q1331" s="26"/>
      <c r="R1331" s="26"/>
      <c r="S1331" s="26"/>
      <c r="T1331" s="26"/>
      <c r="U1331" s="26"/>
      <c r="V1331" s="16">
        <f t="shared" si="39"/>
        <v>1147.8720000000001</v>
      </c>
      <c r="W1331" s="203">
        <v>1147.8720000000001</v>
      </c>
      <c r="X1331" s="203">
        <v>1147.8720000000001</v>
      </c>
      <c r="Y1331" s="204" t="s">
        <v>561</v>
      </c>
      <c r="Z1331" s="38">
        <v>47</v>
      </c>
      <c r="AA1331" s="38">
        <v>37</v>
      </c>
      <c r="AB1331" s="205">
        <v>1</v>
      </c>
      <c r="AC1331" s="38"/>
      <c r="AD1331" s="38"/>
    </row>
    <row r="1332" spans="1:31" ht="36" hidden="1" customHeight="1">
      <c r="A1332" s="32">
        <v>8</v>
      </c>
      <c r="B1332" s="53" t="s">
        <v>3980</v>
      </c>
      <c r="C1332" s="51" t="s">
        <v>3981</v>
      </c>
      <c r="D1332" s="13" t="s">
        <v>55</v>
      </c>
      <c r="E1332" s="51" t="s">
        <v>3977</v>
      </c>
      <c r="F1332" s="58"/>
      <c r="G1332" s="26"/>
      <c r="H1332" s="26"/>
      <c r="I1332" s="26"/>
      <c r="J1332" s="26"/>
      <c r="K1332" s="26"/>
      <c r="L1332" s="58">
        <v>1582232</v>
      </c>
      <c r="M1332" s="26"/>
      <c r="N1332" s="26"/>
      <c r="O1332" s="26"/>
      <c r="P1332" s="58"/>
      <c r="Q1332" s="26"/>
      <c r="R1332" s="26"/>
      <c r="S1332" s="26"/>
      <c r="T1332" s="26"/>
      <c r="U1332" s="26"/>
      <c r="V1332" s="16">
        <f t="shared" si="39"/>
        <v>1392.3641600000001</v>
      </c>
      <c r="W1332" s="203">
        <v>1392.3641599999999</v>
      </c>
      <c r="X1332" s="203">
        <v>1392.3641599999999</v>
      </c>
      <c r="Y1332" s="204" t="s">
        <v>561</v>
      </c>
      <c r="Z1332" s="38">
        <v>47</v>
      </c>
      <c r="AA1332" s="38">
        <v>37</v>
      </c>
      <c r="AB1332" s="205">
        <v>1</v>
      </c>
      <c r="AC1332" s="38"/>
      <c r="AD1332" s="38"/>
    </row>
    <row r="1333" spans="1:31" ht="36" hidden="1" customHeight="1">
      <c r="A1333" s="32">
        <v>1</v>
      </c>
      <c r="B1333" s="53" t="s">
        <v>3982</v>
      </c>
      <c r="C1333" s="11" t="s">
        <v>3983</v>
      </c>
      <c r="D1333" s="56" t="s">
        <v>32</v>
      </c>
      <c r="E1333" s="11" t="s">
        <v>3984</v>
      </c>
      <c r="F1333" s="14">
        <v>6453920</v>
      </c>
      <c r="G1333" s="129">
        <v>107.98</v>
      </c>
      <c r="H1333" s="13"/>
      <c r="I1333" s="13"/>
      <c r="J1333" s="13"/>
      <c r="K1333" s="192"/>
      <c r="L1333" s="129"/>
      <c r="M1333" s="23"/>
      <c r="N1333" s="13"/>
      <c r="O1333" s="23"/>
      <c r="P1333" s="129"/>
      <c r="Q1333" s="13"/>
      <c r="R1333" s="23"/>
      <c r="S1333" s="13"/>
      <c r="T1333" s="13"/>
      <c r="U1333" s="129"/>
      <c r="V1333" s="16">
        <f t="shared" si="39"/>
        <v>1071.4258560000001</v>
      </c>
      <c r="W1333" s="206">
        <v>1071</v>
      </c>
      <c r="X1333" s="206">
        <f>IF(Y1333="EVN",V1333,W1333)</f>
        <v>1071</v>
      </c>
      <c r="Y1333" s="11" t="s">
        <v>34</v>
      </c>
      <c r="Z1333" s="38">
        <v>48</v>
      </c>
      <c r="AA1333" s="38">
        <v>25</v>
      </c>
      <c r="AB1333" s="38">
        <v>5</v>
      </c>
      <c r="AC1333" s="148" t="s">
        <v>3985</v>
      </c>
      <c r="AD1333" s="38" t="s">
        <v>3986</v>
      </c>
    </row>
    <row r="1334" spans="1:31" ht="36" hidden="1" customHeight="1">
      <c r="A1334" s="32">
        <v>2</v>
      </c>
      <c r="B1334" s="53" t="s">
        <v>3987</v>
      </c>
      <c r="C1334" s="11" t="s">
        <v>3988</v>
      </c>
      <c r="D1334" s="56" t="s">
        <v>32</v>
      </c>
      <c r="E1334" s="11" t="s">
        <v>2737</v>
      </c>
      <c r="F1334" s="14">
        <v>54503344</v>
      </c>
      <c r="G1334" s="129"/>
      <c r="H1334" s="13"/>
      <c r="I1334" s="13"/>
      <c r="J1334" s="13"/>
      <c r="K1334" s="13"/>
      <c r="L1334" s="129"/>
      <c r="M1334" s="13"/>
      <c r="N1334" s="13"/>
      <c r="O1334" s="13"/>
      <c r="P1334" s="129"/>
      <c r="Q1334" s="13"/>
      <c r="R1334" s="13"/>
      <c r="S1334" s="13"/>
      <c r="T1334" s="13"/>
      <c r="U1334" s="129"/>
      <c r="V1334" s="16">
        <f t="shared" si="39"/>
        <v>8409.8659791999999</v>
      </c>
      <c r="W1334" s="30">
        <v>1371.3171792000001</v>
      </c>
      <c r="X1334" s="206">
        <f t="shared" ref="X1334:X1339" si="43">IF(Y1334="EVN",V1334,W1334)</f>
        <v>8409.8659791999999</v>
      </c>
      <c r="Y1334" s="11" t="s">
        <v>51</v>
      </c>
      <c r="Z1334" s="38">
        <v>48</v>
      </c>
      <c r="AA1334" s="38">
        <v>25</v>
      </c>
      <c r="AB1334" s="38">
        <v>5</v>
      </c>
      <c r="AC1334" s="148" t="s">
        <v>3989</v>
      </c>
      <c r="AD1334" s="38" t="s">
        <v>3990</v>
      </c>
    </row>
    <row r="1335" spans="1:31" ht="36" hidden="1" customHeight="1">
      <c r="A1335" s="32">
        <v>3</v>
      </c>
      <c r="B1335" s="53" t="s">
        <v>3991</v>
      </c>
      <c r="C1335" s="11" t="s">
        <v>3992</v>
      </c>
      <c r="D1335" s="56" t="s">
        <v>32</v>
      </c>
      <c r="E1335" s="11" t="s">
        <v>3425</v>
      </c>
      <c r="F1335" s="14">
        <v>12191154</v>
      </c>
      <c r="G1335" s="129"/>
      <c r="H1335" s="13"/>
      <c r="I1335" s="13"/>
      <c r="J1335" s="13"/>
      <c r="K1335" s="13"/>
      <c r="L1335" s="129">
        <v>58855</v>
      </c>
      <c r="M1335" s="13"/>
      <c r="N1335" s="13"/>
      <c r="O1335" s="13"/>
      <c r="P1335" s="129">
        <v>101</v>
      </c>
      <c r="Q1335" s="13"/>
      <c r="R1335" s="13"/>
      <c r="S1335" s="13"/>
      <c r="T1335" s="13"/>
      <c r="U1335" s="129">
        <v>3680</v>
      </c>
      <c r="V1335" s="16">
        <f t="shared" si="39"/>
        <v>1932.9712922000001</v>
      </c>
      <c r="W1335" s="30">
        <v>1934</v>
      </c>
      <c r="X1335" s="206">
        <f t="shared" si="43"/>
        <v>1934</v>
      </c>
      <c r="Y1335" s="11" t="s">
        <v>34</v>
      </c>
      <c r="Z1335" s="38">
        <v>48</v>
      </c>
      <c r="AA1335" s="38">
        <v>25</v>
      </c>
      <c r="AB1335" s="38">
        <v>5</v>
      </c>
      <c r="AC1335" s="148" t="s">
        <v>3993</v>
      </c>
      <c r="AD1335" s="38" t="s">
        <v>3994</v>
      </c>
    </row>
    <row r="1336" spans="1:31" ht="36" hidden="1" customHeight="1">
      <c r="A1336" s="32">
        <v>4</v>
      </c>
      <c r="B1336" s="11" t="s">
        <v>3995</v>
      </c>
      <c r="C1336" s="13" t="s">
        <v>3996</v>
      </c>
      <c r="D1336" s="56" t="s">
        <v>32</v>
      </c>
      <c r="E1336" s="11" t="s">
        <v>1591</v>
      </c>
      <c r="F1336" s="14">
        <v>18900000</v>
      </c>
      <c r="G1336" s="87"/>
      <c r="H1336" s="13"/>
      <c r="I1336" s="13"/>
      <c r="J1336" s="13"/>
      <c r="K1336" s="13"/>
      <c r="L1336" s="87"/>
      <c r="M1336" s="13"/>
      <c r="N1336" s="13"/>
      <c r="O1336" s="13"/>
      <c r="P1336" s="87">
        <v>200</v>
      </c>
      <c r="Q1336" s="13"/>
      <c r="R1336" s="13"/>
      <c r="S1336" s="13"/>
      <c r="T1336" s="13"/>
      <c r="U1336" s="87"/>
      <c r="V1336" s="16">
        <f t="shared" si="39"/>
        <v>2916.4360000000001</v>
      </c>
      <c r="W1336" s="30">
        <v>2916.4360000000001</v>
      </c>
      <c r="X1336" s="206">
        <f t="shared" si="43"/>
        <v>2916.4360000000001</v>
      </c>
      <c r="Y1336" s="11" t="s">
        <v>34</v>
      </c>
      <c r="Z1336" s="38">
        <v>48</v>
      </c>
      <c r="AA1336" s="38">
        <v>25</v>
      </c>
      <c r="AB1336" s="38">
        <v>5</v>
      </c>
      <c r="AC1336" s="38" t="s">
        <v>3997</v>
      </c>
      <c r="AD1336" s="38">
        <v>2708</v>
      </c>
    </row>
    <row r="1337" spans="1:31" ht="36" hidden="1" customHeight="1">
      <c r="A1337" s="32">
        <v>5</v>
      </c>
      <c r="B1337" s="11" t="s">
        <v>3998</v>
      </c>
      <c r="C1337" s="11" t="s">
        <v>3999</v>
      </c>
      <c r="D1337" s="56" t="s">
        <v>32</v>
      </c>
      <c r="E1337" s="11" t="s">
        <v>1591</v>
      </c>
      <c r="F1337" s="14">
        <v>12400000</v>
      </c>
      <c r="G1337" s="87"/>
      <c r="H1337" s="13"/>
      <c r="I1337" s="13"/>
      <c r="J1337" s="13"/>
      <c r="K1337" s="13"/>
      <c r="L1337" s="87"/>
      <c r="M1337" s="13"/>
      <c r="N1337" s="13"/>
      <c r="O1337" s="13"/>
      <c r="P1337" s="87">
        <v>300</v>
      </c>
      <c r="Q1337" s="13"/>
      <c r="R1337" s="13"/>
      <c r="S1337" s="13"/>
      <c r="T1337" s="13"/>
      <c r="U1337" s="87"/>
      <c r="V1337" s="16">
        <f t="shared" si="39"/>
        <v>1913.5690000000002</v>
      </c>
      <c r="W1337" s="30">
        <v>1913.5690000000002</v>
      </c>
      <c r="X1337" s="206">
        <f t="shared" si="43"/>
        <v>1913.5690000000002</v>
      </c>
      <c r="Y1337" s="11" t="s">
        <v>34</v>
      </c>
      <c r="Z1337" s="38">
        <v>48</v>
      </c>
      <c r="AA1337" s="38">
        <v>25</v>
      </c>
      <c r="AB1337" s="38">
        <v>5</v>
      </c>
      <c r="AC1337" s="38" t="s">
        <v>4000</v>
      </c>
      <c r="AD1337" s="38">
        <v>2709</v>
      </c>
    </row>
    <row r="1338" spans="1:31" ht="36" hidden="1" customHeight="1">
      <c r="A1338" s="32">
        <v>6</v>
      </c>
      <c r="B1338" s="13" t="s">
        <v>4001</v>
      </c>
      <c r="C1338" s="11" t="s">
        <v>4002</v>
      </c>
      <c r="D1338" s="13" t="s">
        <v>55</v>
      </c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47">
        <v>1220000</v>
      </c>
      <c r="Q1338" s="13"/>
      <c r="R1338" s="13"/>
      <c r="S1338" s="13"/>
      <c r="T1338" s="13"/>
      <c r="U1338" s="13"/>
      <c r="V1338" s="16">
        <f t="shared" si="39"/>
        <v>1012.6</v>
      </c>
      <c r="W1338" s="30">
        <v>1074</v>
      </c>
      <c r="X1338" s="206">
        <f t="shared" si="43"/>
        <v>1074</v>
      </c>
      <c r="Y1338" s="13" t="s">
        <v>34</v>
      </c>
      <c r="Z1338" s="38">
        <v>48</v>
      </c>
      <c r="AA1338" s="38">
        <v>25</v>
      </c>
      <c r="AB1338" s="205">
        <v>1</v>
      </c>
      <c r="AC1338" s="38"/>
      <c r="AD1338" s="38"/>
    </row>
    <row r="1339" spans="1:31" ht="36" hidden="1" customHeight="1">
      <c r="A1339" s="32">
        <v>7</v>
      </c>
      <c r="B1339" s="13" t="s">
        <v>4003</v>
      </c>
      <c r="C1339" s="11" t="s">
        <v>4004</v>
      </c>
      <c r="D1339" s="13" t="s">
        <v>55</v>
      </c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47">
        <v>2300000</v>
      </c>
      <c r="Q1339" s="13"/>
      <c r="R1339" s="13"/>
      <c r="S1339" s="13"/>
      <c r="T1339" s="13"/>
      <c r="U1339" s="13"/>
      <c r="V1339" s="16">
        <f t="shared" si="39"/>
        <v>1909</v>
      </c>
      <c r="W1339" s="30">
        <v>2024</v>
      </c>
      <c r="X1339" s="206">
        <f t="shared" si="43"/>
        <v>2024</v>
      </c>
      <c r="Y1339" s="13" t="s">
        <v>34</v>
      </c>
      <c r="Z1339" s="38">
        <v>48</v>
      </c>
      <c r="AA1339" s="38">
        <v>25</v>
      </c>
      <c r="AB1339" s="205">
        <v>1</v>
      </c>
      <c r="AC1339" s="38" t="s">
        <v>4005</v>
      </c>
      <c r="AD1339" s="38">
        <v>2112</v>
      </c>
    </row>
    <row r="1340" spans="1:31" ht="36" hidden="1" customHeight="1">
      <c r="A1340" s="32">
        <v>1</v>
      </c>
      <c r="B1340" s="53" t="s">
        <v>4006</v>
      </c>
      <c r="C1340" s="51" t="s">
        <v>4007</v>
      </c>
      <c r="D1340" s="53" t="s">
        <v>32</v>
      </c>
      <c r="E1340" s="53" t="s">
        <v>2256</v>
      </c>
      <c r="F1340" s="58">
        <v>7238000</v>
      </c>
      <c r="G1340" s="38"/>
      <c r="H1340" s="38"/>
      <c r="I1340" s="38"/>
      <c r="J1340" s="38"/>
      <c r="K1340" s="38"/>
      <c r="L1340" s="38">
        <v>71000</v>
      </c>
      <c r="M1340" s="38"/>
      <c r="N1340" s="38"/>
      <c r="O1340" s="38"/>
      <c r="P1340" s="38"/>
      <c r="Q1340" s="38"/>
      <c r="R1340" s="38"/>
      <c r="S1340" s="38"/>
      <c r="T1340" s="38"/>
      <c r="U1340" s="38"/>
      <c r="V1340" s="16">
        <f t="shared" si="39"/>
        <v>1179.3034</v>
      </c>
      <c r="W1340" s="203">
        <v>1179.3</v>
      </c>
      <c r="X1340" s="203">
        <f>IF(Y1340="EVN",V1340,W1340)</f>
        <v>1179.3</v>
      </c>
      <c r="Y1340" s="11" t="s">
        <v>34</v>
      </c>
      <c r="Z1340" s="38">
        <v>49</v>
      </c>
      <c r="AA1340" s="38">
        <v>20</v>
      </c>
      <c r="AB1340" s="38">
        <v>5</v>
      </c>
      <c r="AC1340" s="38" t="s">
        <v>4008</v>
      </c>
      <c r="AD1340" s="38">
        <v>975</v>
      </c>
    </row>
    <row r="1341" spans="1:31" ht="36" hidden="1" customHeight="1">
      <c r="A1341" s="32">
        <v>2</v>
      </c>
      <c r="B1341" s="53" t="s">
        <v>4009</v>
      </c>
      <c r="C1341" s="51" t="s">
        <v>4010</v>
      </c>
      <c r="D1341" s="35" t="s">
        <v>402</v>
      </c>
      <c r="E1341" s="53" t="s">
        <v>4011</v>
      </c>
      <c r="F1341" s="58">
        <v>3356000</v>
      </c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16">
        <f t="shared" si="39"/>
        <v>517.83080000000007</v>
      </c>
      <c r="W1341" s="203">
        <v>517.83000000000004</v>
      </c>
      <c r="X1341" s="203">
        <f t="shared" ref="X1341:X1346" si="44">IF(Y1341="EVN",V1341,W1341)</f>
        <v>517.83000000000004</v>
      </c>
      <c r="Y1341" s="202" t="s">
        <v>34</v>
      </c>
      <c r="Z1341" s="38">
        <v>49</v>
      </c>
      <c r="AA1341" s="38">
        <v>20</v>
      </c>
      <c r="AB1341" s="38">
        <v>6</v>
      </c>
      <c r="AC1341" s="38"/>
      <c r="AD1341" s="38"/>
      <c r="AE1341" s="10">
        <f>AE1340+1</f>
        <v>1</v>
      </c>
    </row>
    <row r="1342" spans="1:31" ht="36" hidden="1" customHeight="1">
      <c r="A1342" s="32">
        <v>3</v>
      </c>
      <c r="B1342" s="41" t="s">
        <v>4012</v>
      </c>
      <c r="C1342" s="41" t="s">
        <v>4013</v>
      </c>
      <c r="D1342" s="53" t="s">
        <v>32</v>
      </c>
      <c r="E1342" s="51" t="s">
        <v>4014</v>
      </c>
      <c r="F1342" s="58">
        <v>7074700</v>
      </c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16">
        <f t="shared" si="39"/>
        <v>1091.6262100000001</v>
      </c>
      <c r="W1342" s="203">
        <v>1091.5</v>
      </c>
      <c r="X1342" s="203">
        <f t="shared" si="44"/>
        <v>1091.6262100000001</v>
      </c>
      <c r="Y1342" s="11" t="s">
        <v>51</v>
      </c>
      <c r="Z1342" s="38">
        <v>49</v>
      </c>
      <c r="AA1342" s="38">
        <v>20</v>
      </c>
      <c r="AB1342" s="38">
        <v>5</v>
      </c>
      <c r="AC1342" s="38"/>
      <c r="AD1342" s="38"/>
    </row>
    <row r="1343" spans="1:31" ht="36" hidden="1" customHeight="1">
      <c r="A1343" s="32">
        <v>4</v>
      </c>
      <c r="B1343" s="53" t="s">
        <v>4015</v>
      </c>
      <c r="C1343" s="51" t="s">
        <v>4016</v>
      </c>
      <c r="D1343" s="53" t="s">
        <v>32</v>
      </c>
      <c r="E1343" s="53" t="s">
        <v>289</v>
      </c>
      <c r="F1343" s="58">
        <v>135903334</v>
      </c>
      <c r="G1343" s="38"/>
      <c r="H1343" s="38"/>
      <c r="I1343" s="38"/>
      <c r="J1343" s="38"/>
      <c r="K1343" s="38"/>
      <c r="L1343" s="38">
        <v>380120</v>
      </c>
      <c r="M1343" s="38"/>
      <c r="N1343" s="38"/>
      <c r="O1343" s="38"/>
      <c r="P1343" s="38"/>
      <c r="Q1343" s="38"/>
      <c r="R1343" s="38"/>
      <c r="S1343" s="38"/>
      <c r="T1343" s="38"/>
      <c r="U1343" s="38"/>
      <c r="V1343" s="16">
        <f t="shared" si="39"/>
        <v>21304.390036200002</v>
      </c>
      <c r="W1343" s="203">
        <v>20730</v>
      </c>
      <c r="X1343" s="16">
        <f>0.0001543*H1343+0.7*I1343+ 0.7*J1343+0.6*K1343+0.5*L1343+1.02*M1343+0.00088*N1343+0.99*O1343+0.00094*P1343+1.05*Q1343+0.00083*R1343+1.09*S1343+0.0009*T1343+1.09*U1343+1*V1343+0*W1343</f>
        <v>211364.3900362</v>
      </c>
      <c r="Y1343" s="11" t="s">
        <v>51</v>
      </c>
      <c r="Z1343" s="38">
        <v>49</v>
      </c>
      <c r="AA1343" s="38">
        <v>20</v>
      </c>
      <c r="AB1343" s="38">
        <v>5</v>
      </c>
      <c r="AC1343" s="38" t="s">
        <v>4017</v>
      </c>
      <c r="AD1343" s="38">
        <v>980</v>
      </c>
    </row>
    <row r="1344" spans="1:31" ht="36" hidden="1" customHeight="1">
      <c r="A1344" s="32">
        <v>5</v>
      </c>
      <c r="B1344" s="53" t="s">
        <v>4018</v>
      </c>
      <c r="C1344" s="51" t="s">
        <v>4019</v>
      </c>
      <c r="D1344" s="53" t="s">
        <v>32</v>
      </c>
      <c r="E1344" s="51" t="s">
        <v>4014</v>
      </c>
      <c r="F1344" s="58">
        <v>12899000</v>
      </c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16">
        <f t="shared" si="39"/>
        <v>1990.3157000000001</v>
      </c>
      <c r="W1344" s="203">
        <v>1990.3157000000001</v>
      </c>
      <c r="X1344" s="203">
        <f t="shared" si="44"/>
        <v>1990.3157000000001</v>
      </c>
      <c r="Y1344" s="11" t="s">
        <v>34</v>
      </c>
      <c r="Z1344" s="38">
        <v>49</v>
      </c>
      <c r="AA1344" s="38">
        <v>20</v>
      </c>
      <c r="AB1344" s="38">
        <v>5</v>
      </c>
      <c r="AC1344" s="38" t="s">
        <v>4020</v>
      </c>
      <c r="AD1344" s="38">
        <v>977</v>
      </c>
    </row>
    <row r="1345" spans="1:30" ht="36" hidden="1" customHeight="1">
      <c r="A1345" s="32">
        <v>6</v>
      </c>
      <c r="B1345" s="53" t="s">
        <v>4021</v>
      </c>
      <c r="C1345" s="51" t="s">
        <v>4022</v>
      </c>
      <c r="D1345" s="53" t="s">
        <v>32</v>
      </c>
      <c r="E1345" s="51" t="s">
        <v>4023</v>
      </c>
      <c r="F1345" s="58">
        <v>6770400</v>
      </c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16">
        <f t="shared" si="39"/>
        <v>1044.67272</v>
      </c>
      <c r="W1345" s="203">
        <v>1044.5999999999999</v>
      </c>
      <c r="X1345" s="203">
        <f t="shared" si="44"/>
        <v>1044.67272</v>
      </c>
      <c r="Y1345" s="11" t="s">
        <v>51</v>
      </c>
      <c r="Z1345" s="38">
        <v>49</v>
      </c>
      <c r="AA1345" s="38">
        <v>20</v>
      </c>
      <c r="AB1345" s="38">
        <v>5</v>
      </c>
      <c r="AC1345" s="38" t="s">
        <v>4024</v>
      </c>
      <c r="AD1345" s="38">
        <v>976</v>
      </c>
    </row>
    <row r="1346" spans="1:30" ht="36" hidden="1" customHeight="1">
      <c r="A1346" s="32">
        <v>7</v>
      </c>
      <c r="B1346" s="41" t="s">
        <v>4025</v>
      </c>
      <c r="C1346" s="41" t="s">
        <v>4026</v>
      </c>
      <c r="D1346" s="53" t="s">
        <v>32</v>
      </c>
      <c r="E1346" s="51" t="s">
        <v>4014</v>
      </c>
      <c r="F1346" s="58">
        <v>3504000</v>
      </c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16">
        <f t="shared" si="39"/>
        <v>540.66719999999998</v>
      </c>
      <c r="W1346" s="203">
        <v>540.66719999999998</v>
      </c>
      <c r="X1346" s="203">
        <f t="shared" si="44"/>
        <v>540.66719999999998</v>
      </c>
      <c r="Y1346" s="11" t="s">
        <v>34</v>
      </c>
      <c r="Z1346" s="38">
        <v>49</v>
      </c>
      <c r="AA1346" s="38">
        <v>20</v>
      </c>
      <c r="AB1346" s="38">
        <v>5</v>
      </c>
      <c r="AC1346" s="38"/>
      <c r="AD1346" s="38"/>
    </row>
    <row r="1347" spans="1:30" ht="36" hidden="1" customHeight="1">
      <c r="A1347" s="32">
        <v>8</v>
      </c>
      <c r="B1347" s="51" t="s">
        <v>4027</v>
      </c>
      <c r="C1347" s="51" t="s">
        <v>4028</v>
      </c>
      <c r="D1347" s="53" t="s">
        <v>32</v>
      </c>
      <c r="E1347" s="51" t="s">
        <v>4014</v>
      </c>
      <c r="F1347" s="58">
        <v>8749500</v>
      </c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16">
        <f t="shared" ref="V1347" si="45">0.0001543*F1347+0.7*G1347+ 0.7*H1347+0.6*I1347+0.5*J1347+1.02*K1347+0.00088*L1347+0.99*M1347+0.00094*N1347+1.05*O1347+0.00083*P1347+1.09*Q1347+0.0009*R1347+1.09*S1347+1*T1347+0*U1347</f>
        <v>1350.0478500000002</v>
      </c>
      <c r="W1347" s="203"/>
      <c r="X1347" s="203">
        <v>1350</v>
      </c>
      <c r="Y1347" s="11" t="s">
        <v>51</v>
      </c>
      <c r="Z1347" s="38">
        <v>49</v>
      </c>
      <c r="AA1347" s="38">
        <v>20</v>
      </c>
      <c r="AB1347" s="38">
        <v>5</v>
      </c>
      <c r="AC1347" s="38"/>
      <c r="AD1347" s="38"/>
    </row>
    <row r="1348" spans="1:30" ht="36" hidden="1" customHeight="1">
      <c r="A1348" s="32">
        <v>1</v>
      </c>
      <c r="B1348" s="207" t="s">
        <v>4029</v>
      </c>
      <c r="C1348" s="47" t="s">
        <v>4030</v>
      </c>
      <c r="D1348" s="13" t="s">
        <v>947</v>
      </c>
      <c r="E1348" s="47" t="s">
        <v>4031</v>
      </c>
      <c r="F1348" s="208">
        <v>17061045</v>
      </c>
      <c r="G1348" s="129"/>
      <c r="H1348" s="13"/>
      <c r="I1348" s="13"/>
      <c r="J1348" s="13"/>
      <c r="K1348" s="192"/>
      <c r="L1348" s="209"/>
      <c r="M1348" s="23"/>
      <c r="N1348" s="13"/>
      <c r="O1348" s="23"/>
      <c r="P1348" s="129"/>
      <c r="Q1348" s="13"/>
      <c r="R1348" s="23"/>
      <c r="S1348" s="13"/>
      <c r="T1348" s="13"/>
      <c r="U1348" s="129"/>
      <c r="V1348" s="16">
        <f>0.0001543*F1348+0.7*G1348+ 0.7*H1348+0.6*I1348+0.5*J1348+1.02*K1348+0.00088*L1348+0.99*M1348+0.00094*N1348+1.05*O1348+0.00083*P1348+1.09*Q1348+0.0009*R1348+1.09*S1348+1*T1348+0*U1348</f>
        <v>2632.5192435000004</v>
      </c>
      <c r="W1348" s="206">
        <v>2632</v>
      </c>
      <c r="X1348" s="206">
        <v>2632</v>
      </c>
      <c r="Y1348" s="11" t="s">
        <v>34</v>
      </c>
      <c r="Z1348" s="13">
        <v>50</v>
      </c>
      <c r="AA1348" s="13">
        <v>21</v>
      </c>
      <c r="AB1348" s="13">
        <v>5</v>
      </c>
      <c r="AC1348" s="13"/>
      <c r="AD1348" s="13"/>
    </row>
    <row r="1349" spans="1:30" ht="36" hidden="1" customHeight="1">
      <c r="A1349" s="32">
        <v>2</v>
      </c>
      <c r="B1349" s="13" t="s">
        <v>4032</v>
      </c>
      <c r="C1349" s="13" t="s">
        <v>4033</v>
      </c>
      <c r="D1349" s="13" t="s">
        <v>947</v>
      </c>
      <c r="E1349" s="13" t="s">
        <v>948</v>
      </c>
      <c r="F1349" s="208">
        <v>59551624</v>
      </c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6">
        <f>0.0001543*F1349+0.7*G1349+ 0.7*H1349+0.6*I1349+0.5*J1349+1.02*K1349+0.00088*L1349+0.99*M1349+0.00094*N1349+1.05*O1349+0.00083*P1349+1.09*Q1349+0.0009*R1349+1.09*S1349+1*T1349+0*U1349</f>
        <v>9188.8155832000011</v>
      </c>
      <c r="W1349" s="206">
        <v>9188</v>
      </c>
      <c r="X1349" s="206">
        <v>9188</v>
      </c>
      <c r="Y1349" s="11" t="s">
        <v>34</v>
      </c>
      <c r="Z1349" s="13">
        <v>50</v>
      </c>
      <c r="AA1349" s="13">
        <v>21</v>
      </c>
      <c r="AB1349" s="13">
        <v>5</v>
      </c>
      <c r="AC1349" s="13"/>
      <c r="AD1349" s="13"/>
    </row>
    <row r="1350" spans="1:30" ht="36" hidden="1" customHeight="1">
      <c r="A1350" s="32">
        <v>3</v>
      </c>
      <c r="B1350" s="13" t="s">
        <v>4034</v>
      </c>
      <c r="C1350" s="13" t="s">
        <v>4035</v>
      </c>
      <c r="D1350" s="13" t="s">
        <v>947</v>
      </c>
      <c r="E1350" s="13" t="s">
        <v>2737</v>
      </c>
      <c r="F1350" s="208">
        <v>7809300</v>
      </c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6">
        <f>0.0001543*F1350+0.7*G1350+ 0.7*H1350+0.6*I1350+0.5*J1350+1.02*K1350+0.00088*L1350+0.99*M1350+0.00094*N1350+1.05*O1350+0.00083*P1350+1.09*Q1350+0.0009*R1350+1.09*S1350+1*T1350+0*U1350</f>
        <v>1204.9749900000002</v>
      </c>
      <c r="W1350" s="206">
        <v>1205</v>
      </c>
      <c r="X1350" s="206">
        <v>1205</v>
      </c>
      <c r="Y1350" s="11" t="s">
        <v>34</v>
      </c>
      <c r="Z1350" s="13">
        <v>50</v>
      </c>
      <c r="AA1350" s="13">
        <v>21</v>
      </c>
      <c r="AB1350" s="13">
        <v>5</v>
      </c>
      <c r="AC1350" s="13"/>
      <c r="AD1350" s="13"/>
    </row>
    <row r="1351" spans="1:30" ht="36" hidden="1" customHeight="1">
      <c r="A1351" s="32">
        <v>1</v>
      </c>
      <c r="B1351" s="118" t="s">
        <v>4036</v>
      </c>
      <c r="C1351" s="118" t="s">
        <v>4037</v>
      </c>
      <c r="D1351" s="118" t="s">
        <v>4038</v>
      </c>
      <c r="E1351" s="118" t="s">
        <v>4039</v>
      </c>
      <c r="F1351" s="118">
        <v>2246550</v>
      </c>
      <c r="G1351" s="118">
        <v>1552</v>
      </c>
      <c r="H1351" s="118"/>
      <c r="I1351" s="118"/>
      <c r="J1351" s="118"/>
      <c r="K1351" s="84"/>
      <c r="L1351" s="118">
        <v>10648</v>
      </c>
      <c r="M1351" s="74"/>
      <c r="N1351" s="74"/>
      <c r="O1351" s="74"/>
      <c r="P1351" s="74"/>
      <c r="Q1351" s="74"/>
      <c r="R1351" s="74"/>
      <c r="S1351" s="74"/>
      <c r="T1351" s="74"/>
      <c r="U1351" s="74"/>
      <c r="V1351" s="16">
        <f t="shared" ref="V1351:V1414" si="46">0.0001543*F1351+0.7*G1351+ 0.7*H1351+0.6*I1351+0.5*J1351+1.02*K1351+0.00088*L1351+0.99*M1351+0.00094*N1351+1.05*O1351+0.00083*P1351+1.09*Q1351+0.0009*R1351+1.09*S1351+1*T1351+0*U1351</f>
        <v>1442.4129049999999</v>
      </c>
      <c r="W1351" s="30">
        <v>1287.21</v>
      </c>
      <c r="X1351" s="30">
        <v>1287.21</v>
      </c>
      <c r="Y1351" s="11" t="s">
        <v>34</v>
      </c>
      <c r="Z1351" s="118">
        <v>51</v>
      </c>
      <c r="AA1351" s="118">
        <v>41</v>
      </c>
      <c r="AB1351" s="118">
        <v>5</v>
      </c>
      <c r="AC1351" s="118" t="s">
        <v>4040</v>
      </c>
      <c r="AD1351" s="118">
        <v>962</v>
      </c>
    </row>
    <row r="1352" spans="1:30" ht="36" hidden="1" customHeight="1">
      <c r="A1352" s="32">
        <v>2</v>
      </c>
      <c r="B1352" s="118" t="s">
        <v>4041</v>
      </c>
      <c r="C1352" s="118" t="s">
        <v>4042</v>
      </c>
      <c r="D1352" s="118" t="s">
        <v>4038</v>
      </c>
      <c r="E1352" s="118" t="s">
        <v>4043</v>
      </c>
      <c r="F1352" s="118">
        <v>1642107</v>
      </c>
      <c r="G1352" s="118">
        <v>5208</v>
      </c>
      <c r="H1352" s="13"/>
      <c r="I1352" s="13"/>
      <c r="J1352" s="74"/>
      <c r="K1352" s="84"/>
      <c r="L1352" s="118">
        <v>28.24</v>
      </c>
      <c r="M1352" s="74"/>
      <c r="N1352" s="74"/>
      <c r="O1352" s="118">
        <v>2.9</v>
      </c>
      <c r="P1352" s="74"/>
      <c r="Q1352" s="74"/>
      <c r="R1352" s="74"/>
      <c r="S1352" s="74"/>
      <c r="T1352" s="74"/>
      <c r="U1352" s="74"/>
      <c r="V1352" s="16">
        <f t="shared" si="46"/>
        <v>3902.0469613</v>
      </c>
      <c r="W1352" s="30">
        <v>2911.53</v>
      </c>
      <c r="X1352" s="30">
        <v>2911.53</v>
      </c>
      <c r="Y1352" s="11" t="s">
        <v>34</v>
      </c>
      <c r="Z1352" s="118">
        <v>51</v>
      </c>
      <c r="AA1352" s="118">
        <v>41</v>
      </c>
      <c r="AB1352" s="118">
        <v>5</v>
      </c>
      <c r="AC1352" s="118" t="s">
        <v>4044</v>
      </c>
      <c r="AD1352" s="118">
        <v>963</v>
      </c>
    </row>
    <row r="1353" spans="1:30" ht="36" hidden="1" customHeight="1">
      <c r="A1353" s="32">
        <v>3</v>
      </c>
      <c r="B1353" s="118" t="s">
        <v>4045</v>
      </c>
      <c r="C1353" s="118" t="s">
        <v>4046</v>
      </c>
      <c r="D1353" s="118" t="s">
        <v>4038</v>
      </c>
      <c r="E1353" s="118" t="s">
        <v>937</v>
      </c>
      <c r="F1353" s="16">
        <v>819080</v>
      </c>
      <c r="G1353" s="73">
        <v>2851.24</v>
      </c>
      <c r="H1353" s="13"/>
      <c r="I1353" s="13"/>
      <c r="J1353" s="74"/>
      <c r="K1353" s="84"/>
      <c r="L1353" s="84">
        <v>154325</v>
      </c>
      <c r="M1353" s="74"/>
      <c r="N1353" s="74"/>
      <c r="O1353" s="74"/>
      <c r="P1353" s="74"/>
      <c r="Q1353" s="74"/>
      <c r="R1353" s="74"/>
      <c r="S1353" s="74"/>
      <c r="T1353" s="74"/>
      <c r="U1353" s="74"/>
      <c r="V1353" s="16">
        <f t="shared" si="46"/>
        <v>2258.0580439999999</v>
      </c>
      <c r="W1353" s="30">
        <v>1687.81</v>
      </c>
      <c r="X1353" s="30">
        <v>1687.81</v>
      </c>
      <c r="Y1353" s="11" t="s">
        <v>34</v>
      </c>
      <c r="Z1353" s="118">
        <v>51</v>
      </c>
      <c r="AA1353" s="118">
        <v>41</v>
      </c>
      <c r="AB1353" s="118">
        <v>5</v>
      </c>
      <c r="AC1353" s="118" t="s">
        <v>4047</v>
      </c>
      <c r="AD1353" s="118">
        <v>964</v>
      </c>
    </row>
    <row r="1354" spans="1:30" ht="36" hidden="1" customHeight="1">
      <c r="A1354" s="32">
        <v>4</v>
      </c>
      <c r="B1354" s="118" t="s">
        <v>4048</v>
      </c>
      <c r="C1354" s="118" t="s">
        <v>4049</v>
      </c>
      <c r="D1354" s="118" t="s">
        <v>4038</v>
      </c>
      <c r="E1354" s="118" t="s">
        <v>937</v>
      </c>
      <c r="F1354" s="118">
        <v>1070000</v>
      </c>
      <c r="G1354" s="118">
        <v>5113</v>
      </c>
      <c r="H1354" s="13"/>
      <c r="I1354" s="13"/>
      <c r="J1354" s="74"/>
      <c r="K1354" s="84"/>
      <c r="L1354" s="118">
        <v>38846</v>
      </c>
      <c r="M1354" s="74"/>
      <c r="N1354" s="74"/>
      <c r="O1354" s="74"/>
      <c r="P1354" s="74"/>
      <c r="Q1354" s="74"/>
      <c r="R1354" s="74"/>
      <c r="S1354" s="74"/>
      <c r="T1354" s="74"/>
      <c r="U1354" s="74"/>
      <c r="V1354" s="16">
        <f t="shared" si="46"/>
        <v>3778.3854799999999</v>
      </c>
      <c r="W1354" s="30">
        <v>3778</v>
      </c>
      <c r="X1354" s="30">
        <v>3778</v>
      </c>
      <c r="Y1354" s="11" t="s">
        <v>34</v>
      </c>
      <c r="Z1354" s="118">
        <v>51</v>
      </c>
      <c r="AA1354" s="118">
        <v>41</v>
      </c>
      <c r="AB1354" s="118">
        <v>5</v>
      </c>
      <c r="AC1354" s="118" t="s">
        <v>4050</v>
      </c>
      <c r="AD1354" s="118">
        <v>965</v>
      </c>
    </row>
    <row r="1355" spans="1:30" ht="36" hidden="1" customHeight="1">
      <c r="A1355" s="32">
        <v>5</v>
      </c>
      <c r="B1355" s="118" t="s">
        <v>4051</v>
      </c>
      <c r="C1355" s="118" t="s">
        <v>4052</v>
      </c>
      <c r="D1355" s="118" t="s">
        <v>4038</v>
      </c>
      <c r="E1355" s="118" t="s">
        <v>4053</v>
      </c>
      <c r="F1355" s="118">
        <v>2537020</v>
      </c>
      <c r="G1355" s="118">
        <v>4840</v>
      </c>
      <c r="H1355" s="13"/>
      <c r="I1355" s="13"/>
      <c r="J1355" s="74"/>
      <c r="K1355" s="84"/>
      <c r="L1355" s="118">
        <v>1057.23</v>
      </c>
      <c r="M1355" s="74"/>
      <c r="N1355" s="74"/>
      <c r="O1355" s="74"/>
      <c r="P1355" s="74"/>
      <c r="Q1355" s="74"/>
      <c r="R1355" s="74"/>
      <c r="S1355" s="74"/>
      <c r="T1355" s="74"/>
      <c r="U1355" s="74"/>
      <c r="V1355" s="16">
        <f t="shared" si="46"/>
        <v>3780.3925484000001</v>
      </c>
      <c r="W1355" s="30">
        <v>3295</v>
      </c>
      <c r="X1355" s="30">
        <v>3295</v>
      </c>
      <c r="Y1355" s="11" t="s">
        <v>34</v>
      </c>
      <c r="Z1355" s="118">
        <v>51</v>
      </c>
      <c r="AA1355" s="118">
        <v>41</v>
      </c>
      <c r="AB1355" s="118">
        <v>5</v>
      </c>
      <c r="AC1355" s="118" t="s">
        <v>4054</v>
      </c>
      <c r="AD1355" s="118">
        <v>966</v>
      </c>
    </row>
    <row r="1356" spans="1:30" ht="36" hidden="1" customHeight="1">
      <c r="A1356" s="32">
        <v>6</v>
      </c>
      <c r="B1356" s="118" t="s">
        <v>4055</v>
      </c>
      <c r="C1356" s="118" t="s">
        <v>4056</v>
      </c>
      <c r="D1356" s="118" t="s">
        <v>4038</v>
      </c>
      <c r="E1356" s="118" t="s">
        <v>4043</v>
      </c>
      <c r="F1356" s="118">
        <v>2579950</v>
      </c>
      <c r="G1356" s="118">
        <v>8481.08</v>
      </c>
      <c r="H1356" s="13"/>
      <c r="I1356" s="13"/>
      <c r="J1356" s="74"/>
      <c r="K1356" s="84"/>
      <c r="L1356" s="118">
        <v>404.57</v>
      </c>
      <c r="M1356" s="74"/>
      <c r="N1356" s="74"/>
      <c r="O1356" s="74"/>
      <c r="P1356" s="74"/>
      <c r="Q1356" s="74"/>
      <c r="R1356" s="74"/>
      <c r="S1356" s="74"/>
      <c r="T1356" s="74"/>
      <c r="U1356" s="74"/>
      <c r="V1356" s="16">
        <f t="shared" si="46"/>
        <v>6335.1983065999993</v>
      </c>
      <c r="W1356" s="30">
        <v>4994</v>
      </c>
      <c r="X1356" s="30">
        <v>4994</v>
      </c>
      <c r="Y1356" s="11" t="s">
        <v>34</v>
      </c>
      <c r="Z1356" s="118">
        <v>51</v>
      </c>
      <c r="AA1356" s="118">
        <v>41</v>
      </c>
      <c r="AB1356" s="118">
        <v>5</v>
      </c>
      <c r="AC1356" s="118" t="s">
        <v>4057</v>
      </c>
      <c r="AD1356" s="118">
        <v>967</v>
      </c>
    </row>
    <row r="1357" spans="1:30" ht="36" hidden="1" customHeight="1">
      <c r="A1357" s="32">
        <v>7</v>
      </c>
      <c r="B1357" s="13" t="s">
        <v>4058</v>
      </c>
      <c r="C1357" s="13" t="s">
        <v>4059</v>
      </c>
      <c r="D1357" s="118" t="s">
        <v>4038</v>
      </c>
      <c r="E1357" s="118" t="s">
        <v>4060</v>
      </c>
      <c r="F1357" s="13">
        <v>6841300</v>
      </c>
      <c r="G1357" s="73"/>
      <c r="H1357" s="13"/>
      <c r="I1357" s="13"/>
      <c r="J1357" s="74"/>
      <c r="K1357" s="84"/>
      <c r="L1357" s="84"/>
      <c r="M1357" s="74"/>
      <c r="N1357" s="74"/>
      <c r="O1357" s="74"/>
      <c r="P1357" s="74"/>
      <c r="Q1357" s="74"/>
      <c r="R1357" s="74"/>
      <c r="S1357" s="74"/>
      <c r="T1357" s="74"/>
      <c r="U1357" s="74"/>
      <c r="V1357" s="16">
        <f t="shared" si="46"/>
        <v>1055.6125900000002</v>
      </c>
      <c r="W1357" s="30"/>
      <c r="X1357" s="30">
        <v>1055.6125900000002</v>
      </c>
      <c r="Y1357" s="11" t="s">
        <v>51</v>
      </c>
      <c r="Z1357" s="118">
        <v>51</v>
      </c>
      <c r="AA1357" s="118">
        <v>41</v>
      </c>
      <c r="AB1357" s="118">
        <v>5</v>
      </c>
      <c r="AC1357" s="118"/>
      <c r="AD1357" s="118"/>
    </row>
    <row r="1358" spans="1:30" ht="36" hidden="1" customHeight="1">
      <c r="A1358" s="32">
        <v>8</v>
      </c>
      <c r="B1358" s="13" t="s">
        <v>4061</v>
      </c>
      <c r="C1358" s="13" t="s">
        <v>4059</v>
      </c>
      <c r="D1358" s="118" t="s">
        <v>4038</v>
      </c>
      <c r="E1358" s="13" t="s">
        <v>4062</v>
      </c>
      <c r="F1358" s="13">
        <v>12616100</v>
      </c>
      <c r="G1358" s="73"/>
      <c r="H1358" s="13"/>
      <c r="I1358" s="13"/>
      <c r="J1358" s="74"/>
      <c r="K1358" s="84"/>
      <c r="L1358" s="84"/>
      <c r="M1358" s="74"/>
      <c r="N1358" s="74"/>
      <c r="O1358" s="74"/>
      <c r="P1358" s="74"/>
      <c r="Q1358" s="74"/>
      <c r="R1358" s="74"/>
      <c r="S1358" s="74"/>
      <c r="T1358" s="74"/>
      <c r="U1358" s="74"/>
      <c r="V1358" s="16">
        <f t="shared" si="46"/>
        <v>1946.6642300000001</v>
      </c>
      <c r="W1358" s="30"/>
      <c r="X1358" s="30">
        <v>1946.6642300000001</v>
      </c>
      <c r="Y1358" s="11" t="s">
        <v>51</v>
      </c>
      <c r="Z1358" s="118">
        <v>51</v>
      </c>
      <c r="AA1358" s="118">
        <v>41</v>
      </c>
      <c r="AB1358" s="118">
        <v>5</v>
      </c>
      <c r="AC1358" s="118" t="s">
        <v>4063</v>
      </c>
      <c r="AD1358" s="118">
        <v>2706</v>
      </c>
    </row>
    <row r="1359" spans="1:30" ht="36" hidden="1" customHeight="1">
      <c r="A1359" s="32">
        <v>1</v>
      </c>
      <c r="B1359" s="207" t="s">
        <v>4064</v>
      </c>
      <c r="C1359" s="47" t="s">
        <v>4065</v>
      </c>
      <c r="D1359" s="47" t="s">
        <v>32</v>
      </c>
      <c r="E1359" s="47" t="s">
        <v>4066</v>
      </c>
      <c r="F1359" s="208"/>
      <c r="G1359" s="129"/>
      <c r="H1359" s="13"/>
      <c r="I1359" s="13"/>
      <c r="J1359" s="13"/>
      <c r="K1359" s="192"/>
      <c r="L1359" s="209"/>
      <c r="M1359" s="23"/>
      <c r="N1359" s="13"/>
      <c r="O1359" s="23"/>
      <c r="P1359" s="129"/>
      <c r="Q1359" s="13"/>
      <c r="R1359" s="23"/>
      <c r="S1359" s="13"/>
      <c r="T1359" s="13"/>
      <c r="U1359" s="129"/>
      <c r="V1359" s="16">
        <f t="shared" si="46"/>
        <v>0</v>
      </c>
      <c r="W1359" s="111">
        <v>14353</v>
      </c>
      <c r="X1359" s="111">
        <v>14353</v>
      </c>
      <c r="Y1359" s="11" t="s">
        <v>34</v>
      </c>
      <c r="Z1359" s="47">
        <v>52</v>
      </c>
      <c r="AA1359" s="47">
        <v>14</v>
      </c>
      <c r="AB1359" s="13">
        <v>5</v>
      </c>
      <c r="AC1359" s="38" t="s">
        <v>4067</v>
      </c>
      <c r="AD1359" s="38">
        <v>988</v>
      </c>
    </row>
    <row r="1360" spans="1:30" ht="36" hidden="1" customHeight="1">
      <c r="A1360" s="32">
        <v>2</v>
      </c>
      <c r="B1360" s="207" t="s">
        <v>4068</v>
      </c>
      <c r="C1360" s="47" t="s">
        <v>4069</v>
      </c>
      <c r="D1360" s="47" t="s">
        <v>32</v>
      </c>
      <c r="E1360" s="47" t="s">
        <v>4070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6">
        <f t="shared" si="46"/>
        <v>0</v>
      </c>
      <c r="W1360" s="111">
        <v>1535</v>
      </c>
      <c r="X1360" s="111">
        <v>1535</v>
      </c>
      <c r="Y1360" s="11" t="s">
        <v>34</v>
      </c>
      <c r="Z1360" s="47">
        <v>52</v>
      </c>
      <c r="AA1360" s="47">
        <v>14</v>
      </c>
      <c r="AB1360" s="13">
        <v>5</v>
      </c>
      <c r="AC1360" s="38" t="s">
        <v>4071</v>
      </c>
      <c r="AD1360" s="38">
        <v>985</v>
      </c>
    </row>
    <row r="1361" spans="1:31" ht="36" hidden="1" customHeight="1">
      <c r="A1361" s="32">
        <v>3</v>
      </c>
      <c r="B1361" s="207" t="s">
        <v>4072</v>
      </c>
      <c r="C1361" s="47" t="s">
        <v>4073</v>
      </c>
      <c r="D1361" s="47" t="s">
        <v>32</v>
      </c>
      <c r="E1361" s="47" t="s">
        <v>3425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6">
        <f t="shared" si="46"/>
        <v>0</v>
      </c>
      <c r="W1361" s="111">
        <v>3207.6</v>
      </c>
      <c r="X1361" s="111">
        <v>3207.6</v>
      </c>
      <c r="Y1361" s="11" t="s">
        <v>34</v>
      </c>
      <c r="Z1361" s="47">
        <v>52</v>
      </c>
      <c r="AA1361" s="47">
        <v>14</v>
      </c>
      <c r="AB1361" s="13">
        <v>5</v>
      </c>
      <c r="AC1361" s="38" t="s">
        <v>4074</v>
      </c>
      <c r="AD1361" s="38">
        <v>986</v>
      </c>
    </row>
    <row r="1362" spans="1:31" ht="36" hidden="1" customHeight="1">
      <c r="A1362" s="32">
        <v>4</v>
      </c>
      <c r="B1362" s="207" t="s">
        <v>4075</v>
      </c>
      <c r="C1362" s="47" t="s">
        <v>4073</v>
      </c>
      <c r="D1362" s="47" t="s">
        <v>32</v>
      </c>
      <c r="E1362" s="47" t="s">
        <v>1700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6">
        <f t="shared" si="46"/>
        <v>0</v>
      </c>
      <c r="W1362" s="111">
        <v>3464.7</v>
      </c>
      <c r="X1362" s="111">
        <v>3464.7</v>
      </c>
      <c r="Y1362" s="11" t="s">
        <v>34</v>
      </c>
      <c r="Z1362" s="47">
        <v>52</v>
      </c>
      <c r="AA1362" s="47">
        <v>14</v>
      </c>
      <c r="AB1362" s="13">
        <v>5</v>
      </c>
      <c r="AC1362" s="38" t="s">
        <v>4076</v>
      </c>
      <c r="AD1362" s="38">
        <v>987</v>
      </c>
    </row>
    <row r="1363" spans="1:31" ht="36" hidden="1" customHeight="1">
      <c r="A1363" s="32">
        <v>5</v>
      </c>
      <c r="B1363" s="207" t="s">
        <v>4077</v>
      </c>
      <c r="C1363" s="47" t="s">
        <v>4078</v>
      </c>
      <c r="D1363" s="47" t="s">
        <v>32</v>
      </c>
      <c r="E1363" s="47" t="s">
        <v>4079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6">
        <f t="shared" si="46"/>
        <v>0</v>
      </c>
      <c r="W1363" s="111">
        <v>1549</v>
      </c>
      <c r="X1363" s="210">
        <v>1.5489999999999999</v>
      </c>
      <c r="Y1363" s="11" t="s">
        <v>34</v>
      </c>
      <c r="Z1363" s="47">
        <v>52</v>
      </c>
      <c r="AA1363" s="47">
        <v>14</v>
      </c>
      <c r="AB1363" s="13">
        <v>5</v>
      </c>
      <c r="AC1363" s="38" t="s">
        <v>4080</v>
      </c>
      <c r="AD1363" s="38">
        <v>981</v>
      </c>
    </row>
    <row r="1364" spans="1:31" ht="60.75" hidden="1" customHeight="1">
      <c r="A1364" s="32">
        <v>6</v>
      </c>
      <c r="B1364" s="211" t="s">
        <v>4081</v>
      </c>
      <c r="C1364" s="212" t="s">
        <v>4082</v>
      </c>
      <c r="D1364" s="212" t="s">
        <v>32</v>
      </c>
      <c r="E1364" s="212" t="s">
        <v>522</v>
      </c>
      <c r="F1364" s="104"/>
      <c r="G1364" s="104"/>
      <c r="H1364" s="104"/>
      <c r="I1364" s="104"/>
      <c r="J1364" s="104"/>
      <c r="K1364" s="104"/>
      <c r="L1364" s="104"/>
      <c r="M1364" s="104"/>
      <c r="N1364" s="104"/>
      <c r="O1364" s="104"/>
      <c r="P1364" s="104"/>
      <c r="Q1364" s="104"/>
      <c r="R1364" s="104"/>
      <c r="S1364" s="104"/>
      <c r="T1364" s="104"/>
      <c r="U1364" s="104"/>
      <c r="V1364" s="16">
        <f t="shared" si="46"/>
        <v>0</v>
      </c>
      <c r="W1364" s="213">
        <v>95</v>
      </c>
      <c r="X1364" s="213">
        <v>95</v>
      </c>
      <c r="Y1364" s="212" t="s">
        <v>4083</v>
      </c>
      <c r="Z1364" s="212">
        <v>52</v>
      </c>
      <c r="AA1364" s="212">
        <v>14</v>
      </c>
      <c r="AB1364" s="104">
        <v>5</v>
      </c>
      <c r="AC1364" s="148" t="s">
        <v>4084</v>
      </c>
      <c r="AD1364" s="148">
        <v>982</v>
      </c>
    </row>
    <row r="1365" spans="1:31" ht="36" hidden="1" customHeight="1">
      <c r="A1365" s="32">
        <v>7</v>
      </c>
      <c r="B1365" s="207" t="s">
        <v>4085</v>
      </c>
      <c r="C1365" s="47" t="s">
        <v>4086</v>
      </c>
      <c r="D1365" s="47" t="s">
        <v>32</v>
      </c>
      <c r="E1365" s="47" t="s">
        <v>1325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6">
        <f t="shared" si="46"/>
        <v>0</v>
      </c>
      <c r="W1365" s="111">
        <v>1184.9000000000001</v>
      </c>
      <c r="X1365" s="111">
        <v>1184.9000000000001</v>
      </c>
      <c r="Y1365" s="11" t="s">
        <v>34</v>
      </c>
      <c r="Z1365" s="47">
        <v>52</v>
      </c>
      <c r="AA1365" s="47">
        <v>14</v>
      </c>
      <c r="AB1365" s="13">
        <v>5</v>
      </c>
      <c r="AC1365" s="13"/>
      <c r="AD1365" s="13"/>
    </row>
    <row r="1366" spans="1:31" ht="36" hidden="1" customHeight="1">
      <c r="A1366" s="32">
        <v>8</v>
      </c>
      <c r="B1366" s="207" t="s">
        <v>4087</v>
      </c>
      <c r="C1366" s="47" t="s">
        <v>4088</v>
      </c>
      <c r="D1366" s="47" t="s">
        <v>32</v>
      </c>
      <c r="E1366" s="47" t="s">
        <v>4089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6">
        <f t="shared" si="46"/>
        <v>0</v>
      </c>
      <c r="W1366" s="111">
        <v>2577.4</v>
      </c>
      <c r="X1366" s="111">
        <v>2577.4</v>
      </c>
      <c r="Y1366" s="11" t="s">
        <v>34</v>
      </c>
      <c r="Z1366" s="47">
        <v>52</v>
      </c>
      <c r="AA1366" s="47">
        <v>14</v>
      </c>
      <c r="AB1366" s="13">
        <v>5</v>
      </c>
      <c r="AC1366" s="13"/>
      <c r="AD1366" s="13"/>
    </row>
    <row r="1367" spans="1:31" ht="36" hidden="1" customHeight="1">
      <c r="A1367" s="32">
        <v>9</v>
      </c>
      <c r="B1367" s="207" t="s">
        <v>4090</v>
      </c>
      <c r="C1367" s="47" t="s">
        <v>4091</v>
      </c>
      <c r="D1367" s="47" t="s">
        <v>32</v>
      </c>
      <c r="E1367" s="47" t="s">
        <v>4092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6">
        <f t="shared" si="46"/>
        <v>0</v>
      </c>
      <c r="W1367" s="111">
        <v>1091.5999999999999</v>
      </c>
      <c r="X1367" s="111">
        <v>1091.5999999999999</v>
      </c>
      <c r="Y1367" s="11" t="s">
        <v>34</v>
      </c>
      <c r="Z1367" s="47">
        <v>52</v>
      </c>
      <c r="AA1367" s="47">
        <v>14</v>
      </c>
      <c r="AB1367" s="13">
        <v>5</v>
      </c>
      <c r="AC1367" s="13"/>
      <c r="AD1367" s="13"/>
    </row>
    <row r="1368" spans="1:31" ht="36" hidden="1" customHeight="1">
      <c r="A1368" s="32">
        <v>10</v>
      </c>
      <c r="B1368" s="207" t="s">
        <v>4093</v>
      </c>
      <c r="C1368" s="47" t="s">
        <v>4094</v>
      </c>
      <c r="D1368" s="47" t="s">
        <v>32</v>
      </c>
      <c r="E1368" s="47" t="s">
        <v>1325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6">
        <f t="shared" si="46"/>
        <v>0</v>
      </c>
      <c r="W1368" s="111">
        <v>1184.5999999999999</v>
      </c>
      <c r="X1368" s="111">
        <v>1191.0108400000001</v>
      </c>
      <c r="Y1368" s="11" t="s">
        <v>51</v>
      </c>
      <c r="Z1368" s="47">
        <v>52</v>
      </c>
      <c r="AA1368" s="47">
        <v>14</v>
      </c>
      <c r="AB1368" s="13">
        <v>5</v>
      </c>
      <c r="AC1368" s="13"/>
      <c r="AD1368" s="13"/>
    </row>
    <row r="1369" spans="1:31" ht="36" hidden="1" customHeight="1">
      <c r="A1369" s="32">
        <v>11</v>
      </c>
      <c r="B1369" s="207" t="s">
        <v>4095</v>
      </c>
      <c r="C1369" s="47" t="s">
        <v>4096</v>
      </c>
      <c r="D1369" s="47" t="s">
        <v>32</v>
      </c>
      <c r="E1369" s="47" t="s">
        <v>4089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6">
        <f t="shared" si="46"/>
        <v>0</v>
      </c>
      <c r="W1369" s="111">
        <v>2212.9</v>
      </c>
      <c r="X1369" s="111">
        <v>2212.9</v>
      </c>
      <c r="Y1369" s="11" t="s">
        <v>34</v>
      </c>
      <c r="Z1369" s="47">
        <v>52</v>
      </c>
      <c r="AA1369" s="47">
        <v>14</v>
      </c>
      <c r="AB1369" s="13">
        <v>5</v>
      </c>
      <c r="AC1369" s="13"/>
      <c r="AD1369" s="13"/>
    </row>
    <row r="1370" spans="1:31" ht="36" hidden="1" customHeight="1">
      <c r="A1370" s="32">
        <v>12</v>
      </c>
      <c r="B1370" s="207" t="s">
        <v>4097</v>
      </c>
      <c r="C1370" s="47" t="s">
        <v>4098</v>
      </c>
      <c r="D1370" s="47" t="s">
        <v>539</v>
      </c>
      <c r="E1370" s="47" t="s">
        <v>4099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6">
        <f t="shared" si="46"/>
        <v>0</v>
      </c>
      <c r="W1370" s="111">
        <v>934.7</v>
      </c>
      <c r="X1370" s="111">
        <v>941.6</v>
      </c>
      <c r="Y1370" s="47" t="s">
        <v>51</v>
      </c>
      <c r="Z1370" s="47">
        <v>52</v>
      </c>
      <c r="AA1370" s="47">
        <v>14</v>
      </c>
      <c r="AB1370" s="13">
        <v>6</v>
      </c>
      <c r="AC1370" s="13"/>
      <c r="AD1370" s="13"/>
      <c r="AE1370" s="10">
        <f>AE1369+1</f>
        <v>1</v>
      </c>
    </row>
    <row r="1371" spans="1:31" ht="36" hidden="1" customHeight="1">
      <c r="A1371" s="32">
        <v>13</v>
      </c>
      <c r="B1371" s="207" t="s">
        <v>4100</v>
      </c>
      <c r="C1371" s="47" t="s">
        <v>4101</v>
      </c>
      <c r="D1371" s="47" t="s">
        <v>32</v>
      </c>
      <c r="E1371" s="47" t="s">
        <v>4102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6">
        <f t="shared" si="46"/>
        <v>0</v>
      </c>
      <c r="W1371" s="111">
        <v>1573.8</v>
      </c>
      <c r="X1371" s="111">
        <v>1573.8</v>
      </c>
      <c r="Y1371" s="11" t="s">
        <v>34</v>
      </c>
      <c r="Z1371" s="47">
        <v>52</v>
      </c>
      <c r="AA1371" s="47">
        <v>14</v>
      </c>
      <c r="AB1371" s="13">
        <v>5</v>
      </c>
      <c r="AC1371" s="38" t="s">
        <v>4103</v>
      </c>
      <c r="AD1371" s="38">
        <v>983</v>
      </c>
    </row>
    <row r="1372" spans="1:31" ht="36" hidden="1" customHeight="1">
      <c r="A1372" s="32">
        <v>14</v>
      </c>
      <c r="B1372" s="207" t="s">
        <v>4104</v>
      </c>
      <c r="C1372" s="47" t="s">
        <v>4105</v>
      </c>
      <c r="D1372" s="47" t="s">
        <v>32</v>
      </c>
      <c r="E1372" s="47" t="s">
        <v>4106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6">
        <f t="shared" si="46"/>
        <v>0</v>
      </c>
      <c r="W1372" s="111">
        <v>1056.4000000000001</v>
      </c>
      <c r="X1372" s="111">
        <v>1056.4000000000001</v>
      </c>
      <c r="Y1372" s="11" t="s">
        <v>34</v>
      </c>
      <c r="Z1372" s="47">
        <v>52</v>
      </c>
      <c r="AA1372" s="47">
        <v>14</v>
      </c>
      <c r="AB1372" s="13">
        <v>5</v>
      </c>
      <c r="AC1372" s="13"/>
      <c r="AD1372" s="13"/>
    </row>
    <row r="1373" spans="1:31" ht="36" hidden="1" customHeight="1">
      <c r="A1373" s="32">
        <v>15</v>
      </c>
      <c r="B1373" s="207" t="s">
        <v>4107</v>
      </c>
      <c r="C1373" s="47" t="s">
        <v>4108</v>
      </c>
      <c r="D1373" s="47" t="s">
        <v>32</v>
      </c>
      <c r="E1373" s="47" t="s">
        <v>1325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6">
        <f t="shared" si="46"/>
        <v>0</v>
      </c>
      <c r="W1373" s="111">
        <v>1128</v>
      </c>
      <c r="X1373" s="111">
        <v>1128</v>
      </c>
      <c r="Y1373" s="11" t="s">
        <v>34</v>
      </c>
      <c r="Z1373" s="47">
        <v>52</v>
      </c>
      <c r="AA1373" s="47">
        <v>14</v>
      </c>
      <c r="AB1373" s="13">
        <v>5</v>
      </c>
      <c r="AC1373" s="13"/>
      <c r="AD1373" s="13"/>
    </row>
    <row r="1374" spans="1:31" ht="36" hidden="1" customHeight="1">
      <c r="A1374" s="32">
        <v>16</v>
      </c>
      <c r="B1374" s="214" t="s">
        <v>4109</v>
      </c>
      <c r="C1374" s="13" t="s">
        <v>4110</v>
      </c>
      <c r="D1374" s="47" t="s">
        <v>32</v>
      </c>
      <c r="E1374" s="13" t="s">
        <v>3266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6">
        <f t="shared" si="46"/>
        <v>0</v>
      </c>
      <c r="W1374" s="30"/>
      <c r="X1374" s="111">
        <v>7117.1646500000006</v>
      </c>
      <c r="Y1374" s="11" t="s">
        <v>51</v>
      </c>
      <c r="Z1374" s="47">
        <v>52</v>
      </c>
      <c r="AA1374" s="47">
        <v>14</v>
      </c>
      <c r="AB1374" s="13">
        <v>5</v>
      </c>
      <c r="AC1374" s="13"/>
      <c r="AD1374" s="13"/>
    </row>
    <row r="1375" spans="1:31" ht="36" hidden="1" customHeight="1">
      <c r="A1375" s="32">
        <v>17</v>
      </c>
      <c r="B1375" s="214" t="s">
        <v>4111</v>
      </c>
      <c r="C1375" s="13" t="s">
        <v>4112</v>
      </c>
      <c r="D1375" s="47" t="s">
        <v>32</v>
      </c>
      <c r="E1375" s="13" t="s">
        <v>4113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6">
        <f t="shared" si="46"/>
        <v>0</v>
      </c>
      <c r="W1375" s="30"/>
      <c r="X1375" s="111">
        <v>1158.73128</v>
      </c>
      <c r="Y1375" s="11" t="s">
        <v>51</v>
      </c>
      <c r="Z1375" s="47">
        <v>52</v>
      </c>
      <c r="AA1375" s="47">
        <v>14</v>
      </c>
      <c r="AB1375" s="13">
        <v>5</v>
      </c>
      <c r="AC1375" s="13"/>
      <c r="AD1375" s="13"/>
    </row>
    <row r="1376" spans="1:31" ht="36" hidden="1" customHeight="1">
      <c r="A1376" s="32">
        <v>1</v>
      </c>
      <c r="B1376" s="53" t="s">
        <v>4114</v>
      </c>
      <c r="C1376" s="52" t="s">
        <v>4115</v>
      </c>
      <c r="D1376" s="48" t="s">
        <v>32</v>
      </c>
      <c r="E1376" s="52" t="s">
        <v>4116</v>
      </c>
      <c r="F1376" s="16">
        <v>12512300</v>
      </c>
      <c r="G1376" s="204"/>
      <c r="H1376" s="204"/>
      <c r="I1376" s="204"/>
      <c r="J1376" s="204"/>
      <c r="K1376" s="204"/>
      <c r="L1376" s="204"/>
      <c r="M1376" s="204"/>
      <c r="N1376" s="204"/>
      <c r="O1376" s="204"/>
      <c r="P1376" s="204"/>
      <c r="Q1376" s="204"/>
      <c r="R1376" s="204"/>
      <c r="S1376" s="204"/>
      <c r="T1376" s="204"/>
      <c r="U1376" s="204"/>
      <c r="V1376" s="16">
        <f t="shared" si="46"/>
        <v>1930.6478900000002</v>
      </c>
      <c r="W1376" s="28">
        <v>1930.6478900000002</v>
      </c>
      <c r="X1376" s="28">
        <f>IF(Y1376="EVN",V1376,W1376)</f>
        <v>1930.6478900000002</v>
      </c>
      <c r="Y1376" s="11" t="s">
        <v>34</v>
      </c>
      <c r="Z1376" s="26">
        <v>53</v>
      </c>
      <c r="AA1376" s="26">
        <v>56</v>
      </c>
      <c r="AB1376" s="26">
        <v>5</v>
      </c>
      <c r="AC1376" s="215" t="s">
        <v>4117</v>
      </c>
      <c r="AD1376" s="215">
        <v>1029</v>
      </c>
    </row>
    <row r="1377" spans="1:30" ht="36" hidden="1" customHeight="1">
      <c r="A1377" s="32">
        <v>2</v>
      </c>
      <c r="B1377" s="77" t="s">
        <v>4118</v>
      </c>
      <c r="C1377" s="52" t="s">
        <v>4119</v>
      </c>
      <c r="D1377" s="48" t="s">
        <v>32</v>
      </c>
      <c r="E1377" s="52" t="s">
        <v>125</v>
      </c>
      <c r="F1377" s="16">
        <v>104205400</v>
      </c>
      <c r="G1377" s="204"/>
      <c r="H1377" s="204"/>
      <c r="I1377" s="204"/>
      <c r="J1377" s="204"/>
      <c r="K1377" s="204"/>
      <c r="L1377" s="204"/>
      <c r="M1377" s="204"/>
      <c r="N1377" s="204"/>
      <c r="O1377" s="204"/>
      <c r="P1377" s="204"/>
      <c r="Q1377" s="204"/>
      <c r="R1377" s="204"/>
      <c r="S1377" s="204"/>
      <c r="T1377" s="204"/>
      <c r="U1377" s="204"/>
      <c r="V1377" s="16">
        <f t="shared" si="46"/>
        <v>16078.893220000002</v>
      </c>
      <c r="W1377" s="28">
        <f>50536300*0.0001543</f>
        <v>7797.7510900000007</v>
      </c>
      <c r="X1377" s="28">
        <f t="shared" ref="X1377:X1435" si="47">IF(Y1377="EVN",V1377,W1377)</f>
        <v>16078.893220000002</v>
      </c>
      <c r="Y1377" s="11" t="s">
        <v>51</v>
      </c>
      <c r="Z1377" s="26">
        <v>53</v>
      </c>
      <c r="AA1377" s="26">
        <v>56</v>
      </c>
      <c r="AB1377" s="26">
        <v>5</v>
      </c>
      <c r="AC1377" s="215" t="s">
        <v>4120</v>
      </c>
      <c r="AD1377" s="215">
        <v>992</v>
      </c>
    </row>
    <row r="1378" spans="1:30" ht="36" hidden="1" customHeight="1">
      <c r="A1378" s="32">
        <v>3</v>
      </c>
      <c r="B1378" s="77" t="s">
        <v>4121</v>
      </c>
      <c r="C1378" s="52" t="s">
        <v>4119</v>
      </c>
      <c r="D1378" s="48" t="s">
        <v>32</v>
      </c>
      <c r="E1378" s="52" t="s">
        <v>125</v>
      </c>
      <c r="F1378" s="16">
        <v>6433000</v>
      </c>
      <c r="G1378" s="204"/>
      <c r="H1378" s="204"/>
      <c r="I1378" s="204"/>
      <c r="J1378" s="204"/>
      <c r="K1378" s="204"/>
      <c r="L1378" s="204"/>
      <c r="M1378" s="204"/>
      <c r="N1378" s="204"/>
      <c r="O1378" s="204"/>
      <c r="P1378" s="204"/>
      <c r="Q1378" s="204"/>
      <c r="R1378" s="204"/>
      <c r="S1378" s="204"/>
      <c r="T1378" s="204"/>
      <c r="U1378" s="204"/>
      <c r="V1378" s="16">
        <f t="shared" si="46"/>
        <v>992.61190000000011</v>
      </c>
      <c r="W1378" s="28">
        <v>992.61190000000011</v>
      </c>
      <c r="X1378" s="28">
        <f t="shared" si="47"/>
        <v>992.61190000000011</v>
      </c>
      <c r="Y1378" s="11" t="s">
        <v>34</v>
      </c>
      <c r="Z1378" s="26">
        <v>53</v>
      </c>
      <c r="AA1378" s="26">
        <v>56</v>
      </c>
      <c r="AB1378" s="26">
        <v>5</v>
      </c>
      <c r="AC1378" s="215" t="s">
        <v>4122</v>
      </c>
      <c r="AD1378" s="215">
        <v>991</v>
      </c>
    </row>
    <row r="1379" spans="1:30" ht="36" hidden="1" customHeight="1">
      <c r="A1379" s="32">
        <v>4</v>
      </c>
      <c r="B1379" s="77" t="s">
        <v>4123</v>
      </c>
      <c r="C1379" s="52" t="s">
        <v>4124</v>
      </c>
      <c r="D1379" s="48" t="s">
        <v>32</v>
      </c>
      <c r="E1379" s="52" t="s">
        <v>1700</v>
      </c>
      <c r="F1379" s="16">
        <v>23301400</v>
      </c>
      <c r="G1379" s="52"/>
      <c r="H1379" s="52"/>
      <c r="I1379" s="52"/>
      <c r="J1379" s="52"/>
      <c r="K1379" s="204"/>
      <c r="L1379" s="204"/>
      <c r="M1379" s="204"/>
      <c r="N1379" s="204"/>
      <c r="O1379" s="204"/>
      <c r="P1379" s="204"/>
      <c r="Q1379" s="204"/>
      <c r="R1379" s="204"/>
      <c r="S1379" s="204"/>
      <c r="T1379" s="204"/>
      <c r="U1379" s="204"/>
      <c r="V1379" s="16">
        <f t="shared" si="46"/>
        <v>3595.4060200000004</v>
      </c>
      <c r="W1379" s="28">
        <f>8410800*0.0001543</f>
        <v>1297.7864400000001</v>
      </c>
      <c r="X1379" s="28">
        <f t="shared" si="47"/>
        <v>3595.4060200000004</v>
      </c>
      <c r="Y1379" s="11" t="s">
        <v>51</v>
      </c>
      <c r="Z1379" s="26">
        <v>53</v>
      </c>
      <c r="AA1379" s="26">
        <v>56</v>
      </c>
      <c r="AB1379" s="26">
        <v>5</v>
      </c>
      <c r="AC1379" s="215" t="s">
        <v>4125</v>
      </c>
      <c r="AD1379" s="215">
        <v>1024</v>
      </c>
    </row>
    <row r="1380" spans="1:30" ht="36" hidden="1" customHeight="1">
      <c r="A1380" s="32">
        <v>5</v>
      </c>
      <c r="B1380" s="77" t="s">
        <v>4126</v>
      </c>
      <c r="C1380" s="52" t="s">
        <v>4127</v>
      </c>
      <c r="D1380" s="48" t="s">
        <v>32</v>
      </c>
      <c r="E1380" s="52" t="s">
        <v>1128</v>
      </c>
      <c r="F1380" s="16">
        <v>6321000</v>
      </c>
      <c r="G1380" s="204"/>
      <c r="H1380" s="204"/>
      <c r="I1380" s="204"/>
      <c r="J1380" s="204"/>
      <c r="K1380" s="204"/>
      <c r="L1380" s="204"/>
      <c r="M1380" s="204"/>
      <c r="N1380" s="204"/>
      <c r="O1380" s="204"/>
      <c r="P1380" s="204"/>
      <c r="Q1380" s="204"/>
      <c r="R1380" s="204"/>
      <c r="S1380" s="204"/>
      <c r="T1380" s="204"/>
      <c r="U1380" s="204"/>
      <c r="V1380" s="16">
        <f t="shared" si="46"/>
        <v>975.33030000000008</v>
      </c>
      <c r="W1380" s="28">
        <v>975.33030000000008</v>
      </c>
      <c r="X1380" s="28">
        <f t="shared" si="47"/>
        <v>975.33030000000008</v>
      </c>
      <c r="Y1380" s="11" t="s">
        <v>34</v>
      </c>
      <c r="Z1380" s="26">
        <v>53</v>
      </c>
      <c r="AA1380" s="26">
        <v>56</v>
      </c>
      <c r="AB1380" s="26">
        <v>5</v>
      </c>
      <c r="AC1380" s="215" t="s">
        <v>4128</v>
      </c>
      <c r="AD1380" s="215">
        <v>999</v>
      </c>
    </row>
    <row r="1381" spans="1:30" ht="36" hidden="1" customHeight="1">
      <c r="A1381" s="32">
        <v>6</v>
      </c>
      <c r="B1381" s="77" t="s">
        <v>4129</v>
      </c>
      <c r="C1381" s="52" t="s">
        <v>4130</v>
      </c>
      <c r="D1381" s="48" t="s">
        <v>32</v>
      </c>
      <c r="E1381" s="52" t="s">
        <v>3738</v>
      </c>
      <c r="F1381" s="16">
        <v>11119800</v>
      </c>
      <c r="G1381" s="204"/>
      <c r="H1381" s="204"/>
      <c r="I1381" s="204"/>
      <c r="J1381" s="204"/>
      <c r="K1381" s="204"/>
      <c r="L1381" s="204"/>
      <c r="M1381" s="204"/>
      <c r="N1381" s="204"/>
      <c r="O1381" s="204"/>
      <c r="P1381" s="204"/>
      <c r="Q1381" s="204"/>
      <c r="R1381" s="204"/>
      <c r="S1381" s="204"/>
      <c r="T1381" s="204"/>
      <c r="U1381" s="204"/>
      <c r="V1381" s="16">
        <f t="shared" si="46"/>
        <v>1715.7851400000002</v>
      </c>
      <c r="W1381" s="28">
        <v>1715.7851400000002</v>
      </c>
      <c r="X1381" s="28">
        <f t="shared" si="47"/>
        <v>1715.7851400000002</v>
      </c>
      <c r="Y1381" s="11" t="s">
        <v>34</v>
      </c>
      <c r="Z1381" s="26">
        <v>53</v>
      </c>
      <c r="AA1381" s="26">
        <v>56</v>
      </c>
      <c r="AB1381" s="26">
        <v>5</v>
      </c>
      <c r="AC1381" s="215" t="s">
        <v>4131</v>
      </c>
      <c r="AD1381" s="215">
        <v>1018</v>
      </c>
    </row>
    <row r="1382" spans="1:30" ht="36" hidden="1" customHeight="1">
      <c r="A1382" s="32">
        <v>7</v>
      </c>
      <c r="B1382" s="77" t="s">
        <v>4132</v>
      </c>
      <c r="C1382" s="52" t="s">
        <v>4119</v>
      </c>
      <c r="D1382" s="48" t="s">
        <v>32</v>
      </c>
      <c r="E1382" s="52" t="s">
        <v>125</v>
      </c>
      <c r="F1382" s="16">
        <v>24668800</v>
      </c>
      <c r="G1382" s="204"/>
      <c r="H1382" s="204"/>
      <c r="I1382" s="204"/>
      <c r="J1382" s="204"/>
      <c r="K1382" s="204"/>
      <c r="L1382" s="204"/>
      <c r="M1382" s="204"/>
      <c r="N1382" s="204"/>
      <c r="O1382" s="204"/>
      <c r="P1382" s="204"/>
      <c r="Q1382" s="204"/>
      <c r="R1382" s="204"/>
      <c r="S1382" s="204"/>
      <c r="T1382" s="204"/>
      <c r="U1382" s="204"/>
      <c r="V1382" s="16">
        <f t="shared" si="46"/>
        <v>3806.3958400000001</v>
      </c>
      <c r="W1382" s="28">
        <f>18695400*0.0001543</f>
        <v>2884.7002200000002</v>
      </c>
      <c r="X1382" s="28">
        <f t="shared" si="47"/>
        <v>3806.3958400000001</v>
      </c>
      <c r="Y1382" s="11" t="s">
        <v>51</v>
      </c>
      <c r="Z1382" s="26">
        <v>53</v>
      </c>
      <c r="AA1382" s="26">
        <v>56</v>
      </c>
      <c r="AB1382" s="26">
        <v>5</v>
      </c>
      <c r="AC1382" s="215" t="s">
        <v>4133</v>
      </c>
      <c r="AD1382" s="215">
        <v>993</v>
      </c>
    </row>
    <row r="1383" spans="1:30" ht="36" hidden="1" customHeight="1">
      <c r="A1383" s="32">
        <v>8</v>
      </c>
      <c r="B1383" s="77" t="s">
        <v>4134</v>
      </c>
      <c r="C1383" s="52" t="s">
        <v>4135</v>
      </c>
      <c r="D1383" s="48" t="s">
        <v>32</v>
      </c>
      <c r="E1383" s="52" t="s">
        <v>4136</v>
      </c>
      <c r="F1383" s="16">
        <v>18053750</v>
      </c>
      <c r="G1383" s="204"/>
      <c r="H1383" s="204"/>
      <c r="I1383" s="204"/>
      <c r="J1383" s="204"/>
      <c r="K1383" s="204"/>
      <c r="L1383" s="204"/>
      <c r="M1383" s="204"/>
      <c r="N1383" s="204"/>
      <c r="O1383" s="204"/>
      <c r="P1383" s="204"/>
      <c r="Q1383" s="204"/>
      <c r="R1383" s="204"/>
      <c r="S1383" s="204"/>
      <c r="T1383" s="204"/>
      <c r="U1383" s="204"/>
      <c r="V1383" s="16">
        <f t="shared" si="46"/>
        <v>2785.6936250000003</v>
      </c>
      <c r="W1383" s="28">
        <v>2785.6936250000003</v>
      </c>
      <c r="X1383" s="28">
        <f t="shared" si="47"/>
        <v>2785.6936250000003</v>
      </c>
      <c r="Y1383" s="11" t="s">
        <v>34</v>
      </c>
      <c r="Z1383" s="26">
        <v>53</v>
      </c>
      <c r="AA1383" s="26">
        <v>56</v>
      </c>
      <c r="AB1383" s="26">
        <v>5</v>
      </c>
      <c r="AC1383" s="215" t="s">
        <v>4137</v>
      </c>
      <c r="AD1383" s="215">
        <v>994</v>
      </c>
    </row>
    <row r="1384" spans="1:30" ht="36" hidden="1" customHeight="1">
      <c r="A1384" s="32">
        <v>9</v>
      </c>
      <c r="B1384" s="77" t="s">
        <v>4138</v>
      </c>
      <c r="C1384" s="52" t="s">
        <v>4139</v>
      </c>
      <c r="D1384" s="48" t="s">
        <v>32</v>
      </c>
      <c r="E1384" s="52" t="s">
        <v>1700</v>
      </c>
      <c r="F1384" s="16">
        <v>50308900</v>
      </c>
      <c r="G1384" s="52"/>
      <c r="H1384" s="52"/>
      <c r="I1384" s="52"/>
      <c r="J1384" s="52"/>
      <c r="K1384" s="204"/>
      <c r="L1384" s="204"/>
      <c r="M1384" s="204"/>
      <c r="N1384" s="204"/>
      <c r="O1384" s="204"/>
      <c r="P1384" s="204"/>
      <c r="Q1384" s="204"/>
      <c r="R1384" s="204"/>
      <c r="S1384" s="204"/>
      <c r="T1384" s="204"/>
      <c r="U1384" s="204"/>
      <c r="V1384" s="16">
        <f t="shared" si="46"/>
        <v>7762.6632700000009</v>
      </c>
      <c r="W1384" s="28">
        <f>23749200*0.0001543</f>
        <v>3664.5015600000002</v>
      </c>
      <c r="X1384" s="28">
        <f t="shared" si="47"/>
        <v>7762.6632700000009</v>
      </c>
      <c r="Y1384" s="11" t="s">
        <v>51</v>
      </c>
      <c r="Z1384" s="26">
        <v>53</v>
      </c>
      <c r="AA1384" s="26">
        <v>56</v>
      </c>
      <c r="AB1384" s="26">
        <v>5</v>
      </c>
      <c r="AC1384" s="215" t="s">
        <v>4140</v>
      </c>
      <c r="AD1384" s="215">
        <v>1030</v>
      </c>
    </row>
    <row r="1385" spans="1:30" ht="36" hidden="1" customHeight="1">
      <c r="A1385" s="32">
        <v>10</v>
      </c>
      <c r="B1385" s="77" t="s">
        <v>4141</v>
      </c>
      <c r="C1385" s="52" t="s">
        <v>4135</v>
      </c>
      <c r="D1385" s="48" t="s">
        <v>32</v>
      </c>
      <c r="E1385" s="52" t="s">
        <v>1650</v>
      </c>
      <c r="F1385" s="16">
        <v>5922306</v>
      </c>
      <c r="G1385" s="204"/>
      <c r="H1385" s="204"/>
      <c r="I1385" s="204"/>
      <c r="J1385" s="204"/>
      <c r="K1385" s="204"/>
      <c r="L1385" s="204"/>
      <c r="M1385" s="204"/>
      <c r="N1385" s="204"/>
      <c r="O1385" s="204"/>
      <c r="P1385" s="204"/>
      <c r="Q1385" s="204"/>
      <c r="R1385" s="204"/>
      <c r="S1385" s="204"/>
      <c r="T1385" s="204"/>
      <c r="U1385" s="204"/>
      <c r="V1385" s="16">
        <f t="shared" si="46"/>
        <v>913.81181580000009</v>
      </c>
      <c r="W1385" s="28">
        <v>913.81181580000009</v>
      </c>
      <c r="X1385" s="28">
        <f t="shared" si="47"/>
        <v>913.81181580000009</v>
      </c>
      <c r="Y1385" s="11" t="s">
        <v>34</v>
      </c>
      <c r="Z1385" s="26">
        <v>53</v>
      </c>
      <c r="AA1385" s="26">
        <v>56</v>
      </c>
      <c r="AB1385" s="26">
        <v>5</v>
      </c>
      <c r="AC1385" s="215" t="s">
        <v>4142</v>
      </c>
      <c r="AD1385" s="215">
        <v>995</v>
      </c>
    </row>
    <row r="1386" spans="1:30" ht="36" hidden="1" customHeight="1">
      <c r="A1386" s="32">
        <v>11</v>
      </c>
      <c r="B1386" s="77" t="s">
        <v>4143</v>
      </c>
      <c r="C1386" s="52" t="s">
        <v>4144</v>
      </c>
      <c r="D1386" s="48" t="s">
        <v>32</v>
      </c>
      <c r="E1386" s="52" t="s">
        <v>125</v>
      </c>
      <c r="F1386" s="16">
        <v>149884854</v>
      </c>
      <c r="G1386" s="204"/>
      <c r="H1386" s="204"/>
      <c r="I1386" s="204"/>
      <c r="J1386" s="204"/>
      <c r="K1386" s="204"/>
      <c r="L1386" s="204"/>
      <c r="M1386" s="204"/>
      <c r="N1386" s="204"/>
      <c r="O1386" s="204"/>
      <c r="P1386" s="204"/>
      <c r="Q1386" s="204"/>
      <c r="R1386" s="204"/>
      <c r="S1386" s="204"/>
      <c r="T1386" s="204"/>
      <c r="U1386" s="204"/>
      <c r="V1386" s="16">
        <f t="shared" si="46"/>
        <v>23127.232972200003</v>
      </c>
      <c r="W1386" s="28">
        <v>23127.232972200003</v>
      </c>
      <c r="X1386" s="28">
        <f t="shared" si="47"/>
        <v>23127.232972200003</v>
      </c>
      <c r="Y1386" s="11" t="s">
        <v>34</v>
      </c>
      <c r="Z1386" s="26">
        <v>53</v>
      </c>
      <c r="AA1386" s="26">
        <v>56</v>
      </c>
      <c r="AB1386" s="26">
        <v>5</v>
      </c>
      <c r="AC1386" s="215" t="s">
        <v>4145</v>
      </c>
      <c r="AD1386" s="215">
        <v>998</v>
      </c>
    </row>
    <row r="1387" spans="1:30" ht="36" hidden="1" customHeight="1">
      <c r="A1387" s="32">
        <v>12</v>
      </c>
      <c r="B1387" s="77" t="s">
        <v>4146</v>
      </c>
      <c r="C1387" s="52" t="s">
        <v>4119</v>
      </c>
      <c r="D1387" s="48" t="s">
        <v>32</v>
      </c>
      <c r="E1387" s="52" t="s">
        <v>4147</v>
      </c>
      <c r="F1387" s="16">
        <v>13933700</v>
      </c>
      <c r="G1387" s="204"/>
      <c r="H1387" s="204"/>
      <c r="I1387" s="204"/>
      <c r="J1387" s="204"/>
      <c r="K1387" s="204"/>
      <c r="L1387" s="204"/>
      <c r="M1387" s="204"/>
      <c r="N1387" s="204"/>
      <c r="O1387" s="204"/>
      <c r="P1387" s="204"/>
      <c r="Q1387" s="204"/>
      <c r="R1387" s="204"/>
      <c r="S1387" s="204"/>
      <c r="T1387" s="204"/>
      <c r="U1387" s="204"/>
      <c r="V1387" s="16">
        <f t="shared" si="46"/>
        <v>2149.9699100000003</v>
      </c>
      <c r="W1387" s="28">
        <v>2149.9699100000003</v>
      </c>
      <c r="X1387" s="28">
        <f t="shared" si="47"/>
        <v>2149.9699100000003</v>
      </c>
      <c r="Y1387" s="11" t="s">
        <v>34</v>
      </c>
      <c r="Z1387" s="26">
        <v>53</v>
      </c>
      <c r="AA1387" s="26">
        <v>56</v>
      </c>
      <c r="AB1387" s="26">
        <v>5</v>
      </c>
      <c r="AC1387" s="215" t="s">
        <v>4148</v>
      </c>
      <c r="AD1387" s="215">
        <v>990</v>
      </c>
    </row>
    <row r="1388" spans="1:30" ht="36" hidden="1" customHeight="1">
      <c r="A1388" s="32">
        <v>13</v>
      </c>
      <c r="B1388" s="77" t="s">
        <v>4149</v>
      </c>
      <c r="C1388" s="52" t="s">
        <v>4150</v>
      </c>
      <c r="D1388" s="48" t="s">
        <v>32</v>
      </c>
      <c r="E1388" s="52" t="s">
        <v>4147</v>
      </c>
      <c r="F1388" s="16">
        <v>12556300</v>
      </c>
      <c r="G1388" s="204"/>
      <c r="H1388" s="204"/>
      <c r="I1388" s="204"/>
      <c r="J1388" s="204"/>
      <c r="K1388" s="204"/>
      <c r="L1388" s="204"/>
      <c r="M1388" s="204"/>
      <c r="N1388" s="204"/>
      <c r="O1388" s="204"/>
      <c r="P1388" s="204"/>
      <c r="Q1388" s="204"/>
      <c r="R1388" s="204"/>
      <c r="S1388" s="204"/>
      <c r="T1388" s="204"/>
      <c r="U1388" s="204"/>
      <c r="V1388" s="16">
        <f t="shared" si="46"/>
        <v>1937.4370900000001</v>
      </c>
      <c r="W1388" s="28">
        <f>9122800*0.0001543</f>
        <v>1407.64804</v>
      </c>
      <c r="X1388" s="28">
        <f t="shared" si="47"/>
        <v>1937.4370900000001</v>
      </c>
      <c r="Y1388" s="11" t="s">
        <v>51</v>
      </c>
      <c r="Z1388" s="26">
        <v>53</v>
      </c>
      <c r="AA1388" s="26">
        <v>56</v>
      </c>
      <c r="AB1388" s="26">
        <v>5</v>
      </c>
      <c r="AC1388" s="215" t="s">
        <v>4151</v>
      </c>
      <c r="AD1388" s="215">
        <v>1015</v>
      </c>
    </row>
    <row r="1389" spans="1:30" ht="36" hidden="1" customHeight="1">
      <c r="A1389" s="32">
        <v>14</v>
      </c>
      <c r="B1389" s="77" t="s">
        <v>4152</v>
      </c>
      <c r="C1389" s="52" t="s">
        <v>4135</v>
      </c>
      <c r="D1389" s="48" t="s">
        <v>32</v>
      </c>
      <c r="E1389" s="52" t="s">
        <v>1650</v>
      </c>
      <c r="F1389" s="16">
        <v>8589265</v>
      </c>
      <c r="G1389" s="204"/>
      <c r="H1389" s="204"/>
      <c r="I1389" s="204"/>
      <c r="J1389" s="204"/>
      <c r="K1389" s="204"/>
      <c r="L1389" s="204"/>
      <c r="M1389" s="204"/>
      <c r="N1389" s="204"/>
      <c r="O1389" s="204"/>
      <c r="P1389" s="204"/>
      <c r="Q1389" s="204"/>
      <c r="R1389" s="204"/>
      <c r="S1389" s="204"/>
      <c r="T1389" s="204"/>
      <c r="U1389" s="204"/>
      <c r="V1389" s="16">
        <f t="shared" si="46"/>
        <v>1325.3235895</v>
      </c>
      <c r="W1389" s="28">
        <v>1325.3235895</v>
      </c>
      <c r="X1389" s="28">
        <f t="shared" si="47"/>
        <v>1325.3235895</v>
      </c>
      <c r="Y1389" s="11" t="s">
        <v>34</v>
      </c>
      <c r="Z1389" s="26">
        <v>53</v>
      </c>
      <c r="AA1389" s="26">
        <v>56</v>
      </c>
      <c r="AB1389" s="26">
        <v>5</v>
      </c>
      <c r="AC1389" s="215" t="s">
        <v>4153</v>
      </c>
      <c r="AD1389" s="215">
        <v>997</v>
      </c>
    </row>
    <row r="1390" spans="1:30" ht="36" hidden="1" customHeight="1">
      <c r="A1390" s="32">
        <v>15</v>
      </c>
      <c r="B1390" s="77" t="s">
        <v>4154</v>
      </c>
      <c r="C1390" s="52" t="s">
        <v>4155</v>
      </c>
      <c r="D1390" s="48" t="s">
        <v>32</v>
      </c>
      <c r="E1390" s="52" t="s">
        <v>3738</v>
      </c>
      <c r="F1390" s="16">
        <v>9517900</v>
      </c>
      <c r="G1390" s="204"/>
      <c r="H1390" s="204"/>
      <c r="I1390" s="204"/>
      <c r="J1390" s="204"/>
      <c r="K1390" s="204"/>
      <c r="L1390" s="204"/>
      <c r="M1390" s="204"/>
      <c r="N1390" s="204"/>
      <c r="O1390" s="204"/>
      <c r="P1390" s="204"/>
      <c r="Q1390" s="204"/>
      <c r="R1390" s="204"/>
      <c r="S1390" s="204"/>
      <c r="T1390" s="204"/>
      <c r="U1390" s="204"/>
      <c r="V1390" s="16">
        <f t="shared" si="46"/>
        <v>1468.6119700000002</v>
      </c>
      <c r="W1390" s="28">
        <v>1468.6119700000002</v>
      </c>
      <c r="X1390" s="28">
        <f t="shared" si="47"/>
        <v>1468.6119700000002</v>
      </c>
      <c r="Y1390" s="11" t="s">
        <v>34</v>
      </c>
      <c r="Z1390" s="26">
        <v>53</v>
      </c>
      <c r="AA1390" s="26">
        <v>56</v>
      </c>
      <c r="AB1390" s="26">
        <v>5</v>
      </c>
      <c r="AC1390" s="215" t="s">
        <v>4156</v>
      </c>
      <c r="AD1390" s="215">
        <v>1017</v>
      </c>
    </row>
    <row r="1391" spans="1:30" ht="36" hidden="1" customHeight="1">
      <c r="A1391" s="32">
        <v>16</v>
      </c>
      <c r="B1391" s="77" t="s">
        <v>4157</v>
      </c>
      <c r="C1391" s="52" t="s">
        <v>4158</v>
      </c>
      <c r="D1391" s="48" t="s">
        <v>32</v>
      </c>
      <c r="E1391" s="52" t="s">
        <v>4159</v>
      </c>
      <c r="F1391" s="16">
        <v>150810372</v>
      </c>
      <c r="G1391" s="204"/>
      <c r="H1391" s="204"/>
      <c r="I1391" s="204"/>
      <c r="J1391" s="204"/>
      <c r="K1391" s="204"/>
      <c r="L1391" s="204"/>
      <c r="M1391" s="204"/>
      <c r="N1391" s="204"/>
      <c r="O1391" s="204"/>
      <c r="P1391" s="204"/>
      <c r="Q1391" s="204"/>
      <c r="R1391" s="204"/>
      <c r="S1391" s="204"/>
      <c r="T1391" s="204"/>
      <c r="U1391" s="204"/>
      <c r="V1391" s="16">
        <f t="shared" si="46"/>
        <v>23270.040399600002</v>
      </c>
      <c r="W1391" s="28">
        <v>23270.040399600002</v>
      </c>
      <c r="X1391" s="28">
        <f t="shared" si="47"/>
        <v>23270.040399600002</v>
      </c>
      <c r="Y1391" s="11" t="s">
        <v>34</v>
      </c>
      <c r="Z1391" s="26">
        <v>53</v>
      </c>
      <c r="AA1391" s="26">
        <v>56</v>
      </c>
      <c r="AB1391" s="26">
        <v>5</v>
      </c>
      <c r="AC1391" s="215" t="s">
        <v>4160</v>
      </c>
      <c r="AD1391" s="215">
        <v>1008</v>
      </c>
    </row>
    <row r="1392" spans="1:30" ht="36" hidden="1" customHeight="1">
      <c r="A1392" s="32">
        <v>17</v>
      </c>
      <c r="B1392" s="77" t="s">
        <v>4161</v>
      </c>
      <c r="C1392" s="52" t="s">
        <v>4162</v>
      </c>
      <c r="D1392" s="48" t="s">
        <v>32</v>
      </c>
      <c r="E1392" s="52" t="s">
        <v>4163</v>
      </c>
      <c r="F1392" s="16">
        <v>8427700</v>
      </c>
      <c r="G1392" s="204"/>
      <c r="H1392" s="204"/>
      <c r="I1392" s="204"/>
      <c r="J1392" s="204"/>
      <c r="K1392" s="204"/>
      <c r="L1392" s="204"/>
      <c r="M1392" s="204"/>
      <c r="N1392" s="204"/>
      <c r="O1392" s="204"/>
      <c r="P1392" s="204"/>
      <c r="Q1392" s="204"/>
      <c r="R1392" s="204"/>
      <c r="S1392" s="204"/>
      <c r="T1392" s="204"/>
      <c r="U1392" s="204"/>
      <c r="V1392" s="16">
        <f t="shared" si="46"/>
        <v>1300.3941100000002</v>
      </c>
      <c r="W1392" s="28">
        <f>8247700*0.0001543</f>
        <v>1272.6201100000001</v>
      </c>
      <c r="X1392" s="28">
        <f t="shared" si="47"/>
        <v>1300.3941100000002</v>
      </c>
      <c r="Y1392" s="11" t="s">
        <v>51</v>
      </c>
      <c r="Z1392" s="26">
        <v>53</v>
      </c>
      <c r="AA1392" s="26">
        <v>56</v>
      </c>
      <c r="AB1392" s="26">
        <v>5</v>
      </c>
      <c r="AC1392" s="215" t="s">
        <v>4164</v>
      </c>
      <c r="AD1392" s="215">
        <v>2115</v>
      </c>
    </row>
    <row r="1393" spans="1:30" ht="36" hidden="1" customHeight="1">
      <c r="A1393" s="32">
        <v>18</v>
      </c>
      <c r="B1393" s="77" t="s">
        <v>4165</v>
      </c>
      <c r="C1393" s="52" t="s">
        <v>4135</v>
      </c>
      <c r="D1393" s="48" t="s">
        <v>32</v>
      </c>
      <c r="E1393" s="52" t="s">
        <v>125</v>
      </c>
      <c r="F1393" s="16">
        <v>9698728</v>
      </c>
      <c r="G1393" s="204"/>
      <c r="H1393" s="204"/>
      <c r="I1393" s="204"/>
      <c r="J1393" s="204"/>
      <c r="K1393" s="204"/>
      <c r="L1393" s="204"/>
      <c r="M1393" s="204"/>
      <c r="N1393" s="204"/>
      <c r="O1393" s="204"/>
      <c r="P1393" s="204"/>
      <c r="Q1393" s="204"/>
      <c r="R1393" s="204"/>
      <c r="S1393" s="204"/>
      <c r="T1393" s="204"/>
      <c r="U1393" s="204"/>
      <c r="V1393" s="16">
        <f t="shared" si="46"/>
        <v>1496.5137304</v>
      </c>
      <c r="W1393" s="28">
        <v>1496.5137304</v>
      </c>
      <c r="X1393" s="28">
        <f t="shared" si="47"/>
        <v>1496.5137304</v>
      </c>
      <c r="Y1393" s="11" t="s">
        <v>34</v>
      </c>
      <c r="Z1393" s="26">
        <v>53</v>
      </c>
      <c r="AA1393" s="26">
        <v>56</v>
      </c>
      <c r="AB1393" s="26">
        <v>5</v>
      </c>
      <c r="AC1393" s="215" t="s">
        <v>4166</v>
      </c>
      <c r="AD1393" s="215">
        <v>996</v>
      </c>
    </row>
    <row r="1394" spans="1:30" ht="36" hidden="1" customHeight="1">
      <c r="A1394" s="32">
        <v>19</v>
      </c>
      <c r="B1394" s="77" t="s">
        <v>4167</v>
      </c>
      <c r="C1394" s="52" t="s">
        <v>4158</v>
      </c>
      <c r="D1394" s="48" t="s">
        <v>32</v>
      </c>
      <c r="E1394" s="52" t="s">
        <v>125</v>
      </c>
      <c r="F1394" s="16">
        <v>50173055</v>
      </c>
      <c r="G1394" s="204"/>
      <c r="H1394" s="204"/>
      <c r="I1394" s="204"/>
      <c r="J1394" s="204"/>
      <c r="K1394" s="204"/>
      <c r="L1394" s="204"/>
      <c r="M1394" s="204"/>
      <c r="N1394" s="204"/>
      <c r="O1394" s="204"/>
      <c r="P1394" s="204"/>
      <c r="Q1394" s="204"/>
      <c r="R1394" s="204"/>
      <c r="S1394" s="204"/>
      <c r="T1394" s="204"/>
      <c r="U1394" s="204"/>
      <c r="V1394" s="16">
        <f t="shared" si="46"/>
        <v>7741.7023865000001</v>
      </c>
      <c r="W1394" s="28">
        <v>7741.7023865000001</v>
      </c>
      <c r="X1394" s="28">
        <f t="shared" si="47"/>
        <v>7741.7023865000001</v>
      </c>
      <c r="Y1394" s="11" t="s">
        <v>34</v>
      </c>
      <c r="Z1394" s="26">
        <v>53</v>
      </c>
      <c r="AA1394" s="26">
        <v>56</v>
      </c>
      <c r="AB1394" s="26">
        <v>5</v>
      </c>
      <c r="AC1394" s="215" t="s">
        <v>4168</v>
      </c>
      <c r="AD1394" s="215">
        <v>1006</v>
      </c>
    </row>
    <row r="1395" spans="1:30" ht="36" hidden="1" customHeight="1">
      <c r="A1395" s="32">
        <v>20</v>
      </c>
      <c r="B1395" s="77" t="s">
        <v>4169</v>
      </c>
      <c r="C1395" s="52" t="s">
        <v>4158</v>
      </c>
      <c r="D1395" s="48" t="s">
        <v>32</v>
      </c>
      <c r="E1395" s="52" t="s">
        <v>3497</v>
      </c>
      <c r="F1395" s="16">
        <v>30804562</v>
      </c>
      <c r="G1395" s="204"/>
      <c r="H1395" s="204"/>
      <c r="I1395" s="204"/>
      <c r="J1395" s="204"/>
      <c r="K1395" s="204"/>
      <c r="L1395" s="204"/>
      <c r="M1395" s="204"/>
      <c r="N1395" s="204"/>
      <c r="O1395" s="204"/>
      <c r="P1395" s="204"/>
      <c r="Q1395" s="204"/>
      <c r="R1395" s="204"/>
      <c r="S1395" s="204"/>
      <c r="T1395" s="204"/>
      <c r="U1395" s="204"/>
      <c r="V1395" s="16">
        <f t="shared" si="46"/>
        <v>4753.1439166</v>
      </c>
      <c r="W1395" s="28">
        <v>4753.1439166</v>
      </c>
      <c r="X1395" s="28">
        <f t="shared" si="47"/>
        <v>4753.1439166</v>
      </c>
      <c r="Y1395" s="11" t="s">
        <v>34</v>
      </c>
      <c r="Z1395" s="26">
        <v>53</v>
      </c>
      <c r="AA1395" s="26">
        <v>56</v>
      </c>
      <c r="AB1395" s="26">
        <v>5</v>
      </c>
      <c r="AC1395" s="215" t="s">
        <v>4170</v>
      </c>
      <c r="AD1395" s="215">
        <v>1007</v>
      </c>
    </row>
    <row r="1396" spans="1:30" ht="36" hidden="1" customHeight="1">
      <c r="A1396" s="32">
        <v>21</v>
      </c>
      <c r="B1396" s="77" t="s">
        <v>4171</v>
      </c>
      <c r="C1396" s="52" t="s">
        <v>4172</v>
      </c>
      <c r="D1396" s="48" t="s">
        <v>32</v>
      </c>
      <c r="E1396" s="52" t="s">
        <v>4173</v>
      </c>
      <c r="F1396" s="16">
        <v>55321488</v>
      </c>
      <c r="G1396" s="204"/>
      <c r="H1396" s="204"/>
      <c r="I1396" s="204"/>
      <c r="J1396" s="204"/>
      <c r="K1396" s="204"/>
      <c r="L1396" s="204"/>
      <c r="M1396" s="204"/>
      <c r="N1396" s="204"/>
      <c r="O1396" s="204"/>
      <c r="P1396" s="204"/>
      <c r="Q1396" s="204"/>
      <c r="R1396" s="204"/>
      <c r="S1396" s="204"/>
      <c r="T1396" s="204"/>
      <c r="U1396" s="204"/>
      <c r="V1396" s="16">
        <f t="shared" si="46"/>
        <v>8536.1055984000013</v>
      </c>
      <c r="W1396" s="28">
        <v>8536.1055984000013</v>
      </c>
      <c r="X1396" s="28">
        <f t="shared" si="47"/>
        <v>8536.1055984000013</v>
      </c>
      <c r="Y1396" s="11" t="s">
        <v>34</v>
      </c>
      <c r="Z1396" s="26">
        <v>53</v>
      </c>
      <c r="AA1396" s="26">
        <v>56</v>
      </c>
      <c r="AB1396" s="26">
        <v>5</v>
      </c>
      <c r="AC1396" s="215" t="s">
        <v>4174</v>
      </c>
      <c r="AD1396" s="215">
        <v>2724</v>
      </c>
    </row>
    <row r="1397" spans="1:30" ht="36" hidden="1" customHeight="1">
      <c r="A1397" s="32">
        <v>22</v>
      </c>
      <c r="B1397" s="77" t="s">
        <v>4175</v>
      </c>
      <c r="C1397" s="52" t="s">
        <v>4176</v>
      </c>
      <c r="D1397" s="48" t="s">
        <v>32</v>
      </c>
      <c r="E1397" s="52" t="s">
        <v>2238</v>
      </c>
      <c r="F1397" s="16">
        <v>17080300</v>
      </c>
      <c r="G1397" s="204"/>
      <c r="H1397" s="204"/>
      <c r="I1397" s="204"/>
      <c r="J1397" s="204"/>
      <c r="K1397" s="204"/>
      <c r="L1397" s="204"/>
      <c r="M1397" s="204"/>
      <c r="N1397" s="204"/>
      <c r="O1397" s="204"/>
      <c r="P1397" s="204"/>
      <c r="Q1397" s="204"/>
      <c r="R1397" s="204"/>
      <c r="S1397" s="204"/>
      <c r="T1397" s="204"/>
      <c r="U1397" s="204"/>
      <c r="V1397" s="16">
        <f t="shared" si="46"/>
        <v>2635.4902900000002</v>
      </c>
      <c r="W1397" s="28">
        <f>6489600*0.0001543</f>
        <v>1001.3452800000001</v>
      </c>
      <c r="X1397" s="28">
        <f t="shared" si="47"/>
        <v>2635.4902900000002</v>
      </c>
      <c r="Y1397" s="11" t="s">
        <v>51</v>
      </c>
      <c r="Z1397" s="26">
        <v>53</v>
      </c>
      <c r="AA1397" s="26">
        <v>56</v>
      </c>
      <c r="AB1397" s="26">
        <v>5</v>
      </c>
      <c r="AC1397" s="215" t="s">
        <v>4177</v>
      </c>
      <c r="AD1397" s="215">
        <v>2725</v>
      </c>
    </row>
    <row r="1398" spans="1:30" ht="36" hidden="1" customHeight="1">
      <c r="A1398" s="32">
        <v>23</v>
      </c>
      <c r="B1398" s="77" t="s">
        <v>4178</v>
      </c>
      <c r="C1398" s="52" t="s">
        <v>4179</v>
      </c>
      <c r="D1398" s="48" t="s">
        <v>32</v>
      </c>
      <c r="E1398" s="52" t="s">
        <v>4116</v>
      </c>
      <c r="F1398" s="16">
        <v>16791700</v>
      </c>
      <c r="G1398" s="204"/>
      <c r="H1398" s="204"/>
      <c r="I1398" s="204"/>
      <c r="J1398" s="204"/>
      <c r="K1398" s="204"/>
      <c r="L1398" s="204"/>
      <c r="M1398" s="204"/>
      <c r="N1398" s="204"/>
      <c r="O1398" s="204"/>
      <c r="P1398" s="204"/>
      <c r="Q1398" s="204"/>
      <c r="R1398" s="204"/>
      <c r="S1398" s="204"/>
      <c r="T1398" s="204"/>
      <c r="U1398" s="204"/>
      <c r="V1398" s="16">
        <f t="shared" si="46"/>
        <v>2590.9593100000002</v>
      </c>
      <c r="W1398" s="28">
        <v>2590.9593100000002</v>
      </c>
      <c r="X1398" s="28">
        <f t="shared" si="47"/>
        <v>2590.9593100000002</v>
      </c>
      <c r="Y1398" s="11" t="s">
        <v>34</v>
      </c>
      <c r="Z1398" s="26">
        <v>53</v>
      </c>
      <c r="AA1398" s="26">
        <v>56</v>
      </c>
      <c r="AB1398" s="26">
        <v>5</v>
      </c>
      <c r="AC1398" s="215" t="s">
        <v>4180</v>
      </c>
      <c r="AD1398" s="215">
        <v>1013</v>
      </c>
    </row>
    <row r="1399" spans="1:30" ht="36" hidden="1" customHeight="1">
      <c r="A1399" s="32">
        <v>24</v>
      </c>
      <c r="B1399" s="77" t="s">
        <v>4181</v>
      </c>
      <c r="C1399" s="52" t="s">
        <v>4182</v>
      </c>
      <c r="D1399" s="48" t="s">
        <v>32</v>
      </c>
      <c r="E1399" s="204" t="s">
        <v>1700</v>
      </c>
      <c r="F1399" s="16">
        <v>65163500</v>
      </c>
      <c r="G1399" s="52"/>
      <c r="H1399" s="52"/>
      <c r="I1399" s="52"/>
      <c r="J1399" s="52"/>
      <c r="K1399" s="204"/>
      <c r="L1399" s="204"/>
      <c r="M1399" s="204"/>
      <c r="N1399" s="204"/>
      <c r="O1399" s="204"/>
      <c r="P1399" s="204"/>
      <c r="Q1399" s="204"/>
      <c r="R1399" s="204"/>
      <c r="S1399" s="204"/>
      <c r="T1399" s="204"/>
      <c r="U1399" s="204"/>
      <c r="V1399" s="16">
        <f t="shared" si="46"/>
        <v>10054.728050000002</v>
      </c>
      <c r="W1399" s="28">
        <f>17339900*0.0001543</f>
        <v>2675.54657</v>
      </c>
      <c r="X1399" s="28">
        <f t="shared" si="47"/>
        <v>10054.728050000002</v>
      </c>
      <c r="Y1399" s="11" t="s">
        <v>51</v>
      </c>
      <c r="Z1399" s="26">
        <v>53</v>
      </c>
      <c r="AA1399" s="26">
        <v>56</v>
      </c>
      <c r="AB1399" s="26">
        <v>5</v>
      </c>
      <c r="AC1399" s="215" t="s">
        <v>4183</v>
      </c>
      <c r="AD1399" s="215">
        <v>1023</v>
      </c>
    </row>
    <row r="1400" spans="1:30" ht="36" hidden="1" customHeight="1">
      <c r="A1400" s="32">
        <v>25</v>
      </c>
      <c r="B1400" s="77" t="s">
        <v>4184</v>
      </c>
      <c r="C1400" s="52" t="s">
        <v>4158</v>
      </c>
      <c r="D1400" s="48" t="s">
        <v>32</v>
      </c>
      <c r="E1400" s="52" t="s">
        <v>4185</v>
      </c>
      <c r="F1400" s="16">
        <v>9789470</v>
      </c>
      <c r="G1400" s="204"/>
      <c r="H1400" s="204"/>
      <c r="I1400" s="204"/>
      <c r="J1400" s="204"/>
      <c r="K1400" s="204"/>
      <c r="L1400" s="204"/>
      <c r="M1400" s="204"/>
      <c r="N1400" s="204"/>
      <c r="O1400" s="204"/>
      <c r="P1400" s="204"/>
      <c r="Q1400" s="204"/>
      <c r="R1400" s="204"/>
      <c r="S1400" s="204"/>
      <c r="T1400" s="204"/>
      <c r="U1400" s="204"/>
      <c r="V1400" s="16">
        <f t="shared" si="46"/>
        <v>1510.5152210000001</v>
      </c>
      <c r="W1400" s="28">
        <v>1510.5152210000001</v>
      </c>
      <c r="X1400" s="28">
        <f t="shared" si="47"/>
        <v>1510.5152210000001</v>
      </c>
      <c r="Y1400" s="11" t="s">
        <v>34</v>
      </c>
      <c r="Z1400" s="26">
        <v>53</v>
      </c>
      <c r="AA1400" s="26">
        <v>56</v>
      </c>
      <c r="AB1400" s="26">
        <v>5</v>
      </c>
      <c r="AC1400" s="215" t="s">
        <v>4186</v>
      </c>
      <c r="AD1400" s="215">
        <v>1005</v>
      </c>
    </row>
    <row r="1401" spans="1:30" ht="36" hidden="1" customHeight="1">
      <c r="A1401" s="32">
        <v>26</v>
      </c>
      <c r="B1401" s="77" t="s">
        <v>4187</v>
      </c>
      <c r="C1401" s="52" t="s">
        <v>4144</v>
      </c>
      <c r="D1401" s="48" t="s">
        <v>32</v>
      </c>
      <c r="E1401" s="52" t="s">
        <v>4147</v>
      </c>
      <c r="F1401" s="16">
        <v>154213544.09999999</v>
      </c>
      <c r="G1401" s="204"/>
      <c r="H1401" s="204"/>
      <c r="I1401" s="204"/>
      <c r="J1401" s="204"/>
      <c r="K1401" s="204"/>
      <c r="L1401" s="204"/>
      <c r="M1401" s="204"/>
      <c r="N1401" s="204"/>
      <c r="O1401" s="204"/>
      <c r="P1401" s="204"/>
      <c r="Q1401" s="204"/>
      <c r="R1401" s="204"/>
      <c r="S1401" s="204"/>
      <c r="T1401" s="204"/>
      <c r="U1401" s="204"/>
      <c r="V1401" s="16">
        <f t="shared" si="46"/>
        <v>23795.149854629999</v>
      </c>
      <c r="W1401" s="28">
        <v>23795.149854629999</v>
      </c>
      <c r="X1401" s="28">
        <f t="shared" si="47"/>
        <v>23795.149854629999</v>
      </c>
      <c r="Y1401" s="11" t="s">
        <v>34</v>
      </c>
      <c r="Z1401" s="26">
        <v>53</v>
      </c>
      <c r="AA1401" s="26">
        <v>56</v>
      </c>
      <c r="AB1401" s="26">
        <v>5</v>
      </c>
      <c r="AC1401" s="215" t="s">
        <v>4188</v>
      </c>
      <c r="AD1401" s="215">
        <v>1014</v>
      </c>
    </row>
    <row r="1402" spans="1:30" ht="36" hidden="1" customHeight="1">
      <c r="A1402" s="32">
        <v>27</v>
      </c>
      <c r="B1402" s="77" t="s">
        <v>4189</v>
      </c>
      <c r="C1402" s="52" t="s">
        <v>4190</v>
      </c>
      <c r="D1402" s="48" t="s">
        <v>32</v>
      </c>
      <c r="E1402" s="52" t="s">
        <v>4116</v>
      </c>
      <c r="F1402" s="16">
        <v>24541200</v>
      </c>
      <c r="G1402" s="204"/>
      <c r="H1402" s="204"/>
      <c r="I1402" s="204"/>
      <c r="J1402" s="204"/>
      <c r="K1402" s="204"/>
      <c r="L1402" s="204"/>
      <c r="M1402" s="204"/>
      <c r="N1402" s="204"/>
      <c r="O1402" s="204"/>
      <c r="P1402" s="204"/>
      <c r="Q1402" s="204"/>
      <c r="R1402" s="204"/>
      <c r="S1402" s="204"/>
      <c r="T1402" s="204"/>
      <c r="U1402" s="204"/>
      <c r="V1402" s="16">
        <f t="shared" si="46"/>
        <v>3786.7071600000004</v>
      </c>
      <c r="W1402" s="28">
        <v>3786.7071600000004</v>
      </c>
      <c r="X1402" s="28">
        <f t="shared" si="47"/>
        <v>3786.7071600000004</v>
      </c>
      <c r="Y1402" s="11" t="s">
        <v>34</v>
      </c>
      <c r="Z1402" s="26">
        <v>53</v>
      </c>
      <c r="AA1402" s="26">
        <v>56</v>
      </c>
      <c r="AB1402" s="26">
        <v>5</v>
      </c>
      <c r="AC1402" s="215" t="s">
        <v>4191</v>
      </c>
      <c r="AD1402" s="215">
        <v>1027</v>
      </c>
    </row>
    <row r="1403" spans="1:30" ht="36" hidden="1" customHeight="1">
      <c r="A1403" s="32">
        <v>28</v>
      </c>
      <c r="B1403" s="77" t="s">
        <v>4192</v>
      </c>
      <c r="C1403" s="52" t="s">
        <v>4193</v>
      </c>
      <c r="D1403" s="48" t="s">
        <v>32</v>
      </c>
      <c r="E1403" s="52" t="s">
        <v>4194</v>
      </c>
      <c r="F1403" s="16">
        <v>6957738</v>
      </c>
      <c r="G1403" s="204"/>
      <c r="H1403" s="204"/>
      <c r="I1403" s="204"/>
      <c r="J1403" s="204"/>
      <c r="K1403" s="204"/>
      <c r="L1403" s="204"/>
      <c r="M1403" s="204"/>
      <c r="N1403" s="204"/>
      <c r="O1403" s="204"/>
      <c r="P1403" s="204"/>
      <c r="Q1403" s="204"/>
      <c r="R1403" s="204"/>
      <c r="S1403" s="204"/>
      <c r="T1403" s="204"/>
      <c r="U1403" s="204"/>
      <c r="V1403" s="16">
        <f t="shared" si="46"/>
        <v>1073.5789734</v>
      </c>
      <c r="W1403" s="28">
        <v>1073.5789734</v>
      </c>
      <c r="X1403" s="28">
        <f t="shared" si="47"/>
        <v>1073.5789734</v>
      </c>
      <c r="Y1403" s="11" t="s">
        <v>34</v>
      </c>
      <c r="Z1403" s="26">
        <v>53</v>
      </c>
      <c r="AA1403" s="26">
        <v>56</v>
      </c>
      <c r="AB1403" s="26">
        <v>5</v>
      </c>
      <c r="AC1403" s="215" t="s">
        <v>4195</v>
      </c>
      <c r="AD1403" s="215">
        <v>2726</v>
      </c>
    </row>
    <row r="1404" spans="1:30" ht="36" hidden="1" customHeight="1">
      <c r="A1404" s="32">
        <v>29</v>
      </c>
      <c r="B1404" s="77" t="s">
        <v>4196</v>
      </c>
      <c r="C1404" s="52" t="s">
        <v>4197</v>
      </c>
      <c r="D1404" s="48" t="s">
        <v>32</v>
      </c>
      <c r="E1404" s="52" t="s">
        <v>4116</v>
      </c>
      <c r="F1404" s="117">
        <v>9050300</v>
      </c>
      <c r="G1404" s="204"/>
      <c r="H1404" s="204"/>
      <c r="I1404" s="204"/>
      <c r="J1404" s="204"/>
      <c r="K1404" s="204"/>
      <c r="L1404" s="204"/>
      <c r="M1404" s="204"/>
      <c r="N1404" s="204"/>
      <c r="O1404" s="204"/>
      <c r="P1404" s="204"/>
      <c r="Q1404" s="204"/>
      <c r="R1404" s="204"/>
      <c r="S1404" s="204"/>
      <c r="T1404" s="204"/>
      <c r="U1404" s="204"/>
      <c r="V1404" s="16">
        <f t="shared" si="46"/>
        <v>1396.4612900000002</v>
      </c>
      <c r="W1404" s="28">
        <v>1396.4612900000002</v>
      </c>
      <c r="X1404" s="28">
        <f t="shared" si="47"/>
        <v>1396.4612900000002</v>
      </c>
      <c r="Y1404" s="11" t="s">
        <v>34</v>
      </c>
      <c r="Z1404" s="26">
        <v>53</v>
      </c>
      <c r="AA1404" s="26">
        <v>56</v>
      </c>
      <c r="AB1404" s="26">
        <v>5</v>
      </c>
      <c r="AC1404" s="215" t="s">
        <v>4198</v>
      </c>
      <c r="AD1404" s="215">
        <v>1025</v>
      </c>
    </row>
    <row r="1405" spans="1:30" ht="36" hidden="1" customHeight="1">
      <c r="A1405" s="32">
        <v>30</v>
      </c>
      <c r="B1405" s="77" t="s">
        <v>4199</v>
      </c>
      <c r="C1405" s="52" t="s">
        <v>4200</v>
      </c>
      <c r="D1405" s="48" t="s">
        <v>32</v>
      </c>
      <c r="E1405" s="52" t="s">
        <v>4116</v>
      </c>
      <c r="F1405" s="117">
        <v>13848900</v>
      </c>
      <c r="G1405" s="204"/>
      <c r="H1405" s="204"/>
      <c r="I1405" s="204"/>
      <c r="J1405" s="204"/>
      <c r="K1405" s="204"/>
      <c r="L1405" s="204"/>
      <c r="M1405" s="204"/>
      <c r="N1405" s="204"/>
      <c r="O1405" s="204"/>
      <c r="P1405" s="204"/>
      <c r="Q1405" s="204"/>
      <c r="R1405" s="204"/>
      <c r="S1405" s="204"/>
      <c r="T1405" s="204"/>
      <c r="U1405" s="204"/>
      <c r="V1405" s="16">
        <f t="shared" si="46"/>
        <v>2136.8852700000002</v>
      </c>
      <c r="W1405" s="28">
        <f>10752400*0.0001543</f>
        <v>1659.0953200000001</v>
      </c>
      <c r="X1405" s="28">
        <f t="shared" si="47"/>
        <v>2136.8852700000002</v>
      </c>
      <c r="Y1405" s="11" t="s">
        <v>51</v>
      </c>
      <c r="Z1405" s="26">
        <v>53</v>
      </c>
      <c r="AA1405" s="26">
        <v>56</v>
      </c>
      <c r="AB1405" s="26">
        <v>5</v>
      </c>
      <c r="AC1405" s="215" t="s">
        <v>4201</v>
      </c>
      <c r="AD1405" s="215">
        <v>1004</v>
      </c>
    </row>
    <row r="1406" spans="1:30" ht="36" hidden="1" customHeight="1">
      <c r="A1406" s="32">
        <v>31</v>
      </c>
      <c r="B1406" s="77" t="s">
        <v>4202</v>
      </c>
      <c r="C1406" s="52" t="s">
        <v>4203</v>
      </c>
      <c r="D1406" s="48" t="s">
        <v>32</v>
      </c>
      <c r="E1406" s="52" t="s">
        <v>4204</v>
      </c>
      <c r="F1406" s="16">
        <v>10588000</v>
      </c>
      <c r="G1406" s="204"/>
      <c r="H1406" s="204"/>
      <c r="I1406" s="204"/>
      <c r="J1406" s="204"/>
      <c r="K1406" s="204"/>
      <c r="L1406" s="204"/>
      <c r="M1406" s="204"/>
      <c r="N1406" s="204"/>
      <c r="O1406" s="204"/>
      <c r="P1406" s="204"/>
      <c r="Q1406" s="204"/>
      <c r="R1406" s="204"/>
      <c r="S1406" s="204"/>
      <c r="T1406" s="204"/>
      <c r="U1406" s="204"/>
      <c r="V1406" s="16">
        <f t="shared" si="46"/>
        <v>1633.7284000000002</v>
      </c>
      <c r="W1406" s="28">
        <v>1633.7284000000002</v>
      </c>
      <c r="X1406" s="28">
        <f t="shared" si="47"/>
        <v>1633.7284000000002</v>
      </c>
      <c r="Y1406" s="11" t="s">
        <v>34</v>
      </c>
      <c r="Z1406" s="26">
        <v>53</v>
      </c>
      <c r="AA1406" s="26">
        <v>56</v>
      </c>
      <c r="AB1406" s="26">
        <v>5</v>
      </c>
      <c r="AC1406" s="215" t="s">
        <v>4205</v>
      </c>
      <c r="AD1406" s="215">
        <v>2727</v>
      </c>
    </row>
    <row r="1407" spans="1:30" ht="36" hidden="1" customHeight="1">
      <c r="A1407" s="32">
        <v>32</v>
      </c>
      <c r="B1407" s="77" t="s">
        <v>4206</v>
      </c>
      <c r="C1407" s="52" t="s">
        <v>4207</v>
      </c>
      <c r="D1407" s="48" t="s">
        <v>32</v>
      </c>
      <c r="E1407" s="52" t="s">
        <v>4116</v>
      </c>
      <c r="F1407" s="216">
        <v>11992600</v>
      </c>
      <c r="G1407" s="211"/>
      <c r="H1407" s="211"/>
      <c r="I1407" s="211"/>
      <c r="J1407" s="211"/>
      <c r="K1407" s="211"/>
      <c r="L1407" s="211"/>
      <c r="M1407" s="211"/>
      <c r="N1407" s="211"/>
      <c r="O1407" s="211"/>
      <c r="P1407" s="211"/>
      <c r="Q1407" s="211"/>
      <c r="R1407" s="211"/>
      <c r="S1407" s="211"/>
      <c r="T1407" s="211"/>
      <c r="U1407" s="211"/>
      <c r="V1407" s="16">
        <f t="shared" si="46"/>
        <v>1850.4581800000001</v>
      </c>
      <c r="W1407" s="217">
        <v>1850.4581800000001</v>
      </c>
      <c r="X1407" s="28">
        <f t="shared" si="47"/>
        <v>1850.4581800000001</v>
      </c>
      <c r="Y1407" s="11" t="s">
        <v>34</v>
      </c>
      <c r="Z1407" s="104">
        <v>53</v>
      </c>
      <c r="AA1407" s="104">
        <v>56</v>
      </c>
      <c r="AB1407" s="104">
        <v>5</v>
      </c>
      <c r="AC1407" s="218" t="s">
        <v>4208</v>
      </c>
      <c r="AD1407" s="218" t="s">
        <v>4209</v>
      </c>
    </row>
    <row r="1408" spans="1:30" ht="36" hidden="1" customHeight="1">
      <c r="A1408" s="32">
        <v>33</v>
      </c>
      <c r="B1408" s="77" t="s">
        <v>4210</v>
      </c>
      <c r="C1408" s="52" t="s">
        <v>4207</v>
      </c>
      <c r="D1408" s="48" t="s">
        <v>32</v>
      </c>
      <c r="E1408" s="52" t="s">
        <v>3738</v>
      </c>
      <c r="F1408" s="216">
        <v>22529500</v>
      </c>
      <c r="G1408" s="211"/>
      <c r="H1408" s="211"/>
      <c r="I1408" s="211"/>
      <c r="J1408" s="211"/>
      <c r="K1408" s="211"/>
      <c r="L1408" s="211"/>
      <c r="M1408" s="211"/>
      <c r="N1408" s="211"/>
      <c r="O1408" s="211"/>
      <c r="P1408" s="211"/>
      <c r="Q1408" s="211"/>
      <c r="R1408" s="211"/>
      <c r="S1408" s="211"/>
      <c r="T1408" s="211"/>
      <c r="U1408" s="211"/>
      <c r="V1408" s="16">
        <f t="shared" si="46"/>
        <v>3476.3018500000003</v>
      </c>
      <c r="W1408" s="217">
        <v>3476.3018500000003</v>
      </c>
      <c r="X1408" s="28">
        <f t="shared" si="47"/>
        <v>3476.3018500000003</v>
      </c>
      <c r="Y1408" s="11" t="s">
        <v>34</v>
      </c>
      <c r="Z1408" s="104">
        <v>53</v>
      </c>
      <c r="AA1408" s="104">
        <v>56</v>
      </c>
      <c r="AB1408" s="104">
        <v>5</v>
      </c>
      <c r="AC1408" s="104"/>
      <c r="AD1408" s="104"/>
    </row>
    <row r="1409" spans="1:30" ht="36" hidden="1" customHeight="1">
      <c r="A1409" s="32">
        <v>34</v>
      </c>
      <c r="B1409" s="77" t="s">
        <v>4211</v>
      </c>
      <c r="C1409" s="52" t="s">
        <v>4212</v>
      </c>
      <c r="D1409" s="48" t="s">
        <v>32</v>
      </c>
      <c r="E1409" s="52" t="s">
        <v>4116</v>
      </c>
      <c r="F1409" s="16">
        <v>6777200</v>
      </c>
      <c r="G1409" s="204"/>
      <c r="H1409" s="204"/>
      <c r="I1409" s="204"/>
      <c r="J1409" s="204"/>
      <c r="K1409" s="204"/>
      <c r="L1409" s="204"/>
      <c r="M1409" s="204"/>
      <c r="N1409" s="204"/>
      <c r="O1409" s="204"/>
      <c r="P1409" s="204"/>
      <c r="Q1409" s="204"/>
      <c r="R1409" s="204"/>
      <c r="S1409" s="204"/>
      <c r="T1409" s="204"/>
      <c r="U1409" s="204"/>
      <c r="V1409" s="16">
        <f t="shared" si="46"/>
        <v>1045.7219600000001</v>
      </c>
      <c r="W1409" s="28">
        <v>1045.7219600000001</v>
      </c>
      <c r="X1409" s="28">
        <f t="shared" si="47"/>
        <v>1045.7219600000001</v>
      </c>
      <c r="Y1409" s="11" t="s">
        <v>34</v>
      </c>
      <c r="Z1409" s="26">
        <v>53</v>
      </c>
      <c r="AA1409" s="26">
        <v>56</v>
      </c>
      <c r="AB1409" s="26">
        <v>5</v>
      </c>
      <c r="AC1409" s="215" t="s">
        <v>4213</v>
      </c>
      <c r="AD1409" s="215">
        <v>1012</v>
      </c>
    </row>
    <row r="1410" spans="1:30" ht="36" hidden="1" customHeight="1">
      <c r="A1410" s="32">
        <v>35</v>
      </c>
      <c r="B1410" s="53" t="s">
        <v>4214</v>
      </c>
      <c r="C1410" s="52" t="s">
        <v>4215</v>
      </c>
      <c r="D1410" s="48" t="s">
        <v>32</v>
      </c>
      <c r="E1410" s="52" t="s">
        <v>4116</v>
      </c>
      <c r="F1410" s="16">
        <v>15428000</v>
      </c>
      <c r="G1410" s="52"/>
      <c r="H1410" s="52"/>
      <c r="I1410" s="52"/>
      <c r="J1410" s="52"/>
      <c r="K1410" s="204"/>
      <c r="L1410" s="204"/>
      <c r="M1410" s="204"/>
      <c r="N1410" s="204"/>
      <c r="O1410" s="204"/>
      <c r="P1410" s="204"/>
      <c r="Q1410" s="204"/>
      <c r="R1410" s="204"/>
      <c r="S1410" s="204"/>
      <c r="T1410" s="204"/>
      <c r="U1410" s="204"/>
      <c r="V1410" s="16">
        <f t="shared" si="46"/>
        <v>2380.5404000000003</v>
      </c>
      <c r="W1410" s="28">
        <v>2380.5404000000003</v>
      </c>
      <c r="X1410" s="28">
        <f t="shared" si="47"/>
        <v>2380.5404000000003</v>
      </c>
      <c r="Y1410" s="11" t="s">
        <v>34</v>
      </c>
      <c r="Z1410" s="26">
        <v>53</v>
      </c>
      <c r="AA1410" s="26">
        <v>56</v>
      </c>
      <c r="AB1410" s="26">
        <v>5</v>
      </c>
      <c r="AC1410" s="215" t="s">
        <v>4216</v>
      </c>
      <c r="AD1410" s="215">
        <v>1026</v>
      </c>
    </row>
    <row r="1411" spans="1:30" ht="36" hidden="1" customHeight="1">
      <c r="A1411" s="32">
        <v>36</v>
      </c>
      <c r="B1411" s="77" t="s">
        <v>4217</v>
      </c>
      <c r="C1411" s="52" t="s">
        <v>4218</v>
      </c>
      <c r="D1411" s="48" t="s">
        <v>32</v>
      </c>
      <c r="E1411" s="52" t="s">
        <v>3742</v>
      </c>
      <c r="F1411" s="16">
        <v>12180900</v>
      </c>
      <c r="G1411" s="204"/>
      <c r="H1411" s="204"/>
      <c r="I1411" s="204"/>
      <c r="J1411" s="204"/>
      <c r="K1411" s="204"/>
      <c r="L1411" s="204"/>
      <c r="M1411" s="204"/>
      <c r="N1411" s="204"/>
      <c r="O1411" s="204"/>
      <c r="P1411" s="204"/>
      <c r="Q1411" s="204"/>
      <c r="R1411" s="204"/>
      <c r="S1411" s="204"/>
      <c r="T1411" s="204"/>
      <c r="U1411" s="204"/>
      <c r="V1411" s="16">
        <f t="shared" si="46"/>
        <v>1879.51287</v>
      </c>
      <c r="W1411" s="28">
        <v>1879.51287</v>
      </c>
      <c r="X1411" s="28">
        <f t="shared" si="47"/>
        <v>1879.51287</v>
      </c>
      <c r="Y1411" s="11" t="s">
        <v>51</v>
      </c>
      <c r="Z1411" s="26">
        <v>53</v>
      </c>
      <c r="AA1411" s="26">
        <v>56</v>
      </c>
      <c r="AB1411" s="26">
        <v>5</v>
      </c>
      <c r="AC1411" s="215" t="s">
        <v>4219</v>
      </c>
      <c r="AD1411" s="215">
        <v>1016</v>
      </c>
    </row>
    <row r="1412" spans="1:30" ht="36" hidden="1" customHeight="1">
      <c r="A1412" s="32">
        <v>37</v>
      </c>
      <c r="B1412" s="77" t="s">
        <v>4220</v>
      </c>
      <c r="C1412" s="52" t="s">
        <v>4221</v>
      </c>
      <c r="D1412" s="48" t="s">
        <v>32</v>
      </c>
      <c r="E1412" s="52" t="s">
        <v>4116</v>
      </c>
      <c r="F1412" s="16">
        <v>9819400</v>
      </c>
      <c r="G1412" s="204"/>
      <c r="H1412" s="204"/>
      <c r="I1412" s="204"/>
      <c r="J1412" s="204"/>
      <c r="K1412" s="204"/>
      <c r="L1412" s="204"/>
      <c r="M1412" s="204"/>
      <c r="N1412" s="204"/>
      <c r="O1412" s="204"/>
      <c r="P1412" s="204"/>
      <c r="Q1412" s="204"/>
      <c r="R1412" s="204"/>
      <c r="S1412" s="204"/>
      <c r="T1412" s="204"/>
      <c r="U1412" s="204"/>
      <c r="V1412" s="16">
        <f t="shared" si="46"/>
        <v>1515.1334200000001</v>
      </c>
      <c r="W1412" s="28">
        <v>1515.1334200000001</v>
      </c>
      <c r="X1412" s="28">
        <f t="shared" si="47"/>
        <v>1515.1334200000001</v>
      </c>
      <c r="Y1412" s="11" t="s">
        <v>34</v>
      </c>
      <c r="Z1412" s="26">
        <v>53</v>
      </c>
      <c r="AA1412" s="26">
        <v>56</v>
      </c>
      <c r="AB1412" s="26">
        <v>5</v>
      </c>
      <c r="AC1412" s="215" t="s">
        <v>4222</v>
      </c>
      <c r="AD1412" s="215">
        <v>1003</v>
      </c>
    </row>
    <row r="1413" spans="1:30" ht="36" hidden="1" customHeight="1">
      <c r="A1413" s="32">
        <v>38</v>
      </c>
      <c r="B1413" s="77" t="s">
        <v>4223</v>
      </c>
      <c r="C1413" s="52" t="s">
        <v>4224</v>
      </c>
      <c r="D1413" s="48" t="s">
        <v>32</v>
      </c>
      <c r="E1413" s="52" t="s">
        <v>4204</v>
      </c>
      <c r="F1413" s="16">
        <v>7252650</v>
      </c>
      <c r="G1413" s="204"/>
      <c r="H1413" s="204"/>
      <c r="I1413" s="204"/>
      <c r="J1413" s="204"/>
      <c r="K1413" s="204"/>
      <c r="L1413" s="204"/>
      <c r="M1413" s="204"/>
      <c r="N1413" s="204"/>
      <c r="O1413" s="204"/>
      <c r="P1413" s="204"/>
      <c r="Q1413" s="204"/>
      <c r="R1413" s="204"/>
      <c r="S1413" s="204"/>
      <c r="T1413" s="204"/>
      <c r="U1413" s="204"/>
      <c r="V1413" s="16">
        <f t="shared" si="46"/>
        <v>1119.083895</v>
      </c>
      <c r="W1413" s="28">
        <v>1119.083895</v>
      </c>
      <c r="X1413" s="28">
        <f t="shared" si="47"/>
        <v>1119.083895</v>
      </c>
      <c r="Y1413" s="11" t="s">
        <v>34</v>
      </c>
      <c r="Z1413" s="26">
        <v>53</v>
      </c>
      <c r="AA1413" s="26">
        <v>56</v>
      </c>
      <c r="AB1413" s="26">
        <v>5</v>
      </c>
      <c r="AC1413" s="215" t="s">
        <v>4225</v>
      </c>
      <c r="AD1413" s="215">
        <v>2728</v>
      </c>
    </row>
    <row r="1414" spans="1:30" ht="36" hidden="1" customHeight="1">
      <c r="A1414" s="32">
        <v>39</v>
      </c>
      <c r="B1414" s="77" t="s">
        <v>4226</v>
      </c>
      <c r="C1414" s="52" t="s">
        <v>4227</v>
      </c>
      <c r="D1414" s="48" t="s">
        <v>32</v>
      </c>
      <c r="E1414" s="52" t="s">
        <v>1700</v>
      </c>
      <c r="F1414" s="16">
        <v>7069200</v>
      </c>
      <c r="G1414" s="204"/>
      <c r="H1414" s="204"/>
      <c r="I1414" s="204"/>
      <c r="J1414" s="204"/>
      <c r="K1414" s="204"/>
      <c r="L1414" s="204"/>
      <c r="M1414" s="204"/>
      <c r="N1414" s="204"/>
      <c r="O1414" s="204"/>
      <c r="P1414" s="204"/>
      <c r="Q1414" s="204"/>
      <c r="R1414" s="204"/>
      <c r="S1414" s="204"/>
      <c r="T1414" s="204"/>
      <c r="U1414" s="204"/>
      <c r="V1414" s="16">
        <f t="shared" si="46"/>
        <v>1090.77756</v>
      </c>
      <c r="W1414" s="28">
        <v>1090.77756</v>
      </c>
      <c r="X1414" s="28">
        <f t="shared" si="47"/>
        <v>1090.77756</v>
      </c>
      <c r="Y1414" s="11" t="s">
        <v>34</v>
      </c>
      <c r="Z1414" s="26">
        <v>53</v>
      </c>
      <c r="AA1414" s="26">
        <v>56</v>
      </c>
      <c r="AB1414" s="26">
        <v>5</v>
      </c>
      <c r="AC1414" s="215" t="s">
        <v>4228</v>
      </c>
      <c r="AD1414" s="215">
        <v>1020</v>
      </c>
    </row>
    <row r="1415" spans="1:30" ht="36" hidden="1" customHeight="1">
      <c r="A1415" s="32">
        <v>40</v>
      </c>
      <c r="B1415" s="77" t="s">
        <v>4229</v>
      </c>
      <c r="C1415" s="52" t="s">
        <v>4230</v>
      </c>
      <c r="D1415" s="48" t="s">
        <v>32</v>
      </c>
      <c r="E1415" s="52" t="s">
        <v>3738</v>
      </c>
      <c r="F1415" s="16">
        <v>9040400</v>
      </c>
      <c r="G1415" s="52"/>
      <c r="H1415" s="52"/>
      <c r="I1415" s="52"/>
      <c r="J1415" s="52"/>
      <c r="K1415" s="204"/>
      <c r="L1415" s="204"/>
      <c r="M1415" s="204"/>
      <c r="N1415" s="204"/>
      <c r="O1415" s="204"/>
      <c r="P1415" s="204"/>
      <c r="Q1415" s="204"/>
      <c r="R1415" s="204"/>
      <c r="S1415" s="204"/>
      <c r="T1415" s="204"/>
      <c r="U1415" s="204"/>
      <c r="V1415" s="16">
        <f t="shared" ref="V1415:V1478" si="48">0.0001543*F1415+0.7*G1415+ 0.7*H1415+0.6*I1415+0.5*J1415+1.02*K1415+0.00088*L1415+0.99*M1415+0.00094*N1415+1.05*O1415+0.00083*P1415+1.09*Q1415+0.0009*R1415+1.09*S1415+1*T1415+0*U1415</f>
        <v>1394.93372</v>
      </c>
      <c r="W1415" s="28">
        <v>1394.93372</v>
      </c>
      <c r="X1415" s="28">
        <f t="shared" si="47"/>
        <v>1394.93372</v>
      </c>
      <c r="Y1415" s="11" t="s">
        <v>34</v>
      </c>
      <c r="Z1415" s="26">
        <v>53</v>
      </c>
      <c r="AA1415" s="26">
        <v>56</v>
      </c>
      <c r="AB1415" s="26">
        <v>5</v>
      </c>
      <c r="AC1415" s="215" t="s">
        <v>4231</v>
      </c>
      <c r="AD1415" s="215">
        <v>1021</v>
      </c>
    </row>
    <row r="1416" spans="1:30" ht="36" hidden="1" customHeight="1">
      <c r="A1416" s="32">
        <v>41</v>
      </c>
      <c r="B1416" s="77" t="s">
        <v>4232</v>
      </c>
      <c r="C1416" s="52" t="s">
        <v>4233</v>
      </c>
      <c r="D1416" s="48" t="s">
        <v>32</v>
      </c>
      <c r="E1416" s="52" t="s">
        <v>4234</v>
      </c>
      <c r="F1416" s="16">
        <v>12204500</v>
      </c>
      <c r="G1416" s="204"/>
      <c r="H1416" s="204"/>
      <c r="I1416" s="204"/>
      <c r="J1416" s="204"/>
      <c r="K1416" s="204"/>
      <c r="L1416" s="204"/>
      <c r="M1416" s="204"/>
      <c r="N1416" s="204"/>
      <c r="O1416" s="204"/>
      <c r="P1416" s="204"/>
      <c r="Q1416" s="204"/>
      <c r="R1416" s="204"/>
      <c r="S1416" s="204"/>
      <c r="T1416" s="204"/>
      <c r="U1416" s="204"/>
      <c r="V1416" s="16">
        <f t="shared" si="48"/>
        <v>1883.15435</v>
      </c>
      <c r="W1416" s="28">
        <v>1883.15435</v>
      </c>
      <c r="X1416" s="28">
        <f t="shared" si="47"/>
        <v>1883.15435</v>
      </c>
      <c r="Y1416" s="11" t="s">
        <v>34</v>
      </c>
      <c r="Z1416" s="26">
        <v>53</v>
      </c>
      <c r="AA1416" s="26">
        <v>56</v>
      </c>
      <c r="AB1416" s="26">
        <v>5</v>
      </c>
      <c r="AC1416" s="215" t="s">
        <v>4235</v>
      </c>
      <c r="AD1416" s="215">
        <v>1000</v>
      </c>
    </row>
    <row r="1417" spans="1:30" ht="36" hidden="1" customHeight="1">
      <c r="A1417" s="32">
        <v>42</v>
      </c>
      <c r="B1417" s="77" t="s">
        <v>4236</v>
      </c>
      <c r="C1417" s="52" t="s">
        <v>4237</v>
      </c>
      <c r="D1417" s="48" t="s">
        <v>32</v>
      </c>
      <c r="E1417" s="52" t="s">
        <v>4116</v>
      </c>
      <c r="F1417" s="16">
        <v>8883000</v>
      </c>
      <c r="G1417" s="204"/>
      <c r="H1417" s="204"/>
      <c r="I1417" s="204"/>
      <c r="J1417" s="204"/>
      <c r="K1417" s="204"/>
      <c r="L1417" s="204"/>
      <c r="M1417" s="204"/>
      <c r="N1417" s="204"/>
      <c r="O1417" s="204"/>
      <c r="P1417" s="204"/>
      <c r="Q1417" s="204"/>
      <c r="R1417" s="204"/>
      <c r="S1417" s="204"/>
      <c r="T1417" s="204"/>
      <c r="U1417" s="204"/>
      <c r="V1417" s="16">
        <f t="shared" si="48"/>
        <v>1370.6469000000002</v>
      </c>
      <c r="W1417" s="28">
        <v>1370.6469000000002</v>
      </c>
      <c r="X1417" s="28">
        <f t="shared" si="47"/>
        <v>1370.6469000000002</v>
      </c>
      <c r="Y1417" s="11" t="s">
        <v>34</v>
      </c>
      <c r="Z1417" s="26">
        <v>53</v>
      </c>
      <c r="AA1417" s="26">
        <v>56</v>
      </c>
      <c r="AB1417" s="26">
        <v>5</v>
      </c>
      <c r="AC1417" s="215" t="s">
        <v>4238</v>
      </c>
      <c r="AD1417" s="215">
        <v>1010</v>
      </c>
    </row>
    <row r="1418" spans="1:30" ht="36" hidden="1" customHeight="1">
      <c r="A1418" s="32">
        <v>43</v>
      </c>
      <c r="B1418" s="77" t="s">
        <v>4239</v>
      </c>
      <c r="C1418" s="52" t="s">
        <v>4200</v>
      </c>
      <c r="D1418" s="48" t="s">
        <v>32</v>
      </c>
      <c r="E1418" s="52" t="s">
        <v>4116</v>
      </c>
      <c r="F1418" s="16">
        <v>16290600</v>
      </c>
      <c r="G1418" s="204"/>
      <c r="H1418" s="204"/>
      <c r="I1418" s="204"/>
      <c r="J1418" s="204"/>
      <c r="K1418" s="204"/>
      <c r="L1418" s="204"/>
      <c r="M1418" s="204"/>
      <c r="N1418" s="204"/>
      <c r="O1418" s="204"/>
      <c r="P1418" s="204"/>
      <c r="Q1418" s="204"/>
      <c r="R1418" s="204"/>
      <c r="S1418" s="204"/>
      <c r="T1418" s="204"/>
      <c r="U1418" s="204"/>
      <c r="V1418" s="16">
        <f t="shared" si="48"/>
        <v>2513.63958</v>
      </c>
      <c r="W1418" s="28">
        <v>2513.63958</v>
      </c>
      <c r="X1418" s="28">
        <f t="shared" si="47"/>
        <v>2513.63958</v>
      </c>
      <c r="Y1418" s="11" t="s">
        <v>34</v>
      </c>
      <c r="Z1418" s="26">
        <v>53</v>
      </c>
      <c r="AA1418" s="26">
        <v>56</v>
      </c>
      <c r="AB1418" s="26">
        <v>5</v>
      </c>
      <c r="AC1418" s="215" t="s">
        <v>4240</v>
      </c>
      <c r="AD1418" s="215">
        <v>1002</v>
      </c>
    </row>
    <row r="1419" spans="1:30" ht="36" hidden="1" customHeight="1">
      <c r="A1419" s="32">
        <v>44</v>
      </c>
      <c r="B1419" s="77" t="s">
        <v>4241</v>
      </c>
      <c r="C1419" s="52" t="s">
        <v>4242</v>
      </c>
      <c r="D1419" s="48" t="s">
        <v>32</v>
      </c>
      <c r="E1419" s="52" t="s">
        <v>4243</v>
      </c>
      <c r="F1419" s="16">
        <v>15428000</v>
      </c>
      <c r="G1419" s="204"/>
      <c r="H1419" s="204"/>
      <c r="I1419" s="204"/>
      <c r="J1419" s="204"/>
      <c r="K1419" s="204"/>
      <c r="L1419" s="204"/>
      <c r="M1419" s="204"/>
      <c r="N1419" s="204"/>
      <c r="O1419" s="204"/>
      <c r="P1419" s="204"/>
      <c r="Q1419" s="204"/>
      <c r="R1419" s="204"/>
      <c r="S1419" s="204"/>
      <c r="T1419" s="204"/>
      <c r="U1419" s="204"/>
      <c r="V1419" s="16">
        <f t="shared" si="48"/>
        <v>2380.5404000000003</v>
      </c>
      <c r="W1419" s="28">
        <f>0.0001543*15428000</f>
        <v>2380.5404000000003</v>
      </c>
      <c r="X1419" s="28">
        <f t="shared" si="47"/>
        <v>2380.5404000000003</v>
      </c>
      <c r="Y1419" s="11" t="s">
        <v>34</v>
      </c>
      <c r="Z1419" s="26">
        <v>53</v>
      </c>
      <c r="AA1419" s="26">
        <v>56</v>
      </c>
      <c r="AB1419" s="26">
        <v>5</v>
      </c>
      <c r="AC1419" s="215" t="s">
        <v>4216</v>
      </c>
      <c r="AD1419" s="215">
        <v>1026</v>
      </c>
    </row>
    <row r="1420" spans="1:30" ht="36" hidden="1" customHeight="1">
      <c r="A1420" s="32">
        <v>45</v>
      </c>
      <c r="B1420" s="204" t="s">
        <v>4244</v>
      </c>
      <c r="C1420" s="204" t="s">
        <v>4245</v>
      </c>
      <c r="D1420" s="204" t="s">
        <v>32</v>
      </c>
      <c r="E1420" s="204" t="s">
        <v>4204</v>
      </c>
      <c r="F1420" s="60">
        <v>6609800</v>
      </c>
      <c r="G1420" s="204"/>
      <c r="H1420" s="204"/>
      <c r="I1420" s="204"/>
      <c r="J1420" s="204"/>
      <c r="K1420" s="204"/>
      <c r="L1420" s="204"/>
      <c r="M1420" s="204"/>
      <c r="N1420" s="204"/>
      <c r="O1420" s="204"/>
      <c r="P1420" s="204"/>
      <c r="Q1420" s="204"/>
      <c r="R1420" s="204"/>
      <c r="S1420" s="204"/>
      <c r="T1420" s="204"/>
      <c r="U1420" s="204"/>
      <c r="V1420" s="16">
        <f t="shared" si="48"/>
        <v>1019.89214</v>
      </c>
      <c r="W1420" s="28">
        <f>0.0001543*6609800</f>
        <v>1019.89214</v>
      </c>
      <c r="X1420" s="28">
        <f t="shared" si="47"/>
        <v>1019.89214</v>
      </c>
      <c r="Y1420" s="11" t="s">
        <v>34</v>
      </c>
      <c r="Z1420" s="26">
        <v>53</v>
      </c>
      <c r="AA1420" s="26">
        <v>56</v>
      </c>
      <c r="AB1420" s="26">
        <v>5</v>
      </c>
      <c r="AC1420" s="26"/>
      <c r="AD1420" s="26"/>
    </row>
    <row r="1421" spans="1:30" ht="36" hidden="1" customHeight="1">
      <c r="A1421" s="32">
        <v>46</v>
      </c>
      <c r="B1421" s="204" t="s">
        <v>4246</v>
      </c>
      <c r="C1421" s="204" t="s">
        <v>4247</v>
      </c>
      <c r="D1421" s="204" t="s">
        <v>32</v>
      </c>
      <c r="E1421" s="204" t="s">
        <v>4204</v>
      </c>
      <c r="F1421" s="60">
        <v>12648100</v>
      </c>
      <c r="G1421" s="204"/>
      <c r="H1421" s="204"/>
      <c r="I1421" s="204"/>
      <c r="J1421" s="204"/>
      <c r="K1421" s="204"/>
      <c r="L1421" s="204"/>
      <c r="M1421" s="204"/>
      <c r="N1421" s="204"/>
      <c r="O1421" s="204"/>
      <c r="P1421" s="204"/>
      <c r="Q1421" s="204"/>
      <c r="R1421" s="204"/>
      <c r="S1421" s="204"/>
      <c r="T1421" s="204"/>
      <c r="U1421" s="204"/>
      <c r="V1421" s="16">
        <f t="shared" si="48"/>
        <v>1951.6018300000001</v>
      </c>
      <c r="W1421" s="28">
        <f>8072200*0.0001543</f>
        <v>1245.5404600000002</v>
      </c>
      <c r="X1421" s="28">
        <f t="shared" si="47"/>
        <v>1951.6018300000001</v>
      </c>
      <c r="Y1421" s="11" t="s">
        <v>51</v>
      </c>
      <c r="Z1421" s="26">
        <v>53</v>
      </c>
      <c r="AA1421" s="26">
        <v>56</v>
      </c>
      <c r="AB1421" s="26">
        <v>5</v>
      </c>
      <c r="AC1421" s="26"/>
      <c r="AD1421" s="26"/>
    </row>
    <row r="1422" spans="1:30" ht="36" hidden="1" customHeight="1">
      <c r="A1422" s="32">
        <v>47</v>
      </c>
      <c r="B1422" s="204" t="s">
        <v>4248</v>
      </c>
      <c r="C1422" s="204" t="s">
        <v>4119</v>
      </c>
      <c r="D1422" s="204" t="s">
        <v>32</v>
      </c>
      <c r="E1422" s="204" t="s">
        <v>4249</v>
      </c>
      <c r="F1422" s="60">
        <v>7243700</v>
      </c>
      <c r="G1422" s="204"/>
      <c r="H1422" s="204"/>
      <c r="I1422" s="204"/>
      <c r="J1422" s="204"/>
      <c r="K1422" s="204"/>
      <c r="L1422" s="204"/>
      <c r="M1422" s="204"/>
      <c r="N1422" s="204"/>
      <c r="O1422" s="204"/>
      <c r="P1422" s="204"/>
      <c r="Q1422" s="204"/>
      <c r="R1422" s="204"/>
      <c r="S1422" s="204"/>
      <c r="T1422" s="204"/>
      <c r="U1422" s="204"/>
      <c r="V1422" s="16">
        <f t="shared" si="48"/>
        <v>1117.70291</v>
      </c>
      <c r="W1422" s="28">
        <f>7243700*0.0001543</f>
        <v>1117.70291</v>
      </c>
      <c r="X1422" s="28">
        <f t="shared" si="47"/>
        <v>1117.70291</v>
      </c>
      <c r="Y1422" s="11" t="s">
        <v>34</v>
      </c>
      <c r="Z1422" s="26">
        <v>53</v>
      </c>
      <c r="AA1422" s="26">
        <v>56</v>
      </c>
      <c r="AB1422" s="26">
        <v>5</v>
      </c>
      <c r="AC1422" s="26"/>
      <c r="AD1422" s="26"/>
    </row>
    <row r="1423" spans="1:30" ht="36" hidden="1" customHeight="1">
      <c r="A1423" s="32">
        <v>48</v>
      </c>
      <c r="B1423" s="204" t="s">
        <v>4250</v>
      </c>
      <c r="C1423" s="204" t="s">
        <v>4251</v>
      </c>
      <c r="D1423" s="204" t="s">
        <v>32</v>
      </c>
      <c r="E1423" s="204" t="s">
        <v>3711</v>
      </c>
      <c r="F1423" s="60">
        <v>6209545</v>
      </c>
      <c r="G1423" s="204"/>
      <c r="H1423" s="204"/>
      <c r="I1423" s="204"/>
      <c r="J1423" s="204"/>
      <c r="K1423" s="204"/>
      <c r="L1423" s="204"/>
      <c r="M1423" s="204"/>
      <c r="N1423" s="204"/>
      <c r="O1423" s="204"/>
      <c r="P1423" s="204"/>
      <c r="Q1423" s="204"/>
      <c r="R1423" s="204"/>
      <c r="S1423" s="204"/>
      <c r="T1423" s="204"/>
      <c r="U1423" s="204"/>
      <c r="V1423" s="16">
        <f t="shared" si="48"/>
        <v>958.13279350000005</v>
      </c>
      <c r="W1423" s="28">
        <v>1059.3003600000002</v>
      </c>
      <c r="X1423" s="28">
        <f t="shared" si="47"/>
        <v>1059.3003600000002</v>
      </c>
      <c r="Y1423" s="11" t="s">
        <v>34</v>
      </c>
      <c r="Z1423" s="26">
        <v>53</v>
      </c>
      <c r="AA1423" s="26">
        <v>56</v>
      </c>
      <c r="AB1423" s="26">
        <v>5</v>
      </c>
      <c r="AC1423" s="26"/>
      <c r="AD1423" s="26"/>
    </row>
    <row r="1424" spans="1:30" ht="36" hidden="1" customHeight="1">
      <c r="A1424" s="32">
        <v>49</v>
      </c>
      <c r="B1424" s="204" t="s">
        <v>4252</v>
      </c>
      <c r="C1424" s="204" t="s">
        <v>4251</v>
      </c>
      <c r="D1424" s="204" t="s">
        <v>32</v>
      </c>
      <c r="E1424" s="204" t="s">
        <v>1269</v>
      </c>
      <c r="F1424" s="60">
        <v>6322606</v>
      </c>
      <c r="G1424" s="204"/>
      <c r="H1424" s="204"/>
      <c r="I1424" s="204"/>
      <c r="J1424" s="204"/>
      <c r="K1424" s="204"/>
      <c r="L1424" s="204"/>
      <c r="M1424" s="204"/>
      <c r="N1424" s="204"/>
      <c r="O1424" s="204"/>
      <c r="P1424" s="204"/>
      <c r="Q1424" s="204"/>
      <c r="R1424" s="204"/>
      <c r="S1424" s="204"/>
      <c r="T1424" s="204"/>
      <c r="U1424" s="204"/>
      <c r="V1424" s="16">
        <f t="shared" si="48"/>
        <v>975.57810580000012</v>
      </c>
      <c r="W1424" s="28">
        <v>1136.58923</v>
      </c>
      <c r="X1424" s="28">
        <f t="shared" si="47"/>
        <v>1136.58923</v>
      </c>
      <c r="Y1424" s="11" t="s">
        <v>34</v>
      </c>
      <c r="Z1424" s="26">
        <v>53</v>
      </c>
      <c r="AA1424" s="26">
        <v>56</v>
      </c>
      <c r="AB1424" s="26">
        <v>5</v>
      </c>
      <c r="AC1424" s="26"/>
      <c r="AD1424" s="26"/>
    </row>
    <row r="1425" spans="1:31" ht="36" hidden="1" customHeight="1">
      <c r="A1425" s="32">
        <v>50</v>
      </c>
      <c r="B1425" s="204" t="s">
        <v>4253</v>
      </c>
      <c r="C1425" s="204" t="s">
        <v>4200</v>
      </c>
      <c r="D1425" s="204" t="s">
        <v>32</v>
      </c>
      <c r="E1425" s="204" t="s">
        <v>4204</v>
      </c>
      <c r="F1425" s="60">
        <v>6865200</v>
      </c>
      <c r="G1425" s="204"/>
      <c r="H1425" s="204"/>
      <c r="I1425" s="204"/>
      <c r="J1425" s="204"/>
      <c r="K1425" s="204"/>
      <c r="L1425" s="204"/>
      <c r="M1425" s="204"/>
      <c r="N1425" s="204"/>
      <c r="O1425" s="204"/>
      <c r="P1425" s="204"/>
      <c r="Q1425" s="204"/>
      <c r="R1425" s="204"/>
      <c r="S1425" s="204"/>
      <c r="T1425" s="204"/>
      <c r="U1425" s="204"/>
      <c r="V1425" s="16">
        <f t="shared" si="48"/>
        <v>1059.3003600000002</v>
      </c>
      <c r="W1425" s="28">
        <f>6865200*0.0001543</f>
        <v>1059.3003600000002</v>
      </c>
      <c r="X1425" s="28">
        <f t="shared" si="47"/>
        <v>1059.3003600000002</v>
      </c>
      <c r="Y1425" s="11" t="s">
        <v>34</v>
      </c>
      <c r="Z1425" s="26">
        <v>53</v>
      </c>
      <c r="AA1425" s="26">
        <v>56</v>
      </c>
      <c r="AB1425" s="26">
        <v>5</v>
      </c>
      <c r="AC1425" s="26"/>
      <c r="AD1425" s="26"/>
    </row>
    <row r="1426" spans="1:31" ht="36" hidden="1" customHeight="1">
      <c r="A1426" s="32">
        <v>51</v>
      </c>
      <c r="B1426" s="204" t="s">
        <v>4254</v>
      </c>
      <c r="C1426" s="204" t="s">
        <v>4255</v>
      </c>
      <c r="D1426" s="204" t="s">
        <v>3099</v>
      </c>
      <c r="E1426" s="204" t="s">
        <v>4204</v>
      </c>
      <c r="F1426" s="60">
        <v>7366100</v>
      </c>
      <c r="G1426" s="204"/>
      <c r="H1426" s="204"/>
      <c r="I1426" s="204"/>
      <c r="J1426" s="204"/>
      <c r="K1426" s="204"/>
      <c r="L1426" s="204"/>
      <c r="M1426" s="204"/>
      <c r="N1426" s="204"/>
      <c r="O1426" s="204"/>
      <c r="P1426" s="204"/>
      <c r="Q1426" s="204"/>
      <c r="R1426" s="204"/>
      <c r="S1426" s="204"/>
      <c r="T1426" s="204"/>
      <c r="U1426" s="204"/>
      <c r="V1426" s="16">
        <f t="shared" si="48"/>
        <v>1136.58923</v>
      </c>
      <c r="W1426" s="28">
        <f>0.0001543*7366100</f>
        <v>1136.58923</v>
      </c>
      <c r="X1426" s="28">
        <f t="shared" si="47"/>
        <v>1136.58923</v>
      </c>
      <c r="Y1426" s="11" t="s">
        <v>34</v>
      </c>
      <c r="Z1426" s="26">
        <v>53</v>
      </c>
      <c r="AA1426" s="26">
        <v>56</v>
      </c>
      <c r="AB1426" s="26">
        <v>5</v>
      </c>
      <c r="AC1426" s="26"/>
      <c r="AD1426" s="26"/>
    </row>
    <row r="1427" spans="1:31" ht="36" hidden="1" customHeight="1">
      <c r="A1427" s="32">
        <v>52</v>
      </c>
      <c r="B1427" s="204" t="s">
        <v>4256</v>
      </c>
      <c r="C1427" s="204" t="s">
        <v>4257</v>
      </c>
      <c r="D1427" s="204" t="s">
        <v>3099</v>
      </c>
      <c r="E1427" s="204" t="s">
        <v>4204</v>
      </c>
      <c r="F1427" s="60">
        <v>7462400</v>
      </c>
      <c r="G1427" s="204"/>
      <c r="H1427" s="204"/>
      <c r="I1427" s="204"/>
      <c r="J1427" s="204"/>
      <c r="K1427" s="204"/>
      <c r="L1427" s="204"/>
      <c r="M1427" s="204"/>
      <c r="N1427" s="204"/>
      <c r="O1427" s="204"/>
      <c r="P1427" s="204"/>
      <c r="Q1427" s="204"/>
      <c r="R1427" s="204"/>
      <c r="S1427" s="204"/>
      <c r="T1427" s="204"/>
      <c r="U1427" s="204"/>
      <c r="V1427" s="16">
        <f t="shared" si="48"/>
        <v>1151.44832</v>
      </c>
      <c r="W1427" s="28">
        <f>0.0001543*7462400</f>
        <v>1151.44832</v>
      </c>
      <c r="X1427" s="28">
        <f t="shared" si="47"/>
        <v>1151.44832</v>
      </c>
      <c r="Y1427" s="11" t="s">
        <v>34</v>
      </c>
      <c r="Z1427" s="26">
        <v>53</v>
      </c>
      <c r="AA1427" s="26">
        <v>56</v>
      </c>
      <c r="AB1427" s="26">
        <v>5</v>
      </c>
      <c r="AC1427" s="26"/>
      <c r="AD1427" s="26"/>
    </row>
    <row r="1428" spans="1:31" ht="36" hidden="1" customHeight="1">
      <c r="A1428" s="32">
        <v>53</v>
      </c>
      <c r="B1428" s="204" t="s">
        <v>4258</v>
      </c>
      <c r="C1428" s="204" t="s">
        <v>4259</v>
      </c>
      <c r="D1428" s="204" t="s">
        <v>3099</v>
      </c>
      <c r="E1428" s="204" t="s">
        <v>4204</v>
      </c>
      <c r="F1428" s="60">
        <v>7523200</v>
      </c>
      <c r="G1428" s="204"/>
      <c r="H1428" s="204"/>
      <c r="I1428" s="204"/>
      <c r="J1428" s="204"/>
      <c r="K1428" s="204"/>
      <c r="L1428" s="204"/>
      <c r="M1428" s="204"/>
      <c r="N1428" s="204"/>
      <c r="O1428" s="204"/>
      <c r="P1428" s="204"/>
      <c r="Q1428" s="204"/>
      <c r="R1428" s="204"/>
      <c r="S1428" s="204"/>
      <c r="T1428" s="204"/>
      <c r="U1428" s="204"/>
      <c r="V1428" s="16">
        <f t="shared" si="48"/>
        <v>1160.8297600000001</v>
      </c>
      <c r="W1428" s="28">
        <v>1160.8297600000001</v>
      </c>
      <c r="X1428" s="28">
        <f t="shared" si="47"/>
        <v>1160.8297600000001</v>
      </c>
      <c r="Y1428" s="11" t="s">
        <v>34</v>
      </c>
      <c r="Z1428" s="26">
        <v>53</v>
      </c>
      <c r="AA1428" s="26">
        <v>56</v>
      </c>
      <c r="AB1428" s="26">
        <v>5</v>
      </c>
      <c r="AC1428" s="26"/>
      <c r="AD1428" s="26"/>
    </row>
    <row r="1429" spans="1:31" ht="36" hidden="1" customHeight="1">
      <c r="A1429" s="32">
        <v>54</v>
      </c>
      <c r="B1429" s="204" t="s">
        <v>4260</v>
      </c>
      <c r="C1429" s="204" t="s">
        <v>4259</v>
      </c>
      <c r="D1429" s="204" t="s">
        <v>32</v>
      </c>
      <c r="E1429" s="204" t="s">
        <v>4163</v>
      </c>
      <c r="F1429" s="60">
        <v>10830800</v>
      </c>
      <c r="G1429" s="204"/>
      <c r="H1429" s="204"/>
      <c r="I1429" s="204"/>
      <c r="J1429" s="204"/>
      <c r="K1429" s="204"/>
      <c r="L1429" s="204"/>
      <c r="M1429" s="204"/>
      <c r="N1429" s="204"/>
      <c r="O1429" s="204"/>
      <c r="P1429" s="204"/>
      <c r="Q1429" s="204"/>
      <c r="R1429" s="204"/>
      <c r="S1429" s="204"/>
      <c r="T1429" s="204"/>
      <c r="U1429" s="204"/>
      <c r="V1429" s="16">
        <f t="shared" si="48"/>
        <v>1671.19244</v>
      </c>
      <c r="W1429" s="28">
        <f>10830800*0.0001543</f>
        <v>1671.19244</v>
      </c>
      <c r="X1429" s="28">
        <f t="shared" si="47"/>
        <v>1671.19244</v>
      </c>
      <c r="Y1429" s="11" t="s">
        <v>34</v>
      </c>
      <c r="Z1429" s="26">
        <v>53</v>
      </c>
      <c r="AA1429" s="26">
        <v>56</v>
      </c>
      <c r="AB1429" s="26">
        <v>5</v>
      </c>
      <c r="AC1429" s="26"/>
      <c r="AD1429" s="26"/>
    </row>
    <row r="1430" spans="1:31" ht="36" hidden="1" customHeight="1">
      <c r="A1430" s="32">
        <v>55</v>
      </c>
      <c r="B1430" s="204" t="s">
        <v>4261</v>
      </c>
      <c r="C1430" s="204" t="s">
        <v>4262</v>
      </c>
      <c r="D1430" s="204" t="s">
        <v>32</v>
      </c>
      <c r="E1430" s="204" t="s">
        <v>4163</v>
      </c>
      <c r="F1430" s="60">
        <v>14028700</v>
      </c>
      <c r="G1430" s="204"/>
      <c r="H1430" s="204"/>
      <c r="I1430" s="204"/>
      <c r="J1430" s="204"/>
      <c r="K1430" s="204"/>
      <c r="L1430" s="204"/>
      <c r="M1430" s="204"/>
      <c r="N1430" s="204"/>
      <c r="O1430" s="204"/>
      <c r="P1430" s="204"/>
      <c r="Q1430" s="204"/>
      <c r="R1430" s="204"/>
      <c r="S1430" s="204"/>
      <c r="T1430" s="204"/>
      <c r="U1430" s="204"/>
      <c r="V1430" s="16">
        <f t="shared" si="48"/>
        <v>2164.6284100000003</v>
      </c>
      <c r="W1430" s="28">
        <v>2164.6284100000003</v>
      </c>
      <c r="X1430" s="28">
        <f t="shared" si="47"/>
        <v>2164.6284100000003</v>
      </c>
      <c r="Y1430" s="11" t="s">
        <v>34</v>
      </c>
      <c r="Z1430" s="26">
        <v>53</v>
      </c>
      <c r="AA1430" s="26">
        <v>56</v>
      </c>
      <c r="AB1430" s="26">
        <v>5</v>
      </c>
      <c r="AC1430" s="26"/>
      <c r="AD1430" s="26"/>
    </row>
    <row r="1431" spans="1:31" ht="36" hidden="1" customHeight="1">
      <c r="A1431" s="32">
        <v>56</v>
      </c>
      <c r="B1431" s="204" t="s">
        <v>4263</v>
      </c>
      <c r="C1431" s="204" t="s">
        <v>4264</v>
      </c>
      <c r="D1431" s="204" t="s">
        <v>1244</v>
      </c>
      <c r="E1431" s="204" t="s">
        <v>4265</v>
      </c>
      <c r="F1431" s="60">
        <v>6014600</v>
      </c>
      <c r="G1431" s="204"/>
      <c r="H1431" s="204"/>
      <c r="I1431" s="204"/>
      <c r="J1431" s="204"/>
      <c r="K1431" s="204"/>
      <c r="L1431" s="204"/>
      <c r="M1431" s="204"/>
      <c r="N1431" s="204"/>
      <c r="O1431" s="204"/>
      <c r="P1431" s="204"/>
      <c r="Q1431" s="204"/>
      <c r="R1431" s="204"/>
      <c r="S1431" s="204"/>
      <c r="T1431" s="204"/>
      <c r="U1431" s="204"/>
      <c r="V1431" s="16">
        <f t="shared" si="48"/>
        <v>928.0527800000001</v>
      </c>
      <c r="W1431" s="28">
        <v>928.0527800000001</v>
      </c>
      <c r="X1431" s="28">
        <f t="shared" si="47"/>
        <v>928.0527800000001</v>
      </c>
      <c r="Y1431" s="26" t="s">
        <v>34</v>
      </c>
      <c r="Z1431" s="26">
        <v>53</v>
      </c>
      <c r="AA1431" s="26">
        <v>56</v>
      </c>
      <c r="AB1431" s="26">
        <v>3</v>
      </c>
      <c r="AC1431" s="26"/>
      <c r="AD1431" s="26"/>
      <c r="AE1431" s="10">
        <f>AE1430+1</f>
        <v>1</v>
      </c>
    </row>
    <row r="1432" spans="1:31" ht="36" hidden="1" customHeight="1">
      <c r="A1432" s="32">
        <v>57</v>
      </c>
      <c r="B1432" s="204" t="s">
        <v>4266</v>
      </c>
      <c r="C1432" s="204" t="s">
        <v>4267</v>
      </c>
      <c r="D1432" s="204" t="s">
        <v>32</v>
      </c>
      <c r="E1432" s="204" t="s">
        <v>4163</v>
      </c>
      <c r="F1432" s="60">
        <v>7428600</v>
      </c>
      <c r="G1432" s="204"/>
      <c r="H1432" s="204"/>
      <c r="I1432" s="204"/>
      <c r="J1432" s="204"/>
      <c r="K1432" s="204"/>
      <c r="L1432" s="204"/>
      <c r="M1432" s="204"/>
      <c r="N1432" s="204"/>
      <c r="O1432" s="204"/>
      <c r="P1432" s="204"/>
      <c r="Q1432" s="204"/>
      <c r="R1432" s="204"/>
      <c r="S1432" s="204"/>
      <c r="T1432" s="204"/>
      <c r="U1432" s="204"/>
      <c r="V1432" s="16">
        <f t="shared" si="48"/>
        <v>1146.23298</v>
      </c>
      <c r="W1432" s="28">
        <f>0.0001543*7428600</f>
        <v>1146.23298</v>
      </c>
      <c r="X1432" s="28">
        <f t="shared" si="47"/>
        <v>1146.23298</v>
      </c>
      <c r="Y1432" s="11" t="s">
        <v>34</v>
      </c>
      <c r="Z1432" s="26">
        <v>53</v>
      </c>
      <c r="AA1432" s="26">
        <v>56</v>
      </c>
      <c r="AB1432" s="26">
        <v>5</v>
      </c>
      <c r="AC1432" s="26"/>
      <c r="AD1432" s="26"/>
    </row>
    <row r="1433" spans="1:31" ht="36" hidden="1" customHeight="1">
      <c r="A1433" s="32">
        <v>58</v>
      </c>
      <c r="B1433" s="204" t="s">
        <v>4268</v>
      </c>
      <c r="C1433" s="204" t="s">
        <v>4269</v>
      </c>
      <c r="D1433" s="204" t="s">
        <v>32</v>
      </c>
      <c r="E1433" s="204" t="s">
        <v>4270</v>
      </c>
      <c r="F1433" s="60">
        <v>13001363</v>
      </c>
      <c r="G1433" s="204"/>
      <c r="H1433" s="204"/>
      <c r="I1433" s="204"/>
      <c r="J1433" s="204"/>
      <c r="K1433" s="204"/>
      <c r="L1433" s="204"/>
      <c r="M1433" s="204"/>
      <c r="N1433" s="204"/>
      <c r="O1433" s="204"/>
      <c r="P1433" s="204"/>
      <c r="Q1433" s="204"/>
      <c r="R1433" s="204"/>
      <c r="S1433" s="204"/>
      <c r="T1433" s="204"/>
      <c r="U1433" s="204"/>
      <c r="V1433" s="16">
        <f t="shared" si="48"/>
        <v>2006.1103109000001</v>
      </c>
      <c r="W1433" s="28">
        <v>2006.1103109000001</v>
      </c>
      <c r="X1433" s="28">
        <f t="shared" si="47"/>
        <v>2006.1103109000001</v>
      </c>
      <c r="Y1433" s="11" t="s">
        <v>34</v>
      </c>
      <c r="Z1433" s="26">
        <v>53</v>
      </c>
      <c r="AA1433" s="26">
        <v>56</v>
      </c>
      <c r="AB1433" s="26">
        <v>5</v>
      </c>
      <c r="AC1433" s="26"/>
      <c r="AD1433" s="26"/>
    </row>
    <row r="1434" spans="1:31" ht="36" hidden="1" customHeight="1">
      <c r="A1434" s="32">
        <v>59</v>
      </c>
      <c r="B1434" s="204" t="s">
        <v>4229</v>
      </c>
      <c r="C1434" s="204" t="s">
        <v>4271</v>
      </c>
      <c r="D1434" s="204" t="s">
        <v>32</v>
      </c>
      <c r="E1434" s="204" t="s">
        <v>4163</v>
      </c>
      <c r="F1434" s="60">
        <v>15833300</v>
      </c>
      <c r="G1434" s="204"/>
      <c r="H1434" s="204"/>
      <c r="I1434" s="204"/>
      <c r="J1434" s="204"/>
      <c r="K1434" s="204"/>
      <c r="L1434" s="204"/>
      <c r="M1434" s="204"/>
      <c r="N1434" s="204"/>
      <c r="O1434" s="204"/>
      <c r="P1434" s="204"/>
      <c r="Q1434" s="204"/>
      <c r="R1434" s="204"/>
      <c r="S1434" s="204"/>
      <c r="T1434" s="204"/>
      <c r="U1434" s="204"/>
      <c r="V1434" s="16">
        <f t="shared" si="48"/>
        <v>2443.0781900000002</v>
      </c>
      <c r="W1434" s="28">
        <v>2443.0781900000002</v>
      </c>
      <c r="X1434" s="28">
        <f t="shared" si="47"/>
        <v>2443.0781900000002</v>
      </c>
      <c r="Y1434" s="11" t="s">
        <v>34</v>
      </c>
      <c r="Z1434" s="26">
        <v>53</v>
      </c>
      <c r="AA1434" s="26">
        <v>56</v>
      </c>
      <c r="AB1434" s="26">
        <v>5</v>
      </c>
      <c r="AC1434" s="215" t="s">
        <v>4231</v>
      </c>
      <c r="AD1434" s="215">
        <v>1021</v>
      </c>
    </row>
    <row r="1435" spans="1:31" ht="36" hidden="1" customHeight="1">
      <c r="A1435" s="32">
        <v>60</v>
      </c>
      <c r="B1435" s="204" t="s">
        <v>4272</v>
      </c>
      <c r="C1435" s="204" t="s">
        <v>4273</v>
      </c>
      <c r="D1435" s="204" t="s">
        <v>32</v>
      </c>
      <c r="E1435" s="204" t="s">
        <v>4204</v>
      </c>
      <c r="F1435" s="60">
        <v>9013400</v>
      </c>
      <c r="G1435" s="204"/>
      <c r="H1435" s="204"/>
      <c r="I1435" s="204"/>
      <c r="J1435" s="204"/>
      <c r="K1435" s="204"/>
      <c r="L1435" s="204"/>
      <c r="M1435" s="204"/>
      <c r="N1435" s="204"/>
      <c r="O1435" s="204"/>
      <c r="P1435" s="204"/>
      <c r="Q1435" s="204"/>
      <c r="R1435" s="204"/>
      <c r="S1435" s="204"/>
      <c r="T1435" s="204"/>
      <c r="U1435" s="204"/>
      <c r="V1435" s="16">
        <f t="shared" si="48"/>
        <v>1390.7676200000001</v>
      </c>
      <c r="W1435" s="28">
        <v>1390.7676200000001</v>
      </c>
      <c r="X1435" s="28">
        <f t="shared" si="47"/>
        <v>1390.7676200000001</v>
      </c>
      <c r="Y1435" s="11" t="s">
        <v>34</v>
      </c>
      <c r="Z1435" s="26">
        <v>53</v>
      </c>
      <c r="AA1435" s="26">
        <v>56</v>
      </c>
      <c r="AB1435" s="26">
        <v>5</v>
      </c>
      <c r="AC1435" s="215" t="s">
        <v>4274</v>
      </c>
      <c r="AD1435" s="215">
        <v>1001</v>
      </c>
    </row>
    <row r="1436" spans="1:31" ht="36" hidden="1" customHeight="1">
      <c r="A1436" s="32">
        <v>1</v>
      </c>
      <c r="B1436" s="219" t="s">
        <v>4275</v>
      </c>
      <c r="C1436" s="219" t="s">
        <v>4276</v>
      </c>
      <c r="D1436" s="219" t="s">
        <v>32</v>
      </c>
      <c r="E1436" s="219" t="s">
        <v>125</v>
      </c>
      <c r="F1436" s="220">
        <v>9254000</v>
      </c>
      <c r="G1436" s="221"/>
      <c r="H1436" s="26"/>
      <c r="I1436" s="26"/>
      <c r="J1436" s="26"/>
      <c r="K1436" s="221"/>
      <c r="L1436" s="26"/>
      <c r="M1436" s="221"/>
      <c r="N1436" s="26"/>
      <c r="O1436" s="26"/>
      <c r="P1436" s="26"/>
      <c r="Q1436" s="26"/>
      <c r="R1436" s="222">
        <v>0</v>
      </c>
      <c r="S1436" s="26"/>
      <c r="T1436" s="26"/>
      <c r="U1436" s="26"/>
      <c r="V1436" s="16">
        <f t="shared" si="48"/>
        <v>1427.8922</v>
      </c>
      <c r="W1436" s="28">
        <f>F1436*0.0001543</f>
        <v>1427.8922</v>
      </c>
      <c r="X1436" s="28">
        <v>1427.8922</v>
      </c>
      <c r="Y1436" s="11" t="s">
        <v>34</v>
      </c>
      <c r="Z1436" s="219">
        <v>54</v>
      </c>
      <c r="AA1436" s="219">
        <v>12</v>
      </c>
      <c r="AB1436" s="219">
        <v>5</v>
      </c>
      <c r="AC1436" s="219" t="s">
        <v>4277</v>
      </c>
      <c r="AD1436" s="219">
        <v>1209</v>
      </c>
      <c r="AE1436" s="10">
        <v>1</v>
      </c>
    </row>
    <row r="1437" spans="1:31" ht="36" hidden="1" customHeight="1">
      <c r="A1437" s="32">
        <v>2</v>
      </c>
      <c r="B1437" s="219" t="s">
        <v>4278</v>
      </c>
      <c r="C1437" s="219" t="s">
        <v>4279</v>
      </c>
      <c r="D1437" s="219" t="s">
        <v>32</v>
      </c>
      <c r="E1437" s="219" t="s">
        <v>1177</v>
      </c>
      <c r="F1437" s="220">
        <v>11236700</v>
      </c>
      <c r="G1437" s="221"/>
      <c r="H1437" s="26"/>
      <c r="I1437" s="26"/>
      <c r="J1437" s="26"/>
      <c r="K1437" s="221"/>
      <c r="L1437" s="26"/>
      <c r="M1437" s="221"/>
      <c r="N1437" s="26"/>
      <c r="O1437" s="26"/>
      <c r="P1437" s="26"/>
      <c r="Q1437" s="26"/>
      <c r="R1437" s="222">
        <v>0</v>
      </c>
      <c r="S1437" s="26"/>
      <c r="T1437" s="26"/>
      <c r="U1437" s="26"/>
      <c r="V1437" s="16">
        <f t="shared" si="48"/>
        <v>1733.8228100000001</v>
      </c>
      <c r="W1437" s="28">
        <f t="shared" ref="W1437:W1500" si="49">F1437*0.0001543</f>
        <v>1733.8228100000001</v>
      </c>
      <c r="X1437" s="28">
        <v>1733.8228100000001</v>
      </c>
      <c r="Y1437" s="11" t="s">
        <v>51</v>
      </c>
      <c r="Z1437" s="219">
        <v>54</v>
      </c>
      <c r="AA1437" s="219">
        <v>12</v>
      </c>
      <c r="AB1437" s="219">
        <v>5</v>
      </c>
      <c r="AC1437" s="219" t="s">
        <v>4280</v>
      </c>
      <c r="AD1437" s="219">
        <v>1212</v>
      </c>
      <c r="AE1437" s="10">
        <v>2</v>
      </c>
    </row>
    <row r="1438" spans="1:31" ht="36" hidden="1" customHeight="1">
      <c r="A1438" s="32">
        <v>3</v>
      </c>
      <c r="B1438" s="219" t="s">
        <v>4281</v>
      </c>
      <c r="C1438" s="219" t="s">
        <v>4282</v>
      </c>
      <c r="D1438" s="219" t="s">
        <v>32</v>
      </c>
      <c r="E1438" s="219" t="s">
        <v>2464</v>
      </c>
      <c r="F1438" s="220">
        <v>6826600</v>
      </c>
      <c r="G1438" s="221"/>
      <c r="H1438" s="26"/>
      <c r="I1438" s="26"/>
      <c r="J1438" s="26"/>
      <c r="K1438" s="221"/>
      <c r="L1438" s="26"/>
      <c r="M1438" s="221"/>
      <c r="N1438" s="26"/>
      <c r="O1438" s="26"/>
      <c r="P1438" s="26"/>
      <c r="Q1438" s="26"/>
      <c r="R1438" s="222">
        <v>0</v>
      </c>
      <c r="S1438" s="26"/>
      <c r="T1438" s="26"/>
      <c r="U1438" s="26"/>
      <c r="V1438" s="16">
        <f t="shared" si="48"/>
        <v>1053.34438</v>
      </c>
      <c r="W1438" s="28">
        <f t="shared" si="49"/>
        <v>1053.34438</v>
      </c>
      <c r="X1438" s="28">
        <v>1053.34438</v>
      </c>
      <c r="Y1438" s="11" t="s">
        <v>51</v>
      </c>
      <c r="Z1438" s="219">
        <v>54</v>
      </c>
      <c r="AA1438" s="219">
        <v>12</v>
      </c>
      <c r="AB1438" s="219">
        <v>5</v>
      </c>
      <c r="AC1438" s="219" t="s">
        <v>4283</v>
      </c>
      <c r="AD1438" s="219">
        <v>1200</v>
      </c>
      <c r="AE1438" s="10">
        <v>3</v>
      </c>
    </row>
    <row r="1439" spans="1:31" ht="36" hidden="1" customHeight="1">
      <c r="A1439" s="32">
        <v>4</v>
      </c>
      <c r="B1439" s="219" t="s">
        <v>4284</v>
      </c>
      <c r="C1439" s="219" t="s">
        <v>4285</v>
      </c>
      <c r="D1439" s="219" t="s">
        <v>32</v>
      </c>
      <c r="E1439" s="219" t="s">
        <v>289</v>
      </c>
      <c r="F1439" s="220">
        <v>51765000</v>
      </c>
      <c r="G1439" s="221"/>
      <c r="H1439" s="26"/>
      <c r="I1439" s="26"/>
      <c r="J1439" s="26"/>
      <c r="K1439" s="221"/>
      <c r="L1439" s="26"/>
      <c r="M1439" s="221"/>
      <c r="N1439" s="26"/>
      <c r="O1439" s="26"/>
      <c r="P1439" s="26"/>
      <c r="Q1439" s="26"/>
      <c r="R1439" s="222">
        <v>0</v>
      </c>
      <c r="S1439" s="26"/>
      <c r="T1439" s="26"/>
      <c r="U1439" s="26"/>
      <c r="V1439" s="16">
        <f t="shared" si="48"/>
        <v>7987.339500000001</v>
      </c>
      <c r="W1439" s="28">
        <f t="shared" si="49"/>
        <v>7987.339500000001</v>
      </c>
      <c r="X1439" s="28">
        <v>7987.339500000001</v>
      </c>
      <c r="Y1439" s="11" t="s">
        <v>34</v>
      </c>
      <c r="Z1439" s="219">
        <v>54</v>
      </c>
      <c r="AA1439" s="219">
        <v>12</v>
      </c>
      <c r="AB1439" s="219">
        <v>5</v>
      </c>
      <c r="AC1439" s="219" t="s">
        <v>4286</v>
      </c>
      <c r="AD1439" s="219">
        <v>1216</v>
      </c>
      <c r="AE1439" s="10">
        <v>4</v>
      </c>
    </row>
    <row r="1440" spans="1:31" ht="36" hidden="1" customHeight="1">
      <c r="A1440" s="32">
        <v>5</v>
      </c>
      <c r="B1440" s="219" t="s">
        <v>4287</v>
      </c>
      <c r="C1440" s="219" t="s">
        <v>4288</v>
      </c>
      <c r="D1440" s="219" t="s">
        <v>32</v>
      </c>
      <c r="E1440" s="219" t="s">
        <v>4289</v>
      </c>
      <c r="F1440" s="220">
        <v>8602400</v>
      </c>
      <c r="G1440" s="221"/>
      <c r="H1440" s="26"/>
      <c r="I1440" s="26"/>
      <c r="J1440" s="26"/>
      <c r="K1440" s="221"/>
      <c r="L1440" s="26"/>
      <c r="M1440" s="221"/>
      <c r="N1440" s="26"/>
      <c r="O1440" s="26"/>
      <c r="P1440" s="26"/>
      <c r="Q1440" s="26"/>
      <c r="R1440" s="222">
        <v>0</v>
      </c>
      <c r="S1440" s="26"/>
      <c r="T1440" s="26"/>
      <c r="U1440" s="26"/>
      <c r="V1440" s="16">
        <f t="shared" si="48"/>
        <v>1327.35032</v>
      </c>
      <c r="W1440" s="28">
        <f t="shared" si="49"/>
        <v>1327.35032</v>
      </c>
      <c r="X1440" s="28">
        <v>1327.35032</v>
      </c>
      <c r="Y1440" s="11" t="s">
        <v>51</v>
      </c>
      <c r="Z1440" s="219">
        <v>54</v>
      </c>
      <c r="AA1440" s="219">
        <v>12</v>
      </c>
      <c r="AB1440" s="219">
        <v>5</v>
      </c>
      <c r="AC1440" s="219"/>
      <c r="AD1440" s="219"/>
      <c r="AE1440" s="10">
        <v>5</v>
      </c>
    </row>
    <row r="1441" spans="1:31" ht="36" hidden="1" customHeight="1">
      <c r="A1441" s="32">
        <v>6</v>
      </c>
      <c r="B1441" s="219" t="s">
        <v>4290</v>
      </c>
      <c r="C1441" s="219" t="s">
        <v>4291</v>
      </c>
      <c r="D1441" s="219" t="s">
        <v>32</v>
      </c>
      <c r="E1441" s="219" t="s">
        <v>1177</v>
      </c>
      <c r="F1441" s="220">
        <v>32453000</v>
      </c>
      <c r="G1441" s="221"/>
      <c r="H1441" s="26"/>
      <c r="I1441" s="26"/>
      <c r="J1441" s="26"/>
      <c r="K1441" s="221"/>
      <c r="L1441" s="26"/>
      <c r="M1441" s="221"/>
      <c r="N1441" s="26"/>
      <c r="O1441" s="26"/>
      <c r="P1441" s="26"/>
      <c r="Q1441" s="26"/>
      <c r="R1441" s="222">
        <v>0</v>
      </c>
      <c r="S1441" s="26"/>
      <c r="T1441" s="26"/>
      <c r="U1441" s="26"/>
      <c r="V1441" s="16">
        <f t="shared" si="48"/>
        <v>5007.4979000000003</v>
      </c>
      <c r="W1441" s="28">
        <f t="shared" si="49"/>
        <v>5007.4979000000003</v>
      </c>
      <c r="X1441" s="28">
        <v>5007.4979000000003</v>
      </c>
      <c r="Y1441" s="11" t="s">
        <v>34</v>
      </c>
      <c r="Z1441" s="219">
        <v>54</v>
      </c>
      <c r="AA1441" s="219">
        <v>12</v>
      </c>
      <c r="AB1441" s="219">
        <v>5</v>
      </c>
      <c r="AC1441" s="219"/>
      <c r="AD1441" s="219"/>
      <c r="AE1441" s="10">
        <v>6</v>
      </c>
    </row>
    <row r="1442" spans="1:31" ht="36" hidden="1" customHeight="1">
      <c r="A1442" s="32">
        <v>7</v>
      </c>
      <c r="B1442" s="219" t="s">
        <v>4292</v>
      </c>
      <c r="C1442" s="219" t="s">
        <v>4293</v>
      </c>
      <c r="D1442" s="219" t="s">
        <v>32</v>
      </c>
      <c r="E1442" s="219" t="s">
        <v>289</v>
      </c>
      <c r="F1442" s="220">
        <v>14253700</v>
      </c>
      <c r="G1442" s="221"/>
      <c r="H1442" s="26"/>
      <c r="I1442" s="26"/>
      <c r="J1442" s="26"/>
      <c r="K1442" s="221"/>
      <c r="L1442" s="26"/>
      <c r="M1442" s="221"/>
      <c r="N1442" s="26"/>
      <c r="O1442" s="26"/>
      <c r="P1442" s="26"/>
      <c r="Q1442" s="26"/>
      <c r="R1442" s="222">
        <v>0</v>
      </c>
      <c r="S1442" s="26"/>
      <c r="T1442" s="26"/>
      <c r="U1442" s="26"/>
      <c r="V1442" s="16">
        <f t="shared" si="48"/>
        <v>2199.34591</v>
      </c>
      <c r="W1442" s="28">
        <f t="shared" si="49"/>
        <v>2199.34591</v>
      </c>
      <c r="X1442" s="28">
        <v>2199.34591</v>
      </c>
      <c r="Y1442" s="11" t="s">
        <v>51</v>
      </c>
      <c r="Z1442" s="219">
        <v>54</v>
      </c>
      <c r="AA1442" s="219">
        <v>12</v>
      </c>
      <c r="AB1442" s="219">
        <v>5</v>
      </c>
      <c r="AC1442" s="219"/>
      <c r="AD1442" s="219"/>
      <c r="AE1442" s="10">
        <v>7</v>
      </c>
    </row>
    <row r="1443" spans="1:31" ht="36" hidden="1" customHeight="1">
      <c r="A1443" s="32">
        <v>8</v>
      </c>
      <c r="B1443" s="219" t="s">
        <v>4294</v>
      </c>
      <c r="C1443" s="219" t="s">
        <v>4295</v>
      </c>
      <c r="D1443" s="219" t="s">
        <v>32</v>
      </c>
      <c r="E1443" s="219" t="s">
        <v>4296</v>
      </c>
      <c r="F1443" s="220">
        <v>32507300</v>
      </c>
      <c r="G1443" s="221"/>
      <c r="H1443" s="26"/>
      <c r="I1443" s="26"/>
      <c r="J1443" s="26"/>
      <c r="K1443" s="221"/>
      <c r="L1443" s="26"/>
      <c r="M1443" s="221"/>
      <c r="N1443" s="26"/>
      <c r="O1443" s="26"/>
      <c r="P1443" s="26"/>
      <c r="Q1443" s="26"/>
      <c r="R1443" s="222">
        <v>0</v>
      </c>
      <c r="S1443" s="26"/>
      <c r="T1443" s="26"/>
      <c r="U1443" s="26"/>
      <c r="V1443" s="16">
        <f t="shared" si="48"/>
        <v>5015.8763900000004</v>
      </c>
      <c r="W1443" s="28">
        <f t="shared" si="49"/>
        <v>5015.8763900000004</v>
      </c>
      <c r="X1443" s="28">
        <v>5015.8763900000004</v>
      </c>
      <c r="Y1443" s="11" t="s">
        <v>51</v>
      </c>
      <c r="Z1443" s="219">
        <v>54</v>
      </c>
      <c r="AA1443" s="219">
        <v>12</v>
      </c>
      <c r="AB1443" s="219">
        <v>5</v>
      </c>
      <c r="AC1443" s="219" t="s">
        <v>4297</v>
      </c>
      <c r="AD1443" s="219">
        <v>1214</v>
      </c>
      <c r="AE1443" s="10">
        <v>8</v>
      </c>
    </row>
    <row r="1444" spans="1:31" ht="36" hidden="1" customHeight="1">
      <c r="A1444" s="32">
        <v>9</v>
      </c>
      <c r="B1444" s="46" t="s">
        <v>4298</v>
      </c>
      <c r="C1444" s="219" t="s">
        <v>4299</v>
      </c>
      <c r="D1444" s="219" t="s">
        <v>32</v>
      </c>
      <c r="E1444" s="219" t="s">
        <v>4300</v>
      </c>
      <c r="F1444" s="220">
        <v>27143900</v>
      </c>
      <c r="G1444" s="221"/>
      <c r="H1444" s="26"/>
      <c r="I1444" s="26"/>
      <c r="J1444" s="26"/>
      <c r="K1444" s="221"/>
      <c r="L1444" s="26"/>
      <c r="M1444" s="221"/>
      <c r="N1444" s="26"/>
      <c r="O1444" s="26"/>
      <c r="P1444" s="26"/>
      <c r="Q1444" s="26"/>
      <c r="R1444" s="222">
        <v>0</v>
      </c>
      <c r="S1444" s="26"/>
      <c r="T1444" s="26"/>
      <c r="U1444" s="26"/>
      <c r="V1444" s="16">
        <f t="shared" si="48"/>
        <v>4188.3037700000004</v>
      </c>
      <c r="W1444" s="28">
        <f t="shared" si="49"/>
        <v>4188.3037700000004</v>
      </c>
      <c r="X1444" s="28">
        <v>4188.3037700000004</v>
      </c>
      <c r="Y1444" s="11" t="s">
        <v>51</v>
      </c>
      <c r="Z1444" s="219">
        <v>54</v>
      </c>
      <c r="AA1444" s="219">
        <v>12</v>
      </c>
      <c r="AB1444" s="219">
        <v>5</v>
      </c>
      <c r="AC1444" s="219"/>
      <c r="AD1444" s="219"/>
      <c r="AE1444" s="10">
        <v>9</v>
      </c>
    </row>
    <row r="1445" spans="1:31" ht="36" hidden="1" customHeight="1">
      <c r="A1445" s="32">
        <v>10</v>
      </c>
      <c r="B1445" s="219" t="s">
        <v>4301</v>
      </c>
      <c r="C1445" s="219" t="s">
        <v>4302</v>
      </c>
      <c r="D1445" s="219" t="s">
        <v>32</v>
      </c>
      <c r="E1445" s="219" t="s">
        <v>2394</v>
      </c>
      <c r="F1445" s="220">
        <v>5330000</v>
      </c>
      <c r="G1445" s="221"/>
      <c r="H1445" s="26"/>
      <c r="I1445" s="26"/>
      <c r="J1445" s="26"/>
      <c r="K1445" s="221">
        <v>28</v>
      </c>
      <c r="L1445" s="26"/>
      <c r="M1445" s="221"/>
      <c r="N1445" s="26"/>
      <c r="O1445" s="26"/>
      <c r="P1445" s="26"/>
      <c r="Q1445" s="26"/>
      <c r="R1445" s="222">
        <v>690000</v>
      </c>
      <c r="S1445" s="26"/>
      <c r="T1445" s="26"/>
      <c r="U1445" s="26"/>
      <c r="V1445" s="16">
        <f t="shared" si="48"/>
        <v>1471.979</v>
      </c>
      <c r="W1445" s="28">
        <f t="shared" si="49"/>
        <v>822.4190000000001</v>
      </c>
      <c r="X1445" s="28">
        <v>822.4190000000001</v>
      </c>
      <c r="Y1445" s="11" t="s">
        <v>34</v>
      </c>
      <c r="Z1445" s="219">
        <v>54</v>
      </c>
      <c r="AA1445" s="219">
        <v>12</v>
      </c>
      <c r="AB1445" s="219">
        <v>5</v>
      </c>
      <c r="AC1445" s="219"/>
      <c r="AD1445" s="219"/>
      <c r="AE1445" s="10">
        <v>10</v>
      </c>
    </row>
    <row r="1446" spans="1:31" ht="36" hidden="1" customHeight="1">
      <c r="A1446" s="32">
        <v>11</v>
      </c>
      <c r="B1446" s="219" t="s">
        <v>4303</v>
      </c>
      <c r="C1446" s="219" t="s">
        <v>4304</v>
      </c>
      <c r="D1446" s="219" t="s">
        <v>32</v>
      </c>
      <c r="E1446" s="219" t="s">
        <v>1177</v>
      </c>
      <c r="F1446" s="220">
        <v>15028000</v>
      </c>
      <c r="G1446" s="221"/>
      <c r="H1446" s="26"/>
      <c r="I1446" s="26"/>
      <c r="J1446" s="26"/>
      <c r="K1446" s="221"/>
      <c r="L1446" s="26"/>
      <c r="M1446" s="221"/>
      <c r="N1446" s="26"/>
      <c r="O1446" s="26"/>
      <c r="P1446" s="26"/>
      <c r="Q1446" s="26"/>
      <c r="R1446" s="222">
        <v>0</v>
      </c>
      <c r="S1446" s="26"/>
      <c r="T1446" s="26"/>
      <c r="U1446" s="26"/>
      <c r="V1446" s="16">
        <f t="shared" si="48"/>
        <v>2318.8204000000001</v>
      </c>
      <c r="W1446" s="28">
        <f t="shared" si="49"/>
        <v>2318.8204000000001</v>
      </c>
      <c r="X1446" s="28">
        <v>2318.8204000000001</v>
      </c>
      <c r="Y1446" s="11" t="s">
        <v>34</v>
      </c>
      <c r="Z1446" s="219">
        <v>54</v>
      </c>
      <c r="AA1446" s="219">
        <v>12</v>
      </c>
      <c r="AB1446" s="219">
        <v>5</v>
      </c>
      <c r="AC1446" s="219" t="s">
        <v>4305</v>
      </c>
      <c r="AD1446" s="219">
        <v>1210</v>
      </c>
      <c r="AE1446" s="10">
        <v>11</v>
      </c>
    </row>
    <row r="1447" spans="1:31" ht="36" hidden="1" customHeight="1">
      <c r="A1447" s="32">
        <v>12</v>
      </c>
      <c r="B1447" s="219" t="s">
        <v>4306</v>
      </c>
      <c r="C1447" s="219" t="s">
        <v>4307</v>
      </c>
      <c r="D1447" s="219" t="s">
        <v>32</v>
      </c>
      <c r="E1447" s="219" t="s">
        <v>4308</v>
      </c>
      <c r="F1447" s="220">
        <v>9405700</v>
      </c>
      <c r="G1447" s="221"/>
      <c r="H1447" s="26"/>
      <c r="I1447" s="26"/>
      <c r="J1447" s="26"/>
      <c r="K1447" s="221"/>
      <c r="L1447" s="26"/>
      <c r="M1447" s="221"/>
      <c r="N1447" s="26"/>
      <c r="O1447" s="26"/>
      <c r="P1447" s="26"/>
      <c r="Q1447" s="26"/>
      <c r="R1447" s="222">
        <v>0</v>
      </c>
      <c r="S1447" s="26"/>
      <c r="T1447" s="26"/>
      <c r="U1447" s="26"/>
      <c r="V1447" s="16">
        <f t="shared" si="48"/>
        <v>1451.2995100000001</v>
      </c>
      <c r="W1447" s="28">
        <f t="shared" si="49"/>
        <v>1451.2995100000001</v>
      </c>
      <c r="X1447" s="28">
        <v>1451.2995100000001</v>
      </c>
      <c r="Y1447" s="11" t="s">
        <v>51</v>
      </c>
      <c r="Z1447" s="219">
        <v>54</v>
      </c>
      <c r="AA1447" s="219">
        <v>12</v>
      </c>
      <c r="AB1447" s="219">
        <v>5</v>
      </c>
      <c r="AC1447" s="219"/>
      <c r="AD1447" s="219"/>
      <c r="AE1447" s="10">
        <v>12</v>
      </c>
    </row>
    <row r="1448" spans="1:31" ht="36" hidden="1" customHeight="1">
      <c r="A1448" s="32">
        <v>13</v>
      </c>
      <c r="B1448" s="219" t="s">
        <v>4309</v>
      </c>
      <c r="C1448" s="219" t="s">
        <v>4310</v>
      </c>
      <c r="D1448" s="219" t="s">
        <v>32</v>
      </c>
      <c r="E1448" s="219" t="s">
        <v>4296</v>
      </c>
      <c r="F1448" s="220">
        <v>16500050</v>
      </c>
      <c r="G1448" s="221"/>
      <c r="H1448" s="26"/>
      <c r="I1448" s="26"/>
      <c r="J1448" s="26"/>
      <c r="K1448" s="221"/>
      <c r="L1448" s="26"/>
      <c r="M1448" s="221"/>
      <c r="N1448" s="26"/>
      <c r="O1448" s="26"/>
      <c r="P1448" s="26"/>
      <c r="Q1448" s="26"/>
      <c r="R1448" s="222">
        <v>0</v>
      </c>
      <c r="S1448" s="26"/>
      <c r="T1448" s="26"/>
      <c r="U1448" s="26"/>
      <c r="V1448" s="16">
        <f t="shared" si="48"/>
        <v>2545.957715</v>
      </c>
      <c r="W1448" s="28">
        <f t="shared" si="49"/>
        <v>2545.957715</v>
      </c>
      <c r="X1448" s="28">
        <v>2545.957715</v>
      </c>
      <c r="Y1448" s="11" t="s">
        <v>51</v>
      </c>
      <c r="Z1448" s="219">
        <v>54</v>
      </c>
      <c r="AA1448" s="219">
        <v>12</v>
      </c>
      <c r="AB1448" s="219">
        <v>5</v>
      </c>
      <c r="AC1448" s="219" t="s">
        <v>4311</v>
      </c>
      <c r="AD1448" s="219">
        <v>1217</v>
      </c>
      <c r="AE1448" s="10">
        <v>13</v>
      </c>
    </row>
    <row r="1449" spans="1:31" ht="36" hidden="1" customHeight="1">
      <c r="A1449" s="32">
        <v>14</v>
      </c>
      <c r="B1449" s="219" t="s">
        <v>4312</v>
      </c>
      <c r="C1449" s="219" t="s">
        <v>4313</v>
      </c>
      <c r="D1449" s="219" t="s">
        <v>32</v>
      </c>
      <c r="E1449" s="219" t="s">
        <v>2452</v>
      </c>
      <c r="F1449" s="220">
        <v>15765700</v>
      </c>
      <c r="G1449" s="221"/>
      <c r="H1449" s="26"/>
      <c r="I1449" s="26"/>
      <c r="J1449" s="26"/>
      <c r="K1449" s="221"/>
      <c r="L1449" s="26"/>
      <c r="M1449" s="221"/>
      <c r="N1449" s="26"/>
      <c r="O1449" s="26"/>
      <c r="P1449" s="26"/>
      <c r="Q1449" s="26"/>
      <c r="R1449" s="222">
        <v>0</v>
      </c>
      <c r="S1449" s="26"/>
      <c r="T1449" s="26"/>
      <c r="U1449" s="26"/>
      <c r="V1449" s="16">
        <f t="shared" si="48"/>
        <v>2432.6475100000002</v>
      </c>
      <c r="W1449" s="28">
        <f t="shared" si="49"/>
        <v>2432.6475100000002</v>
      </c>
      <c r="X1449" s="28">
        <v>2432.6475100000002</v>
      </c>
      <c r="Y1449" s="11" t="s">
        <v>51</v>
      </c>
      <c r="Z1449" s="219">
        <v>54</v>
      </c>
      <c r="AA1449" s="219">
        <v>12</v>
      </c>
      <c r="AB1449" s="219">
        <v>5</v>
      </c>
      <c r="AC1449" s="219" t="s">
        <v>4314</v>
      </c>
      <c r="AD1449" s="219">
        <v>1207</v>
      </c>
      <c r="AE1449" s="10">
        <v>14</v>
      </c>
    </row>
    <row r="1450" spans="1:31" ht="36" hidden="1" customHeight="1">
      <c r="A1450" s="32">
        <v>15</v>
      </c>
      <c r="B1450" s="219" t="s">
        <v>4315</v>
      </c>
      <c r="C1450" s="219" t="s">
        <v>4316</v>
      </c>
      <c r="D1450" s="219" t="s">
        <v>32</v>
      </c>
      <c r="E1450" s="219" t="s">
        <v>4317</v>
      </c>
      <c r="F1450" s="220">
        <v>30054200</v>
      </c>
      <c r="G1450" s="221"/>
      <c r="H1450" s="26"/>
      <c r="I1450" s="26"/>
      <c r="J1450" s="26"/>
      <c r="K1450" s="221"/>
      <c r="L1450" s="26"/>
      <c r="M1450" s="221"/>
      <c r="N1450" s="26"/>
      <c r="O1450" s="26"/>
      <c r="P1450" s="26"/>
      <c r="Q1450" s="26"/>
      <c r="R1450" s="222">
        <v>0</v>
      </c>
      <c r="S1450" s="26"/>
      <c r="T1450" s="26"/>
      <c r="U1450" s="26"/>
      <c r="V1450" s="16">
        <f t="shared" si="48"/>
        <v>4637.3630600000006</v>
      </c>
      <c r="W1450" s="28">
        <f t="shared" si="49"/>
        <v>4637.3630600000006</v>
      </c>
      <c r="X1450" s="28">
        <v>4637.3630600000006</v>
      </c>
      <c r="Y1450" s="11" t="s">
        <v>51</v>
      </c>
      <c r="Z1450" s="219">
        <v>54</v>
      </c>
      <c r="AA1450" s="219">
        <v>12</v>
      </c>
      <c r="AB1450" s="219">
        <v>5</v>
      </c>
      <c r="AC1450" s="219"/>
      <c r="AD1450" s="219"/>
      <c r="AE1450" s="10">
        <v>15</v>
      </c>
    </row>
    <row r="1451" spans="1:31" ht="36" hidden="1" customHeight="1">
      <c r="A1451" s="32">
        <v>16</v>
      </c>
      <c r="B1451" s="219" t="s">
        <v>4318</v>
      </c>
      <c r="C1451" s="219" t="s">
        <v>4319</v>
      </c>
      <c r="D1451" s="219" t="s">
        <v>32</v>
      </c>
      <c r="E1451" s="219" t="s">
        <v>4320</v>
      </c>
      <c r="F1451" s="220">
        <v>8041000</v>
      </c>
      <c r="G1451" s="221"/>
      <c r="H1451" s="26"/>
      <c r="I1451" s="26"/>
      <c r="J1451" s="26"/>
      <c r="K1451" s="221"/>
      <c r="L1451" s="26"/>
      <c r="M1451" s="221"/>
      <c r="N1451" s="26"/>
      <c r="O1451" s="26"/>
      <c r="P1451" s="26"/>
      <c r="Q1451" s="26"/>
      <c r="R1451" s="222">
        <v>486000000</v>
      </c>
      <c r="S1451" s="26"/>
      <c r="T1451" s="26"/>
      <c r="U1451" s="26"/>
      <c r="V1451" s="16">
        <f t="shared" si="48"/>
        <v>438640.72629999998</v>
      </c>
      <c r="W1451" s="28">
        <f t="shared" si="49"/>
        <v>1240.7263</v>
      </c>
      <c r="X1451" s="28">
        <v>1240.7263</v>
      </c>
      <c r="Y1451" s="11" t="s">
        <v>34</v>
      </c>
      <c r="Z1451" s="219">
        <v>54</v>
      </c>
      <c r="AA1451" s="219">
        <v>12</v>
      </c>
      <c r="AB1451" s="219">
        <v>5</v>
      </c>
      <c r="AC1451" s="219"/>
      <c r="AD1451" s="219"/>
      <c r="AE1451" s="10">
        <v>16</v>
      </c>
    </row>
    <row r="1452" spans="1:31" ht="36" hidden="1" customHeight="1">
      <c r="A1452" s="32">
        <v>17</v>
      </c>
      <c r="B1452" s="219" t="s">
        <v>4321</v>
      </c>
      <c r="C1452" s="219" t="s">
        <v>4322</v>
      </c>
      <c r="D1452" s="219" t="s">
        <v>32</v>
      </c>
      <c r="E1452" s="219" t="s">
        <v>289</v>
      </c>
      <c r="F1452" s="220">
        <v>8150700</v>
      </c>
      <c r="G1452" s="221"/>
      <c r="H1452" s="26"/>
      <c r="I1452" s="26"/>
      <c r="J1452" s="26"/>
      <c r="K1452" s="221"/>
      <c r="L1452" s="26"/>
      <c r="M1452" s="221"/>
      <c r="N1452" s="26"/>
      <c r="O1452" s="26"/>
      <c r="P1452" s="26"/>
      <c r="Q1452" s="26"/>
      <c r="R1452" s="222">
        <v>0</v>
      </c>
      <c r="S1452" s="26"/>
      <c r="T1452" s="26"/>
      <c r="U1452" s="26"/>
      <c r="V1452" s="16">
        <f t="shared" si="48"/>
        <v>1257.65301</v>
      </c>
      <c r="W1452" s="28">
        <f t="shared" si="49"/>
        <v>1257.65301</v>
      </c>
      <c r="X1452" s="28">
        <v>1257.65301</v>
      </c>
      <c r="Y1452" s="11" t="s">
        <v>51</v>
      </c>
      <c r="Z1452" s="219">
        <v>54</v>
      </c>
      <c r="AA1452" s="219">
        <v>12</v>
      </c>
      <c r="AB1452" s="219">
        <v>5</v>
      </c>
      <c r="AC1452" s="219"/>
      <c r="AD1452" s="219"/>
      <c r="AE1452" s="10">
        <v>17</v>
      </c>
    </row>
    <row r="1453" spans="1:31" ht="36" hidden="1" customHeight="1">
      <c r="A1453" s="32">
        <v>18</v>
      </c>
      <c r="B1453" s="219" t="s">
        <v>4323</v>
      </c>
      <c r="C1453" s="219" t="s">
        <v>4324</v>
      </c>
      <c r="D1453" s="219" t="s">
        <v>32</v>
      </c>
      <c r="E1453" s="219" t="s">
        <v>125</v>
      </c>
      <c r="F1453" s="220">
        <v>10542000</v>
      </c>
      <c r="G1453" s="221"/>
      <c r="H1453" s="26"/>
      <c r="I1453" s="26"/>
      <c r="J1453" s="26"/>
      <c r="K1453" s="221"/>
      <c r="L1453" s="26"/>
      <c r="M1453" s="221"/>
      <c r="N1453" s="26"/>
      <c r="O1453" s="26"/>
      <c r="P1453" s="26"/>
      <c r="Q1453" s="26"/>
      <c r="R1453" s="222">
        <v>0</v>
      </c>
      <c r="S1453" s="26"/>
      <c r="T1453" s="26"/>
      <c r="U1453" s="26"/>
      <c r="V1453" s="16">
        <f t="shared" si="48"/>
        <v>1626.6306000000002</v>
      </c>
      <c r="W1453" s="28">
        <f t="shared" si="49"/>
        <v>1626.6306000000002</v>
      </c>
      <c r="X1453" s="28">
        <v>1626.6306000000002</v>
      </c>
      <c r="Y1453" s="11" t="s">
        <v>34</v>
      </c>
      <c r="Z1453" s="219">
        <v>54</v>
      </c>
      <c r="AA1453" s="219">
        <v>12</v>
      </c>
      <c r="AB1453" s="219">
        <v>5</v>
      </c>
      <c r="AC1453" s="219"/>
      <c r="AD1453" s="219"/>
      <c r="AE1453" s="10">
        <v>18</v>
      </c>
    </row>
    <row r="1454" spans="1:31" ht="36" hidden="1" customHeight="1">
      <c r="A1454" s="32">
        <v>19</v>
      </c>
      <c r="B1454" s="219" t="s">
        <v>4325</v>
      </c>
      <c r="C1454" s="219" t="s">
        <v>4326</v>
      </c>
      <c r="D1454" s="219" t="s">
        <v>32</v>
      </c>
      <c r="E1454" s="219" t="s">
        <v>4327</v>
      </c>
      <c r="F1454" s="220">
        <v>75782000</v>
      </c>
      <c r="G1454" s="223"/>
      <c r="H1454" s="26"/>
      <c r="I1454" s="26"/>
      <c r="J1454" s="26"/>
      <c r="K1454" s="223"/>
      <c r="L1454" s="26"/>
      <c r="M1454" s="223"/>
      <c r="N1454" s="26"/>
      <c r="O1454" s="26"/>
      <c r="P1454" s="26"/>
      <c r="Q1454" s="26"/>
      <c r="R1454" s="222">
        <v>0</v>
      </c>
      <c r="S1454" s="26"/>
      <c r="T1454" s="26"/>
      <c r="U1454" s="26"/>
      <c r="V1454" s="16">
        <f t="shared" si="48"/>
        <v>11693.162600000001</v>
      </c>
      <c r="W1454" s="28">
        <f t="shared" si="49"/>
        <v>11693.162600000001</v>
      </c>
      <c r="X1454" s="28">
        <v>11693.162600000001</v>
      </c>
      <c r="Y1454" s="11" t="s">
        <v>34</v>
      </c>
      <c r="Z1454" s="219">
        <v>54</v>
      </c>
      <c r="AA1454" s="219">
        <v>12</v>
      </c>
      <c r="AB1454" s="219">
        <v>5</v>
      </c>
      <c r="AC1454" s="219" t="s">
        <v>4328</v>
      </c>
      <c r="AD1454" s="219">
        <v>1084</v>
      </c>
      <c r="AE1454" s="10">
        <v>19</v>
      </c>
    </row>
    <row r="1455" spans="1:31" ht="36" hidden="1" customHeight="1">
      <c r="A1455" s="32">
        <v>20</v>
      </c>
      <c r="B1455" s="219" t="s">
        <v>4329</v>
      </c>
      <c r="C1455" s="219" t="s">
        <v>4330</v>
      </c>
      <c r="D1455" s="219" t="s">
        <v>32</v>
      </c>
      <c r="E1455" s="219" t="s">
        <v>2464</v>
      </c>
      <c r="F1455" s="220">
        <v>10632900</v>
      </c>
      <c r="G1455" s="223"/>
      <c r="H1455" s="26"/>
      <c r="I1455" s="26"/>
      <c r="J1455" s="26"/>
      <c r="K1455" s="223"/>
      <c r="L1455" s="26"/>
      <c r="M1455" s="223"/>
      <c r="N1455" s="26"/>
      <c r="O1455" s="26"/>
      <c r="P1455" s="26"/>
      <c r="Q1455" s="26"/>
      <c r="R1455" s="222">
        <v>0</v>
      </c>
      <c r="S1455" s="26"/>
      <c r="T1455" s="26"/>
      <c r="U1455" s="26"/>
      <c r="V1455" s="16">
        <f t="shared" si="48"/>
        <v>1640.6564700000001</v>
      </c>
      <c r="W1455" s="28">
        <f t="shared" si="49"/>
        <v>1640.6564700000001</v>
      </c>
      <c r="X1455" s="28">
        <v>1640.6564700000001</v>
      </c>
      <c r="Y1455" s="11" t="s">
        <v>51</v>
      </c>
      <c r="Z1455" s="219">
        <v>54</v>
      </c>
      <c r="AA1455" s="219">
        <v>12</v>
      </c>
      <c r="AB1455" s="219">
        <v>5</v>
      </c>
      <c r="AC1455" s="219" t="s">
        <v>4331</v>
      </c>
      <c r="AD1455" s="219">
        <v>1202</v>
      </c>
      <c r="AE1455" s="10">
        <v>20</v>
      </c>
    </row>
    <row r="1456" spans="1:31" ht="36" hidden="1" customHeight="1">
      <c r="A1456" s="32">
        <v>21</v>
      </c>
      <c r="B1456" s="219" t="s">
        <v>4332</v>
      </c>
      <c r="C1456" s="219" t="s">
        <v>4333</v>
      </c>
      <c r="D1456" s="219" t="s">
        <v>32</v>
      </c>
      <c r="E1456" s="219" t="s">
        <v>289</v>
      </c>
      <c r="F1456" s="220">
        <v>43801000</v>
      </c>
      <c r="G1456" s="221"/>
      <c r="H1456" s="26"/>
      <c r="I1456" s="26"/>
      <c r="J1456" s="26"/>
      <c r="K1456" s="221"/>
      <c r="L1456" s="26"/>
      <c r="M1456" s="221"/>
      <c r="N1456" s="26"/>
      <c r="O1456" s="26"/>
      <c r="P1456" s="26"/>
      <c r="Q1456" s="26"/>
      <c r="R1456" s="222">
        <v>0</v>
      </c>
      <c r="S1456" s="26"/>
      <c r="T1456" s="26"/>
      <c r="U1456" s="26"/>
      <c r="V1456" s="16">
        <f t="shared" si="48"/>
        <v>6758.4943000000003</v>
      </c>
      <c r="W1456" s="28">
        <f t="shared" si="49"/>
        <v>6758.4943000000003</v>
      </c>
      <c r="X1456" s="28">
        <v>6758.4943000000003</v>
      </c>
      <c r="Y1456" s="11" t="s">
        <v>34</v>
      </c>
      <c r="Z1456" s="219">
        <v>54</v>
      </c>
      <c r="AA1456" s="219">
        <v>12</v>
      </c>
      <c r="AB1456" s="219">
        <v>5</v>
      </c>
      <c r="AC1456" s="219" t="s">
        <v>4334</v>
      </c>
      <c r="AD1456" s="219">
        <v>1040</v>
      </c>
      <c r="AE1456" s="10">
        <v>21</v>
      </c>
    </row>
    <row r="1457" spans="1:31" ht="36" hidden="1" customHeight="1">
      <c r="A1457" s="32">
        <v>22</v>
      </c>
      <c r="B1457" s="219" t="s">
        <v>4335</v>
      </c>
      <c r="C1457" s="219" t="s">
        <v>4336</v>
      </c>
      <c r="D1457" s="219" t="s">
        <v>32</v>
      </c>
      <c r="E1457" s="219" t="s">
        <v>289</v>
      </c>
      <c r="F1457" s="220">
        <v>77760000</v>
      </c>
      <c r="G1457" s="221"/>
      <c r="H1457" s="26"/>
      <c r="I1457" s="26"/>
      <c r="J1457" s="26"/>
      <c r="K1457" s="221"/>
      <c r="L1457" s="26"/>
      <c r="M1457" s="221"/>
      <c r="N1457" s="26"/>
      <c r="O1457" s="26"/>
      <c r="P1457" s="26"/>
      <c r="Q1457" s="26"/>
      <c r="R1457" s="222">
        <v>0</v>
      </c>
      <c r="S1457" s="26"/>
      <c r="T1457" s="26"/>
      <c r="U1457" s="26"/>
      <c r="V1457" s="16">
        <f t="shared" si="48"/>
        <v>11998.368</v>
      </c>
      <c r="W1457" s="28">
        <f t="shared" si="49"/>
        <v>11998.368</v>
      </c>
      <c r="X1457" s="28">
        <v>11998.368</v>
      </c>
      <c r="Y1457" s="11" t="s">
        <v>34</v>
      </c>
      <c r="Z1457" s="219">
        <v>54</v>
      </c>
      <c r="AA1457" s="219">
        <v>12</v>
      </c>
      <c r="AB1457" s="219">
        <v>5</v>
      </c>
      <c r="AC1457" s="219"/>
      <c r="AD1457" s="219"/>
      <c r="AE1457" s="10">
        <v>22</v>
      </c>
    </row>
    <row r="1458" spans="1:31" ht="36" hidden="1" customHeight="1">
      <c r="A1458" s="32">
        <v>23</v>
      </c>
      <c r="B1458" s="219" t="s">
        <v>4337</v>
      </c>
      <c r="C1458" s="219" t="s">
        <v>4338</v>
      </c>
      <c r="D1458" s="219" t="s">
        <v>32</v>
      </c>
      <c r="E1458" s="219" t="s">
        <v>289</v>
      </c>
      <c r="F1458" s="220">
        <v>27873000</v>
      </c>
      <c r="G1458" s="223"/>
      <c r="H1458" s="26"/>
      <c r="I1458" s="26"/>
      <c r="J1458" s="26"/>
      <c r="K1458" s="221"/>
      <c r="L1458" s="26"/>
      <c r="M1458" s="221"/>
      <c r="N1458" s="26"/>
      <c r="O1458" s="26"/>
      <c r="P1458" s="26"/>
      <c r="Q1458" s="26"/>
      <c r="R1458" s="222">
        <v>0</v>
      </c>
      <c r="S1458" s="26"/>
      <c r="T1458" s="26"/>
      <c r="U1458" s="26"/>
      <c r="V1458" s="16">
        <f t="shared" si="48"/>
        <v>4300.8038999999999</v>
      </c>
      <c r="W1458" s="28">
        <f t="shared" si="49"/>
        <v>4300.8038999999999</v>
      </c>
      <c r="X1458" s="28">
        <v>4300.8038999999999</v>
      </c>
      <c r="Y1458" s="11" t="s">
        <v>34</v>
      </c>
      <c r="Z1458" s="219">
        <v>54</v>
      </c>
      <c r="AA1458" s="219">
        <v>12</v>
      </c>
      <c r="AB1458" s="219">
        <v>5</v>
      </c>
      <c r="AC1458" s="219"/>
      <c r="AD1458" s="219"/>
      <c r="AE1458" s="10">
        <v>23</v>
      </c>
    </row>
    <row r="1459" spans="1:31" ht="36" hidden="1" customHeight="1">
      <c r="A1459" s="32">
        <v>24</v>
      </c>
      <c r="B1459" s="219" t="s">
        <v>4339</v>
      </c>
      <c r="C1459" s="219" t="s">
        <v>4340</v>
      </c>
      <c r="D1459" s="219" t="s">
        <v>32</v>
      </c>
      <c r="E1459" s="219" t="s">
        <v>289</v>
      </c>
      <c r="F1459" s="220">
        <v>33655100</v>
      </c>
      <c r="G1459" s="223"/>
      <c r="H1459" s="26"/>
      <c r="I1459" s="26"/>
      <c r="J1459" s="26"/>
      <c r="K1459" s="221"/>
      <c r="L1459" s="26"/>
      <c r="M1459" s="221"/>
      <c r="N1459" s="26"/>
      <c r="O1459" s="26"/>
      <c r="P1459" s="26"/>
      <c r="Q1459" s="26"/>
      <c r="R1459" s="222">
        <v>0</v>
      </c>
      <c r="S1459" s="26"/>
      <c r="T1459" s="26"/>
      <c r="U1459" s="26"/>
      <c r="V1459" s="16">
        <f t="shared" si="48"/>
        <v>5192.9819299999999</v>
      </c>
      <c r="W1459" s="28">
        <f t="shared" si="49"/>
        <v>5192.9819299999999</v>
      </c>
      <c r="X1459" s="28">
        <v>5192.9819299999999</v>
      </c>
      <c r="Y1459" s="11" t="s">
        <v>51</v>
      </c>
      <c r="Z1459" s="219">
        <v>54</v>
      </c>
      <c r="AA1459" s="219">
        <v>12</v>
      </c>
      <c r="AB1459" s="219">
        <v>5</v>
      </c>
      <c r="AC1459" s="219" t="s">
        <v>4341</v>
      </c>
      <c r="AD1459" s="219">
        <v>1083</v>
      </c>
      <c r="AE1459" s="10">
        <v>24</v>
      </c>
    </row>
    <row r="1460" spans="1:31" ht="36" hidden="1" customHeight="1">
      <c r="A1460" s="32">
        <v>25</v>
      </c>
      <c r="B1460" s="219" t="s">
        <v>4342</v>
      </c>
      <c r="C1460" s="219" t="s">
        <v>4343</v>
      </c>
      <c r="D1460" s="219" t="s">
        <v>539</v>
      </c>
      <c r="E1460" s="219" t="s">
        <v>4344</v>
      </c>
      <c r="F1460" s="220">
        <v>19954200</v>
      </c>
      <c r="G1460" s="223"/>
      <c r="H1460" s="26"/>
      <c r="I1460" s="26"/>
      <c r="J1460" s="26"/>
      <c r="K1460" s="221"/>
      <c r="L1460" s="26"/>
      <c r="M1460" s="221"/>
      <c r="N1460" s="26"/>
      <c r="O1460" s="26"/>
      <c r="P1460" s="26"/>
      <c r="Q1460" s="26"/>
      <c r="R1460" s="222">
        <v>0</v>
      </c>
      <c r="S1460" s="26"/>
      <c r="T1460" s="26"/>
      <c r="U1460" s="26"/>
      <c r="V1460" s="16">
        <f t="shared" si="48"/>
        <v>3078.9330600000003</v>
      </c>
      <c r="W1460" s="28">
        <f t="shared" si="49"/>
        <v>3078.9330600000003</v>
      </c>
      <c r="X1460" s="28">
        <v>3078.9330600000003</v>
      </c>
      <c r="Y1460" s="224" t="s">
        <v>51</v>
      </c>
      <c r="Z1460" s="219">
        <v>54</v>
      </c>
      <c r="AA1460" s="219">
        <v>12</v>
      </c>
      <c r="AB1460" s="219">
        <v>6</v>
      </c>
      <c r="AC1460" s="219" t="s">
        <v>4345</v>
      </c>
      <c r="AD1460" s="219">
        <v>1157</v>
      </c>
      <c r="AE1460" s="10">
        <f>AE1459+1</f>
        <v>25</v>
      </c>
    </row>
    <row r="1461" spans="1:31" ht="36" hidden="1" customHeight="1">
      <c r="A1461" s="32">
        <v>26</v>
      </c>
      <c r="B1461" s="219" t="s">
        <v>4346</v>
      </c>
      <c r="C1461" s="219" t="s">
        <v>4347</v>
      </c>
      <c r="D1461" s="219" t="s">
        <v>32</v>
      </c>
      <c r="E1461" s="219" t="s">
        <v>1700</v>
      </c>
      <c r="F1461" s="220">
        <v>11856600</v>
      </c>
      <c r="G1461" s="221"/>
      <c r="H1461" s="26"/>
      <c r="I1461" s="26"/>
      <c r="J1461" s="26"/>
      <c r="K1461" s="221"/>
      <c r="L1461" s="26"/>
      <c r="M1461" s="221"/>
      <c r="N1461" s="26"/>
      <c r="O1461" s="26"/>
      <c r="P1461" s="26"/>
      <c r="Q1461" s="26"/>
      <c r="R1461" s="222">
        <v>0</v>
      </c>
      <c r="S1461" s="26"/>
      <c r="T1461" s="26"/>
      <c r="U1461" s="26"/>
      <c r="V1461" s="16">
        <f t="shared" si="48"/>
        <v>1829.4733800000001</v>
      </c>
      <c r="W1461" s="28">
        <f t="shared" si="49"/>
        <v>1829.4733800000001</v>
      </c>
      <c r="X1461" s="28">
        <v>1829.4733800000001</v>
      </c>
      <c r="Y1461" s="11" t="s">
        <v>51</v>
      </c>
      <c r="Z1461" s="219">
        <v>54</v>
      </c>
      <c r="AA1461" s="219">
        <v>12</v>
      </c>
      <c r="AB1461" s="219">
        <v>5</v>
      </c>
      <c r="AC1461" s="219" t="s">
        <v>4348</v>
      </c>
      <c r="AD1461" s="219">
        <v>1060</v>
      </c>
      <c r="AE1461" s="10">
        <v>26</v>
      </c>
    </row>
    <row r="1462" spans="1:31" ht="36" hidden="1" customHeight="1">
      <c r="A1462" s="32">
        <v>27</v>
      </c>
      <c r="B1462" s="219" t="s">
        <v>4349</v>
      </c>
      <c r="C1462" s="219" t="s">
        <v>4350</v>
      </c>
      <c r="D1462" s="219" t="s">
        <v>32</v>
      </c>
      <c r="E1462" s="219" t="s">
        <v>4351</v>
      </c>
      <c r="F1462" s="220">
        <v>8316000</v>
      </c>
      <c r="G1462" s="221"/>
      <c r="H1462" s="26"/>
      <c r="I1462" s="26"/>
      <c r="J1462" s="26"/>
      <c r="K1462" s="221"/>
      <c r="L1462" s="26"/>
      <c r="M1462" s="221"/>
      <c r="N1462" s="26"/>
      <c r="O1462" s="26"/>
      <c r="P1462" s="26"/>
      <c r="Q1462" s="26"/>
      <c r="R1462" s="222">
        <v>0</v>
      </c>
      <c r="S1462" s="26"/>
      <c r="T1462" s="26"/>
      <c r="U1462" s="26"/>
      <c r="V1462" s="16">
        <f t="shared" si="48"/>
        <v>1283.1588000000002</v>
      </c>
      <c r="W1462" s="28">
        <f t="shared" si="49"/>
        <v>1283.1588000000002</v>
      </c>
      <c r="X1462" s="28">
        <v>1283.1588000000002</v>
      </c>
      <c r="Y1462" s="11" t="s">
        <v>34</v>
      </c>
      <c r="Z1462" s="219">
        <v>54</v>
      </c>
      <c r="AA1462" s="219">
        <v>12</v>
      </c>
      <c r="AB1462" s="219">
        <v>5</v>
      </c>
      <c r="AC1462" s="219" t="s">
        <v>4352</v>
      </c>
      <c r="AD1462" s="219">
        <v>1158</v>
      </c>
      <c r="AE1462" s="10">
        <v>27</v>
      </c>
    </row>
    <row r="1463" spans="1:31" ht="36" hidden="1" customHeight="1">
      <c r="A1463" s="32">
        <v>28</v>
      </c>
      <c r="B1463" s="219" t="s">
        <v>4353</v>
      </c>
      <c r="C1463" s="219" t="s">
        <v>4354</v>
      </c>
      <c r="D1463" s="219" t="s">
        <v>32</v>
      </c>
      <c r="E1463" s="219" t="s">
        <v>2264</v>
      </c>
      <c r="F1463" s="220">
        <v>7609200</v>
      </c>
      <c r="G1463" s="221"/>
      <c r="H1463" s="26"/>
      <c r="I1463" s="26"/>
      <c r="J1463" s="26"/>
      <c r="K1463" s="221"/>
      <c r="L1463" s="26"/>
      <c r="M1463" s="221"/>
      <c r="N1463" s="26"/>
      <c r="O1463" s="26"/>
      <c r="P1463" s="26"/>
      <c r="Q1463" s="26"/>
      <c r="R1463" s="222">
        <v>0</v>
      </c>
      <c r="S1463" s="26"/>
      <c r="T1463" s="26"/>
      <c r="U1463" s="26"/>
      <c r="V1463" s="16">
        <f t="shared" si="48"/>
        <v>1174.0995600000001</v>
      </c>
      <c r="W1463" s="28">
        <f t="shared" si="49"/>
        <v>1174.0995600000001</v>
      </c>
      <c r="X1463" s="28">
        <v>1174.0995600000001</v>
      </c>
      <c r="Y1463" s="11" t="s">
        <v>51</v>
      </c>
      <c r="Z1463" s="219">
        <v>54</v>
      </c>
      <c r="AA1463" s="219">
        <v>12</v>
      </c>
      <c r="AB1463" s="219">
        <v>5</v>
      </c>
      <c r="AC1463" s="219" t="s">
        <v>4355</v>
      </c>
      <c r="AD1463" s="219">
        <v>1054</v>
      </c>
      <c r="AE1463" s="10">
        <v>28</v>
      </c>
    </row>
    <row r="1464" spans="1:31" ht="36" hidden="1" customHeight="1">
      <c r="A1464" s="32">
        <v>29</v>
      </c>
      <c r="B1464" s="219" t="s">
        <v>4356</v>
      </c>
      <c r="C1464" s="219" t="s">
        <v>4357</v>
      </c>
      <c r="D1464" s="219" t="s">
        <v>32</v>
      </c>
      <c r="E1464" s="219" t="s">
        <v>1431</v>
      </c>
      <c r="F1464" s="220">
        <v>15838000</v>
      </c>
      <c r="G1464" s="221"/>
      <c r="H1464" s="26"/>
      <c r="I1464" s="26"/>
      <c r="J1464" s="26"/>
      <c r="K1464" s="221"/>
      <c r="L1464" s="26"/>
      <c r="M1464" s="221"/>
      <c r="N1464" s="26"/>
      <c r="O1464" s="26"/>
      <c r="P1464" s="26"/>
      <c r="Q1464" s="26"/>
      <c r="R1464" s="222">
        <v>0</v>
      </c>
      <c r="S1464" s="26"/>
      <c r="T1464" s="26"/>
      <c r="U1464" s="26"/>
      <c r="V1464" s="16">
        <f t="shared" si="48"/>
        <v>2443.8034000000002</v>
      </c>
      <c r="W1464" s="28">
        <f t="shared" si="49"/>
        <v>2443.8034000000002</v>
      </c>
      <c r="X1464" s="28">
        <v>2443.8034000000002</v>
      </c>
      <c r="Y1464" s="11" t="s">
        <v>34</v>
      </c>
      <c r="Z1464" s="219">
        <v>54</v>
      </c>
      <c r="AA1464" s="219">
        <v>12</v>
      </c>
      <c r="AB1464" s="219">
        <v>5</v>
      </c>
      <c r="AC1464" s="219" t="s">
        <v>4358</v>
      </c>
      <c r="AD1464" s="219">
        <v>1097</v>
      </c>
      <c r="AE1464" s="10">
        <v>29</v>
      </c>
    </row>
    <row r="1465" spans="1:31" ht="36" hidden="1" customHeight="1">
      <c r="A1465" s="32">
        <v>30</v>
      </c>
      <c r="B1465" s="219" t="s">
        <v>4359</v>
      </c>
      <c r="C1465" s="219" t="s">
        <v>4360</v>
      </c>
      <c r="D1465" s="219" t="s">
        <v>32</v>
      </c>
      <c r="E1465" s="219" t="s">
        <v>289</v>
      </c>
      <c r="F1465" s="220">
        <v>25334100</v>
      </c>
      <c r="G1465" s="221"/>
      <c r="H1465" s="26"/>
      <c r="I1465" s="26"/>
      <c r="J1465" s="26"/>
      <c r="K1465" s="221"/>
      <c r="L1465" s="26"/>
      <c r="M1465" s="221"/>
      <c r="N1465" s="26"/>
      <c r="O1465" s="26"/>
      <c r="P1465" s="26"/>
      <c r="Q1465" s="26"/>
      <c r="R1465" s="222">
        <v>0</v>
      </c>
      <c r="S1465" s="26"/>
      <c r="T1465" s="26"/>
      <c r="U1465" s="26"/>
      <c r="V1465" s="16">
        <f t="shared" si="48"/>
        <v>3909.0516300000004</v>
      </c>
      <c r="W1465" s="28">
        <f t="shared" si="49"/>
        <v>3909.0516300000004</v>
      </c>
      <c r="X1465" s="28">
        <v>3909.0516300000004</v>
      </c>
      <c r="Y1465" s="11" t="s">
        <v>51</v>
      </c>
      <c r="Z1465" s="219">
        <v>54</v>
      </c>
      <c r="AA1465" s="219">
        <v>12</v>
      </c>
      <c r="AB1465" s="219">
        <v>5</v>
      </c>
      <c r="AC1465" s="219" t="s">
        <v>4361</v>
      </c>
      <c r="AD1465" s="219">
        <v>1153</v>
      </c>
      <c r="AE1465" s="10">
        <v>30</v>
      </c>
    </row>
    <row r="1466" spans="1:31" ht="36" hidden="1" customHeight="1">
      <c r="A1466" s="32">
        <v>31</v>
      </c>
      <c r="B1466" s="219" t="s">
        <v>4362</v>
      </c>
      <c r="C1466" s="219" t="s">
        <v>4363</v>
      </c>
      <c r="D1466" s="219" t="s">
        <v>32</v>
      </c>
      <c r="E1466" s="219" t="s">
        <v>4147</v>
      </c>
      <c r="F1466" s="220">
        <v>16326400</v>
      </c>
      <c r="G1466" s="221"/>
      <c r="H1466" s="26"/>
      <c r="I1466" s="26"/>
      <c r="J1466" s="26"/>
      <c r="K1466" s="221"/>
      <c r="L1466" s="26"/>
      <c r="M1466" s="221"/>
      <c r="N1466" s="26"/>
      <c r="O1466" s="26"/>
      <c r="P1466" s="26"/>
      <c r="Q1466" s="26"/>
      <c r="R1466" s="222">
        <v>0</v>
      </c>
      <c r="S1466" s="26"/>
      <c r="T1466" s="26"/>
      <c r="U1466" s="26"/>
      <c r="V1466" s="16">
        <f t="shared" si="48"/>
        <v>2519.1635200000001</v>
      </c>
      <c r="W1466" s="28">
        <f t="shared" si="49"/>
        <v>2519.1635200000001</v>
      </c>
      <c r="X1466" s="28">
        <v>2519.1635200000001</v>
      </c>
      <c r="Y1466" s="11" t="s">
        <v>51</v>
      </c>
      <c r="Z1466" s="219">
        <v>54</v>
      </c>
      <c r="AA1466" s="219">
        <v>12</v>
      </c>
      <c r="AB1466" s="219">
        <v>5</v>
      </c>
      <c r="AC1466" s="219" t="s">
        <v>4364</v>
      </c>
      <c r="AD1466" s="219">
        <v>1031</v>
      </c>
      <c r="AE1466" s="10">
        <v>31</v>
      </c>
    </row>
    <row r="1467" spans="1:31" ht="36" hidden="1" customHeight="1">
      <c r="A1467" s="32">
        <v>32</v>
      </c>
      <c r="B1467" s="219" t="s">
        <v>4365</v>
      </c>
      <c r="C1467" s="219" t="s">
        <v>4366</v>
      </c>
      <c r="D1467" s="219" t="s">
        <v>32</v>
      </c>
      <c r="E1467" s="219" t="s">
        <v>4159</v>
      </c>
      <c r="F1467" s="220">
        <v>21898100</v>
      </c>
      <c r="G1467" s="221"/>
      <c r="H1467" s="26"/>
      <c r="I1467" s="26"/>
      <c r="J1467" s="26"/>
      <c r="K1467" s="221"/>
      <c r="L1467" s="26"/>
      <c r="M1467" s="221"/>
      <c r="N1467" s="26"/>
      <c r="O1467" s="26"/>
      <c r="P1467" s="26"/>
      <c r="Q1467" s="26"/>
      <c r="R1467" s="222">
        <v>0</v>
      </c>
      <c r="S1467" s="26"/>
      <c r="T1467" s="26"/>
      <c r="U1467" s="26"/>
      <c r="V1467" s="16">
        <f t="shared" si="48"/>
        <v>3378.8768300000002</v>
      </c>
      <c r="W1467" s="28">
        <f t="shared" si="49"/>
        <v>3378.8768300000002</v>
      </c>
      <c r="X1467" s="28">
        <v>3378.8768300000002</v>
      </c>
      <c r="Y1467" s="11" t="s">
        <v>51</v>
      </c>
      <c r="Z1467" s="219">
        <v>54</v>
      </c>
      <c r="AA1467" s="219">
        <v>12</v>
      </c>
      <c r="AB1467" s="219">
        <v>5</v>
      </c>
      <c r="AC1467" s="219" t="s">
        <v>4367</v>
      </c>
      <c r="AD1467" s="219">
        <v>1049</v>
      </c>
      <c r="AE1467" s="10">
        <v>32</v>
      </c>
    </row>
    <row r="1468" spans="1:31" ht="36" hidden="1" customHeight="1">
      <c r="A1468" s="32">
        <v>33</v>
      </c>
      <c r="B1468" s="219" t="s">
        <v>4368</v>
      </c>
      <c r="C1468" s="219" t="s">
        <v>4369</v>
      </c>
      <c r="D1468" s="219" t="s">
        <v>32</v>
      </c>
      <c r="E1468" s="219" t="s">
        <v>109</v>
      </c>
      <c r="F1468" s="220">
        <v>6682500</v>
      </c>
      <c r="G1468" s="221"/>
      <c r="H1468" s="26"/>
      <c r="I1468" s="26"/>
      <c r="J1468" s="26"/>
      <c r="K1468" s="221"/>
      <c r="L1468" s="26"/>
      <c r="M1468" s="221"/>
      <c r="N1468" s="26"/>
      <c r="O1468" s="26"/>
      <c r="P1468" s="26"/>
      <c r="Q1468" s="26"/>
      <c r="R1468" s="222">
        <v>0</v>
      </c>
      <c r="S1468" s="26"/>
      <c r="T1468" s="26"/>
      <c r="U1468" s="26"/>
      <c r="V1468" s="16">
        <f t="shared" si="48"/>
        <v>1031.1097500000001</v>
      </c>
      <c r="W1468" s="28">
        <f t="shared" si="49"/>
        <v>1031.1097500000001</v>
      </c>
      <c r="X1468" s="28">
        <v>1031.1097500000001</v>
      </c>
      <c r="Y1468" s="11" t="s">
        <v>51</v>
      </c>
      <c r="Z1468" s="219">
        <v>54</v>
      </c>
      <c r="AA1468" s="219">
        <v>12</v>
      </c>
      <c r="AB1468" s="219">
        <v>5</v>
      </c>
      <c r="AC1468" s="219" t="s">
        <v>4370</v>
      </c>
      <c r="AD1468" s="219">
        <v>1154</v>
      </c>
      <c r="AE1468" s="10">
        <v>33</v>
      </c>
    </row>
    <row r="1469" spans="1:31" ht="36" hidden="1" customHeight="1">
      <c r="A1469" s="32">
        <v>34</v>
      </c>
      <c r="B1469" s="219" t="s">
        <v>4371</v>
      </c>
      <c r="C1469" s="219" t="s">
        <v>4372</v>
      </c>
      <c r="D1469" s="219" t="s">
        <v>32</v>
      </c>
      <c r="E1469" s="219" t="s">
        <v>198</v>
      </c>
      <c r="F1469" s="220">
        <v>17505900</v>
      </c>
      <c r="G1469" s="221"/>
      <c r="H1469" s="26"/>
      <c r="I1469" s="26"/>
      <c r="J1469" s="26"/>
      <c r="K1469" s="221"/>
      <c r="L1469" s="26"/>
      <c r="M1469" s="221"/>
      <c r="N1469" s="26"/>
      <c r="O1469" s="26"/>
      <c r="P1469" s="26"/>
      <c r="Q1469" s="26"/>
      <c r="R1469" s="222">
        <v>0</v>
      </c>
      <c r="S1469" s="26"/>
      <c r="T1469" s="26"/>
      <c r="U1469" s="26"/>
      <c r="V1469" s="16">
        <f t="shared" si="48"/>
        <v>2701.1603700000001</v>
      </c>
      <c r="W1469" s="28">
        <f t="shared" si="49"/>
        <v>2701.1603700000001</v>
      </c>
      <c r="X1469" s="28">
        <v>2701.1603700000001</v>
      </c>
      <c r="Y1469" s="11" t="s">
        <v>51</v>
      </c>
      <c r="Z1469" s="219">
        <v>54</v>
      </c>
      <c r="AA1469" s="219">
        <v>12</v>
      </c>
      <c r="AB1469" s="219">
        <v>5</v>
      </c>
      <c r="AC1469" s="219" t="s">
        <v>4373</v>
      </c>
      <c r="AD1469" s="219">
        <v>1070</v>
      </c>
      <c r="AE1469" s="10">
        <v>34</v>
      </c>
    </row>
    <row r="1470" spans="1:31" ht="36" hidden="1" customHeight="1">
      <c r="A1470" s="32">
        <v>35</v>
      </c>
      <c r="B1470" s="219" t="s">
        <v>4374</v>
      </c>
      <c r="C1470" s="219" t="s">
        <v>4375</v>
      </c>
      <c r="D1470" s="219" t="s">
        <v>32</v>
      </c>
      <c r="E1470" s="219" t="s">
        <v>1237</v>
      </c>
      <c r="F1470" s="220">
        <v>9407000</v>
      </c>
      <c r="G1470" s="221"/>
      <c r="H1470" s="26"/>
      <c r="I1470" s="26"/>
      <c r="J1470" s="26"/>
      <c r="K1470" s="221"/>
      <c r="L1470" s="26"/>
      <c r="M1470" s="221"/>
      <c r="N1470" s="26"/>
      <c r="O1470" s="26"/>
      <c r="P1470" s="26"/>
      <c r="Q1470" s="26"/>
      <c r="R1470" s="222">
        <v>0</v>
      </c>
      <c r="S1470" s="26"/>
      <c r="T1470" s="26"/>
      <c r="U1470" s="26"/>
      <c r="V1470" s="16">
        <f t="shared" si="48"/>
        <v>1451.5001000000002</v>
      </c>
      <c r="W1470" s="28">
        <f t="shared" si="49"/>
        <v>1451.5001000000002</v>
      </c>
      <c r="X1470" s="28">
        <v>1451.5001000000002</v>
      </c>
      <c r="Y1470" s="11" t="s">
        <v>34</v>
      </c>
      <c r="Z1470" s="219">
        <v>54</v>
      </c>
      <c r="AA1470" s="219">
        <v>12</v>
      </c>
      <c r="AB1470" s="219">
        <v>5</v>
      </c>
      <c r="AC1470" s="219" t="s">
        <v>4376</v>
      </c>
      <c r="AD1470" s="219">
        <v>1121</v>
      </c>
      <c r="AE1470" s="10">
        <v>35</v>
      </c>
    </row>
    <row r="1471" spans="1:31" ht="36" hidden="1" customHeight="1">
      <c r="A1471" s="32">
        <v>36</v>
      </c>
      <c r="B1471" s="219" t="s">
        <v>4377</v>
      </c>
      <c r="C1471" s="219" t="s">
        <v>4378</v>
      </c>
      <c r="D1471" s="219" t="s">
        <v>32</v>
      </c>
      <c r="E1471" s="219" t="s">
        <v>4379</v>
      </c>
      <c r="F1471" s="220">
        <v>8403000</v>
      </c>
      <c r="G1471" s="221"/>
      <c r="H1471" s="26"/>
      <c r="I1471" s="26"/>
      <c r="J1471" s="26"/>
      <c r="K1471" s="221"/>
      <c r="L1471" s="26"/>
      <c r="M1471" s="221"/>
      <c r="N1471" s="26"/>
      <c r="O1471" s="26"/>
      <c r="P1471" s="26"/>
      <c r="Q1471" s="26"/>
      <c r="R1471" s="222">
        <v>0</v>
      </c>
      <c r="S1471" s="26"/>
      <c r="T1471" s="26"/>
      <c r="U1471" s="26"/>
      <c r="V1471" s="16">
        <f t="shared" si="48"/>
        <v>1296.5829000000001</v>
      </c>
      <c r="W1471" s="28">
        <f t="shared" si="49"/>
        <v>1296.5829000000001</v>
      </c>
      <c r="X1471" s="28">
        <v>1296.5829000000001</v>
      </c>
      <c r="Y1471" s="11" t="s">
        <v>34</v>
      </c>
      <c r="Z1471" s="219">
        <v>54</v>
      </c>
      <c r="AA1471" s="219">
        <v>12</v>
      </c>
      <c r="AB1471" s="219">
        <v>5</v>
      </c>
      <c r="AC1471" s="219" t="s">
        <v>4380</v>
      </c>
      <c r="AD1471" s="219">
        <v>1159</v>
      </c>
      <c r="AE1471" s="10">
        <v>36</v>
      </c>
    </row>
    <row r="1472" spans="1:31" ht="36" hidden="1" customHeight="1">
      <c r="A1472" s="32">
        <v>37</v>
      </c>
      <c r="B1472" s="219" t="s">
        <v>4381</v>
      </c>
      <c r="C1472" s="219" t="s">
        <v>4382</v>
      </c>
      <c r="D1472" s="219" t="s">
        <v>32</v>
      </c>
      <c r="E1472" s="219" t="s">
        <v>2394</v>
      </c>
      <c r="F1472" s="220">
        <v>25832600</v>
      </c>
      <c r="G1472" s="221"/>
      <c r="H1472" s="26"/>
      <c r="I1472" s="26"/>
      <c r="J1472" s="26"/>
      <c r="K1472" s="221"/>
      <c r="L1472" s="26"/>
      <c r="M1472" s="221"/>
      <c r="N1472" s="26"/>
      <c r="O1472" s="26"/>
      <c r="P1472" s="26"/>
      <c r="Q1472" s="26"/>
      <c r="R1472" s="222">
        <v>0</v>
      </c>
      <c r="S1472" s="26"/>
      <c r="T1472" s="26"/>
      <c r="U1472" s="26"/>
      <c r="V1472" s="16">
        <f t="shared" si="48"/>
        <v>3985.9701800000003</v>
      </c>
      <c r="W1472" s="28">
        <f t="shared" si="49"/>
        <v>3985.9701800000003</v>
      </c>
      <c r="X1472" s="28">
        <v>3985.9701800000003</v>
      </c>
      <c r="Y1472" s="11" t="s">
        <v>51</v>
      </c>
      <c r="Z1472" s="219">
        <v>54</v>
      </c>
      <c r="AA1472" s="219">
        <v>12</v>
      </c>
      <c r="AB1472" s="219">
        <v>5</v>
      </c>
      <c r="AC1472" s="219" t="s">
        <v>4383</v>
      </c>
      <c r="AD1472" s="219">
        <v>1160</v>
      </c>
      <c r="AE1472" s="10">
        <v>37</v>
      </c>
    </row>
    <row r="1473" spans="1:31" ht="36" hidden="1" customHeight="1">
      <c r="A1473" s="32">
        <v>38</v>
      </c>
      <c r="B1473" s="219" t="s">
        <v>4384</v>
      </c>
      <c r="C1473" s="219" t="s">
        <v>4385</v>
      </c>
      <c r="D1473" s="219" t="s">
        <v>32</v>
      </c>
      <c r="E1473" s="219" t="s">
        <v>1255</v>
      </c>
      <c r="F1473" s="220">
        <v>18261300</v>
      </c>
      <c r="G1473" s="221"/>
      <c r="H1473" s="26"/>
      <c r="I1473" s="26"/>
      <c r="J1473" s="26"/>
      <c r="K1473" s="221"/>
      <c r="L1473" s="26"/>
      <c r="M1473" s="221"/>
      <c r="N1473" s="26"/>
      <c r="O1473" s="26"/>
      <c r="P1473" s="26"/>
      <c r="Q1473" s="26"/>
      <c r="R1473" s="222">
        <v>0</v>
      </c>
      <c r="S1473" s="26"/>
      <c r="T1473" s="26"/>
      <c r="U1473" s="26"/>
      <c r="V1473" s="16">
        <f t="shared" si="48"/>
        <v>2817.7185900000004</v>
      </c>
      <c r="W1473" s="28">
        <f t="shared" si="49"/>
        <v>2817.7185900000004</v>
      </c>
      <c r="X1473" s="28">
        <v>2817.7185900000004</v>
      </c>
      <c r="Y1473" s="11" t="s">
        <v>51</v>
      </c>
      <c r="Z1473" s="219">
        <v>54</v>
      </c>
      <c r="AA1473" s="219">
        <v>12</v>
      </c>
      <c r="AB1473" s="219">
        <v>5</v>
      </c>
      <c r="AC1473" s="219" t="s">
        <v>4386</v>
      </c>
      <c r="AD1473" s="219">
        <v>1041</v>
      </c>
      <c r="AE1473" s="10">
        <v>38</v>
      </c>
    </row>
    <row r="1474" spans="1:31" ht="36" hidden="1" customHeight="1">
      <c r="A1474" s="32">
        <v>39</v>
      </c>
      <c r="B1474" s="219" t="s">
        <v>4387</v>
      </c>
      <c r="C1474" s="219" t="s">
        <v>4388</v>
      </c>
      <c r="D1474" s="219" t="s">
        <v>32</v>
      </c>
      <c r="E1474" s="219" t="s">
        <v>109</v>
      </c>
      <c r="F1474" s="220">
        <v>7268600</v>
      </c>
      <c r="G1474" s="221"/>
      <c r="H1474" s="26"/>
      <c r="I1474" s="26"/>
      <c r="J1474" s="26"/>
      <c r="K1474" s="221"/>
      <c r="L1474" s="26"/>
      <c r="M1474" s="221"/>
      <c r="N1474" s="26"/>
      <c r="O1474" s="26"/>
      <c r="P1474" s="26"/>
      <c r="Q1474" s="26"/>
      <c r="R1474" s="222">
        <v>0</v>
      </c>
      <c r="S1474" s="26"/>
      <c r="T1474" s="26"/>
      <c r="U1474" s="26"/>
      <c r="V1474" s="16">
        <f t="shared" si="48"/>
        <v>1121.5449800000001</v>
      </c>
      <c r="W1474" s="28">
        <f t="shared" si="49"/>
        <v>1121.5449800000001</v>
      </c>
      <c r="X1474" s="28">
        <v>1121.5449800000001</v>
      </c>
      <c r="Y1474" s="11" t="s">
        <v>51</v>
      </c>
      <c r="Z1474" s="219">
        <v>54</v>
      </c>
      <c r="AA1474" s="219">
        <v>12</v>
      </c>
      <c r="AB1474" s="219">
        <v>5</v>
      </c>
      <c r="AC1474" s="219" t="s">
        <v>4389</v>
      </c>
      <c r="AD1474" s="219">
        <v>1161</v>
      </c>
      <c r="AE1474" s="10">
        <v>39</v>
      </c>
    </row>
    <row r="1475" spans="1:31" ht="36" hidden="1" customHeight="1">
      <c r="A1475" s="32">
        <v>40</v>
      </c>
      <c r="B1475" s="219" t="s">
        <v>4390</v>
      </c>
      <c r="C1475" s="219" t="s">
        <v>4391</v>
      </c>
      <c r="D1475" s="219" t="s">
        <v>32</v>
      </c>
      <c r="E1475" s="219" t="s">
        <v>109</v>
      </c>
      <c r="F1475" s="220">
        <v>7056700</v>
      </c>
      <c r="G1475" s="221"/>
      <c r="H1475" s="26"/>
      <c r="I1475" s="26"/>
      <c r="J1475" s="26"/>
      <c r="K1475" s="221"/>
      <c r="L1475" s="26"/>
      <c r="M1475" s="221"/>
      <c r="N1475" s="26"/>
      <c r="O1475" s="26"/>
      <c r="P1475" s="26"/>
      <c r="Q1475" s="26"/>
      <c r="R1475" s="222">
        <v>0</v>
      </c>
      <c r="S1475" s="26"/>
      <c r="T1475" s="26"/>
      <c r="U1475" s="26"/>
      <c r="V1475" s="16">
        <f t="shared" si="48"/>
        <v>1088.84881</v>
      </c>
      <c r="W1475" s="28">
        <f t="shared" si="49"/>
        <v>1088.84881</v>
      </c>
      <c r="X1475" s="28">
        <v>1088.84881</v>
      </c>
      <c r="Y1475" s="11" t="s">
        <v>51</v>
      </c>
      <c r="Z1475" s="219">
        <v>54</v>
      </c>
      <c r="AA1475" s="219">
        <v>12</v>
      </c>
      <c r="AB1475" s="219">
        <v>5</v>
      </c>
      <c r="AC1475" s="219" t="s">
        <v>4392</v>
      </c>
      <c r="AD1475" s="219">
        <v>1163</v>
      </c>
      <c r="AE1475" s="10">
        <v>40</v>
      </c>
    </row>
    <row r="1476" spans="1:31" ht="36" hidden="1" customHeight="1">
      <c r="A1476" s="32">
        <v>41</v>
      </c>
      <c r="B1476" s="219" t="s">
        <v>4393</v>
      </c>
      <c r="C1476" s="219" t="s">
        <v>4394</v>
      </c>
      <c r="D1476" s="219" t="s">
        <v>32</v>
      </c>
      <c r="E1476" s="219" t="s">
        <v>125</v>
      </c>
      <c r="F1476" s="220">
        <v>24179000</v>
      </c>
      <c r="G1476" s="221"/>
      <c r="H1476" s="26"/>
      <c r="I1476" s="26"/>
      <c r="J1476" s="26"/>
      <c r="K1476" s="221"/>
      <c r="L1476" s="26"/>
      <c r="M1476" s="221"/>
      <c r="N1476" s="26"/>
      <c r="O1476" s="26"/>
      <c r="P1476" s="26"/>
      <c r="Q1476" s="26"/>
      <c r="R1476" s="222">
        <v>0</v>
      </c>
      <c r="S1476" s="26"/>
      <c r="T1476" s="26"/>
      <c r="U1476" s="26"/>
      <c r="V1476" s="16">
        <f t="shared" si="48"/>
        <v>3730.8197000000005</v>
      </c>
      <c r="W1476" s="28">
        <f t="shared" si="49"/>
        <v>3730.8197000000005</v>
      </c>
      <c r="X1476" s="28">
        <v>3730.8197000000005</v>
      </c>
      <c r="Y1476" s="11" t="s">
        <v>34</v>
      </c>
      <c r="Z1476" s="219">
        <v>54</v>
      </c>
      <c r="AA1476" s="219">
        <v>12</v>
      </c>
      <c r="AB1476" s="219">
        <v>5</v>
      </c>
      <c r="AC1476" s="219" t="s">
        <v>4395</v>
      </c>
      <c r="AD1476" s="219">
        <v>1043</v>
      </c>
      <c r="AE1476" s="10">
        <v>41</v>
      </c>
    </row>
    <row r="1477" spans="1:31" ht="36" hidden="1" customHeight="1">
      <c r="A1477" s="32">
        <v>42</v>
      </c>
      <c r="B1477" s="219" t="s">
        <v>4396</v>
      </c>
      <c r="C1477" s="219" t="s">
        <v>4397</v>
      </c>
      <c r="D1477" s="219" t="s">
        <v>32</v>
      </c>
      <c r="E1477" s="219" t="s">
        <v>1463</v>
      </c>
      <c r="F1477" s="220">
        <v>22260200</v>
      </c>
      <c r="G1477" s="221"/>
      <c r="H1477" s="26"/>
      <c r="I1477" s="26"/>
      <c r="J1477" s="26"/>
      <c r="K1477" s="221"/>
      <c r="L1477" s="26"/>
      <c r="M1477" s="221"/>
      <c r="N1477" s="26"/>
      <c r="O1477" s="26"/>
      <c r="P1477" s="26"/>
      <c r="Q1477" s="26"/>
      <c r="R1477" s="222">
        <v>0</v>
      </c>
      <c r="S1477" s="26"/>
      <c r="T1477" s="26"/>
      <c r="U1477" s="26"/>
      <c r="V1477" s="16">
        <f t="shared" si="48"/>
        <v>3434.7488600000001</v>
      </c>
      <c r="W1477" s="28">
        <f t="shared" si="49"/>
        <v>3434.7488600000001</v>
      </c>
      <c r="X1477" s="28">
        <v>3434.7488600000001</v>
      </c>
      <c r="Y1477" s="11" t="s">
        <v>51</v>
      </c>
      <c r="Z1477" s="219">
        <v>54</v>
      </c>
      <c r="AA1477" s="219">
        <v>12</v>
      </c>
      <c r="AB1477" s="219">
        <v>5</v>
      </c>
      <c r="AC1477" s="219" t="s">
        <v>4398</v>
      </c>
      <c r="AD1477" s="219">
        <v>1206</v>
      </c>
      <c r="AE1477" s="10">
        <v>42</v>
      </c>
    </row>
    <row r="1478" spans="1:31" ht="36" hidden="1" customHeight="1">
      <c r="A1478" s="32">
        <v>43</v>
      </c>
      <c r="B1478" s="219" t="s">
        <v>4399</v>
      </c>
      <c r="C1478" s="219" t="s">
        <v>4400</v>
      </c>
      <c r="D1478" s="219" t="s">
        <v>32</v>
      </c>
      <c r="E1478" s="219" t="s">
        <v>109</v>
      </c>
      <c r="F1478" s="220">
        <v>22677200</v>
      </c>
      <c r="G1478" s="221"/>
      <c r="H1478" s="26"/>
      <c r="I1478" s="26"/>
      <c r="J1478" s="26"/>
      <c r="K1478" s="221"/>
      <c r="L1478" s="26"/>
      <c r="M1478" s="221"/>
      <c r="N1478" s="26"/>
      <c r="O1478" s="26"/>
      <c r="P1478" s="26"/>
      <c r="Q1478" s="26"/>
      <c r="R1478" s="222">
        <v>0</v>
      </c>
      <c r="S1478" s="26"/>
      <c r="T1478" s="26"/>
      <c r="U1478" s="26"/>
      <c r="V1478" s="16">
        <f t="shared" si="48"/>
        <v>3499.0919600000002</v>
      </c>
      <c r="W1478" s="28">
        <f t="shared" si="49"/>
        <v>3499.0919600000002</v>
      </c>
      <c r="X1478" s="28">
        <v>3499.0919600000002</v>
      </c>
      <c r="Y1478" s="11" t="s">
        <v>51</v>
      </c>
      <c r="Z1478" s="219">
        <v>54</v>
      </c>
      <c r="AA1478" s="219">
        <v>12</v>
      </c>
      <c r="AB1478" s="219">
        <v>5</v>
      </c>
      <c r="AC1478" s="219" t="s">
        <v>4401</v>
      </c>
      <c r="AD1478" s="219">
        <v>1078</v>
      </c>
      <c r="AE1478" s="10">
        <v>43</v>
      </c>
    </row>
    <row r="1479" spans="1:31" ht="36" hidden="1" customHeight="1">
      <c r="A1479" s="32">
        <v>44</v>
      </c>
      <c r="B1479" s="219" t="s">
        <v>4402</v>
      </c>
      <c r="C1479" s="219" t="s">
        <v>4403</v>
      </c>
      <c r="D1479" s="219" t="s">
        <v>32</v>
      </c>
      <c r="E1479" s="219" t="s">
        <v>4404</v>
      </c>
      <c r="F1479" s="220">
        <v>44714200</v>
      </c>
      <c r="G1479" s="221"/>
      <c r="H1479" s="26"/>
      <c r="I1479" s="26"/>
      <c r="J1479" s="26"/>
      <c r="K1479" s="221"/>
      <c r="L1479" s="26"/>
      <c r="M1479" s="221"/>
      <c r="N1479" s="26"/>
      <c r="O1479" s="26"/>
      <c r="P1479" s="26"/>
      <c r="Q1479" s="26"/>
      <c r="R1479" s="222">
        <v>0</v>
      </c>
      <c r="S1479" s="26"/>
      <c r="T1479" s="26"/>
      <c r="U1479" s="26"/>
      <c r="V1479" s="16">
        <f t="shared" ref="V1479:V1542" si="50">0.0001543*F1479+0.7*G1479+ 0.7*H1479+0.6*I1479+0.5*J1479+1.02*K1479+0.00088*L1479+0.99*M1479+0.00094*N1479+1.05*O1479+0.00083*P1479+1.09*Q1479+0.0009*R1479+1.09*S1479+1*T1479+0*U1479</f>
        <v>6899.4010600000001</v>
      </c>
      <c r="W1479" s="28">
        <f t="shared" si="49"/>
        <v>6899.4010600000001</v>
      </c>
      <c r="X1479" s="28">
        <v>6899.4010600000001</v>
      </c>
      <c r="Y1479" s="11" t="s">
        <v>51</v>
      </c>
      <c r="Z1479" s="219">
        <v>54</v>
      </c>
      <c r="AA1479" s="219">
        <v>12</v>
      </c>
      <c r="AB1479" s="219">
        <v>5</v>
      </c>
      <c r="AC1479" s="219" t="s">
        <v>4405</v>
      </c>
      <c r="AD1479" s="219">
        <v>1034</v>
      </c>
      <c r="AE1479" s="10">
        <v>44</v>
      </c>
    </row>
    <row r="1480" spans="1:31" ht="36" hidden="1" customHeight="1">
      <c r="A1480" s="32">
        <v>45</v>
      </c>
      <c r="B1480" s="219" t="s">
        <v>4406</v>
      </c>
      <c r="C1480" s="219" t="s">
        <v>4407</v>
      </c>
      <c r="D1480" s="219" t="s">
        <v>32</v>
      </c>
      <c r="E1480" s="219" t="s">
        <v>4408</v>
      </c>
      <c r="F1480" s="220">
        <v>16491800</v>
      </c>
      <c r="G1480" s="221"/>
      <c r="H1480" s="26"/>
      <c r="I1480" s="26"/>
      <c r="J1480" s="26"/>
      <c r="K1480" s="221"/>
      <c r="L1480" s="26"/>
      <c r="M1480" s="221"/>
      <c r="N1480" s="26"/>
      <c r="O1480" s="26"/>
      <c r="P1480" s="26"/>
      <c r="Q1480" s="26"/>
      <c r="R1480" s="222">
        <v>0</v>
      </c>
      <c r="S1480" s="26"/>
      <c r="T1480" s="26"/>
      <c r="U1480" s="26"/>
      <c r="V1480" s="16">
        <f t="shared" si="50"/>
        <v>2544.6847400000001</v>
      </c>
      <c r="W1480" s="28">
        <f t="shared" si="49"/>
        <v>2544.6847400000001</v>
      </c>
      <c r="X1480" s="28">
        <v>2544.6847400000001</v>
      </c>
      <c r="Y1480" s="11" t="s">
        <v>51</v>
      </c>
      <c r="Z1480" s="219">
        <v>54</v>
      </c>
      <c r="AA1480" s="219">
        <v>12</v>
      </c>
      <c r="AB1480" s="219">
        <v>5</v>
      </c>
      <c r="AC1480" s="219" t="s">
        <v>4409</v>
      </c>
      <c r="AD1480" s="219">
        <v>1096</v>
      </c>
      <c r="AE1480" s="10">
        <v>45</v>
      </c>
    </row>
    <row r="1481" spans="1:31" ht="36" hidden="1" customHeight="1">
      <c r="A1481" s="32">
        <v>46</v>
      </c>
      <c r="B1481" s="219" t="s">
        <v>4410</v>
      </c>
      <c r="C1481" s="219" t="s">
        <v>4411</v>
      </c>
      <c r="D1481" s="219" t="s">
        <v>32</v>
      </c>
      <c r="E1481" s="219" t="s">
        <v>1700</v>
      </c>
      <c r="F1481" s="220">
        <v>36821000</v>
      </c>
      <c r="G1481" s="221"/>
      <c r="H1481" s="26"/>
      <c r="I1481" s="26"/>
      <c r="J1481" s="26"/>
      <c r="K1481" s="221"/>
      <c r="L1481" s="26"/>
      <c r="M1481" s="221"/>
      <c r="N1481" s="26"/>
      <c r="O1481" s="26"/>
      <c r="P1481" s="26"/>
      <c r="Q1481" s="26"/>
      <c r="R1481" s="222">
        <v>0</v>
      </c>
      <c r="S1481" s="26"/>
      <c r="T1481" s="26"/>
      <c r="U1481" s="26"/>
      <c r="V1481" s="16">
        <f t="shared" si="50"/>
        <v>5681.4803000000002</v>
      </c>
      <c r="W1481" s="28">
        <f t="shared" si="49"/>
        <v>5681.4803000000002</v>
      </c>
      <c r="X1481" s="28">
        <v>5681.4803000000002</v>
      </c>
      <c r="Y1481" s="11" t="s">
        <v>51</v>
      </c>
      <c r="Z1481" s="219">
        <v>54</v>
      </c>
      <c r="AA1481" s="219">
        <v>12</v>
      </c>
      <c r="AB1481" s="219">
        <v>5</v>
      </c>
      <c r="AC1481" s="219" t="s">
        <v>4412</v>
      </c>
      <c r="AD1481" s="219">
        <v>1114</v>
      </c>
      <c r="AE1481" s="10">
        <v>46</v>
      </c>
    </row>
    <row r="1482" spans="1:31" ht="36" hidden="1" customHeight="1">
      <c r="A1482" s="32">
        <v>47</v>
      </c>
      <c r="B1482" s="219" t="s">
        <v>4413</v>
      </c>
      <c r="C1482" s="219" t="s">
        <v>4414</v>
      </c>
      <c r="D1482" s="219" t="s">
        <v>32</v>
      </c>
      <c r="E1482" s="219" t="s">
        <v>2464</v>
      </c>
      <c r="F1482" s="220">
        <v>8512000</v>
      </c>
      <c r="G1482" s="221"/>
      <c r="H1482" s="26"/>
      <c r="I1482" s="26"/>
      <c r="J1482" s="26"/>
      <c r="K1482" s="221"/>
      <c r="L1482" s="26"/>
      <c r="M1482" s="221"/>
      <c r="N1482" s="26"/>
      <c r="O1482" s="26"/>
      <c r="P1482" s="26"/>
      <c r="Q1482" s="26"/>
      <c r="R1482" s="222">
        <v>0</v>
      </c>
      <c r="S1482" s="26"/>
      <c r="T1482" s="26"/>
      <c r="U1482" s="26"/>
      <c r="V1482" s="16">
        <f t="shared" si="50"/>
        <v>1313.4016000000001</v>
      </c>
      <c r="W1482" s="28">
        <f t="shared" si="49"/>
        <v>1313.4016000000001</v>
      </c>
      <c r="X1482" s="28">
        <v>1313.4016000000001</v>
      </c>
      <c r="Y1482" s="11" t="s">
        <v>34</v>
      </c>
      <c r="Z1482" s="219">
        <v>54</v>
      </c>
      <c r="AA1482" s="219">
        <v>12</v>
      </c>
      <c r="AB1482" s="219">
        <v>5</v>
      </c>
      <c r="AC1482" s="219" t="s">
        <v>4415</v>
      </c>
      <c r="AD1482" s="219">
        <v>1068</v>
      </c>
      <c r="AE1482" s="10">
        <v>47</v>
      </c>
    </row>
    <row r="1483" spans="1:31" ht="36" hidden="1" customHeight="1">
      <c r="A1483" s="32">
        <v>48</v>
      </c>
      <c r="B1483" s="219" t="s">
        <v>4416</v>
      </c>
      <c r="C1483" s="219" t="s">
        <v>4417</v>
      </c>
      <c r="D1483" s="219" t="s">
        <v>32</v>
      </c>
      <c r="E1483" s="219" t="s">
        <v>42</v>
      </c>
      <c r="F1483" s="220">
        <v>10398900</v>
      </c>
      <c r="G1483" s="221"/>
      <c r="H1483" s="26"/>
      <c r="I1483" s="26"/>
      <c r="J1483" s="26"/>
      <c r="K1483" s="221"/>
      <c r="L1483" s="26"/>
      <c r="M1483" s="221"/>
      <c r="N1483" s="26"/>
      <c r="O1483" s="26"/>
      <c r="P1483" s="26"/>
      <c r="Q1483" s="26"/>
      <c r="R1483" s="222">
        <v>0</v>
      </c>
      <c r="S1483" s="26"/>
      <c r="T1483" s="26"/>
      <c r="U1483" s="26"/>
      <c r="V1483" s="16">
        <f t="shared" si="50"/>
        <v>1604.5502700000002</v>
      </c>
      <c r="W1483" s="28">
        <f t="shared" si="49"/>
        <v>1604.5502700000002</v>
      </c>
      <c r="X1483" s="28">
        <v>1604.5502700000002</v>
      </c>
      <c r="Y1483" s="11" t="s">
        <v>51</v>
      </c>
      <c r="Z1483" s="219">
        <v>54</v>
      </c>
      <c r="AA1483" s="219">
        <v>12</v>
      </c>
      <c r="AB1483" s="219">
        <v>5</v>
      </c>
      <c r="AC1483" s="219" t="s">
        <v>4418</v>
      </c>
      <c r="AD1483" s="219">
        <v>1046</v>
      </c>
      <c r="AE1483" s="10">
        <v>48</v>
      </c>
    </row>
    <row r="1484" spans="1:31" ht="36" hidden="1" customHeight="1">
      <c r="A1484" s="32">
        <v>49</v>
      </c>
      <c r="B1484" s="219" t="s">
        <v>4419</v>
      </c>
      <c r="C1484" s="219" t="s">
        <v>4420</v>
      </c>
      <c r="D1484" s="219" t="s">
        <v>32</v>
      </c>
      <c r="E1484" s="219" t="s">
        <v>2909</v>
      </c>
      <c r="F1484" s="220">
        <v>15412000</v>
      </c>
      <c r="G1484" s="221"/>
      <c r="H1484" s="26"/>
      <c r="I1484" s="26"/>
      <c r="J1484" s="26"/>
      <c r="K1484" s="221"/>
      <c r="L1484" s="26"/>
      <c r="M1484" s="221"/>
      <c r="N1484" s="26"/>
      <c r="O1484" s="26"/>
      <c r="P1484" s="26"/>
      <c r="Q1484" s="26"/>
      <c r="R1484" s="222">
        <v>0</v>
      </c>
      <c r="S1484" s="26"/>
      <c r="T1484" s="26"/>
      <c r="U1484" s="26"/>
      <c r="V1484" s="16">
        <f t="shared" si="50"/>
        <v>2378.0716000000002</v>
      </c>
      <c r="W1484" s="28">
        <f t="shared" si="49"/>
        <v>2378.0716000000002</v>
      </c>
      <c r="X1484" s="28">
        <v>2378.0716000000002</v>
      </c>
      <c r="Y1484" s="11" t="s">
        <v>34</v>
      </c>
      <c r="Z1484" s="219">
        <v>54</v>
      </c>
      <c r="AA1484" s="219">
        <v>12</v>
      </c>
      <c r="AB1484" s="219">
        <v>5</v>
      </c>
      <c r="AC1484" s="219" t="s">
        <v>4421</v>
      </c>
      <c r="AD1484" s="219">
        <v>1112</v>
      </c>
      <c r="AE1484" s="10">
        <v>49</v>
      </c>
    </row>
    <row r="1485" spans="1:31" ht="36" hidden="1" customHeight="1">
      <c r="A1485" s="32">
        <v>50</v>
      </c>
      <c r="B1485" s="219" t="s">
        <v>4422</v>
      </c>
      <c r="C1485" s="219" t="s">
        <v>4423</v>
      </c>
      <c r="D1485" s="219" t="s">
        <v>32</v>
      </c>
      <c r="E1485" s="219" t="s">
        <v>1700</v>
      </c>
      <c r="F1485" s="220">
        <v>7916600</v>
      </c>
      <c r="G1485" s="221"/>
      <c r="H1485" s="26"/>
      <c r="I1485" s="26"/>
      <c r="J1485" s="26"/>
      <c r="K1485" s="221"/>
      <c r="L1485" s="26"/>
      <c r="M1485" s="221"/>
      <c r="N1485" s="26"/>
      <c r="O1485" s="26"/>
      <c r="P1485" s="26"/>
      <c r="Q1485" s="26"/>
      <c r="R1485" s="222">
        <v>0</v>
      </c>
      <c r="S1485" s="26"/>
      <c r="T1485" s="26"/>
      <c r="U1485" s="26"/>
      <c r="V1485" s="16">
        <f t="shared" si="50"/>
        <v>1221.5313800000001</v>
      </c>
      <c r="W1485" s="28">
        <f t="shared" si="49"/>
        <v>1221.5313800000001</v>
      </c>
      <c r="X1485" s="28">
        <v>1221.5313800000001</v>
      </c>
      <c r="Y1485" s="11" t="s">
        <v>51</v>
      </c>
      <c r="Z1485" s="219">
        <v>54</v>
      </c>
      <c r="AA1485" s="219">
        <v>12</v>
      </c>
      <c r="AB1485" s="219">
        <v>5</v>
      </c>
      <c r="AC1485" s="219" t="s">
        <v>4424</v>
      </c>
      <c r="AD1485" s="219">
        <v>1093</v>
      </c>
      <c r="AE1485" s="10">
        <v>50</v>
      </c>
    </row>
    <row r="1486" spans="1:31" ht="36" hidden="1" customHeight="1">
      <c r="A1486" s="32">
        <v>51</v>
      </c>
      <c r="B1486" s="219" t="s">
        <v>4425</v>
      </c>
      <c r="C1486" s="219" t="s">
        <v>4426</v>
      </c>
      <c r="D1486" s="219" t="s">
        <v>32</v>
      </c>
      <c r="E1486" s="219" t="s">
        <v>4427</v>
      </c>
      <c r="F1486" s="220">
        <v>14669900</v>
      </c>
      <c r="G1486" s="221"/>
      <c r="H1486" s="26"/>
      <c r="I1486" s="26"/>
      <c r="J1486" s="26"/>
      <c r="K1486" s="221"/>
      <c r="L1486" s="26"/>
      <c r="M1486" s="221"/>
      <c r="N1486" s="26"/>
      <c r="O1486" s="26"/>
      <c r="P1486" s="26"/>
      <c r="Q1486" s="26"/>
      <c r="R1486" s="222">
        <v>0</v>
      </c>
      <c r="S1486" s="26"/>
      <c r="T1486" s="26"/>
      <c r="U1486" s="26"/>
      <c r="V1486" s="16">
        <f t="shared" si="50"/>
        <v>2263.5655700000002</v>
      </c>
      <c r="W1486" s="28">
        <f t="shared" si="49"/>
        <v>2263.5655700000002</v>
      </c>
      <c r="X1486" s="28">
        <v>2263.5655700000002</v>
      </c>
      <c r="Y1486" s="11" t="s">
        <v>51</v>
      </c>
      <c r="Z1486" s="219">
        <v>54</v>
      </c>
      <c r="AA1486" s="219">
        <v>12</v>
      </c>
      <c r="AB1486" s="219">
        <v>5</v>
      </c>
      <c r="AC1486" s="219" t="s">
        <v>4428</v>
      </c>
      <c r="AD1486" s="219">
        <v>1032</v>
      </c>
      <c r="AE1486" s="10">
        <v>51</v>
      </c>
    </row>
    <row r="1487" spans="1:31" ht="36" hidden="1" customHeight="1">
      <c r="A1487" s="32">
        <v>52</v>
      </c>
      <c r="B1487" s="219" t="s">
        <v>4429</v>
      </c>
      <c r="C1487" s="219" t="s">
        <v>4430</v>
      </c>
      <c r="D1487" s="219" t="s">
        <v>32</v>
      </c>
      <c r="E1487" s="219" t="s">
        <v>1711</v>
      </c>
      <c r="F1487" s="220">
        <v>7733800</v>
      </c>
      <c r="G1487" s="221"/>
      <c r="H1487" s="26"/>
      <c r="I1487" s="26"/>
      <c r="J1487" s="26"/>
      <c r="K1487" s="221"/>
      <c r="L1487" s="26"/>
      <c r="M1487" s="221"/>
      <c r="N1487" s="26"/>
      <c r="O1487" s="26"/>
      <c r="P1487" s="26"/>
      <c r="Q1487" s="26"/>
      <c r="R1487" s="222">
        <v>0</v>
      </c>
      <c r="S1487" s="26"/>
      <c r="T1487" s="26"/>
      <c r="U1487" s="26"/>
      <c r="V1487" s="16">
        <f t="shared" si="50"/>
        <v>1193.3253400000001</v>
      </c>
      <c r="W1487" s="28">
        <f t="shared" si="49"/>
        <v>1193.3253400000001</v>
      </c>
      <c r="X1487" s="28">
        <v>1193.3253400000001</v>
      </c>
      <c r="Y1487" s="11" t="s">
        <v>51</v>
      </c>
      <c r="Z1487" s="219">
        <v>54</v>
      </c>
      <c r="AA1487" s="219">
        <v>12</v>
      </c>
      <c r="AB1487" s="219">
        <v>5</v>
      </c>
      <c r="AC1487" s="219" t="s">
        <v>4431</v>
      </c>
      <c r="AD1487" s="219">
        <v>1050</v>
      </c>
      <c r="AE1487" s="10">
        <v>52</v>
      </c>
    </row>
    <row r="1488" spans="1:31" ht="36" hidden="1" customHeight="1">
      <c r="A1488" s="32">
        <v>53</v>
      </c>
      <c r="B1488" s="219" t="s">
        <v>4432</v>
      </c>
      <c r="C1488" s="219" t="s">
        <v>4433</v>
      </c>
      <c r="D1488" s="219" t="s">
        <v>32</v>
      </c>
      <c r="E1488" s="219" t="s">
        <v>1177</v>
      </c>
      <c r="F1488" s="220">
        <v>31207000</v>
      </c>
      <c r="G1488" s="221"/>
      <c r="H1488" s="26"/>
      <c r="I1488" s="26"/>
      <c r="J1488" s="26"/>
      <c r="K1488" s="221"/>
      <c r="L1488" s="26"/>
      <c r="M1488" s="221"/>
      <c r="N1488" s="26"/>
      <c r="O1488" s="26"/>
      <c r="P1488" s="26"/>
      <c r="Q1488" s="26"/>
      <c r="R1488" s="222">
        <v>0</v>
      </c>
      <c r="S1488" s="26"/>
      <c r="T1488" s="26"/>
      <c r="U1488" s="26"/>
      <c r="V1488" s="16">
        <f t="shared" si="50"/>
        <v>4815.2401</v>
      </c>
      <c r="W1488" s="28">
        <f t="shared" si="49"/>
        <v>4815.2401</v>
      </c>
      <c r="X1488" s="28">
        <v>4815.2401</v>
      </c>
      <c r="Y1488" s="11" t="s">
        <v>34</v>
      </c>
      <c r="Z1488" s="219">
        <v>54</v>
      </c>
      <c r="AA1488" s="219">
        <v>12</v>
      </c>
      <c r="AB1488" s="219">
        <v>5</v>
      </c>
      <c r="AC1488" s="219" t="s">
        <v>4434</v>
      </c>
      <c r="AD1488" s="219">
        <v>1095</v>
      </c>
      <c r="AE1488" s="10">
        <v>53</v>
      </c>
    </row>
    <row r="1489" spans="1:31" ht="36" hidden="1" customHeight="1">
      <c r="A1489" s="32">
        <v>54</v>
      </c>
      <c r="B1489" s="219" t="s">
        <v>4435</v>
      </c>
      <c r="C1489" s="219" t="s">
        <v>4436</v>
      </c>
      <c r="D1489" s="219" t="s">
        <v>32</v>
      </c>
      <c r="E1489" s="219" t="s">
        <v>109</v>
      </c>
      <c r="F1489" s="220">
        <v>67963800</v>
      </c>
      <c r="G1489" s="221"/>
      <c r="H1489" s="26"/>
      <c r="I1489" s="26"/>
      <c r="J1489" s="26"/>
      <c r="K1489" s="221"/>
      <c r="L1489" s="26"/>
      <c r="M1489" s="221"/>
      <c r="N1489" s="26"/>
      <c r="O1489" s="26"/>
      <c r="P1489" s="26"/>
      <c r="Q1489" s="26"/>
      <c r="R1489" s="222">
        <v>0</v>
      </c>
      <c r="S1489" s="26"/>
      <c r="T1489" s="26"/>
      <c r="U1489" s="26"/>
      <c r="V1489" s="16">
        <f t="shared" si="50"/>
        <v>10486.814340000001</v>
      </c>
      <c r="W1489" s="28">
        <f t="shared" si="49"/>
        <v>10486.814340000001</v>
      </c>
      <c r="X1489" s="28">
        <v>10486.814340000001</v>
      </c>
      <c r="Y1489" s="11" t="s">
        <v>51</v>
      </c>
      <c r="Z1489" s="219">
        <v>54</v>
      </c>
      <c r="AA1489" s="219">
        <v>12</v>
      </c>
      <c r="AB1489" s="219">
        <v>5</v>
      </c>
      <c r="AC1489" s="219" t="s">
        <v>4437</v>
      </c>
      <c r="AD1489" s="219">
        <v>1076</v>
      </c>
      <c r="AE1489" s="10">
        <v>54</v>
      </c>
    </row>
    <row r="1490" spans="1:31" ht="36" hidden="1" customHeight="1">
      <c r="A1490" s="32">
        <v>55</v>
      </c>
      <c r="B1490" s="219" t="s">
        <v>4438</v>
      </c>
      <c r="C1490" s="219" t="s">
        <v>4439</v>
      </c>
      <c r="D1490" s="219" t="s">
        <v>32</v>
      </c>
      <c r="E1490" s="219" t="s">
        <v>656</v>
      </c>
      <c r="F1490" s="220">
        <v>6655500</v>
      </c>
      <c r="G1490" s="221"/>
      <c r="H1490" s="26"/>
      <c r="I1490" s="26"/>
      <c r="J1490" s="26"/>
      <c r="K1490" s="221"/>
      <c r="L1490" s="26"/>
      <c r="M1490" s="221"/>
      <c r="N1490" s="26"/>
      <c r="O1490" s="26"/>
      <c r="P1490" s="26"/>
      <c r="Q1490" s="26"/>
      <c r="R1490" s="222">
        <v>0</v>
      </c>
      <c r="S1490" s="26"/>
      <c r="T1490" s="26"/>
      <c r="U1490" s="26"/>
      <c r="V1490" s="16">
        <f t="shared" si="50"/>
        <v>1026.9436500000002</v>
      </c>
      <c r="W1490" s="28">
        <f t="shared" si="49"/>
        <v>1026.9436500000002</v>
      </c>
      <c r="X1490" s="28">
        <v>1026.9436500000002</v>
      </c>
      <c r="Y1490" s="11" t="s">
        <v>51</v>
      </c>
      <c r="Z1490" s="219">
        <v>54</v>
      </c>
      <c r="AA1490" s="219">
        <v>12</v>
      </c>
      <c r="AB1490" s="219">
        <v>5</v>
      </c>
      <c r="AC1490" s="219" t="s">
        <v>4440</v>
      </c>
      <c r="AD1490" s="219">
        <v>1090</v>
      </c>
      <c r="AE1490" s="10">
        <v>55</v>
      </c>
    </row>
    <row r="1491" spans="1:31" ht="36" hidden="1" customHeight="1">
      <c r="A1491" s="32">
        <v>56</v>
      </c>
      <c r="B1491" s="219" t="s">
        <v>4441</v>
      </c>
      <c r="C1491" s="219" t="s">
        <v>4442</v>
      </c>
      <c r="D1491" s="219" t="s">
        <v>32</v>
      </c>
      <c r="E1491" s="219" t="s">
        <v>2464</v>
      </c>
      <c r="F1491" s="220">
        <v>7804600</v>
      </c>
      <c r="G1491" s="221"/>
      <c r="H1491" s="26"/>
      <c r="I1491" s="26"/>
      <c r="J1491" s="26"/>
      <c r="K1491" s="221"/>
      <c r="L1491" s="26"/>
      <c r="M1491" s="221"/>
      <c r="N1491" s="26"/>
      <c r="O1491" s="26"/>
      <c r="P1491" s="26"/>
      <c r="Q1491" s="26"/>
      <c r="R1491" s="222">
        <v>0</v>
      </c>
      <c r="S1491" s="26"/>
      <c r="T1491" s="26"/>
      <c r="U1491" s="26"/>
      <c r="V1491" s="16">
        <f t="shared" si="50"/>
        <v>1204.2497800000001</v>
      </c>
      <c r="W1491" s="28">
        <f t="shared" si="49"/>
        <v>1204.2497800000001</v>
      </c>
      <c r="X1491" s="28">
        <v>1204.2497800000001</v>
      </c>
      <c r="Y1491" s="11" t="s">
        <v>51</v>
      </c>
      <c r="Z1491" s="219">
        <v>54</v>
      </c>
      <c r="AA1491" s="219">
        <v>12</v>
      </c>
      <c r="AB1491" s="219">
        <v>5</v>
      </c>
      <c r="AC1491" s="219" t="s">
        <v>4443</v>
      </c>
      <c r="AD1491" s="219">
        <v>1037</v>
      </c>
      <c r="AE1491" s="10">
        <v>56</v>
      </c>
    </row>
    <row r="1492" spans="1:31" ht="36" hidden="1" customHeight="1">
      <c r="A1492" s="32">
        <v>57</v>
      </c>
      <c r="B1492" s="219" t="s">
        <v>4444</v>
      </c>
      <c r="C1492" s="219" t="s">
        <v>4445</v>
      </c>
      <c r="D1492" s="219" t="s">
        <v>32</v>
      </c>
      <c r="E1492" s="219" t="s">
        <v>1700</v>
      </c>
      <c r="F1492" s="220">
        <v>18795000</v>
      </c>
      <c r="G1492" s="221"/>
      <c r="H1492" s="26"/>
      <c r="I1492" s="26"/>
      <c r="J1492" s="26"/>
      <c r="K1492" s="221"/>
      <c r="L1492" s="26"/>
      <c r="M1492" s="221"/>
      <c r="N1492" s="26"/>
      <c r="O1492" s="26"/>
      <c r="P1492" s="26"/>
      <c r="Q1492" s="26"/>
      <c r="R1492" s="222">
        <v>0</v>
      </c>
      <c r="S1492" s="26"/>
      <c r="T1492" s="26"/>
      <c r="U1492" s="26"/>
      <c r="V1492" s="16">
        <f t="shared" si="50"/>
        <v>2900.0685000000003</v>
      </c>
      <c r="W1492" s="28">
        <f t="shared" si="49"/>
        <v>2900.0685000000003</v>
      </c>
      <c r="X1492" s="28">
        <v>2900.0685000000003</v>
      </c>
      <c r="Y1492" s="11" t="s">
        <v>34</v>
      </c>
      <c r="Z1492" s="219">
        <v>54</v>
      </c>
      <c r="AA1492" s="219">
        <v>12</v>
      </c>
      <c r="AB1492" s="219">
        <v>5</v>
      </c>
      <c r="AC1492" s="219" t="s">
        <v>4446</v>
      </c>
      <c r="AD1492" s="219">
        <v>1103</v>
      </c>
      <c r="AE1492" s="10">
        <v>57</v>
      </c>
    </row>
    <row r="1493" spans="1:31" ht="36" hidden="1" customHeight="1">
      <c r="A1493" s="32">
        <v>58</v>
      </c>
      <c r="B1493" s="219" t="s">
        <v>4447</v>
      </c>
      <c r="C1493" s="219" t="s">
        <v>4448</v>
      </c>
      <c r="D1493" s="219" t="s">
        <v>32</v>
      </c>
      <c r="E1493" s="219" t="s">
        <v>2264</v>
      </c>
      <c r="F1493" s="220">
        <v>23577000</v>
      </c>
      <c r="G1493" s="221"/>
      <c r="H1493" s="26"/>
      <c r="I1493" s="26"/>
      <c r="J1493" s="26"/>
      <c r="K1493" s="221"/>
      <c r="L1493" s="26"/>
      <c r="M1493" s="221"/>
      <c r="N1493" s="26"/>
      <c r="O1493" s="26"/>
      <c r="P1493" s="26"/>
      <c r="Q1493" s="26"/>
      <c r="R1493" s="222">
        <v>0</v>
      </c>
      <c r="S1493" s="26"/>
      <c r="T1493" s="26"/>
      <c r="U1493" s="26"/>
      <c r="V1493" s="16">
        <f t="shared" si="50"/>
        <v>3637.9311000000002</v>
      </c>
      <c r="W1493" s="28">
        <f t="shared" si="49"/>
        <v>3637.9311000000002</v>
      </c>
      <c r="X1493" s="28">
        <v>3637.9311000000002</v>
      </c>
      <c r="Y1493" s="11" t="s">
        <v>34</v>
      </c>
      <c r="Z1493" s="219">
        <v>54</v>
      </c>
      <c r="AA1493" s="219">
        <v>12</v>
      </c>
      <c r="AB1493" s="219">
        <v>5</v>
      </c>
      <c r="AC1493" s="219" t="s">
        <v>4449</v>
      </c>
      <c r="AD1493" s="219">
        <v>1053</v>
      </c>
      <c r="AE1493" s="10">
        <v>58</v>
      </c>
    </row>
    <row r="1494" spans="1:31" ht="36" hidden="1" customHeight="1">
      <c r="A1494" s="32">
        <v>59</v>
      </c>
      <c r="B1494" s="219" t="s">
        <v>4450</v>
      </c>
      <c r="C1494" s="219" t="s">
        <v>4451</v>
      </c>
      <c r="D1494" s="219" t="s">
        <v>32</v>
      </c>
      <c r="E1494" s="219" t="s">
        <v>42</v>
      </c>
      <c r="F1494" s="220">
        <v>9790000</v>
      </c>
      <c r="G1494" s="221"/>
      <c r="H1494" s="26"/>
      <c r="I1494" s="26"/>
      <c r="J1494" s="26"/>
      <c r="K1494" s="221"/>
      <c r="L1494" s="26"/>
      <c r="M1494" s="221"/>
      <c r="N1494" s="26"/>
      <c r="O1494" s="26"/>
      <c r="P1494" s="26"/>
      <c r="Q1494" s="26"/>
      <c r="R1494" s="222">
        <v>0</v>
      </c>
      <c r="S1494" s="26"/>
      <c r="T1494" s="26"/>
      <c r="U1494" s="26"/>
      <c r="V1494" s="16">
        <f t="shared" si="50"/>
        <v>1510.5970000000002</v>
      </c>
      <c r="W1494" s="28">
        <f t="shared" si="49"/>
        <v>1510.5970000000002</v>
      </c>
      <c r="X1494" s="28">
        <v>1510.5970000000002</v>
      </c>
      <c r="Y1494" s="11" t="s">
        <v>34</v>
      </c>
      <c r="Z1494" s="219">
        <v>54</v>
      </c>
      <c r="AA1494" s="219">
        <v>12</v>
      </c>
      <c r="AB1494" s="219">
        <v>5</v>
      </c>
      <c r="AC1494" s="219" t="s">
        <v>4452</v>
      </c>
      <c r="AD1494" s="219">
        <v>1110</v>
      </c>
      <c r="AE1494" s="10">
        <v>59</v>
      </c>
    </row>
    <row r="1495" spans="1:31" ht="36" hidden="1" customHeight="1">
      <c r="A1495" s="32">
        <v>60</v>
      </c>
      <c r="B1495" s="219" t="s">
        <v>4453</v>
      </c>
      <c r="C1495" s="219" t="s">
        <v>4454</v>
      </c>
      <c r="D1495" s="219" t="s">
        <v>32</v>
      </c>
      <c r="E1495" s="219" t="s">
        <v>1431</v>
      </c>
      <c r="F1495" s="220">
        <v>16129800</v>
      </c>
      <c r="G1495" s="221"/>
      <c r="H1495" s="26"/>
      <c r="I1495" s="26"/>
      <c r="J1495" s="26"/>
      <c r="K1495" s="221"/>
      <c r="L1495" s="26"/>
      <c r="M1495" s="221"/>
      <c r="N1495" s="26"/>
      <c r="O1495" s="26"/>
      <c r="P1495" s="26"/>
      <c r="Q1495" s="26"/>
      <c r="R1495" s="222">
        <v>0</v>
      </c>
      <c r="S1495" s="26"/>
      <c r="T1495" s="26"/>
      <c r="U1495" s="26"/>
      <c r="V1495" s="16">
        <f t="shared" si="50"/>
        <v>2488.8281400000001</v>
      </c>
      <c r="W1495" s="28">
        <f t="shared" si="49"/>
        <v>2488.8281400000001</v>
      </c>
      <c r="X1495" s="28">
        <v>2488.8281400000001</v>
      </c>
      <c r="Y1495" s="11" t="s">
        <v>51</v>
      </c>
      <c r="Z1495" s="219">
        <v>54</v>
      </c>
      <c r="AA1495" s="219">
        <v>12</v>
      </c>
      <c r="AB1495" s="219">
        <v>5</v>
      </c>
      <c r="AC1495" s="219" t="s">
        <v>4455</v>
      </c>
      <c r="AD1495" s="219">
        <v>1072</v>
      </c>
      <c r="AE1495" s="10">
        <v>60</v>
      </c>
    </row>
    <row r="1496" spans="1:31" ht="36" hidden="1" customHeight="1">
      <c r="A1496" s="32">
        <v>61</v>
      </c>
      <c r="B1496" s="219" t="s">
        <v>4456</v>
      </c>
      <c r="C1496" s="219" t="s">
        <v>4457</v>
      </c>
      <c r="D1496" s="219" t="s">
        <v>32</v>
      </c>
      <c r="E1496" s="219" t="s">
        <v>1128</v>
      </c>
      <c r="F1496" s="220">
        <v>7118800</v>
      </c>
      <c r="G1496" s="221"/>
      <c r="H1496" s="26"/>
      <c r="I1496" s="26"/>
      <c r="J1496" s="26"/>
      <c r="K1496" s="221"/>
      <c r="L1496" s="26"/>
      <c r="M1496" s="221"/>
      <c r="N1496" s="26"/>
      <c r="O1496" s="26"/>
      <c r="P1496" s="26"/>
      <c r="Q1496" s="26"/>
      <c r="R1496" s="222">
        <v>0</v>
      </c>
      <c r="S1496" s="26"/>
      <c r="T1496" s="26"/>
      <c r="U1496" s="26"/>
      <c r="V1496" s="16">
        <f t="shared" si="50"/>
        <v>1098.43084</v>
      </c>
      <c r="W1496" s="28">
        <f t="shared" si="49"/>
        <v>1098.43084</v>
      </c>
      <c r="X1496" s="28">
        <v>1098.43084</v>
      </c>
      <c r="Y1496" s="11" t="s">
        <v>51</v>
      </c>
      <c r="Z1496" s="219">
        <v>54</v>
      </c>
      <c r="AA1496" s="219">
        <v>12</v>
      </c>
      <c r="AB1496" s="219">
        <v>5</v>
      </c>
      <c r="AC1496" s="219" t="s">
        <v>4458</v>
      </c>
      <c r="AD1496" s="219">
        <v>1175</v>
      </c>
      <c r="AE1496" s="10">
        <v>61</v>
      </c>
    </row>
    <row r="1497" spans="1:31" ht="36" hidden="1" customHeight="1">
      <c r="A1497" s="32">
        <v>62</v>
      </c>
      <c r="B1497" s="219" t="s">
        <v>4459</v>
      </c>
      <c r="C1497" s="219" t="s">
        <v>4460</v>
      </c>
      <c r="D1497" s="219" t="s">
        <v>32</v>
      </c>
      <c r="E1497" s="219" t="s">
        <v>109</v>
      </c>
      <c r="F1497" s="220">
        <v>7041300</v>
      </c>
      <c r="G1497" s="221"/>
      <c r="H1497" s="26"/>
      <c r="I1497" s="26"/>
      <c r="J1497" s="26"/>
      <c r="K1497" s="221"/>
      <c r="L1497" s="26"/>
      <c r="M1497" s="221"/>
      <c r="N1497" s="26"/>
      <c r="O1497" s="26"/>
      <c r="P1497" s="26"/>
      <c r="Q1497" s="26"/>
      <c r="R1497" s="222">
        <v>0</v>
      </c>
      <c r="S1497" s="26"/>
      <c r="T1497" s="26"/>
      <c r="U1497" s="26"/>
      <c r="V1497" s="16">
        <f t="shared" si="50"/>
        <v>1086.4725900000001</v>
      </c>
      <c r="W1497" s="28">
        <f t="shared" si="49"/>
        <v>1086.4725900000001</v>
      </c>
      <c r="X1497" s="28">
        <v>1086.4725900000001</v>
      </c>
      <c r="Y1497" s="11" t="s">
        <v>51</v>
      </c>
      <c r="Z1497" s="219">
        <v>54</v>
      </c>
      <c r="AA1497" s="219">
        <v>12</v>
      </c>
      <c r="AB1497" s="219">
        <v>5</v>
      </c>
      <c r="AC1497" s="219" t="s">
        <v>4461</v>
      </c>
      <c r="AD1497" s="219">
        <v>1176</v>
      </c>
      <c r="AE1497" s="10">
        <v>62</v>
      </c>
    </row>
    <row r="1498" spans="1:31" ht="36" hidden="1" customHeight="1">
      <c r="A1498" s="32">
        <v>63</v>
      </c>
      <c r="B1498" s="219" t="s">
        <v>4462</v>
      </c>
      <c r="C1498" s="219" t="s">
        <v>4463</v>
      </c>
      <c r="D1498" s="219" t="s">
        <v>32</v>
      </c>
      <c r="E1498" s="219" t="s">
        <v>1700</v>
      </c>
      <c r="F1498" s="220">
        <v>12529000</v>
      </c>
      <c r="G1498" s="221"/>
      <c r="H1498" s="26"/>
      <c r="I1498" s="26"/>
      <c r="J1498" s="26"/>
      <c r="K1498" s="221">
        <v>581</v>
      </c>
      <c r="L1498" s="26"/>
      <c r="M1498" s="221"/>
      <c r="N1498" s="26"/>
      <c r="O1498" s="26"/>
      <c r="P1498" s="26"/>
      <c r="Q1498" s="26"/>
      <c r="R1498" s="222">
        <v>0</v>
      </c>
      <c r="S1498" s="26"/>
      <c r="T1498" s="26"/>
      <c r="U1498" s="26"/>
      <c r="V1498" s="16">
        <f t="shared" si="50"/>
        <v>2525.8447000000001</v>
      </c>
      <c r="W1498" s="28">
        <f t="shared" si="49"/>
        <v>1933.2247000000002</v>
      </c>
      <c r="X1498" s="28">
        <v>1933.2247000000002</v>
      </c>
      <c r="Y1498" s="11" t="s">
        <v>34</v>
      </c>
      <c r="Z1498" s="219">
        <v>54</v>
      </c>
      <c r="AA1498" s="219">
        <v>12</v>
      </c>
      <c r="AB1498" s="219">
        <v>5</v>
      </c>
      <c r="AC1498" s="219" t="s">
        <v>4464</v>
      </c>
      <c r="AD1498" s="219">
        <v>1055</v>
      </c>
      <c r="AE1498" s="10">
        <v>63</v>
      </c>
    </row>
    <row r="1499" spans="1:31" ht="36" hidden="1" customHeight="1">
      <c r="A1499" s="32">
        <v>64</v>
      </c>
      <c r="B1499" s="219" t="s">
        <v>4465</v>
      </c>
      <c r="C1499" s="219" t="s">
        <v>4466</v>
      </c>
      <c r="D1499" s="219" t="s">
        <v>32</v>
      </c>
      <c r="E1499" s="219" t="s">
        <v>1729</v>
      </c>
      <c r="F1499" s="220">
        <v>15984000</v>
      </c>
      <c r="G1499" s="221"/>
      <c r="H1499" s="26"/>
      <c r="I1499" s="26"/>
      <c r="J1499" s="26"/>
      <c r="K1499" s="223"/>
      <c r="L1499" s="26"/>
      <c r="M1499" s="221"/>
      <c r="N1499" s="26"/>
      <c r="O1499" s="26"/>
      <c r="P1499" s="26"/>
      <c r="Q1499" s="26"/>
      <c r="R1499" s="222">
        <v>0</v>
      </c>
      <c r="S1499" s="26"/>
      <c r="T1499" s="26"/>
      <c r="U1499" s="26"/>
      <c r="V1499" s="16">
        <f t="shared" si="50"/>
        <v>2466.3312000000001</v>
      </c>
      <c r="W1499" s="28">
        <f t="shared" si="49"/>
        <v>2466.3312000000001</v>
      </c>
      <c r="X1499" s="28">
        <v>2466.3312000000001</v>
      </c>
      <c r="Y1499" s="11" t="s">
        <v>34</v>
      </c>
      <c r="Z1499" s="219">
        <v>54</v>
      </c>
      <c r="AA1499" s="219">
        <v>12</v>
      </c>
      <c r="AB1499" s="219">
        <v>5</v>
      </c>
      <c r="AC1499" s="219" t="s">
        <v>4467</v>
      </c>
      <c r="AD1499" s="219">
        <v>1178</v>
      </c>
      <c r="AE1499" s="10">
        <v>64</v>
      </c>
    </row>
    <row r="1500" spans="1:31" ht="36" hidden="1" customHeight="1">
      <c r="A1500" s="32">
        <v>65</v>
      </c>
      <c r="B1500" s="219" t="s">
        <v>4468</v>
      </c>
      <c r="C1500" s="219" t="s">
        <v>4469</v>
      </c>
      <c r="D1500" s="219" t="s">
        <v>32</v>
      </c>
      <c r="E1500" s="219" t="s">
        <v>4470</v>
      </c>
      <c r="F1500" s="220">
        <v>29964000</v>
      </c>
      <c r="G1500" s="221"/>
      <c r="H1500" s="26"/>
      <c r="I1500" s="26"/>
      <c r="J1500" s="26"/>
      <c r="K1500" s="221"/>
      <c r="L1500" s="26"/>
      <c r="M1500" s="221"/>
      <c r="N1500" s="26"/>
      <c r="O1500" s="26"/>
      <c r="P1500" s="26"/>
      <c r="Q1500" s="26"/>
      <c r="R1500" s="222">
        <v>0</v>
      </c>
      <c r="S1500" s="26"/>
      <c r="T1500" s="26"/>
      <c r="U1500" s="26"/>
      <c r="V1500" s="16">
        <f t="shared" si="50"/>
        <v>4623.4452000000001</v>
      </c>
      <c r="W1500" s="28">
        <f t="shared" si="49"/>
        <v>4623.4452000000001</v>
      </c>
      <c r="X1500" s="28">
        <v>4623.4452000000001</v>
      </c>
      <c r="Y1500" s="11" t="s">
        <v>34</v>
      </c>
      <c r="Z1500" s="219">
        <v>54</v>
      </c>
      <c r="AA1500" s="219">
        <v>12</v>
      </c>
      <c r="AB1500" s="219">
        <v>5</v>
      </c>
      <c r="AC1500" s="219" t="s">
        <v>4471</v>
      </c>
      <c r="AD1500" s="219">
        <v>1079</v>
      </c>
      <c r="AE1500" s="10">
        <v>65</v>
      </c>
    </row>
    <row r="1501" spans="1:31" ht="36" hidden="1" customHeight="1">
      <c r="A1501" s="32">
        <v>66</v>
      </c>
      <c r="B1501" s="219" t="s">
        <v>4472</v>
      </c>
      <c r="C1501" s="219" t="s">
        <v>4473</v>
      </c>
      <c r="D1501" s="219" t="s">
        <v>32</v>
      </c>
      <c r="E1501" s="219" t="s">
        <v>1237</v>
      </c>
      <c r="F1501" s="220">
        <v>9564300</v>
      </c>
      <c r="G1501" s="221"/>
      <c r="H1501" s="26"/>
      <c r="I1501" s="26"/>
      <c r="J1501" s="26"/>
      <c r="K1501" s="221"/>
      <c r="L1501" s="26"/>
      <c r="M1501" s="221"/>
      <c r="N1501" s="26"/>
      <c r="O1501" s="26"/>
      <c r="P1501" s="26"/>
      <c r="Q1501" s="26"/>
      <c r="R1501" s="222">
        <v>0</v>
      </c>
      <c r="S1501" s="26"/>
      <c r="T1501" s="26"/>
      <c r="U1501" s="26"/>
      <c r="V1501" s="16">
        <f t="shared" si="50"/>
        <v>1475.7714900000001</v>
      </c>
      <c r="W1501" s="28">
        <f t="shared" ref="W1501:W1564" si="51">F1501*0.0001543</f>
        <v>1475.7714900000001</v>
      </c>
      <c r="X1501" s="28">
        <v>1475.7714900000001</v>
      </c>
      <c r="Y1501" s="11" t="s">
        <v>51</v>
      </c>
      <c r="Z1501" s="219">
        <v>54</v>
      </c>
      <c r="AA1501" s="219">
        <v>12</v>
      </c>
      <c r="AB1501" s="219">
        <v>5</v>
      </c>
      <c r="AC1501" s="219" t="s">
        <v>4474</v>
      </c>
      <c r="AD1501" s="219">
        <v>1179</v>
      </c>
      <c r="AE1501" s="10">
        <v>66</v>
      </c>
    </row>
    <row r="1502" spans="1:31" ht="36" hidden="1" customHeight="1">
      <c r="A1502" s="32">
        <v>67</v>
      </c>
      <c r="B1502" s="219" t="s">
        <v>4475</v>
      </c>
      <c r="C1502" s="219" t="s">
        <v>4476</v>
      </c>
      <c r="D1502" s="219" t="s">
        <v>32</v>
      </c>
      <c r="E1502" s="219" t="s">
        <v>4477</v>
      </c>
      <c r="F1502" s="220">
        <v>23388600</v>
      </c>
      <c r="G1502" s="221"/>
      <c r="H1502" s="26"/>
      <c r="I1502" s="26"/>
      <c r="J1502" s="26"/>
      <c r="K1502" s="221"/>
      <c r="L1502" s="26"/>
      <c r="M1502" s="221"/>
      <c r="N1502" s="26"/>
      <c r="O1502" s="26"/>
      <c r="P1502" s="26"/>
      <c r="Q1502" s="26"/>
      <c r="R1502" s="222">
        <v>0</v>
      </c>
      <c r="S1502" s="26"/>
      <c r="T1502" s="26"/>
      <c r="U1502" s="26"/>
      <c r="V1502" s="16">
        <f t="shared" si="50"/>
        <v>3608.8609800000004</v>
      </c>
      <c r="W1502" s="28">
        <f t="shared" si="51"/>
        <v>3608.8609800000004</v>
      </c>
      <c r="X1502" s="28">
        <v>3608.8609800000004</v>
      </c>
      <c r="Y1502" s="11" t="s">
        <v>51</v>
      </c>
      <c r="Z1502" s="219">
        <v>54</v>
      </c>
      <c r="AA1502" s="219">
        <v>12</v>
      </c>
      <c r="AB1502" s="219">
        <v>5</v>
      </c>
      <c r="AC1502" s="219"/>
      <c r="AD1502" s="219"/>
      <c r="AE1502" s="10">
        <v>67</v>
      </c>
    </row>
    <row r="1503" spans="1:31" ht="36" hidden="1" customHeight="1">
      <c r="A1503" s="32">
        <v>68</v>
      </c>
      <c r="B1503" s="219" t="s">
        <v>4478</v>
      </c>
      <c r="C1503" s="219" t="s">
        <v>4479</v>
      </c>
      <c r="D1503" s="219" t="s">
        <v>32</v>
      </c>
      <c r="E1503" s="219" t="s">
        <v>1177</v>
      </c>
      <c r="F1503" s="220">
        <v>7095500</v>
      </c>
      <c r="G1503" s="221"/>
      <c r="H1503" s="26"/>
      <c r="I1503" s="26"/>
      <c r="J1503" s="26"/>
      <c r="K1503" s="221"/>
      <c r="L1503" s="26"/>
      <c r="M1503" s="221"/>
      <c r="N1503" s="26"/>
      <c r="O1503" s="26"/>
      <c r="P1503" s="26"/>
      <c r="Q1503" s="26"/>
      <c r="R1503" s="222">
        <v>0</v>
      </c>
      <c r="S1503" s="26"/>
      <c r="T1503" s="26"/>
      <c r="U1503" s="26"/>
      <c r="V1503" s="16">
        <f t="shared" si="50"/>
        <v>1094.83565</v>
      </c>
      <c r="W1503" s="28">
        <f t="shared" si="51"/>
        <v>1094.83565</v>
      </c>
      <c r="X1503" s="28">
        <v>1094.83565</v>
      </c>
      <c r="Y1503" s="11" t="s">
        <v>51</v>
      </c>
      <c r="Z1503" s="219">
        <v>54</v>
      </c>
      <c r="AA1503" s="219">
        <v>12</v>
      </c>
      <c r="AB1503" s="219">
        <v>5</v>
      </c>
      <c r="AC1503" s="219" t="s">
        <v>4480</v>
      </c>
      <c r="AD1503" s="219">
        <v>1211</v>
      </c>
      <c r="AE1503" s="10">
        <v>68</v>
      </c>
    </row>
    <row r="1504" spans="1:31" ht="36" hidden="1" customHeight="1">
      <c r="A1504" s="32">
        <v>69</v>
      </c>
      <c r="B1504" s="219" t="s">
        <v>4481</v>
      </c>
      <c r="C1504" s="219" t="s">
        <v>4482</v>
      </c>
      <c r="D1504" s="219" t="s">
        <v>32</v>
      </c>
      <c r="E1504" s="219" t="s">
        <v>2447</v>
      </c>
      <c r="F1504" s="220">
        <v>6694800</v>
      </c>
      <c r="G1504" s="221"/>
      <c r="H1504" s="26"/>
      <c r="I1504" s="26"/>
      <c r="J1504" s="26"/>
      <c r="K1504" s="221"/>
      <c r="L1504" s="26"/>
      <c r="M1504" s="221"/>
      <c r="N1504" s="26"/>
      <c r="O1504" s="26"/>
      <c r="P1504" s="26"/>
      <c r="Q1504" s="26"/>
      <c r="R1504" s="222">
        <v>0</v>
      </c>
      <c r="S1504" s="26"/>
      <c r="T1504" s="26"/>
      <c r="U1504" s="26"/>
      <c r="V1504" s="16">
        <f t="shared" si="50"/>
        <v>1033.00764</v>
      </c>
      <c r="W1504" s="28">
        <f t="shared" si="51"/>
        <v>1033.00764</v>
      </c>
      <c r="X1504" s="28">
        <v>1033.00764</v>
      </c>
      <c r="Y1504" s="11" t="s">
        <v>51</v>
      </c>
      <c r="Z1504" s="219">
        <v>54</v>
      </c>
      <c r="AA1504" s="219">
        <v>12</v>
      </c>
      <c r="AB1504" s="219">
        <v>5</v>
      </c>
      <c r="AC1504" s="219"/>
      <c r="AD1504" s="219"/>
      <c r="AE1504" s="10">
        <v>69</v>
      </c>
    </row>
    <row r="1505" spans="1:31" ht="36" hidden="1" customHeight="1">
      <c r="A1505" s="32">
        <v>70</v>
      </c>
      <c r="B1505" s="219" t="s">
        <v>4483</v>
      </c>
      <c r="C1505" s="219" t="s">
        <v>4484</v>
      </c>
      <c r="D1505" s="219" t="s">
        <v>32</v>
      </c>
      <c r="E1505" s="219" t="s">
        <v>4485</v>
      </c>
      <c r="F1505" s="220">
        <v>25960600</v>
      </c>
      <c r="G1505" s="221"/>
      <c r="H1505" s="26"/>
      <c r="I1505" s="26"/>
      <c r="J1505" s="26"/>
      <c r="K1505" s="221"/>
      <c r="L1505" s="26"/>
      <c r="M1505" s="221"/>
      <c r="N1505" s="26"/>
      <c r="O1505" s="26"/>
      <c r="P1505" s="26"/>
      <c r="Q1505" s="26"/>
      <c r="R1505" s="222">
        <v>0</v>
      </c>
      <c r="S1505" s="26"/>
      <c r="T1505" s="26"/>
      <c r="U1505" s="26"/>
      <c r="V1505" s="16">
        <f t="shared" si="50"/>
        <v>4005.7205800000002</v>
      </c>
      <c r="W1505" s="28">
        <f t="shared" si="51"/>
        <v>4005.7205800000002</v>
      </c>
      <c r="X1505" s="28">
        <v>4005.7205800000002</v>
      </c>
      <c r="Y1505" s="11" t="s">
        <v>51</v>
      </c>
      <c r="Z1505" s="219">
        <v>54</v>
      </c>
      <c r="AA1505" s="219">
        <v>12</v>
      </c>
      <c r="AB1505" s="219">
        <v>5</v>
      </c>
      <c r="AC1505" s="219"/>
      <c r="AD1505" s="219"/>
      <c r="AE1505" s="10">
        <v>70</v>
      </c>
    </row>
    <row r="1506" spans="1:31" ht="36" hidden="1" customHeight="1">
      <c r="A1506" s="32">
        <v>71</v>
      </c>
      <c r="B1506" s="219" t="s">
        <v>4486</v>
      </c>
      <c r="C1506" s="219" t="s">
        <v>4487</v>
      </c>
      <c r="D1506" s="219" t="s">
        <v>32</v>
      </c>
      <c r="E1506" s="219" t="s">
        <v>2018</v>
      </c>
      <c r="F1506" s="220">
        <v>7170800</v>
      </c>
      <c r="G1506" s="221"/>
      <c r="H1506" s="26"/>
      <c r="I1506" s="26"/>
      <c r="J1506" s="26"/>
      <c r="K1506" s="221"/>
      <c r="L1506" s="26"/>
      <c r="M1506" s="221"/>
      <c r="N1506" s="26"/>
      <c r="O1506" s="26"/>
      <c r="P1506" s="26"/>
      <c r="Q1506" s="26"/>
      <c r="R1506" s="222">
        <v>0</v>
      </c>
      <c r="S1506" s="26"/>
      <c r="T1506" s="26"/>
      <c r="U1506" s="26"/>
      <c r="V1506" s="16">
        <f t="shared" si="50"/>
        <v>1106.45444</v>
      </c>
      <c r="W1506" s="28">
        <f t="shared" si="51"/>
        <v>1106.45444</v>
      </c>
      <c r="X1506" s="28">
        <v>1106.45444</v>
      </c>
      <c r="Y1506" s="11" t="s">
        <v>51</v>
      </c>
      <c r="Z1506" s="219">
        <v>54</v>
      </c>
      <c r="AA1506" s="219">
        <v>12</v>
      </c>
      <c r="AB1506" s="219">
        <v>5</v>
      </c>
      <c r="AC1506" s="219" t="s">
        <v>4488</v>
      </c>
      <c r="AD1506" s="219">
        <v>3243</v>
      </c>
      <c r="AE1506" s="10">
        <v>71</v>
      </c>
    </row>
    <row r="1507" spans="1:31" ht="36" hidden="1" customHeight="1">
      <c r="A1507" s="32">
        <v>72</v>
      </c>
      <c r="B1507" s="219" t="s">
        <v>4489</v>
      </c>
      <c r="C1507" s="219" t="s">
        <v>4490</v>
      </c>
      <c r="D1507" s="219" t="s">
        <v>32</v>
      </c>
      <c r="E1507" s="219" t="s">
        <v>619</v>
      </c>
      <c r="F1507" s="220">
        <v>17242000</v>
      </c>
      <c r="G1507" s="221"/>
      <c r="H1507" s="26"/>
      <c r="I1507" s="26"/>
      <c r="J1507" s="26"/>
      <c r="K1507" s="221"/>
      <c r="L1507" s="26"/>
      <c r="M1507" s="221"/>
      <c r="N1507" s="26"/>
      <c r="O1507" s="26"/>
      <c r="P1507" s="26"/>
      <c r="Q1507" s="26"/>
      <c r="R1507" s="222">
        <v>0</v>
      </c>
      <c r="S1507" s="26"/>
      <c r="T1507" s="26"/>
      <c r="U1507" s="26"/>
      <c r="V1507" s="16">
        <f t="shared" si="50"/>
        <v>2660.4406000000004</v>
      </c>
      <c r="W1507" s="28">
        <f t="shared" si="51"/>
        <v>2660.4406000000004</v>
      </c>
      <c r="X1507" s="28">
        <v>2660.4406000000004</v>
      </c>
      <c r="Y1507" s="11" t="s">
        <v>34</v>
      </c>
      <c r="Z1507" s="219">
        <v>54</v>
      </c>
      <c r="AA1507" s="219">
        <v>12</v>
      </c>
      <c r="AB1507" s="219">
        <v>5</v>
      </c>
      <c r="AC1507" s="219" t="s">
        <v>4491</v>
      </c>
      <c r="AD1507" s="219">
        <v>1045</v>
      </c>
      <c r="AE1507" s="10">
        <v>72</v>
      </c>
    </row>
    <row r="1508" spans="1:31" ht="36" hidden="1" customHeight="1">
      <c r="A1508" s="32">
        <v>73</v>
      </c>
      <c r="B1508" s="219" t="s">
        <v>4492</v>
      </c>
      <c r="C1508" s="219" t="s">
        <v>4493</v>
      </c>
      <c r="D1508" s="219" t="s">
        <v>32</v>
      </c>
      <c r="E1508" s="219" t="s">
        <v>619</v>
      </c>
      <c r="F1508" s="220">
        <v>60453000</v>
      </c>
      <c r="G1508" s="221"/>
      <c r="H1508" s="26"/>
      <c r="I1508" s="26"/>
      <c r="J1508" s="26"/>
      <c r="K1508" s="221"/>
      <c r="L1508" s="26"/>
      <c r="M1508" s="221"/>
      <c r="N1508" s="26"/>
      <c r="O1508" s="26"/>
      <c r="P1508" s="26"/>
      <c r="Q1508" s="26"/>
      <c r="R1508" s="222">
        <v>0</v>
      </c>
      <c r="S1508" s="26"/>
      <c r="T1508" s="26"/>
      <c r="U1508" s="26"/>
      <c r="V1508" s="16">
        <f t="shared" si="50"/>
        <v>9327.8978999999999</v>
      </c>
      <c r="W1508" s="28">
        <f t="shared" si="51"/>
        <v>9327.8978999999999</v>
      </c>
      <c r="X1508" s="28">
        <v>9327.8978999999999</v>
      </c>
      <c r="Y1508" s="11" t="s">
        <v>34</v>
      </c>
      <c r="Z1508" s="219">
        <v>54</v>
      </c>
      <c r="AA1508" s="219">
        <v>12</v>
      </c>
      <c r="AB1508" s="219">
        <v>5</v>
      </c>
      <c r="AC1508" s="219"/>
      <c r="AD1508" s="219"/>
      <c r="AE1508" s="10">
        <v>73</v>
      </c>
    </row>
    <row r="1509" spans="1:31" ht="36" hidden="1" customHeight="1">
      <c r="A1509" s="32">
        <v>74</v>
      </c>
      <c r="B1509" s="219" t="s">
        <v>4494</v>
      </c>
      <c r="C1509" s="219" t="s">
        <v>4495</v>
      </c>
      <c r="D1509" s="219" t="s">
        <v>32</v>
      </c>
      <c r="E1509" s="219" t="s">
        <v>4496</v>
      </c>
      <c r="F1509" s="220">
        <v>6976000</v>
      </c>
      <c r="G1509" s="221"/>
      <c r="H1509" s="26"/>
      <c r="I1509" s="26"/>
      <c r="J1509" s="26"/>
      <c r="K1509" s="221"/>
      <c r="L1509" s="26"/>
      <c r="M1509" s="221"/>
      <c r="N1509" s="26"/>
      <c r="O1509" s="26"/>
      <c r="P1509" s="26"/>
      <c r="Q1509" s="26"/>
      <c r="R1509" s="222">
        <v>0</v>
      </c>
      <c r="S1509" s="26"/>
      <c r="T1509" s="26"/>
      <c r="U1509" s="26"/>
      <c r="V1509" s="16">
        <f t="shared" si="50"/>
        <v>1076.3968</v>
      </c>
      <c r="W1509" s="28">
        <f t="shared" si="51"/>
        <v>1076.3968</v>
      </c>
      <c r="X1509" s="28">
        <v>1076.3968</v>
      </c>
      <c r="Y1509" s="11" t="s">
        <v>34</v>
      </c>
      <c r="Z1509" s="219">
        <v>54</v>
      </c>
      <c r="AA1509" s="219">
        <v>12</v>
      </c>
      <c r="AB1509" s="219">
        <v>5</v>
      </c>
      <c r="AC1509" s="219" t="s">
        <v>4497</v>
      </c>
      <c r="AD1509" s="219">
        <v>1180</v>
      </c>
      <c r="AE1509" s="10">
        <v>74</v>
      </c>
    </row>
    <row r="1510" spans="1:31" ht="36" hidden="1" customHeight="1">
      <c r="A1510" s="32">
        <v>75</v>
      </c>
      <c r="B1510" s="219" t="s">
        <v>4498</v>
      </c>
      <c r="C1510" s="219" t="s">
        <v>4499</v>
      </c>
      <c r="D1510" s="219" t="s">
        <v>32</v>
      </c>
      <c r="E1510" s="219" t="s">
        <v>4500</v>
      </c>
      <c r="F1510" s="220">
        <v>9400200</v>
      </c>
      <c r="G1510" s="221"/>
      <c r="H1510" s="26"/>
      <c r="I1510" s="26"/>
      <c r="J1510" s="26"/>
      <c r="K1510" s="221"/>
      <c r="L1510" s="26"/>
      <c r="M1510" s="221"/>
      <c r="N1510" s="26"/>
      <c r="O1510" s="26"/>
      <c r="P1510" s="26"/>
      <c r="Q1510" s="26"/>
      <c r="R1510" s="222">
        <v>0</v>
      </c>
      <c r="S1510" s="26"/>
      <c r="T1510" s="26"/>
      <c r="U1510" s="26"/>
      <c r="V1510" s="16">
        <f t="shared" si="50"/>
        <v>1450.4508600000001</v>
      </c>
      <c r="W1510" s="28">
        <f t="shared" si="51"/>
        <v>1450.4508600000001</v>
      </c>
      <c r="X1510" s="28">
        <v>1450.4508600000001</v>
      </c>
      <c r="Y1510" s="11" t="s">
        <v>51</v>
      </c>
      <c r="Z1510" s="219">
        <v>54</v>
      </c>
      <c r="AA1510" s="219">
        <v>12</v>
      </c>
      <c r="AB1510" s="219">
        <v>5</v>
      </c>
      <c r="AC1510" s="219" t="s">
        <v>4501</v>
      </c>
      <c r="AD1510" s="219">
        <v>1119</v>
      </c>
      <c r="AE1510" s="10">
        <v>75</v>
      </c>
    </row>
    <row r="1511" spans="1:31" ht="36" hidden="1" customHeight="1">
      <c r="A1511" s="32">
        <v>76</v>
      </c>
      <c r="B1511" s="219" t="s">
        <v>4502</v>
      </c>
      <c r="C1511" s="219" t="s">
        <v>4503</v>
      </c>
      <c r="D1511" s="219" t="s">
        <v>32</v>
      </c>
      <c r="E1511" s="219" t="s">
        <v>289</v>
      </c>
      <c r="F1511" s="220">
        <v>58300000</v>
      </c>
      <c r="G1511" s="221"/>
      <c r="H1511" s="26"/>
      <c r="I1511" s="26"/>
      <c r="J1511" s="26"/>
      <c r="K1511" s="221"/>
      <c r="L1511" s="26"/>
      <c r="M1511" s="221"/>
      <c r="N1511" s="26"/>
      <c r="O1511" s="26"/>
      <c r="P1511" s="26"/>
      <c r="Q1511" s="26"/>
      <c r="R1511" s="222">
        <v>0</v>
      </c>
      <c r="S1511" s="26"/>
      <c r="T1511" s="26"/>
      <c r="U1511" s="26"/>
      <c r="V1511" s="16">
        <f t="shared" si="50"/>
        <v>8995.69</v>
      </c>
      <c r="W1511" s="28">
        <f t="shared" si="51"/>
        <v>8995.69</v>
      </c>
      <c r="X1511" s="28">
        <v>8995.69</v>
      </c>
      <c r="Y1511" s="11" t="s">
        <v>34</v>
      </c>
      <c r="Z1511" s="219">
        <v>54</v>
      </c>
      <c r="AA1511" s="219">
        <v>12</v>
      </c>
      <c r="AB1511" s="219">
        <v>5</v>
      </c>
      <c r="AC1511" s="219" t="s">
        <v>4504</v>
      </c>
      <c r="AD1511" s="219">
        <v>1181</v>
      </c>
      <c r="AE1511" s="10">
        <v>76</v>
      </c>
    </row>
    <row r="1512" spans="1:31" ht="36" hidden="1" customHeight="1">
      <c r="A1512" s="32">
        <v>77</v>
      </c>
      <c r="B1512" s="219" t="s">
        <v>4505</v>
      </c>
      <c r="C1512" s="219" t="s">
        <v>4506</v>
      </c>
      <c r="D1512" s="219" t="s">
        <v>32</v>
      </c>
      <c r="E1512" s="219" t="s">
        <v>3042</v>
      </c>
      <c r="F1512" s="220">
        <v>10402900</v>
      </c>
      <c r="G1512" s="223"/>
      <c r="H1512" s="26"/>
      <c r="I1512" s="26"/>
      <c r="J1512" s="26"/>
      <c r="K1512" s="221"/>
      <c r="L1512" s="26"/>
      <c r="M1512" s="221"/>
      <c r="N1512" s="26"/>
      <c r="O1512" s="26"/>
      <c r="P1512" s="26"/>
      <c r="Q1512" s="26"/>
      <c r="R1512" s="222">
        <v>0</v>
      </c>
      <c r="S1512" s="26"/>
      <c r="T1512" s="26"/>
      <c r="U1512" s="26"/>
      <c r="V1512" s="16">
        <f t="shared" si="50"/>
        <v>1605.1674700000001</v>
      </c>
      <c r="W1512" s="28">
        <f t="shared" si="51"/>
        <v>1605.1674700000001</v>
      </c>
      <c r="X1512" s="28">
        <v>1605.1674700000001</v>
      </c>
      <c r="Y1512" s="11" t="s">
        <v>51</v>
      </c>
      <c r="Z1512" s="219">
        <v>54</v>
      </c>
      <c r="AA1512" s="219">
        <v>12</v>
      </c>
      <c r="AB1512" s="219">
        <v>5</v>
      </c>
      <c r="AC1512" s="219" t="s">
        <v>4507</v>
      </c>
      <c r="AD1512" s="219">
        <v>1182</v>
      </c>
      <c r="AE1512" s="10">
        <v>77</v>
      </c>
    </row>
    <row r="1513" spans="1:31" ht="36" hidden="1" customHeight="1">
      <c r="A1513" s="32">
        <v>78</v>
      </c>
      <c r="B1513" s="219" t="s">
        <v>4508</v>
      </c>
      <c r="C1513" s="219" t="s">
        <v>4509</v>
      </c>
      <c r="D1513" s="219" t="s">
        <v>32</v>
      </c>
      <c r="E1513" s="219" t="s">
        <v>4510</v>
      </c>
      <c r="F1513" s="220">
        <v>20588400</v>
      </c>
      <c r="G1513" s="221"/>
      <c r="H1513" s="26"/>
      <c r="I1513" s="26"/>
      <c r="J1513" s="26"/>
      <c r="K1513" s="221"/>
      <c r="L1513" s="26"/>
      <c r="M1513" s="221"/>
      <c r="N1513" s="26"/>
      <c r="O1513" s="26"/>
      <c r="P1513" s="26"/>
      <c r="Q1513" s="26"/>
      <c r="R1513" s="222">
        <v>0</v>
      </c>
      <c r="S1513" s="26"/>
      <c r="T1513" s="26"/>
      <c r="U1513" s="26"/>
      <c r="V1513" s="16">
        <f t="shared" si="50"/>
        <v>3176.7901200000001</v>
      </c>
      <c r="W1513" s="28">
        <f t="shared" si="51"/>
        <v>3176.7901200000001</v>
      </c>
      <c r="X1513" s="28">
        <v>3176.7901200000001</v>
      </c>
      <c r="Y1513" s="11" t="s">
        <v>51</v>
      </c>
      <c r="Z1513" s="219">
        <v>54</v>
      </c>
      <c r="AA1513" s="219">
        <v>12</v>
      </c>
      <c r="AB1513" s="219">
        <v>5</v>
      </c>
      <c r="AC1513" s="219" t="s">
        <v>4511</v>
      </c>
      <c r="AD1513" s="219">
        <v>1058</v>
      </c>
      <c r="AE1513" s="10">
        <v>78</v>
      </c>
    </row>
    <row r="1514" spans="1:31" ht="36" hidden="1" customHeight="1">
      <c r="A1514" s="32">
        <v>79</v>
      </c>
      <c r="B1514" s="219" t="s">
        <v>4512</v>
      </c>
      <c r="C1514" s="219" t="s">
        <v>4513</v>
      </c>
      <c r="D1514" s="219" t="s">
        <v>32</v>
      </c>
      <c r="E1514" s="219" t="s">
        <v>3042</v>
      </c>
      <c r="F1514" s="220">
        <v>24466000</v>
      </c>
      <c r="G1514" s="221"/>
      <c r="H1514" s="26"/>
      <c r="I1514" s="26"/>
      <c r="J1514" s="26"/>
      <c r="K1514" s="221"/>
      <c r="L1514" s="26"/>
      <c r="M1514" s="221"/>
      <c r="N1514" s="26"/>
      <c r="O1514" s="26"/>
      <c r="P1514" s="26"/>
      <c r="Q1514" s="26"/>
      <c r="R1514" s="222">
        <v>0</v>
      </c>
      <c r="S1514" s="26"/>
      <c r="T1514" s="26"/>
      <c r="U1514" s="26"/>
      <c r="V1514" s="16">
        <f t="shared" si="50"/>
        <v>3775.1038000000003</v>
      </c>
      <c r="W1514" s="28">
        <f t="shared" si="51"/>
        <v>3775.1038000000003</v>
      </c>
      <c r="X1514" s="28">
        <v>3775.1038000000003</v>
      </c>
      <c r="Y1514" s="11" t="s">
        <v>34</v>
      </c>
      <c r="Z1514" s="219">
        <v>54</v>
      </c>
      <c r="AA1514" s="219">
        <v>12</v>
      </c>
      <c r="AB1514" s="219">
        <v>5</v>
      </c>
      <c r="AC1514" s="219" t="s">
        <v>4514</v>
      </c>
      <c r="AD1514" s="219">
        <v>1111</v>
      </c>
      <c r="AE1514" s="10">
        <v>79</v>
      </c>
    </row>
    <row r="1515" spans="1:31" ht="36" hidden="1" customHeight="1">
      <c r="A1515" s="32">
        <v>80</v>
      </c>
      <c r="B1515" s="219" t="s">
        <v>4515</v>
      </c>
      <c r="C1515" s="219" t="s">
        <v>4516</v>
      </c>
      <c r="D1515" s="219" t="s">
        <v>32</v>
      </c>
      <c r="E1515" s="219" t="s">
        <v>1700</v>
      </c>
      <c r="F1515" s="220">
        <v>7697200</v>
      </c>
      <c r="G1515" s="221"/>
      <c r="H1515" s="26"/>
      <c r="I1515" s="26"/>
      <c r="J1515" s="26"/>
      <c r="K1515" s="221"/>
      <c r="L1515" s="26"/>
      <c r="M1515" s="221"/>
      <c r="N1515" s="26"/>
      <c r="O1515" s="26"/>
      <c r="P1515" s="26"/>
      <c r="Q1515" s="26"/>
      <c r="R1515" s="222">
        <v>0</v>
      </c>
      <c r="S1515" s="26"/>
      <c r="T1515" s="26"/>
      <c r="U1515" s="26"/>
      <c r="V1515" s="16">
        <f t="shared" si="50"/>
        <v>1187.67796</v>
      </c>
      <c r="W1515" s="28">
        <f t="shared" si="51"/>
        <v>1187.67796</v>
      </c>
      <c r="X1515" s="28">
        <v>1187.67796</v>
      </c>
      <c r="Y1515" s="11" t="s">
        <v>51</v>
      </c>
      <c r="Z1515" s="219">
        <v>54</v>
      </c>
      <c r="AA1515" s="219">
        <v>12</v>
      </c>
      <c r="AB1515" s="219">
        <v>5</v>
      </c>
      <c r="AC1515" s="219" t="s">
        <v>4517</v>
      </c>
      <c r="AD1515" s="219">
        <v>1038</v>
      </c>
      <c r="AE1515" s="10">
        <v>80</v>
      </c>
    </row>
    <row r="1516" spans="1:31" ht="36" hidden="1" customHeight="1">
      <c r="A1516" s="32">
        <v>81</v>
      </c>
      <c r="B1516" s="219" t="s">
        <v>4518</v>
      </c>
      <c r="C1516" s="219" t="s">
        <v>4519</v>
      </c>
      <c r="D1516" s="219" t="s">
        <v>32</v>
      </c>
      <c r="E1516" s="219" t="s">
        <v>4520</v>
      </c>
      <c r="F1516" s="220">
        <v>16729000</v>
      </c>
      <c r="G1516" s="221"/>
      <c r="H1516" s="26"/>
      <c r="I1516" s="26"/>
      <c r="J1516" s="26"/>
      <c r="K1516" s="221"/>
      <c r="L1516" s="26"/>
      <c r="M1516" s="221"/>
      <c r="N1516" s="26"/>
      <c r="O1516" s="26"/>
      <c r="P1516" s="26"/>
      <c r="Q1516" s="26"/>
      <c r="R1516" s="222">
        <v>0</v>
      </c>
      <c r="S1516" s="26"/>
      <c r="T1516" s="26"/>
      <c r="U1516" s="26"/>
      <c r="V1516" s="16">
        <f t="shared" si="50"/>
        <v>2581.2847000000002</v>
      </c>
      <c r="W1516" s="28">
        <f t="shared" si="51"/>
        <v>2581.2847000000002</v>
      </c>
      <c r="X1516" s="28">
        <v>2581.2847000000002</v>
      </c>
      <c r="Y1516" s="11" t="s">
        <v>34</v>
      </c>
      <c r="Z1516" s="219">
        <v>54</v>
      </c>
      <c r="AA1516" s="219">
        <v>12</v>
      </c>
      <c r="AB1516" s="219">
        <v>5</v>
      </c>
      <c r="AC1516" s="219" t="s">
        <v>4521</v>
      </c>
      <c r="AD1516" s="219">
        <v>1073</v>
      </c>
      <c r="AE1516" s="10">
        <v>81</v>
      </c>
    </row>
    <row r="1517" spans="1:31" ht="36" hidden="1" customHeight="1">
      <c r="A1517" s="32">
        <v>82</v>
      </c>
      <c r="B1517" s="219" t="s">
        <v>4522</v>
      </c>
      <c r="C1517" s="219" t="s">
        <v>4523</v>
      </c>
      <c r="D1517" s="219" t="s">
        <v>32</v>
      </c>
      <c r="E1517" s="219" t="s">
        <v>2264</v>
      </c>
      <c r="F1517" s="220">
        <v>43964000</v>
      </c>
      <c r="G1517" s="221"/>
      <c r="H1517" s="26"/>
      <c r="I1517" s="26"/>
      <c r="J1517" s="26"/>
      <c r="K1517" s="221"/>
      <c r="L1517" s="26"/>
      <c r="M1517" s="221"/>
      <c r="N1517" s="26"/>
      <c r="O1517" s="26"/>
      <c r="P1517" s="26"/>
      <c r="Q1517" s="26"/>
      <c r="R1517" s="222">
        <v>0</v>
      </c>
      <c r="S1517" s="26"/>
      <c r="T1517" s="26"/>
      <c r="U1517" s="26"/>
      <c r="V1517" s="16">
        <f t="shared" si="50"/>
        <v>6783.6452000000008</v>
      </c>
      <c r="W1517" s="28">
        <f t="shared" si="51"/>
        <v>6783.6452000000008</v>
      </c>
      <c r="X1517" s="28">
        <v>6783.6452000000008</v>
      </c>
      <c r="Y1517" s="11" t="s">
        <v>34</v>
      </c>
      <c r="Z1517" s="219">
        <v>54</v>
      </c>
      <c r="AA1517" s="219">
        <v>12</v>
      </c>
      <c r="AB1517" s="219">
        <v>5</v>
      </c>
      <c r="AC1517" s="219" t="s">
        <v>4524</v>
      </c>
      <c r="AD1517" s="219">
        <v>1052</v>
      </c>
      <c r="AE1517" s="10">
        <v>82</v>
      </c>
    </row>
    <row r="1518" spans="1:31" ht="36" hidden="1" customHeight="1">
      <c r="A1518" s="32">
        <v>83</v>
      </c>
      <c r="B1518" s="219" t="s">
        <v>4525</v>
      </c>
      <c r="C1518" s="219" t="s">
        <v>4526</v>
      </c>
      <c r="D1518" s="219" t="s">
        <v>32</v>
      </c>
      <c r="E1518" s="219" t="s">
        <v>1131</v>
      </c>
      <c r="F1518" s="220">
        <v>56223000</v>
      </c>
      <c r="G1518" s="223"/>
      <c r="H1518" s="26"/>
      <c r="I1518" s="26"/>
      <c r="J1518" s="26"/>
      <c r="K1518" s="221"/>
      <c r="L1518" s="26"/>
      <c r="M1518" s="221"/>
      <c r="N1518" s="26"/>
      <c r="O1518" s="26"/>
      <c r="P1518" s="26"/>
      <c r="Q1518" s="26"/>
      <c r="R1518" s="222">
        <v>0</v>
      </c>
      <c r="S1518" s="26"/>
      <c r="T1518" s="26"/>
      <c r="U1518" s="26"/>
      <c r="V1518" s="16">
        <f t="shared" si="50"/>
        <v>8675.2089000000014</v>
      </c>
      <c r="W1518" s="28">
        <f t="shared" si="51"/>
        <v>8675.2089000000014</v>
      </c>
      <c r="X1518" s="28">
        <v>8675.2089000000014</v>
      </c>
      <c r="Y1518" s="11" t="s">
        <v>51</v>
      </c>
      <c r="Z1518" s="219">
        <v>54</v>
      </c>
      <c r="AA1518" s="219">
        <v>12</v>
      </c>
      <c r="AB1518" s="219">
        <v>5</v>
      </c>
      <c r="AC1518" s="219" t="s">
        <v>4527</v>
      </c>
      <c r="AD1518" s="219">
        <v>1094</v>
      </c>
      <c r="AE1518" s="10">
        <v>83</v>
      </c>
    </row>
    <row r="1519" spans="1:31" ht="36" hidden="1" customHeight="1">
      <c r="A1519" s="32">
        <v>84</v>
      </c>
      <c r="B1519" s="219" t="s">
        <v>4528</v>
      </c>
      <c r="C1519" s="219" t="s">
        <v>4529</v>
      </c>
      <c r="D1519" s="219" t="s">
        <v>32</v>
      </c>
      <c r="E1519" s="219" t="s">
        <v>289</v>
      </c>
      <c r="F1519" s="220">
        <v>38681900</v>
      </c>
      <c r="G1519" s="223"/>
      <c r="H1519" s="26"/>
      <c r="I1519" s="26"/>
      <c r="J1519" s="26"/>
      <c r="K1519" s="221"/>
      <c r="L1519" s="26"/>
      <c r="M1519" s="221"/>
      <c r="N1519" s="26"/>
      <c r="O1519" s="26"/>
      <c r="P1519" s="26"/>
      <c r="Q1519" s="26"/>
      <c r="R1519" s="222">
        <v>0</v>
      </c>
      <c r="S1519" s="26"/>
      <c r="T1519" s="26"/>
      <c r="U1519" s="26"/>
      <c r="V1519" s="16">
        <f t="shared" si="50"/>
        <v>5968.6171700000004</v>
      </c>
      <c r="W1519" s="28">
        <f t="shared" si="51"/>
        <v>5968.6171700000004</v>
      </c>
      <c r="X1519" s="28">
        <v>5968.6171700000004</v>
      </c>
      <c r="Y1519" s="11" t="s">
        <v>51</v>
      </c>
      <c r="Z1519" s="219">
        <v>54</v>
      </c>
      <c r="AA1519" s="219">
        <v>12</v>
      </c>
      <c r="AB1519" s="219">
        <v>5</v>
      </c>
      <c r="AC1519" s="219" t="s">
        <v>4530</v>
      </c>
      <c r="AD1519" s="219">
        <v>1088</v>
      </c>
      <c r="AE1519" s="10">
        <v>84</v>
      </c>
    </row>
    <row r="1520" spans="1:31" ht="36" hidden="1" customHeight="1">
      <c r="A1520" s="32">
        <v>85</v>
      </c>
      <c r="B1520" s="219" t="s">
        <v>4531</v>
      </c>
      <c r="C1520" s="219" t="s">
        <v>4532</v>
      </c>
      <c r="D1520" s="219" t="s">
        <v>32</v>
      </c>
      <c r="E1520" s="219" t="s">
        <v>2464</v>
      </c>
      <c r="F1520" s="220">
        <v>12911700</v>
      </c>
      <c r="G1520" s="221"/>
      <c r="H1520" s="26"/>
      <c r="I1520" s="26"/>
      <c r="J1520" s="26"/>
      <c r="K1520" s="221"/>
      <c r="L1520" s="26"/>
      <c r="M1520" s="221"/>
      <c r="N1520" s="26"/>
      <c r="O1520" s="26"/>
      <c r="P1520" s="26"/>
      <c r="Q1520" s="26"/>
      <c r="R1520" s="222">
        <v>0</v>
      </c>
      <c r="S1520" s="26"/>
      <c r="T1520" s="26"/>
      <c r="U1520" s="26"/>
      <c r="V1520" s="16">
        <f t="shared" si="50"/>
        <v>1992.2753100000002</v>
      </c>
      <c r="W1520" s="28">
        <f t="shared" si="51"/>
        <v>1992.2753100000002</v>
      </c>
      <c r="X1520" s="28">
        <v>1992.2753100000002</v>
      </c>
      <c r="Y1520" s="11" t="s">
        <v>51</v>
      </c>
      <c r="Z1520" s="219">
        <v>54</v>
      </c>
      <c r="AA1520" s="219">
        <v>12</v>
      </c>
      <c r="AB1520" s="219">
        <v>5</v>
      </c>
      <c r="AC1520" s="219" t="s">
        <v>4533</v>
      </c>
      <c r="AD1520" s="219">
        <v>1074</v>
      </c>
      <c r="AE1520" s="10">
        <v>85</v>
      </c>
    </row>
    <row r="1521" spans="1:31" ht="36" hidden="1" customHeight="1">
      <c r="A1521" s="32">
        <v>86</v>
      </c>
      <c r="B1521" s="219" t="s">
        <v>4534</v>
      </c>
      <c r="C1521" s="219" t="s">
        <v>4535</v>
      </c>
      <c r="D1521" s="219" t="s">
        <v>32</v>
      </c>
      <c r="E1521" s="219" t="s">
        <v>289</v>
      </c>
      <c r="F1521" s="220">
        <v>11248400</v>
      </c>
      <c r="G1521" s="221"/>
      <c r="H1521" s="26"/>
      <c r="I1521" s="26"/>
      <c r="J1521" s="26"/>
      <c r="K1521" s="221"/>
      <c r="L1521" s="26"/>
      <c r="M1521" s="221"/>
      <c r="N1521" s="26"/>
      <c r="O1521" s="26"/>
      <c r="P1521" s="26"/>
      <c r="Q1521" s="26"/>
      <c r="R1521" s="222">
        <v>0</v>
      </c>
      <c r="S1521" s="26"/>
      <c r="T1521" s="26"/>
      <c r="U1521" s="26"/>
      <c r="V1521" s="16">
        <f t="shared" si="50"/>
        <v>1735.6281200000001</v>
      </c>
      <c r="W1521" s="28">
        <f t="shared" si="51"/>
        <v>1735.6281200000001</v>
      </c>
      <c r="X1521" s="28">
        <v>1735.6281200000001</v>
      </c>
      <c r="Y1521" s="11" t="s">
        <v>51</v>
      </c>
      <c r="Z1521" s="219">
        <v>54</v>
      </c>
      <c r="AA1521" s="219">
        <v>12</v>
      </c>
      <c r="AB1521" s="219">
        <v>5</v>
      </c>
      <c r="AC1521" s="219" t="s">
        <v>4536</v>
      </c>
      <c r="AD1521" s="219">
        <v>1186</v>
      </c>
      <c r="AE1521" s="10">
        <v>86</v>
      </c>
    </row>
    <row r="1522" spans="1:31" ht="36" hidden="1" customHeight="1">
      <c r="A1522" s="32">
        <v>87</v>
      </c>
      <c r="B1522" s="219" t="s">
        <v>4537</v>
      </c>
      <c r="C1522" s="219" t="s">
        <v>4538</v>
      </c>
      <c r="D1522" s="219" t="s">
        <v>32</v>
      </c>
      <c r="E1522" s="219" t="s">
        <v>4539</v>
      </c>
      <c r="F1522" s="220">
        <v>9887700</v>
      </c>
      <c r="G1522" s="221"/>
      <c r="H1522" s="26"/>
      <c r="I1522" s="26"/>
      <c r="J1522" s="26"/>
      <c r="K1522" s="221"/>
      <c r="L1522" s="26"/>
      <c r="M1522" s="221"/>
      <c r="N1522" s="26"/>
      <c r="O1522" s="26"/>
      <c r="P1522" s="26"/>
      <c r="Q1522" s="26"/>
      <c r="R1522" s="222">
        <v>587000000</v>
      </c>
      <c r="S1522" s="26"/>
      <c r="T1522" s="26"/>
      <c r="U1522" s="26"/>
      <c r="V1522" s="16">
        <f t="shared" si="50"/>
        <v>529825.67211000004</v>
      </c>
      <c r="W1522" s="28">
        <f t="shared" si="51"/>
        <v>1525.6721100000002</v>
      </c>
      <c r="X1522" s="28">
        <v>529825.67211000004</v>
      </c>
      <c r="Y1522" s="11" t="s">
        <v>51</v>
      </c>
      <c r="Z1522" s="219">
        <v>54</v>
      </c>
      <c r="AA1522" s="219">
        <v>12</v>
      </c>
      <c r="AB1522" s="219">
        <v>5</v>
      </c>
      <c r="AC1522" s="219" t="s">
        <v>4540</v>
      </c>
      <c r="AD1522" s="219">
        <v>1086</v>
      </c>
      <c r="AE1522" s="10">
        <v>87</v>
      </c>
    </row>
    <row r="1523" spans="1:31" ht="36" hidden="1" customHeight="1">
      <c r="A1523" s="32">
        <v>88</v>
      </c>
      <c r="B1523" s="219" t="s">
        <v>4541</v>
      </c>
      <c r="C1523" s="219" t="s">
        <v>4542</v>
      </c>
      <c r="D1523" s="219" t="s">
        <v>32</v>
      </c>
      <c r="E1523" s="219" t="s">
        <v>289</v>
      </c>
      <c r="F1523" s="220">
        <v>359850624</v>
      </c>
      <c r="G1523" s="221"/>
      <c r="H1523" s="26"/>
      <c r="I1523" s="26"/>
      <c r="J1523" s="26"/>
      <c r="K1523" s="221"/>
      <c r="L1523" s="26"/>
      <c r="M1523" s="221"/>
      <c r="N1523" s="26"/>
      <c r="O1523" s="26"/>
      <c r="P1523" s="26"/>
      <c r="Q1523" s="26"/>
      <c r="R1523" s="222">
        <v>0</v>
      </c>
      <c r="S1523" s="26"/>
      <c r="T1523" s="26"/>
      <c r="U1523" s="26"/>
      <c r="V1523" s="16">
        <f t="shared" si="50"/>
        <v>55524.951283200004</v>
      </c>
      <c r="W1523" s="28">
        <f t="shared" si="51"/>
        <v>55524.951283200004</v>
      </c>
      <c r="X1523" s="28">
        <v>55524.951283200004</v>
      </c>
      <c r="Y1523" s="11" t="s">
        <v>34</v>
      </c>
      <c r="Z1523" s="219">
        <v>54</v>
      </c>
      <c r="AA1523" s="219">
        <v>12</v>
      </c>
      <c r="AB1523" s="219">
        <v>5</v>
      </c>
      <c r="AC1523" s="219" t="s">
        <v>7378</v>
      </c>
      <c r="AD1523" s="219">
        <v>1215</v>
      </c>
      <c r="AE1523" s="10">
        <v>88</v>
      </c>
    </row>
    <row r="1524" spans="1:31" ht="36" hidden="1" customHeight="1">
      <c r="A1524" s="32">
        <v>89</v>
      </c>
      <c r="B1524" s="219" t="s">
        <v>4543</v>
      </c>
      <c r="C1524" s="219" t="s">
        <v>4544</v>
      </c>
      <c r="D1524" s="219" t="s">
        <v>32</v>
      </c>
      <c r="E1524" s="219" t="s">
        <v>33</v>
      </c>
      <c r="F1524" s="220">
        <v>30706000</v>
      </c>
      <c r="G1524" s="221"/>
      <c r="H1524" s="26"/>
      <c r="I1524" s="26"/>
      <c r="J1524" s="26"/>
      <c r="K1524" s="221"/>
      <c r="L1524" s="26"/>
      <c r="M1524" s="221"/>
      <c r="N1524" s="26"/>
      <c r="O1524" s="26"/>
      <c r="P1524" s="26"/>
      <c r="Q1524" s="26"/>
      <c r="R1524" s="222">
        <v>0</v>
      </c>
      <c r="S1524" s="26"/>
      <c r="T1524" s="26"/>
      <c r="U1524" s="26"/>
      <c r="V1524" s="16">
        <f t="shared" si="50"/>
        <v>4737.9358000000002</v>
      </c>
      <c r="W1524" s="28">
        <f t="shared" si="51"/>
        <v>4737.9358000000002</v>
      </c>
      <c r="X1524" s="28">
        <v>4737.9358000000002</v>
      </c>
      <c r="Y1524" s="11" t="s">
        <v>34</v>
      </c>
      <c r="Z1524" s="219">
        <v>54</v>
      </c>
      <c r="AA1524" s="219">
        <v>12</v>
      </c>
      <c r="AB1524" s="219">
        <v>5</v>
      </c>
      <c r="AC1524" s="219" t="s">
        <v>4545</v>
      </c>
      <c r="AD1524" s="219">
        <v>1056</v>
      </c>
      <c r="AE1524" s="10">
        <v>89</v>
      </c>
    </row>
    <row r="1525" spans="1:31" ht="36" hidden="1" customHeight="1">
      <c r="A1525" s="32">
        <v>90</v>
      </c>
      <c r="B1525" s="219" t="s">
        <v>4546</v>
      </c>
      <c r="C1525" s="219" t="s">
        <v>4547</v>
      </c>
      <c r="D1525" s="219" t="s">
        <v>32</v>
      </c>
      <c r="E1525" s="219" t="s">
        <v>4548</v>
      </c>
      <c r="F1525" s="220">
        <v>7591700</v>
      </c>
      <c r="G1525" s="221"/>
      <c r="H1525" s="26"/>
      <c r="I1525" s="26"/>
      <c r="J1525" s="26"/>
      <c r="K1525" s="221"/>
      <c r="L1525" s="26"/>
      <c r="M1525" s="221"/>
      <c r="N1525" s="26"/>
      <c r="O1525" s="26"/>
      <c r="P1525" s="26"/>
      <c r="Q1525" s="26"/>
      <c r="R1525" s="222">
        <v>0</v>
      </c>
      <c r="S1525" s="26"/>
      <c r="T1525" s="26"/>
      <c r="U1525" s="26"/>
      <c r="V1525" s="16">
        <f t="shared" si="50"/>
        <v>1171.39931</v>
      </c>
      <c r="W1525" s="28">
        <f t="shared" si="51"/>
        <v>1171.39931</v>
      </c>
      <c r="X1525" s="28">
        <v>1171.39931</v>
      </c>
      <c r="Y1525" s="11" t="s">
        <v>51</v>
      </c>
      <c r="Z1525" s="219">
        <v>54</v>
      </c>
      <c r="AA1525" s="219">
        <v>12</v>
      </c>
      <c r="AB1525" s="219">
        <v>5</v>
      </c>
      <c r="AC1525" s="219"/>
      <c r="AD1525" s="219"/>
      <c r="AE1525" s="10">
        <v>90</v>
      </c>
    </row>
    <row r="1526" spans="1:31" ht="36" hidden="1" customHeight="1">
      <c r="A1526" s="32">
        <v>91</v>
      </c>
      <c r="B1526" s="219" t="s">
        <v>4549</v>
      </c>
      <c r="C1526" s="219" t="s">
        <v>4535</v>
      </c>
      <c r="D1526" s="219" t="s">
        <v>32</v>
      </c>
      <c r="E1526" s="219" t="s">
        <v>289</v>
      </c>
      <c r="F1526" s="220">
        <v>9396200</v>
      </c>
      <c r="G1526" s="221"/>
      <c r="H1526" s="26"/>
      <c r="I1526" s="26"/>
      <c r="J1526" s="26"/>
      <c r="K1526" s="221"/>
      <c r="L1526" s="26"/>
      <c r="M1526" s="221"/>
      <c r="N1526" s="26"/>
      <c r="O1526" s="26"/>
      <c r="P1526" s="26"/>
      <c r="Q1526" s="26"/>
      <c r="R1526" s="222">
        <v>0</v>
      </c>
      <c r="S1526" s="26"/>
      <c r="T1526" s="26"/>
      <c r="U1526" s="26"/>
      <c r="V1526" s="16">
        <f t="shared" si="50"/>
        <v>1449.83366</v>
      </c>
      <c r="W1526" s="28">
        <f t="shared" si="51"/>
        <v>1449.83366</v>
      </c>
      <c r="X1526" s="28">
        <v>1449.83366</v>
      </c>
      <c r="Y1526" s="11" t="s">
        <v>51</v>
      </c>
      <c r="Z1526" s="219">
        <v>54</v>
      </c>
      <c r="AA1526" s="219">
        <v>12</v>
      </c>
      <c r="AB1526" s="219">
        <v>5</v>
      </c>
      <c r="AC1526" s="219" t="s">
        <v>4550</v>
      </c>
      <c r="AD1526" s="219">
        <v>1107</v>
      </c>
      <c r="AE1526" s="10">
        <v>91</v>
      </c>
    </row>
    <row r="1527" spans="1:31" ht="36" hidden="1" customHeight="1">
      <c r="A1527" s="32">
        <v>92</v>
      </c>
      <c r="B1527" s="219" t="s">
        <v>4508</v>
      </c>
      <c r="C1527" s="219" t="s">
        <v>4551</v>
      </c>
      <c r="D1527" s="219" t="s">
        <v>32</v>
      </c>
      <c r="E1527" s="219" t="s">
        <v>4510</v>
      </c>
      <c r="F1527" s="220">
        <v>20588400</v>
      </c>
      <c r="G1527" s="221"/>
      <c r="H1527" s="26"/>
      <c r="I1527" s="26"/>
      <c r="J1527" s="26"/>
      <c r="K1527" s="221"/>
      <c r="L1527" s="26"/>
      <c r="M1527" s="221"/>
      <c r="N1527" s="26"/>
      <c r="O1527" s="26"/>
      <c r="P1527" s="26"/>
      <c r="Q1527" s="26"/>
      <c r="R1527" s="222">
        <v>0</v>
      </c>
      <c r="S1527" s="26"/>
      <c r="T1527" s="26"/>
      <c r="U1527" s="26"/>
      <c r="V1527" s="16">
        <f t="shared" si="50"/>
        <v>3176.7901200000001</v>
      </c>
      <c r="W1527" s="28">
        <f t="shared" si="51"/>
        <v>3176.7901200000001</v>
      </c>
      <c r="X1527" s="28">
        <v>3176.7901200000001</v>
      </c>
      <c r="Y1527" s="11" t="s">
        <v>51</v>
      </c>
      <c r="Z1527" s="219">
        <v>54</v>
      </c>
      <c r="AA1527" s="219">
        <v>12</v>
      </c>
      <c r="AB1527" s="219">
        <v>5</v>
      </c>
      <c r="AC1527" s="219" t="s">
        <v>4552</v>
      </c>
      <c r="AD1527" s="219">
        <v>1059</v>
      </c>
      <c r="AE1527" s="10">
        <v>92</v>
      </c>
    </row>
    <row r="1528" spans="1:31" ht="36" hidden="1" customHeight="1">
      <c r="A1528" s="32">
        <v>93</v>
      </c>
      <c r="B1528" s="219" t="s">
        <v>4553</v>
      </c>
      <c r="C1528" s="219" t="s">
        <v>4554</v>
      </c>
      <c r="D1528" s="219" t="s">
        <v>32</v>
      </c>
      <c r="E1528" s="219" t="s">
        <v>1128</v>
      </c>
      <c r="F1528" s="220">
        <v>18916640</v>
      </c>
      <c r="G1528" s="221"/>
      <c r="H1528" s="26"/>
      <c r="I1528" s="26"/>
      <c r="J1528" s="26"/>
      <c r="K1528" s="221"/>
      <c r="L1528" s="26"/>
      <c r="M1528" s="221"/>
      <c r="N1528" s="26"/>
      <c r="O1528" s="26"/>
      <c r="P1528" s="26"/>
      <c r="Q1528" s="26"/>
      <c r="R1528" s="222">
        <v>0</v>
      </c>
      <c r="S1528" s="26"/>
      <c r="T1528" s="26"/>
      <c r="U1528" s="26"/>
      <c r="V1528" s="16">
        <f t="shared" si="50"/>
        <v>2918.8375520000004</v>
      </c>
      <c r="W1528" s="28">
        <f t="shared" si="51"/>
        <v>2918.8375520000004</v>
      </c>
      <c r="X1528" s="28">
        <v>2918.8375520000004</v>
      </c>
      <c r="Y1528" s="11" t="s">
        <v>51</v>
      </c>
      <c r="Z1528" s="219">
        <v>54</v>
      </c>
      <c r="AA1528" s="219">
        <v>12</v>
      </c>
      <c r="AB1528" s="219">
        <v>5</v>
      </c>
      <c r="AC1528" s="219" t="s">
        <v>4555</v>
      </c>
      <c r="AD1528" s="219">
        <v>1057</v>
      </c>
      <c r="AE1528" s="10">
        <v>93</v>
      </c>
    </row>
    <row r="1529" spans="1:31" ht="36" hidden="1" customHeight="1">
      <c r="A1529" s="32">
        <v>94</v>
      </c>
      <c r="B1529" s="219" t="s">
        <v>4556</v>
      </c>
      <c r="C1529" s="219" t="s">
        <v>4557</v>
      </c>
      <c r="D1529" s="219" t="s">
        <v>32</v>
      </c>
      <c r="E1529" s="219" t="s">
        <v>3425</v>
      </c>
      <c r="F1529" s="220">
        <v>7892400</v>
      </c>
      <c r="G1529" s="221"/>
      <c r="H1529" s="26"/>
      <c r="I1529" s="26"/>
      <c r="J1529" s="26"/>
      <c r="K1529" s="221"/>
      <c r="L1529" s="26"/>
      <c r="M1529" s="221"/>
      <c r="N1529" s="26"/>
      <c r="O1529" s="26"/>
      <c r="P1529" s="26"/>
      <c r="Q1529" s="26"/>
      <c r="R1529" s="222">
        <v>0</v>
      </c>
      <c r="S1529" s="26"/>
      <c r="T1529" s="26"/>
      <c r="U1529" s="26"/>
      <c r="V1529" s="16">
        <f t="shared" si="50"/>
        <v>1217.7973200000001</v>
      </c>
      <c r="W1529" s="28">
        <f t="shared" si="51"/>
        <v>1217.7973200000001</v>
      </c>
      <c r="X1529" s="28">
        <v>1217.7973200000001</v>
      </c>
      <c r="Y1529" s="11" t="s">
        <v>51</v>
      </c>
      <c r="Z1529" s="219">
        <v>54</v>
      </c>
      <c r="AA1529" s="219">
        <v>12</v>
      </c>
      <c r="AB1529" s="219">
        <v>5</v>
      </c>
      <c r="AC1529" s="219" t="s">
        <v>4558</v>
      </c>
      <c r="AD1529" s="219">
        <v>1189</v>
      </c>
      <c r="AE1529" s="10">
        <v>94</v>
      </c>
    </row>
    <row r="1530" spans="1:31" ht="36" hidden="1" customHeight="1">
      <c r="A1530" s="32">
        <v>95</v>
      </c>
      <c r="B1530" s="219" t="s">
        <v>4559</v>
      </c>
      <c r="C1530" s="219" t="s">
        <v>4560</v>
      </c>
      <c r="D1530" s="219" t="s">
        <v>32</v>
      </c>
      <c r="E1530" s="219" t="s">
        <v>125</v>
      </c>
      <c r="F1530" s="220">
        <v>58001400</v>
      </c>
      <c r="G1530" s="221"/>
      <c r="H1530" s="26"/>
      <c r="I1530" s="26"/>
      <c r="J1530" s="26"/>
      <c r="K1530" s="221"/>
      <c r="L1530" s="26"/>
      <c r="M1530" s="221"/>
      <c r="N1530" s="26"/>
      <c r="O1530" s="26"/>
      <c r="P1530" s="26"/>
      <c r="Q1530" s="26"/>
      <c r="R1530" s="222">
        <v>0</v>
      </c>
      <c r="S1530" s="26"/>
      <c r="T1530" s="26"/>
      <c r="U1530" s="26"/>
      <c r="V1530" s="16">
        <f t="shared" si="50"/>
        <v>8949.6160200000013</v>
      </c>
      <c r="W1530" s="28">
        <f t="shared" si="51"/>
        <v>8949.6160200000013</v>
      </c>
      <c r="X1530" s="28">
        <v>8949.6160200000013</v>
      </c>
      <c r="Y1530" s="11" t="s">
        <v>51</v>
      </c>
      <c r="Z1530" s="219">
        <v>54</v>
      </c>
      <c r="AA1530" s="219">
        <v>12</v>
      </c>
      <c r="AB1530" s="219">
        <v>5</v>
      </c>
      <c r="AC1530" s="219" t="s">
        <v>4561</v>
      </c>
      <c r="AD1530" s="219">
        <v>1190</v>
      </c>
      <c r="AE1530" s="10">
        <v>95</v>
      </c>
    </row>
    <row r="1531" spans="1:31" ht="36" hidden="1" customHeight="1">
      <c r="A1531" s="32">
        <v>96</v>
      </c>
      <c r="B1531" s="219" t="s">
        <v>1436</v>
      </c>
      <c r="C1531" s="219" t="s">
        <v>4562</v>
      </c>
      <c r="D1531" s="219" t="s">
        <v>32</v>
      </c>
      <c r="E1531" s="219" t="s">
        <v>338</v>
      </c>
      <c r="F1531" s="220">
        <v>9508800</v>
      </c>
      <c r="G1531" s="221"/>
      <c r="H1531" s="26"/>
      <c r="I1531" s="26"/>
      <c r="J1531" s="26"/>
      <c r="K1531" s="221"/>
      <c r="L1531" s="26"/>
      <c r="M1531" s="221"/>
      <c r="N1531" s="26"/>
      <c r="O1531" s="26"/>
      <c r="P1531" s="26"/>
      <c r="Q1531" s="26"/>
      <c r="R1531" s="222">
        <v>0</v>
      </c>
      <c r="S1531" s="26"/>
      <c r="T1531" s="26"/>
      <c r="U1531" s="26"/>
      <c r="V1531" s="16">
        <f t="shared" si="50"/>
        <v>1467.20784</v>
      </c>
      <c r="W1531" s="28">
        <f t="shared" si="51"/>
        <v>1467.20784</v>
      </c>
      <c r="X1531" s="28">
        <v>1467.20784</v>
      </c>
      <c r="Y1531" s="11" t="s">
        <v>51</v>
      </c>
      <c r="Z1531" s="219">
        <v>54</v>
      </c>
      <c r="AA1531" s="219">
        <v>12</v>
      </c>
      <c r="AB1531" s="219">
        <v>5</v>
      </c>
      <c r="AC1531" s="219" t="s">
        <v>4563</v>
      </c>
      <c r="AD1531" s="219">
        <v>1067</v>
      </c>
      <c r="AE1531" s="10">
        <v>96</v>
      </c>
    </row>
    <row r="1532" spans="1:31" ht="36" hidden="1" customHeight="1">
      <c r="A1532" s="32">
        <v>97</v>
      </c>
      <c r="B1532" s="219" t="s">
        <v>4564</v>
      </c>
      <c r="C1532" s="219" t="s">
        <v>4565</v>
      </c>
      <c r="D1532" s="219" t="s">
        <v>32</v>
      </c>
      <c r="E1532" s="219" t="s">
        <v>522</v>
      </c>
      <c r="F1532" s="220">
        <v>6648700</v>
      </c>
      <c r="G1532" s="221"/>
      <c r="H1532" s="26"/>
      <c r="I1532" s="26"/>
      <c r="J1532" s="26"/>
      <c r="K1532" s="221"/>
      <c r="L1532" s="26"/>
      <c r="M1532" s="221"/>
      <c r="N1532" s="26"/>
      <c r="O1532" s="26"/>
      <c r="P1532" s="26"/>
      <c r="Q1532" s="26"/>
      <c r="R1532" s="222">
        <v>0</v>
      </c>
      <c r="S1532" s="26"/>
      <c r="T1532" s="26"/>
      <c r="U1532" s="26"/>
      <c r="V1532" s="16">
        <f t="shared" si="50"/>
        <v>1025.8944100000001</v>
      </c>
      <c r="W1532" s="28">
        <f t="shared" si="51"/>
        <v>1025.8944100000001</v>
      </c>
      <c r="X1532" s="28">
        <v>1025.8944100000001</v>
      </c>
      <c r="Y1532" s="11" t="s">
        <v>51</v>
      </c>
      <c r="Z1532" s="219">
        <v>54</v>
      </c>
      <c r="AA1532" s="219">
        <v>12</v>
      </c>
      <c r="AB1532" s="219">
        <v>5</v>
      </c>
      <c r="AC1532" s="219" t="s">
        <v>4566</v>
      </c>
      <c r="AD1532" s="219">
        <v>1191</v>
      </c>
      <c r="AE1532" s="10">
        <v>97</v>
      </c>
    </row>
    <row r="1533" spans="1:31" ht="36" hidden="1" customHeight="1">
      <c r="A1533" s="32">
        <v>98</v>
      </c>
      <c r="B1533" s="219" t="s">
        <v>4567</v>
      </c>
      <c r="C1533" s="219" t="s">
        <v>4568</v>
      </c>
      <c r="D1533" s="219" t="s">
        <v>32</v>
      </c>
      <c r="E1533" s="219" t="s">
        <v>1237</v>
      </c>
      <c r="F1533" s="220">
        <v>8529000</v>
      </c>
      <c r="G1533" s="221"/>
      <c r="H1533" s="26"/>
      <c r="I1533" s="26"/>
      <c r="J1533" s="26"/>
      <c r="K1533" s="221"/>
      <c r="L1533" s="26"/>
      <c r="M1533" s="221"/>
      <c r="N1533" s="26"/>
      <c r="O1533" s="26"/>
      <c r="P1533" s="26"/>
      <c r="Q1533" s="26"/>
      <c r="R1533" s="222">
        <v>0</v>
      </c>
      <c r="S1533" s="26"/>
      <c r="T1533" s="26"/>
      <c r="U1533" s="26"/>
      <c r="V1533" s="16">
        <f t="shared" si="50"/>
        <v>1316.0247000000002</v>
      </c>
      <c r="W1533" s="28">
        <f t="shared" si="51"/>
        <v>1316.0247000000002</v>
      </c>
      <c r="X1533" s="28">
        <v>1316.0247000000002</v>
      </c>
      <c r="Y1533" s="11" t="s">
        <v>51</v>
      </c>
      <c r="Z1533" s="219">
        <v>54</v>
      </c>
      <c r="AA1533" s="219">
        <v>12</v>
      </c>
      <c r="AB1533" s="219">
        <v>5</v>
      </c>
      <c r="AC1533" s="219" t="s">
        <v>4569</v>
      </c>
      <c r="AD1533" s="219">
        <v>1104</v>
      </c>
      <c r="AE1533" s="10">
        <v>98</v>
      </c>
    </row>
    <row r="1534" spans="1:31" ht="36" hidden="1" customHeight="1">
      <c r="A1534" s="32">
        <v>99</v>
      </c>
      <c r="B1534" s="219" t="s">
        <v>4570</v>
      </c>
      <c r="C1534" s="219" t="s">
        <v>4571</v>
      </c>
      <c r="D1534" s="219" t="s">
        <v>32</v>
      </c>
      <c r="E1534" s="219" t="s">
        <v>125</v>
      </c>
      <c r="F1534" s="220">
        <v>20199400</v>
      </c>
      <c r="G1534" s="221"/>
      <c r="H1534" s="26"/>
      <c r="I1534" s="26"/>
      <c r="J1534" s="26"/>
      <c r="K1534" s="221"/>
      <c r="L1534" s="26"/>
      <c r="M1534" s="221"/>
      <c r="N1534" s="26"/>
      <c r="O1534" s="26"/>
      <c r="P1534" s="26"/>
      <c r="Q1534" s="26"/>
      <c r="R1534" s="222">
        <v>0</v>
      </c>
      <c r="S1534" s="26"/>
      <c r="T1534" s="26"/>
      <c r="U1534" s="26"/>
      <c r="V1534" s="16">
        <f t="shared" si="50"/>
        <v>3116.7674200000001</v>
      </c>
      <c r="W1534" s="28">
        <f t="shared" si="51"/>
        <v>3116.7674200000001</v>
      </c>
      <c r="X1534" s="28">
        <v>3116.7674200000001</v>
      </c>
      <c r="Y1534" s="11" t="s">
        <v>51</v>
      </c>
      <c r="Z1534" s="219">
        <v>54</v>
      </c>
      <c r="AA1534" s="219">
        <v>12</v>
      </c>
      <c r="AB1534" s="219">
        <v>5</v>
      </c>
      <c r="AC1534" s="219" t="s">
        <v>4572</v>
      </c>
      <c r="AD1534" s="219">
        <v>1044</v>
      </c>
      <c r="AE1534" s="10">
        <v>99</v>
      </c>
    </row>
    <row r="1535" spans="1:31" ht="36" hidden="1" customHeight="1">
      <c r="A1535" s="32">
        <v>100</v>
      </c>
      <c r="B1535" s="219" t="s">
        <v>4573</v>
      </c>
      <c r="C1535" s="219" t="s">
        <v>4574</v>
      </c>
      <c r="D1535" s="219" t="s">
        <v>32</v>
      </c>
      <c r="E1535" s="219" t="s">
        <v>4575</v>
      </c>
      <c r="F1535" s="220">
        <v>12005800</v>
      </c>
      <c r="G1535" s="221"/>
      <c r="H1535" s="26"/>
      <c r="I1535" s="26"/>
      <c r="J1535" s="26"/>
      <c r="K1535" s="221"/>
      <c r="L1535" s="26"/>
      <c r="M1535" s="221"/>
      <c r="N1535" s="26"/>
      <c r="O1535" s="26"/>
      <c r="P1535" s="26"/>
      <c r="Q1535" s="26"/>
      <c r="R1535" s="222">
        <v>0</v>
      </c>
      <c r="S1535" s="26"/>
      <c r="T1535" s="26"/>
      <c r="U1535" s="26"/>
      <c r="V1535" s="16">
        <f t="shared" si="50"/>
        <v>1852.49494</v>
      </c>
      <c r="W1535" s="28">
        <f t="shared" si="51"/>
        <v>1852.49494</v>
      </c>
      <c r="X1535" s="28">
        <v>1852.49494</v>
      </c>
      <c r="Y1535" s="11" t="s">
        <v>51</v>
      </c>
      <c r="Z1535" s="219">
        <v>54</v>
      </c>
      <c r="AA1535" s="219">
        <v>12</v>
      </c>
      <c r="AB1535" s="219">
        <v>5</v>
      </c>
      <c r="AC1535" s="219" t="s">
        <v>4576</v>
      </c>
      <c r="AD1535" s="219">
        <v>1208</v>
      </c>
      <c r="AE1535" s="10">
        <v>100</v>
      </c>
    </row>
    <row r="1536" spans="1:31" ht="36" hidden="1" customHeight="1">
      <c r="A1536" s="32">
        <v>101</v>
      </c>
      <c r="B1536" s="219" t="s">
        <v>4577</v>
      </c>
      <c r="C1536" s="219" t="s">
        <v>4578</v>
      </c>
      <c r="D1536" s="219" t="s">
        <v>32</v>
      </c>
      <c r="E1536" s="219" t="s">
        <v>2909</v>
      </c>
      <c r="F1536" s="220">
        <v>13853400</v>
      </c>
      <c r="G1536" s="221"/>
      <c r="H1536" s="26"/>
      <c r="I1536" s="26"/>
      <c r="J1536" s="26"/>
      <c r="K1536" s="221"/>
      <c r="L1536" s="26"/>
      <c r="M1536" s="221"/>
      <c r="N1536" s="26"/>
      <c r="O1536" s="26"/>
      <c r="P1536" s="26"/>
      <c r="Q1536" s="26"/>
      <c r="R1536" s="222">
        <v>0</v>
      </c>
      <c r="S1536" s="26"/>
      <c r="T1536" s="26"/>
      <c r="U1536" s="26"/>
      <c r="V1536" s="16">
        <f t="shared" si="50"/>
        <v>2137.57962</v>
      </c>
      <c r="W1536" s="28">
        <f t="shared" si="51"/>
        <v>2137.57962</v>
      </c>
      <c r="X1536" s="28">
        <v>2137.57962</v>
      </c>
      <c r="Y1536" s="11" t="s">
        <v>51</v>
      </c>
      <c r="Z1536" s="219">
        <v>54</v>
      </c>
      <c r="AA1536" s="219">
        <v>12</v>
      </c>
      <c r="AB1536" s="219">
        <v>5</v>
      </c>
      <c r="AC1536" s="219" t="s">
        <v>4579</v>
      </c>
      <c r="AD1536" s="219">
        <v>1193</v>
      </c>
      <c r="AE1536" s="10">
        <v>101</v>
      </c>
    </row>
    <row r="1537" spans="1:31" ht="36" hidden="1" customHeight="1">
      <c r="A1537" s="32">
        <v>102</v>
      </c>
      <c r="B1537" s="219" t="s">
        <v>4580</v>
      </c>
      <c r="C1537" s="219" t="s">
        <v>4581</v>
      </c>
      <c r="D1537" s="219" t="s">
        <v>32</v>
      </c>
      <c r="E1537" s="219" t="s">
        <v>125</v>
      </c>
      <c r="F1537" s="220">
        <v>88382700</v>
      </c>
      <c r="G1537" s="221"/>
      <c r="H1537" s="26"/>
      <c r="I1537" s="26"/>
      <c r="J1537" s="26"/>
      <c r="K1537" s="221"/>
      <c r="L1537" s="26"/>
      <c r="M1537" s="221"/>
      <c r="N1537" s="26"/>
      <c r="O1537" s="26"/>
      <c r="P1537" s="26"/>
      <c r="Q1537" s="26"/>
      <c r="R1537" s="222">
        <v>0</v>
      </c>
      <c r="S1537" s="26"/>
      <c r="T1537" s="26"/>
      <c r="U1537" s="26"/>
      <c r="V1537" s="16">
        <f t="shared" si="50"/>
        <v>13637.450610000002</v>
      </c>
      <c r="W1537" s="28">
        <f t="shared" si="51"/>
        <v>13637.450610000002</v>
      </c>
      <c r="X1537" s="28">
        <v>13637.450610000002</v>
      </c>
      <c r="Y1537" s="11" t="s">
        <v>51</v>
      </c>
      <c r="Z1537" s="219">
        <v>54</v>
      </c>
      <c r="AA1537" s="219">
        <v>12</v>
      </c>
      <c r="AB1537" s="219">
        <v>5</v>
      </c>
      <c r="AC1537" s="219" t="s">
        <v>4582</v>
      </c>
      <c r="AD1537" s="219">
        <v>1036</v>
      </c>
      <c r="AE1537" s="10">
        <v>102</v>
      </c>
    </row>
    <row r="1538" spans="1:31" ht="36" hidden="1" customHeight="1">
      <c r="A1538" s="32">
        <v>103</v>
      </c>
      <c r="B1538" s="219" t="s">
        <v>4583</v>
      </c>
      <c r="C1538" s="219" t="s">
        <v>4584</v>
      </c>
      <c r="D1538" s="219" t="s">
        <v>32</v>
      </c>
      <c r="E1538" s="219" t="s">
        <v>3042</v>
      </c>
      <c r="F1538" s="220">
        <v>37489000</v>
      </c>
      <c r="G1538" s="221"/>
      <c r="H1538" s="26"/>
      <c r="I1538" s="26"/>
      <c r="J1538" s="26"/>
      <c r="K1538" s="221"/>
      <c r="L1538" s="26"/>
      <c r="M1538" s="221"/>
      <c r="N1538" s="26"/>
      <c r="O1538" s="26"/>
      <c r="P1538" s="26"/>
      <c r="Q1538" s="26"/>
      <c r="R1538" s="222">
        <v>0</v>
      </c>
      <c r="S1538" s="26"/>
      <c r="T1538" s="26"/>
      <c r="U1538" s="26"/>
      <c r="V1538" s="16">
        <f t="shared" si="50"/>
        <v>5784.5527000000002</v>
      </c>
      <c r="W1538" s="28">
        <f t="shared" si="51"/>
        <v>5784.5527000000002</v>
      </c>
      <c r="X1538" s="28">
        <v>5784.5527000000002</v>
      </c>
      <c r="Y1538" s="11" t="s">
        <v>34</v>
      </c>
      <c r="Z1538" s="219">
        <v>54</v>
      </c>
      <c r="AA1538" s="219">
        <v>12</v>
      </c>
      <c r="AB1538" s="219">
        <v>5</v>
      </c>
      <c r="AC1538" s="219" t="s">
        <v>4585</v>
      </c>
      <c r="AD1538" s="219">
        <v>1039</v>
      </c>
      <c r="AE1538" s="10">
        <v>103</v>
      </c>
    </row>
    <row r="1539" spans="1:31" ht="36" hidden="1" customHeight="1">
      <c r="A1539" s="32">
        <v>104</v>
      </c>
      <c r="B1539" s="219" t="s">
        <v>4586</v>
      </c>
      <c r="C1539" s="219" t="s">
        <v>4587</v>
      </c>
      <c r="D1539" s="219" t="s">
        <v>32</v>
      </c>
      <c r="E1539" s="219" t="s">
        <v>4575</v>
      </c>
      <c r="F1539" s="220">
        <v>12278600</v>
      </c>
      <c r="G1539" s="221"/>
      <c r="H1539" s="26"/>
      <c r="I1539" s="26"/>
      <c r="J1539" s="26"/>
      <c r="K1539" s="221"/>
      <c r="L1539" s="26"/>
      <c r="M1539" s="221"/>
      <c r="N1539" s="26"/>
      <c r="O1539" s="26"/>
      <c r="P1539" s="26"/>
      <c r="Q1539" s="26"/>
      <c r="R1539" s="222">
        <v>0</v>
      </c>
      <c r="S1539" s="26"/>
      <c r="T1539" s="26"/>
      <c r="U1539" s="26"/>
      <c r="V1539" s="16">
        <f t="shared" si="50"/>
        <v>1894.58798</v>
      </c>
      <c r="W1539" s="28">
        <f t="shared" si="51"/>
        <v>1894.58798</v>
      </c>
      <c r="X1539" s="28">
        <v>1894.58798</v>
      </c>
      <c r="Y1539" s="11" t="s">
        <v>51</v>
      </c>
      <c r="Z1539" s="219">
        <v>54</v>
      </c>
      <c r="AA1539" s="219">
        <v>12</v>
      </c>
      <c r="AB1539" s="219">
        <v>5</v>
      </c>
      <c r="AC1539" s="219" t="s">
        <v>4588</v>
      </c>
      <c r="AD1539" s="219">
        <v>1100</v>
      </c>
      <c r="AE1539" s="10">
        <v>104</v>
      </c>
    </row>
    <row r="1540" spans="1:31" ht="36" hidden="1" customHeight="1">
      <c r="A1540" s="32">
        <v>105</v>
      </c>
      <c r="B1540" s="219" t="s">
        <v>4589</v>
      </c>
      <c r="C1540" s="219" t="s">
        <v>4590</v>
      </c>
      <c r="D1540" s="219" t="s">
        <v>32</v>
      </c>
      <c r="E1540" s="219" t="s">
        <v>1700</v>
      </c>
      <c r="F1540" s="220">
        <v>8867900</v>
      </c>
      <c r="G1540" s="221"/>
      <c r="H1540" s="26"/>
      <c r="I1540" s="26"/>
      <c r="J1540" s="26"/>
      <c r="K1540" s="221"/>
      <c r="L1540" s="26"/>
      <c r="M1540" s="221"/>
      <c r="N1540" s="26"/>
      <c r="O1540" s="26"/>
      <c r="P1540" s="26"/>
      <c r="Q1540" s="26"/>
      <c r="R1540" s="222">
        <v>0</v>
      </c>
      <c r="S1540" s="26"/>
      <c r="T1540" s="26"/>
      <c r="U1540" s="26"/>
      <c r="V1540" s="16">
        <f t="shared" si="50"/>
        <v>1368.3169700000001</v>
      </c>
      <c r="W1540" s="28">
        <f t="shared" si="51"/>
        <v>1368.3169700000001</v>
      </c>
      <c r="X1540" s="28">
        <v>1368.3169700000001</v>
      </c>
      <c r="Y1540" s="11" t="s">
        <v>51</v>
      </c>
      <c r="Z1540" s="219">
        <v>54</v>
      </c>
      <c r="AA1540" s="219">
        <v>12</v>
      </c>
      <c r="AB1540" s="219">
        <v>5</v>
      </c>
      <c r="AC1540" s="219" t="s">
        <v>4591</v>
      </c>
      <c r="AD1540" s="219">
        <v>1196</v>
      </c>
      <c r="AE1540" s="10">
        <v>105</v>
      </c>
    </row>
    <row r="1541" spans="1:31" ht="36" hidden="1" customHeight="1">
      <c r="A1541" s="32">
        <v>106</v>
      </c>
      <c r="B1541" s="219" t="s">
        <v>4592</v>
      </c>
      <c r="C1541" s="219" t="s">
        <v>4593</v>
      </c>
      <c r="D1541" s="219" t="s">
        <v>32</v>
      </c>
      <c r="E1541" s="219" t="s">
        <v>4594</v>
      </c>
      <c r="F1541" s="220">
        <v>23859700</v>
      </c>
      <c r="G1541" s="223"/>
      <c r="H1541" s="26"/>
      <c r="I1541" s="26"/>
      <c r="J1541" s="26"/>
      <c r="K1541" s="221"/>
      <c r="L1541" s="26"/>
      <c r="M1541" s="221"/>
      <c r="N1541" s="26"/>
      <c r="O1541" s="26"/>
      <c r="P1541" s="26"/>
      <c r="Q1541" s="26"/>
      <c r="R1541" s="222">
        <v>0</v>
      </c>
      <c r="S1541" s="26"/>
      <c r="T1541" s="26"/>
      <c r="U1541" s="26"/>
      <c r="V1541" s="16">
        <f t="shared" si="50"/>
        <v>3681.5517100000002</v>
      </c>
      <c r="W1541" s="28">
        <f t="shared" si="51"/>
        <v>3681.5517100000002</v>
      </c>
      <c r="X1541" s="28">
        <v>3681.5517100000002</v>
      </c>
      <c r="Y1541" s="11" t="s">
        <v>51</v>
      </c>
      <c r="Z1541" s="219">
        <v>54</v>
      </c>
      <c r="AA1541" s="219">
        <v>12</v>
      </c>
      <c r="AB1541" s="219">
        <v>5</v>
      </c>
      <c r="AC1541" s="219" t="s">
        <v>4595</v>
      </c>
      <c r="AD1541" s="219">
        <v>1087</v>
      </c>
      <c r="AE1541" s="10">
        <v>106</v>
      </c>
    </row>
    <row r="1542" spans="1:31" ht="36" hidden="1" customHeight="1">
      <c r="A1542" s="32">
        <v>107</v>
      </c>
      <c r="B1542" s="219" t="s">
        <v>4596</v>
      </c>
      <c r="C1542" s="219" t="s">
        <v>4597</v>
      </c>
      <c r="D1542" s="219" t="s">
        <v>32</v>
      </c>
      <c r="E1542" s="219" t="s">
        <v>2464</v>
      </c>
      <c r="F1542" s="220">
        <v>10302000</v>
      </c>
      <c r="G1542" s="223"/>
      <c r="H1542" s="26"/>
      <c r="I1542" s="26"/>
      <c r="J1542" s="26"/>
      <c r="K1542" s="221"/>
      <c r="L1542" s="26"/>
      <c r="M1542" s="221"/>
      <c r="N1542" s="26"/>
      <c r="O1542" s="26"/>
      <c r="P1542" s="26"/>
      <c r="Q1542" s="26"/>
      <c r="R1542" s="222">
        <v>0</v>
      </c>
      <c r="S1542" s="26"/>
      <c r="T1542" s="26"/>
      <c r="U1542" s="26"/>
      <c r="V1542" s="16">
        <f t="shared" si="50"/>
        <v>1589.5986</v>
      </c>
      <c r="W1542" s="28">
        <f t="shared" si="51"/>
        <v>1589.5986</v>
      </c>
      <c r="X1542" s="28">
        <v>1589.5986</v>
      </c>
      <c r="Y1542" s="11" t="s">
        <v>34</v>
      </c>
      <c r="Z1542" s="219">
        <v>54</v>
      </c>
      <c r="AA1542" s="219">
        <v>12</v>
      </c>
      <c r="AB1542" s="219">
        <v>5</v>
      </c>
      <c r="AC1542" s="219" t="s">
        <v>4598</v>
      </c>
      <c r="AD1542" s="219">
        <v>1061</v>
      </c>
      <c r="AE1542" s="10">
        <v>107</v>
      </c>
    </row>
    <row r="1543" spans="1:31" ht="36" hidden="1" customHeight="1">
      <c r="A1543" s="32">
        <v>108</v>
      </c>
      <c r="B1543" s="219" t="s">
        <v>4599</v>
      </c>
      <c r="C1543" s="219" t="s">
        <v>4600</v>
      </c>
      <c r="D1543" s="219" t="s">
        <v>32</v>
      </c>
      <c r="E1543" s="219" t="s">
        <v>4601</v>
      </c>
      <c r="F1543" s="220">
        <v>16474900</v>
      </c>
      <c r="G1543" s="221"/>
      <c r="H1543" s="26"/>
      <c r="I1543" s="26"/>
      <c r="J1543" s="26"/>
      <c r="K1543" s="221"/>
      <c r="L1543" s="26"/>
      <c r="M1543" s="221"/>
      <c r="N1543" s="26"/>
      <c r="O1543" s="26"/>
      <c r="P1543" s="26"/>
      <c r="Q1543" s="26"/>
      <c r="R1543" s="222">
        <v>0</v>
      </c>
      <c r="S1543" s="26"/>
      <c r="T1543" s="26"/>
      <c r="U1543" s="26"/>
      <c r="V1543" s="16">
        <f t="shared" ref="V1543:V1606" si="52">0.0001543*F1543+0.7*G1543+ 0.7*H1543+0.6*I1543+0.5*J1543+1.02*K1543+0.00088*L1543+0.99*M1543+0.00094*N1543+1.05*O1543+0.00083*P1543+1.09*Q1543+0.0009*R1543+1.09*S1543+1*T1543+0*U1543</f>
        <v>2542.0770700000003</v>
      </c>
      <c r="W1543" s="28">
        <f t="shared" si="51"/>
        <v>2542.0770700000003</v>
      </c>
      <c r="X1543" s="28">
        <v>2542.0770700000003</v>
      </c>
      <c r="Y1543" s="11" t="s">
        <v>51</v>
      </c>
      <c r="Z1543" s="219">
        <v>54</v>
      </c>
      <c r="AA1543" s="219">
        <v>12</v>
      </c>
      <c r="AB1543" s="219">
        <v>5</v>
      </c>
      <c r="AC1543" s="219" t="s">
        <v>4602</v>
      </c>
      <c r="AD1543" s="219">
        <v>1065</v>
      </c>
      <c r="AE1543" s="10">
        <v>108</v>
      </c>
    </row>
    <row r="1544" spans="1:31" ht="36" hidden="1" customHeight="1">
      <c r="A1544" s="32">
        <v>109</v>
      </c>
      <c r="B1544" s="219" t="s">
        <v>4603</v>
      </c>
      <c r="C1544" s="219" t="s">
        <v>4604</v>
      </c>
      <c r="D1544" s="219" t="s">
        <v>32</v>
      </c>
      <c r="E1544" s="219" t="s">
        <v>2464</v>
      </c>
      <c r="F1544" s="220">
        <v>21311000</v>
      </c>
      <c r="G1544" s="223"/>
      <c r="H1544" s="26"/>
      <c r="I1544" s="26"/>
      <c r="J1544" s="26"/>
      <c r="K1544" s="221"/>
      <c r="L1544" s="26"/>
      <c r="M1544" s="221"/>
      <c r="N1544" s="26"/>
      <c r="O1544" s="26"/>
      <c r="P1544" s="26"/>
      <c r="Q1544" s="26"/>
      <c r="R1544" s="222">
        <v>0</v>
      </c>
      <c r="S1544" s="26"/>
      <c r="T1544" s="26"/>
      <c r="U1544" s="26"/>
      <c r="V1544" s="16">
        <f t="shared" si="52"/>
        <v>3288.2873000000004</v>
      </c>
      <c r="W1544" s="28">
        <f t="shared" si="51"/>
        <v>3288.2873000000004</v>
      </c>
      <c r="X1544" s="28">
        <v>3288.2873000000004</v>
      </c>
      <c r="Y1544" s="11" t="s">
        <v>34</v>
      </c>
      <c r="Z1544" s="219">
        <v>54</v>
      </c>
      <c r="AA1544" s="219">
        <v>12</v>
      </c>
      <c r="AB1544" s="219">
        <v>5</v>
      </c>
      <c r="AC1544" s="219" t="s">
        <v>4605</v>
      </c>
      <c r="AD1544" s="219">
        <v>1069</v>
      </c>
      <c r="AE1544" s="10">
        <v>109</v>
      </c>
    </row>
    <row r="1545" spans="1:31" ht="36" hidden="1" customHeight="1">
      <c r="A1545" s="32">
        <v>110</v>
      </c>
      <c r="B1545" s="219" t="s">
        <v>4606</v>
      </c>
      <c r="C1545" s="219" t="s">
        <v>4607</v>
      </c>
      <c r="D1545" s="219" t="s">
        <v>32</v>
      </c>
      <c r="E1545" s="219" t="s">
        <v>3425</v>
      </c>
      <c r="F1545" s="220">
        <v>11412700</v>
      </c>
      <c r="G1545" s="221"/>
      <c r="H1545" s="26"/>
      <c r="I1545" s="26"/>
      <c r="J1545" s="26"/>
      <c r="K1545" s="221"/>
      <c r="L1545" s="26"/>
      <c r="M1545" s="221"/>
      <c r="N1545" s="26"/>
      <c r="O1545" s="26"/>
      <c r="P1545" s="26"/>
      <c r="Q1545" s="26"/>
      <c r="R1545" s="222">
        <v>0</v>
      </c>
      <c r="S1545" s="26"/>
      <c r="T1545" s="26"/>
      <c r="U1545" s="26"/>
      <c r="V1545" s="16">
        <f t="shared" si="52"/>
        <v>1760.9796100000001</v>
      </c>
      <c r="W1545" s="28">
        <f t="shared" si="51"/>
        <v>1760.9796100000001</v>
      </c>
      <c r="X1545" s="28">
        <v>1760.9796100000001</v>
      </c>
      <c r="Y1545" s="11" t="s">
        <v>51</v>
      </c>
      <c r="Z1545" s="219">
        <v>54</v>
      </c>
      <c r="AA1545" s="219">
        <v>12</v>
      </c>
      <c r="AB1545" s="219">
        <v>5</v>
      </c>
      <c r="AC1545" s="219"/>
      <c r="AD1545" s="219"/>
      <c r="AE1545" s="10">
        <v>110</v>
      </c>
    </row>
    <row r="1546" spans="1:31" ht="36" hidden="1" customHeight="1">
      <c r="A1546" s="32">
        <v>111</v>
      </c>
      <c r="B1546" s="219" t="s">
        <v>4608</v>
      </c>
      <c r="C1546" s="219" t="s">
        <v>4609</v>
      </c>
      <c r="D1546" s="219" t="s">
        <v>32</v>
      </c>
      <c r="E1546" s="219" t="s">
        <v>522</v>
      </c>
      <c r="F1546" s="220">
        <v>9986100</v>
      </c>
      <c r="G1546" s="221"/>
      <c r="H1546" s="26"/>
      <c r="I1546" s="26"/>
      <c r="J1546" s="26"/>
      <c r="K1546" s="221"/>
      <c r="L1546" s="26"/>
      <c r="M1546" s="221"/>
      <c r="N1546" s="26"/>
      <c r="O1546" s="26"/>
      <c r="P1546" s="26"/>
      <c r="Q1546" s="26"/>
      <c r="R1546" s="222">
        <v>0</v>
      </c>
      <c r="S1546" s="26"/>
      <c r="T1546" s="26"/>
      <c r="U1546" s="26"/>
      <c r="V1546" s="16">
        <f t="shared" si="52"/>
        <v>1540.8552300000001</v>
      </c>
      <c r="W1546" s="28">
        <f t="shared" si="51"/>
        <v>1540.8552300000001</v>
      </c>
      <c r="X1546" s="28">
        <v>1540.8552300000001</v>
      </c>
      <c r="Y1546" s="11" t="s">
        <v>51</v>
      </c>
      <c r="Z1546" s="219">
        <v>54</v>
      </c>
      <c r="AA1546" s="219">
        <v>12</v>
      </c>
      <c r="AB1546" s="219">
        <v>5</v>
      </c>
      <c r="AC1546" s="219" t="s">
        <v>4610</v>
      </c>
      <c r="AD1546" s="219">
        <v>1219</v>
      </c>
      <c r="AE1546" s="10">
        <v>111</v>
      </c>
    </row>
    <row r="1547" spans="1:31" ht="36" hidden="1" customHeight="1">
      <c r="A1547" s="32">
        <v>112</v>
      </c>
      <c r="B1547" s="219" t="s">
        <v>4611</v>
      </c>
      <c r="C1547" s="219" t="s">
        <v>4612</v>
      </c>
      <c r="D1547" s="219" t="s">
        <v>32</v>
      </c>
      <c r="E1547" s="219" t="s">
        <v>4613</v>
      </c>
      <c r="F1547" s="220">
        <v>14152800</v>
      </c>
      <c r="G1547" s="221"/>
      <c r="H1547" s="26"/>
      <c r="I1547" s="26"/>
      <c r="J1547" s="26"/>
      <c r="K1547" s="221"/>
      <c r="L1547" s="26"/>
      <c r="M1547" s="221"/>
      <c r="N1547" s="26"/>
      <c r="O1547" s="26"/>
      <c r="P1547" s="26"/>
      <c r="Q1547" s="26"/>
      <c r="R1547" s="222">
        <v>0</v>
      </c>
      <c r="S1547" s="26"/>
      <c r="T1547" s="26"/>
      <c r="U1547" s="26"/>
      <c r="V1547" s="16">
        <f t="shared" si="52"/>
        <v>2183.7770399999999</v>
      </c>
      <c r="W1547" s="28">
        <f t="shared" si="51"/>
        <v>2183.7770399999999</v>
      </c>
      <c r="X1547" s="28">
        <v>2183.7770399999999</v>
      </c>
      <c r="Y1547" s="11" t="s">
        <v>51</v>
      </c>
      <c r="Z1547" s="219">
        <v>54</v>
      </c>
      <c r="AA1547" s="219">
        <v>12</v>
      </c>
      <c r="AB1547" s="219">
        <v>5</v>
      </c>
      <c r="AC1547" s="219" t="s">
        <v>4614</v>
      </c>
      <c r="AD1547" s="219">
        <v>1101</v>
      </c>
      <c r="AE1547" s="10">
        <v>112</v>
      </c>
    </row>
    <row r="1548" spans="1:31" ht="36" hidden="1" customHeight="1">
      <c r="A1548" s="32">
        <v>113</v>
      </c>
      <c r="B1548" s="219" t="s">
        <v>4615</v>
      </c>
      <c r="C1548" s="219" t="s">
        <v>4616</v>
      </c>
      <c r="D1548" s="219" t="s">
        <v>32</v>
      </c>
      <c r="E1548" s="219" t="s">
        <v>338</v>
      </c>
      <c r="F1548" s="220">
        <v>14427400</v>
      </c>
      <c r="G1548" s="221"/>
      <c r="H1548" s="26"/>
      <c r="I1548" s="26"/>
      <c r="J1548" s="26"/>
      <c r="K1548" s="221"/>
      <c r="L1548" s="26"/>
      <c r="M1548" s="221"/>
      <c r="N1548" s="26"/>
      <c r="O1548" s="26"/>
      <c r="P1548" s="26"/>
      <c r="Q1548" s="26"/>
      <c r="R1548" s="222">
        <v>0</v>
      </c>
      <c r="S1548" s="26"/>
      <c r="T1548" s="26"/>
      <c r="U1548" s="26"/>
      <c r="V1548" s="16">
        <f t="shared" si="52"/>
        <v>2226.1478200000001</v>
      </c>
      <c r="W1548" s="28">
        <f t="shared" si="51"/>
        <v>2226.1478200000001</v>
      </c>
      <c r="X1548" s="28">
        <v>2226.1478200000001</v>
      </c>
      <c r="Y1548" s="11" t="s">
        <v>51</v>
      </c>
      <c r="Z1548" s="219">
        <v>54</v>
      </c>
      <c r="AA1548" s="219">
        <v>12</v>
      </c>
      <c r="AB1548" s="219">
        <v>5</v>
      </c>
      <c r="AC1548" s="219" t="s">
        <v>4617</v>
      </c>
      <c r="AD1548" s="219">
        <v>1222</v>
      </c>
      <c r="AE1548" s="10">
        <v>113</v>
      </c>
    </row>
    <row r="1549" spans="1:31" ht="36" hidden="1" customHeight="1">
      <c r="A1549" s="32">
        <v>114</v>
      </c>
      <c r="B1549" s="219" t="s">
        <v>4618</v>
      </c>
      <c r="C1549" s="219" t="s">
        <v>4619</v>
      </c>
      <c r="D1549" s="219" t="s">
        <v>32</v>
      </c>
      <c r="E1549" s="219" t="s">
        <v>2464</v>
      </c>
      <c r="F1549" s="220">
        <v>6501900</v>
      </c>
      <c r="G1549" s="221"/>
      <c r="H1549" s="26"/>
      <c r="I1549" s="26"/>
      <c r="J1549" s="26"/>
      <c r="K1549" s="221"/>
      <c r="L1549" s="26"/>
      <c r="M1549" s="221"/>
      <c r="N1549" s="26"/>
      <c r="O1549" s="26"/>
      <c r="P1549" s="26"/>
      <c r="Q1549" s="26"/>
      <c r="R1549" s="222">
        <v>0</v>
      </c>
      <c r="S1549" s="26"/>
      <c r="T1549" s="26"/>
      <c r="U1549" s="26"/>
      <c r="V1549" s="16">
        <f t="shared" si="52"/>
        <v>1003.2431700000001</v>
      </c>
      <c r="W1549" s="28">
        <f t="shared" si="51"/>
        <v>1003.2431700000001</v>
      </c>
      <c r="X1549" s="28">
        <v>1003.2431700000001</v>
      </c>
      <c r="Y1549" s="11" t="s">
        <v>34</v>
      </c>
      <c r="Z1549" s="219">
        <v>54</v>
      </c>
      <c r="AA1549" s="219">
        <v>12</v>
      </c>
      <c r="AB1549" s="219">
        <v>5</v>
      </c>
      <c r="AC1549" s="219" t="s">
        <v>4620</v>
      </c>
      <c r="AD1549" s="219">
        <v>1051</v>
      </c>
      <c r="AE1549" s="10">
        <v>114</v>
      </c>
    </row>
    <row r="1550" spans="1:31" ht="36" hidden="1" customHeight="1">
      <c r="A1550" s="32">
        <v>115</v>
      </c>
      <c r="B1550" s="219" t="s">
        <v>4621</v>
      </c>
      <c r="C1550" s="219" t="s">
        <v>4622</v>
      </c>
      <c r="D1550" s="219" t="s">
        <v>32</v>
      </c>
      <c r="E1550" s="219" t="s">
        <v>1700</v>
      </c>
      <c r="F1550" s="220">
        <v>14807300</v>
      </c>
      <c r="G1550" s="221"/>
      <c r="H1550" s="26"/>
      <c r="I1550" s="26"/>
      <c r="J1550" s="26"/>
      <c r="K1550" s="221"/>
      <c r="L1550" s="26"/>
      <c r="M1550" s="221"/>
      <c r="N1550" s="26"/>
      <c r="O1550" s="26"/>
      <c r="P1550" s="26"/>
      <c r="Q1550" s="26"/>
      <c r="R1550" s="222">
        <v>0</v>
      </c>
      <c r="S1550" s="26"/>
      <c r="T1550" s="26"/>
      <c r="U1550" s="26"/>
      <c r="V1550" s="16">
        <f t="shared" si="52"/>
        <v>2284.7663900000002</v>
      </c>
      <c r="W1550" s="28">
        <f t="shared" si="51"/>
        <v>2284.7663900000002</v>
      </c>
      <c r="X1550" s="28">
        <v>2284.7663900000002</v>
      </c>
      <c r="Y1550" s="11" t="s">
        <v>51</v>
      </c>
      <c r="Z1550" s="219">
        <v>54</v>
      </c>
      <c r="AA1550" s="219">
        <v>12</v>
      </c>
      <c r="AB1550" s="219">
        <v>5</v>
      </c>
      <c r="AC1550" s="219" t="s">
        <v>4623</v>
      </c>
      <c r="AD1550" s="219">
        <v>1063</v>
      </c>
      <c r="AE1550" s="10">
        <v>115</v>
      </c>
    </row>
    <row r="1551" spans="1:31" ht="36" hidden="1" customHeight="1">
      <c r="A1551" s="32">
        <v>116</v>
      </c>
      <c r="B1551" s="219" t="s">
        <v>4624</v>
      </c>
      <c r="C1551" s="219" t="s">
        <v>4625</v>
      </c>
      <c r="D1551" s="219" t="s">
        <v>32</v>
      </c>
      <c r="E1551" s="219" t="s">
        <v>2909</v>
      </c>
      <c r="F1551" s="220">
        <v>9556400</v>
      </c>
      <c r="G1551" s="221"/>
      <c r="H1551" s="26"/>
      <c r="I1551" s="26"/>
      <c r="J1551" s="26"/>
      <c r="K1551" s="221"/>
      <c r="L1551" s="26"/>
      <c r="M1551" s="221"/>
      <c r="N1551" s="26"/>
      <c r="O1551" s="26"/>
      <c r="P1551" s="26"/>
      <c r="Q1551" s="26"/>
      <c r="R1551" s="222">
        <v>0</v>
      </c>
      <c r="S1551" s="26"/>
      <c r="T1551" s="26"/>
      <c r="U1551" s="26"/>
      <c r="V1551" s="16">
        <f t="shared" si="52"/>
        <v>1474.5525200000002</v>
      </c>
      <c r="W1551" s="28">
        <f t="shared" si="51"/>
        <v>1474.5525200000002</v>
      </c>
      <c r="X1551" s="28">
        <v>1474.5525200000002</v>
      </c>
      <c r="Y1551" s="11" t="s">
        <v>51</v>
      </c>
      <c r="Z1551" s="219">
        <v>54</v>
      </c>
      <c r="AA1551" s="219">
        <v>12</v>
      </c>
      <c r="AB1551" s="219">
        <v>5</v>
      </c>
      <c r="AC1551" s="219" t="s">
        <v>4626</v>
      </c>
      <c r="AD1551" s="219">
        <v>1075</v>
      </c>
      <c r="AE1551" s="10">
        <v>116</v>
      </c>
    </row>
    <row r="1552" spans="1:31" ht="36" hidden="1" customHeight="1">
      <c r="A1552" s="32">
        <v>117</v>
      </c>
      <c r="B1552" s="219" t="s">
        <v>4627</v>
      </c>
      <c r="C1552" s="219" t="s">
        <v>4628</v>
      </c>
      <c r="D1552" s="219" t="s">
        <v>32</v>
      </c>
      <c r="E1552" s="219" t="s">
        <v>1729</v>
      </c>
      <c r="F1552" s="220">
        <v>28563000</v>
      </c>
      <c r="G1552" s="221"/>
      <c r="H1552" s="26"/>
      <c r="I1552" s="26"/>
      <c r="J1552" s="26"/>
      <c r="K1552" s="221"/>
      <c r="L1552" s="26"/>
      <c r="M1552" s="221"/>
      <c r="N1552" s="26"/>
      <c r="O1552" s="26"/>
      <c r="P1552" s="26"/>
      <c r="Q1552" s="26"/>
      <c r="R1552" s="222">
        <v>0</v>
      </c>
      <c r="S1552" s="26"/>
      <c r="T1552" s="26"/>
      <c r="U1552" s="26"/>
      <c r="V1552" s="16">
        <f t="shared" si="52"/>
        <v>4407.2709000000004</v>
      </c>
      <c r="W1552" s="28">
        <f t="shared" si="51"/>
        <v>4407.2709000000004</v>
      </c>
      <c r="X1552" s="28">
        <v>4407.2709000000004</v>
      </c>
      <c r="Y1552" s="11" t="s">
        <v>34</v>
      </c>
      <c r="Z1552" s="219">
        <v>54</v>
      </c>
      <c r="AA1552" s="219">
        <v>12</v>
      </c>
      <c r="AB1552" s="219">
        <v>5</v>
      </c>
      <c r="AC1552" s="219" t="s">
        <v>4629</v>
      </c>
      <c r="AD1552" s="219">
        <v>1223</v>
      </c>
      <c r="AE1552" s="10">
        <v>117</v>
      </c>
    </row>
    <row r="1553" spans="1:31" ht="36" hidden="1" customHeight="1">
      <c r="A1553" s="32">
        <v>118</v>
      </c>
      <c r="B1553" s="219" t="s">
        <v>4630</v>
      </c>
      <c r="C1553" s="219" t="s">
        <v>4631</v>
      </c>
      <c r="D1553" s="219" t="s">
        <v>32</v>
      </c>
      <c r="E1553" s="219" t="s">
        <v>1463</v>
      </c>
      <c r="F1553" s="220">
        <v>8167000</v>
      </c>
      <c r="G1553" s="221"/>
      <c r="H1553" s="26"/>
      <c r="I1553" s="26"/>
      <c r="J1553" s="26"/>
      <c r="K1553" s="221"/>
      <c r="L1553" s="26"/>
      <c r="M1553" s="221"/>
      <c r="N1553" s="26"/>
      <c r="O1553" s="26"/>
      <c r="P1553" s="26"/>
      <c r="Q1553" s="26"/>
      <c r="R1553" s="222">
        <v>0</v>
      </c>
      <c r="S1553" s="26"/>
      <c r="T1553" s="26"/>
      <c r="U1553" s="26"/>
      <c r="V1553" s="16">
        <f t="shared" si="52"/>
        <v>1260.1681000000001</v>
      </c>
      <c r="W1553" s="28">
        <f t="shared" si="51"/>
        <v>1260.1681000000001</v>
      </c>
      <c r="X1553" s="28">
        <v>1260.1681000000001</v>
      </c>
      <c r="Y1553" s="11" t="s">
        <v>34</v>
      </c>
      <c r="Z1553" s="219">
        <v>54</v>
      </c>
      <c r="AA1553" s="219">
        <v>12</v>
      </c>
      <c r="AB1553" s="219">
        <v>5</v>
      </c>
      <c r="AC1553" s="219" t="s">
        <v>4632</v>
      </c>
      <c r="AD1553" s="219">
        <v>1085</v>
      </c>
      <c r="AE1553" s="10">
        <v>118</v>
      </c>
    </row>
    <row r="1554" spans="1:31" ht="36" hidden="1" customHeight="1">
      <c r="A1554" s="32">
        <v>119</v>
      </c>
      <c r="B1554" s="219" t="s">
        <v>4633</v>
      </c>
      <c r="C1554" s="219" t="s">
        <v>4634</v>
      </c>
      <c r="D1554" s="219" t="s">
        <v>32</v>
      </c>
      <c r="E1554" s="219" t="s">
        <v>289</v>
      </c>
      <c r="F1554" s="220">
        <v>15640200</v>
      </c>
      <c r="G1554" s="221"/>
      <c r="H1554" s="26"/>
      <c r="I1554" s="26"/>
      <c r="J1554" s="26"/>
      <c r="K1554" s="221"/>
      <c r="L1554" s="26"/>
      <c r="M1554" s="221"/>
      <c r="N1554" s="26"/>
      <c r="O1554" s="26"/>
      <c r="P1554" s="26"/>
      <c r="Q1554" s="26"/>
      <c r="R1554" s="222">
        <v>0</v>
      </c>
      <c r="S1554" s="26"/>
      <c r="T1554" s="26"/>
      <c r="U1554" s="26"/>
      <c r="V1554" s="16">
        <f t="shared" si="52"/>
        <v>2413.2828600000003</v>
      </c>
      <c r="W1554" s="28">
        <f t="shared" si="51"/>
        <v>2413.2828600000003</v>
      </c>
      <c r="X1554" s="28">
        <v>2413.2828600000003</v>
      </c>
      <c r="Y1554" s="11" t="s">
        <v>51</v>
      </c>
      <c r="Z1554" s="219">
        <v>54</v>
      </c>
      <c r="AA1554" s="219">
        <v>12</v>
      </c>
      <c r="AB1554" s="219">
        <v>5</v>
      </c>
      <c r="AC1554" s="219" t="s">
        <v>4635</v>
      </c>
      <c r="AD1554" s="219">
        <v>1225</v>
      </c>
      <c r="AE1554" s="10">
        <v>119</v>
      </c>
    </row>
    <row r="1555" spans="1:31" ht="36" hidden="1" customHeight="1">
      <c r="A1555" s="32">
        <v>120</v>
      </c>
      <c r="B1555" s="219" t="s">
        <v>4636</v>
      </c>
      <c r="C1555" s="219" t="s">
        <v>4637</v>
      </c>
      <c r="D1555" s="219" t="s">
        <v>32</v>
      </c>
      <c r="E1555" s="219" t="s">
        <v>338</v>
      </c>
      <c r="F1555" s="220">
        <v>9412000</v>
      </c>
      <c r="G1555" s="221"/>
      <c r="H1555" s="26"/>
      <c r="I1555" s="26"/>
      <c r="J1555" s="26"/>
      <c r="K1555" s="221"/>
      <c r="L1555" s="26"/>
      <c r="M1555" s="221"/>
      <c r="N1555" s="26"/>
      <c r="O1555" s="26"/>
      <c r="P1555" s="26"/>
      <c r="Q1555" s="26"/>
      <c r="R1555" s="222">
        <v>0</v>
      </c>
      <c r="S1555" s="26"/>
      <c r="T1555" s="26"/>
      <c r="U1555" s="26"/>
      <c r="V1555" s="16">
        <f t="shared" si="52"/>
        <v>1452.2716</v>
      </c>
      <c r="W1555" s="28">
        <f t="shared" si="51"/>
        <v>1452.2716</v>
      </c>
      <c r="X1555" s="28">
        <v>1452.2716</v>
      </c>
      <c r="Y1555" s="11" t="s">
        <v>34</v>
      </c>
      <c r="Z1555" s="219">
        <v>54</v>
      </c>
      <c r="AA1555" s="219">
        <v>12</v>
      </c>
      <c r="AB1555" s="219">
        <v>5</v>
      </c>
      <c r="AC1555" s="219" t="s">
        <v>4638</v>
      </c>
      <c r="AD1555" s="219">
        <v>1042</v>
      </c>
      <c r="AE1555" s="10">
        <v>120</v>
      </c>
    </row>
    <row r="1556" spans="1:31" ht="36" hidden="1" customHeight="1">
      <c r="A1556" s="32">
        <v>121</v>
      </c>
      <c r="B1556" s="219" t="s">
        <v>4639</v>
      </c>
      <c r="C1556" s="219" t="s">
        <v>4640</v>
      </c>
      <c r="D1556" s="219" t="s">
        <v>32</v>
      </c>
      <c r="E1556" s="219" t="s">
        <v>289</v>
      </c>
      <c r="F1556" s="220">
        <v>42735000</v>
      </c>
      <c r="G1556" s="221"/>
      <c r="H1556" s="26"/>
      <c r="I1556" s="26"/>
      <c r="J1556" s="26"/>
      <c r="K1556" s="221"/>
      <c r="L1556" s="26"/>
      <c r="M1556" s="221"/>
      <c r="N1556" s="26"/>
      <c r="O1556" s="26"/>
      <c r="P1556" s="26"/>
      <c r="Q1556" s="26"/>
      <c r="R1556" s="222">
        <v>0</v>
      </c>
      <c r="S1556" s="26"/>
      <c r="T1556" s="26"/>
      <c r="U1556" s="26"/>
      <c r="V1556" s="16">
        <f t="shared" si="52"/>
        <v>6594.0105000000003</v>
      </c>
      <c r="W1556" s="28">
        <f t="shared" si="51"/>
        <v>6594.0105000000003</v>
      </c>
      <c r="X1556" s="28">
        <v>6594.0105000000003</v>
      </c>
      <c r="Y1556" s="11" t="s">
        <v>34</v>
      </c>
      <c r="Z1556" s="219">
        <v>54</v>
      </c>
      <c r="AA1556" s="219">
        <v>12</v>
      </c>
      <c r="AB1556" s="219">
        <v>5</v>
      </c>
      <c r="AC1556" s="219" t="s">
        <v>4641</v>
      </c>
      <c r="AD1556" s="219">
        <v>1226</v>
      </c>
      <c r="AE1556" s="10">
        <v>121</v>
      </c>
    </row>
    <row r="1557" spans="1:31" ht="36" hidden="1" customHeight="1">
      <c r="A1557" s="32">
        <v>122</v>
      </c>
      <c r="B1557" s="219" t="s">
        <v>4642</v>
      </c>
      <c r="C1557" s="219" t="s">
        <v>4643</v>
      </c>
      <c r="D1557" s="219" t="s">
        <v>32</v>
      </c>
      <c r="E1557" s="219" t="s">
        <v>289</v>
      </c>
      <c r="F1557" s="220">
        <v>11961300</v>
      </c>
      <c r="G1557" s="221"/>
      <c r="H1557" s="26"/>
      <c r="I1557" s="26"/>
      <c r="J1557" s="26"/>
      <c r="K1557" s="221"/>
      <c r="L1557" s="26"/>
      <c r="M1557" s="221"/>
      <c r="N1557" s="26"/>
      <c r="O1557" s="26"/>
      <c r="P1557" s="26"/>
      <c r="Q1557" s="26"/>
      <c r="R1557" s="222">
        <v>0</v>
      </c>
      <c r="S1557" s="26"/>
      <c r="T1557" s="26"/>
      <c r="U1557" s="26"/>
      <c r="V1557" s="16">
        <f t="shared" si="52"/>
        <v>1845.62859</v>
      </c>
      <c r="W1557" s="28">
        <f t="shared" si="51"/>
        <v>1845.62859</v>
      </c>
      <c r="X1557" s="28">
        <v>1845.62859</v>
      </c>
      <c r="Y1557" s="11" t="s">
        <v>51</v>
      </c>
      <c r="Z1557" s="219">
        <v>54</v>
      </c>
      <c r="AA1557" s="219">
        <v>12</v>
      </c>
      <c r="AB1557" s="219">
        <v>5</v>
      </c>
      <c r="AC1557" s="219" t="s">
        <v>4644</v>
      </c>
      <c r="AD1557" s="219">
        <v>1082</v>
      </c>
      <c r="AE1557" s="10">
        <v>122</v>
      </c>
    </row>
    <row r="1558" spans="1:31" ht="36" hidden="1" customHeight="1">
      <c r="A1558" s="32">
        <v>123</v>
      </c>
      <c r="B1558" s="219" t="s">
        <v>4645</v>
      </c>
      <c r="C1558" s="219" t="s">
        <v>4646</v>
      </c>
      <c r="D1558" s="219" t="s">
        <v>32</v>
      </c>
      <c r="E1558" s="219" t="s">
        <v>4647</v>
      </c>
      <c r="F1558" s="220">
        <v>13888100</v>
      </c>
      <c r="G1558" s="221"/>
      <c r="H1558" s="26"/>
      <c r="I1558" s="26"/>
      <c r="J1558" s="26"/>
      <c r="K1558" s="221"/>
      <c r="L1558" s="26"/>
      <c r="M1558" s="221"/>
      <c r="N1558" s="26"/>
      <c r="O1558" s="26"/>
      <c r="P1558" s="26"/>
      <c r="Q1558" s="26"/>
      <c r="R1558" s="222">
        <v>0</v>
      </c>
      <c r="S1558" s="26"/>
      <c r="T1558" s="26"/>
      <c r="U1558" s="26"/>
      <c r="V1558" s="16">
        <f t="shared" si="52"/>
        <v>2142.9338299999999</v>
      </c>
      <c r="W1558" s="28">
        <f t="shared" si="51"/>
        <v>2142.9338299999999</v>
      </c>
      <c r="X1558" s="28">
        <v>2142.9338299999999</v>
      </c>
      <c r="Y1558" s="11" t="s">
        <v>51</v>
      </c>
      <c r="Z1558" s="219">
        <v>54</v>
      </c>
      <c r="AA1558" s="219">
        <v>12</v>
      </c>
      <c r="AB1558" s="219">
        <v>5</v>
      </c>
      <c r="AC1558" s="219"/>
      <c r="AD1558" s="219"/>
      <c r="AE1558" s="10">
        <v>123</v>
      </c>
    </row>
    <row r="1559" spans="1:31" ht="36" hidden="1" customHeight="1">
      <c r="A1559" s="32">
        <v>124</v>
      </c>
      <c r="B1559" s="219" t="s">
        <v>4648</v>
      </c>
      <c r="C1559" s="219" t="s">
        <v>4649</v>
      </c>
      <c r="D1559" s="219" t="s">
        <v>32</v>
      </c>
      <c r="E1559" s="219" t="s">
        <v>109</v>
      </c>
      <c r="F1559" s="220">
        <v>6634000</v>
      </c>
      <c r="G1559" s="221"/>
      <c r="H1559" s="26"/>
      <c r="I1559" s="26"/>
      <c r="J1559" s="26"/>
      <c r="K1559" s="221"/>
      <c r="L1559" s="26"/>
      <c r="M1559" s="221"/>
      <c r="N1559" s="26"/>
      <c r="O1559" s="26"/>
      <c r="P1559" s="26"/>
      <c r="Q1559" s="26"/>
      <c r="R1559" s="222">
        <v>0</v>
      </c>
      <c r="S1559" s="26"/>
      <c r="T1559" s="26"/>
      <c r="U1559" s="26"/>
      <c r="V1559" s="16">
        <f t="shared" si="52"/>
        <v>1023.6262</v>
      </c>
      <c r="W1559" s="28">
        <f t="shared" si="51"/>
        <v>1023.6262</v>
      </c>
      <c r="X1559" s="28">
        <v>1023.6262</v>
      </c>
      <c r="Y1559" s="11" t="s">
        <v>34</v>
      </c>
      <c r="Z1559" s="219">
        <v>54</v>
      </c>
      <c r="AA1559" s="219">
        <v>12</v>
      </c>
      <c r="AB1559" s="219">
        <v>5</v>
      </c>
      <c r="AC1559" s="219" t="s">
        <v>4650</v>
      </c>
      <c r="AD1559" s="219">
        <v>1080</v>
      </c>
      <c r="AE1559" s="10">
        <v>124</v>
      </c>
    </row>
    <row r="1560" spans="1:31" ht="36" hidden="1" customHeight="1">
      <c r="A1560" s="32">
        <v>125</v>
      </c>
      <c r="B1560" s="219" t="s">
        <v>4651</v>
      </c>
      <c r="C1560" s="219" t="s">
        <v>4652</v>
      </c>
      <c r="D1560" s="219" t="s">
        <v>32</v>
      </c>
      <c r="E1560" s="219" t="s">
        <v>4613</v>
      </c>
      <c r="F1560" s="220">
        <v>17131300</v>
      </c>
      <c r="G1560" s="221"/>
      <c r="H1560" s="26"/>
      <c r="I1560" s="26"/>
      <c r="J1560" s="26"/>
      <c r="K1560" s="221"/>
      <c r="L1560" s="26"/>
      <c r="M1560" s="221"/>
      <c r="N1560" s="26"/>
      <c r="O1560" s="26"/>
      <c r="P1560" s="26"/>
      <c r="Q1560" s="26"/>
      <c r="R1560" s="222">
        <v>0</v>
      </c>
      <c r="S1560" s="26"/>
      <c r="T1560" s="26"/>
      <c r="U1560" s="26"/>
      <c r="V1560" s="16">
        <f t="shared" si="52"/>
        <v>2643.35959</v>
      </c>
      <c r="W1560" s="28">
        <f t="shared" si="51"/>
        <v>2643.35959</v>
      </c>
      <c r="X1560" s="28">
        <v>2643.35959</v>
      </c>
      <c r="Y1560" s="11" t="s">
        <v>51</v>
      </c>
      <c r="Z1560" s="219">
        <v>54</v>
      </c>
      <c r="AA1560" s="219">
        <v>12</v>
      </c>
      <c r="AB1560" s="219">
        <v>5</v>
      </c>
      <c r="AC1560" s="219" t="s">
        <v>4653</v>
      </c>
      <c r="AD1560" s="219">
        <v>1048</v>
      </c>
      <c r="AE1560" s="10">
        <v>125</v>
      </c>
    </row>
    <row r="1561" spans="1:31" ht="36" hidden="1" customHeight="1">
      <c r="A1561" s="32">
        <v>126</v>
      </c>
      <c r="B1561" s="219" t="s">
        <v>4654</v>
      </c>
      <c r="C1561" s="219" t="s">
        <v>4655</v>
      </c>
      <c r="D1561" s="219" t="s">
        <v>32</v>
      </c>
      <c r="E1561" s="219" t="s">
        <v>2394</v>
      </c>
      <c r="F1561" s="220">
        <v>23998000</v>
      </c>
      <c r="G1561" s="221"/>
      <c r="H1561" s="26"/>
      <c r="I1561" s="26"/>
      <c r="J1561" s="26"/>
      <c r="K1561" s="221"/>
      <c r="L1561" s="26"/>
      <c r="M1561" s="221"/>
      <c r="N1561" s="26"/>
      <c r="O1561" s="26"/>
      <c r="P1561" s="26"/>
      <c r="Q1561" s="26"/>
      <c r="R1561" s="222">
        <v>0</v>
      </c>
      <c r="S1561" s="26"/>
      <c r="T1561" s="26"/>
      <c r="U1561" s="26"/>
      <c r="V1561" s="16">
        <f t="shared" si="52"/>
        <v>3702.8914000000004</v>
      </c>
      <c r="W1561" s="28">
        <f t="shared" si="51"/>
        <v>3702.8914000000004</v>
      </c>
      <c r="X1561" s="28">
        <v>3702.8914000000004</v>
      </c>
      <c r="Y1561" s="11" t="s">
        <v>34</v>
      </c>
      <c r="Z1561" s="219">
        <v>54</v>
      </c>
      <c r="AA1561" s="219">
        <v>12</v>
      </c>
      <c r="AB1561" s="219">
        <v>5</v>
      </c>
      <c r="AC1561" s="219" t="s">
        <v>4656</v>
      </c>
      <c r="AD1561" s="219">
        <v>1105</v>
      </c>
      <c r="AE1561" s="10">
        <v>126</v>
      </c>
    </row>
    <row r="1562" spans="1:31" ht="36" hidden="1" customHeight="1">
      <c r="A1562" s="32">
        <v>127</v>
      </c>
      <c r="B1562" s="219" t="s">
        <v>4657</v>
      </c>
      <c r="C1562" s="219" t="s">
        <v>4658</v>
      </c>
      <c r="D1562" s="219" t="s">
        <v>32</v>
      </c>
      <c r="E1562" s="219" t="s">
        <v>1237</v>
      </c>
      <c r="F1562" s="220">
        <v>12357500</v>
      </c>
      <c r="G1562" s="221"/>
      <c r="H1562" s="26"/>
      <c r="I1562" s="26"/>
      <c r="J1562" s="26"/>
      <c r="K1562" s="221"/>
      <c r="L1562" s="26"/>
      <c r="M1562" s="221"/>
      <c r="N1562" s="26"/>
      <c r="O1562" s="26"/>
      <c r="P1562" s="26"/>
      <c r="Q1562" s="26"/>
      <c r="R1562" s="222">
        <v>0</v>
      </c>
      <c r="S1562" s="26"/>
      <c r="T1562" s="26"/>
      <c r="U1562" s="26"/>
      <c r="V1562" s="16">
        <f t="shared" si="52"/>
        <v>1906.7622500000002</v>
      </c>
      <c r="W1562" s="28">
        <f t="shared" si="51"/>
        <v>1906.7622500000002</v>
      </c>
      <c r="X1562" s="28">
        <v>1906.7622500000002</v>
      </c>
      <c r="Y1562" s="11" t="s">
        <v>51</v>
      </c>
      <c r="Z1562" s="219">
        <v>54</v>
      </c>
      <c r="AA1562" s="219">
        <v>12</v>
      </c>
      <c r="AB1562" s="219">
        <v>5</v>
      </c>
      <c r="AC1562" s="219" t="s">
        <v>4659</v>
      </c>
      <c r="AD1562" s="219">
        <v>1062</v>
      </c>
      <c r="AE1562" s="10">
        <v>127</v>
      </c>
    </row>
    <row r="1563" spans="1:31" ht="36" hidden="1" customHeight="1">
      <c r="A1563" s="32">
        <v>128</v>
      </c>
      <c r="B1563" s="219" t="s">
        <v>4660</v>
      </c>
      <c r="C1563" s="219" t="s">
        <v>4661</v>
      </c>
      <c r="D1563" s="219" t="s">
        <v>32</v>
      </c>
      <c r="E1563" s="219" t="s">
        <v>2464</v>
      </c>
      <c r="F1563" s="220">
        <v>21602200</v>
      </c>
      <c r="G1563" s="221"/>
      <c r="H1563" s="26"/>
      <c r="I1563" s="26"/>
      <c r="J1563" s="26"/>
      <c r="K1563" s="221"/>
      <c r="L1563" s="26"/>
      <c r="M1563" s="221"/>
      <c r="N1563" s="26"/>
      <c r="O1563" s="26"/>
      <c r="P1563" s="26"/>
      <c r="Q1563" s="26"/>
      <c r="R1563" s="222">
        <v>0</v>
      </c>
      <c r="S1563" s="26"/>
      <c r="T1563" s="26"/>
      <c r="U1563" s="26"/>
      <c r="V1563" s="16">
        <f t="shared" si="52"/>
        <v>3333.2194600000003</v>
      </c>
      <c r="W1563" s="28">
        <f t="shared" si="51"/>
        <v>3333.2194600000003</v>
      </c>
      <c r="X1563" s="28">
        <v>3333.2194600000003</v>
      </c>
      <c r="Y1563" s="11" t="s">
        <v>51</v>
      </c>
      <c r="Z1563" s="219">
        <v>54</v>
      </c>
      <c r="AA1563" s="219">
        <v>12</v>
      </c>
      <c r="AB1563" s="219">
        <v>5</v>
      </c>
      <c r="AC1563" s="219" t="s">
        <v>4662</v>
      </c>
      <c r="AD1563" s="219">
        <v>1120</v>
      </c>
      <c r="AE1563" s="10">
        <v>128</v>
      </c>
    </row>
    <row r="1564" spans="1:31" ht="36" hidden="1" customHeight="1">
      <c r="A1564" s="32">
        <v>129</v>
      </c>
      <c r="B1564" s="219" t="s">
        <v>4663</v>
      </c>
      <c r="C1564" s="219" t="s">
        <v>4664</v>
      </c>
      <c r="D1564" s="219" t="s">
        <v>32</v>
      </c>
      <c r="E1564" s="219" t="s">
        <v>1700</v>
      </c>
      <c r="F1564" s="220">
        <v>13045100</v>
      </c>
      <c r="G1564" s="221"/>
      <c r="H1564" s="26"/>
      <c r="I1564" s="26"/>
      <c r="J1564" s="26"/>
      <c r="K1564" s="221"/>
      <c r="L1564" s="26"/>
      <c r="M1564" s="221"/>
      <c r="N1564" s="26"/>
      <c r="O1564" s="26"/>
      <c r="P1564" s="26"/>
      <c r="Q1564" s="26"/>
      <c r="R1564" s="222">
        <v>0</v>
      </c>
      <c r="S1564" s="26"/>
      <c r="T1564" s="26"/>
      <c r="U1564" s="26"/>
      <c r="V1564" s="16">
        <f t="shared" si="52"/>
        <v>2012.8589300000001</v>
      </c>
      <c r="W1564" s="28">
        <f t="shared" si="51"/>
        <v>2012.8589300000001</v>
      </c>
      <c r="X1564" s="28">
        <v>2012.8589300000001</v>
      </c>
      <c r="Y1564" s="11" t="s">
        <v>51</v>
      </c>
      <c r="Z1564" s="219">
        <v>54</v>
      </c>
      <c r="AA1564" s="219">
        <v>12</v>
      </c>
      <c r="AB1564" s="219">
        <v>5</v>
      </c>
      <c r="AC1564" s="219" t="s">
        <v>4665</v>
      </c>
      <c r="AD1564" s="219">
        <v>1033</v>
      </c>
      <c r="AE1564" s="10">
        <v>129</v>
      </c>
    </row>
    <row r="1565" spans="1:31" ht="36" hidden="1" customHeight="1">
      <c r="A1565" s="32">
        <v>130</v>
      </c>
      <c r="B1565" s="219" t="s">
        <v>4666</v>
      </c>
      <c r="C1565" s="219" t="s">
        <v>4667</v>
      </c>
      <c r="D1565" s="219" t="s">
        <v>32</v>
      </c>
      <c r="E1565" s="219" t="s">
        <v>1140</v>
      </c>
      <c r="F1565" s="220">
        <v>10325500</v>
      </c>
      <c r="G1565" s="221"/>
      <c r="H1565" s="26"/>
      <c r="I1565" s="26"/>
      <c r="J1565" s="26"/>
      <c r="K1565" s="221"/>
      <c r="L1565" s="26"/>
      <c r="M1565" s="221"/>
      <c r="N1565" s="26"/>
      <c r="O1565" s="26"/>
      <c r="P1565" s="26"/>
      <c r="Q1565" s="26"/>
      <c r="R1565" s="222">
        <v>0</v>
      </c>
      <c r="S1565" s="26"/>
      <c r="T1565" s="26"/>
      <c r="U1565" s="26"/>
      <c r="V1565" s="16">
        <f t="shared" si="52"/>
        <v>1593.2246500000001</v>
      </c>
      <c r="W1565" s="28">
        <f t="shared" ref="W1565:W1628" si="53">F1565*0.0001543</f>
        <v>1593.2246500000001</v>
      </c>
      <c r="X1565" s="28">
        <v>1593.2246500000001</v>
      </c>
      <c r="Y1565" s="11" t="s">
        <v>51</v>
      </c>
      <c r="Z1565" s="219">
        <v>54</v>
      </c>
      <c r="AA1565" s="219">
        <v>12</v>
      </c>
      <c r="AB1565" s="219">
        <v>5</v>
      </c>
      <c r="AC1565" s="219" t="s">
        <v>4668</v>
      </c>
      <c r="AD1565" s="219">
        <v>1229</v>
      </c>
      <c r="AE1565" s="10">
        <v>130</v>
      </c>
    </row>
    <row r="1566" spans="1:31" ht="36" hidden="1" customHeight="1">
      <c r="A1566" s="32">
        <v>131</v>
      </c>
      <c r="B1566" s="219" t="s">
        <v>4669</v>
      </c>
      <c r="C1566" s="219" t="s">
        <v>4670</v>
      </c>
      <c r="D1566" s="219" t="s">
        <v>32</v>
      </c>
      <c r="E1566" s="219" t="s">
        <v>4671</v>
      </c>
      <c r="F1566" s="220">
        <v>22053700</v>
      </c>
      <c r="G1566" s="221"/>
      <c r="H1566" s="26"/>
      <c r="I1566" s="26"/>
      <c r="J1566" s="26"/>
      <c r="K1566" s="223">
        <v>35352</v>
      </c>
      <c r="L1566" s="26"/>
      <c r="M1566" s="221"/>
      <c r="N1566" s="26"/>
      <c r="O1566" s="26"/>
      <c r="P1566" s="26"/>
      <c r="Q1566" s="26"/>
      <c r="R1566" s="222">
        <v>0</v>
      </c>
      <c r="S1566" s="26"/>
      <c r="T1566" s="26"/>
      <c r="U1566" s="26"/>
      <c r="V1566" s="16">
        <f t="shared" si="52"/>
        <v>39461.925909999998</v>
      </c>
      <c r="W1566" s="28">
        <f t="shared" si="53"/>
        <v>3402.8859100000004</v>
      </c>
      <c r="X1566" s="28">
        <v>39461.925909999998</v>
      </c>
      <c r="Y1566" s="11" t="s">
        <v>51</v>
      </c>
      <c r="Z1566" s="219">
        <v>54</v>
      </c>
      <c r="AA1566" s="219">
        <v>12</v>
      </c>
      <c r="AB1566" s="219">
        <v>5</v>
      </c>
      <c r="AC1566" s="219" t="s">
        <v>4672</v>
      </c>
      <c r="AD1566" s="219">
        <v>1230</v>
      </c>
      <c r="AE1566" s="10">
        <v>131</v>
      </c>
    </row>
    <row r="1567" spans="1:31" ht="36" hidden="1" customHeight="1">
      <c r="A1567" s="32">
        <v>132</v>
      </c>
      <c r="B1567" s="219" t="s">
        <v>4673</v>
      </c>
      <c r="C1567" s="219" t="s">
        <v>4674</v>
      </c>
      <c r="D1567" s="219" t="s">
        <v>32</v>
      </c>
      <c r="E1567" s="219" t="s">
        <v>1237</v>
      </c>
      <c r="F1567" s="220">
        <v>12283100</v>
      </c>
      <c r="G1567" s="221"/>
      <c r="H1567" s="26"/>
      <c r="I1567" s="26"/>
      <c r="J1567" s="26"/>
      <c r="K1567" s="221"/>
      <c r="L1567" s="26"/>
      <c r="M1567" s="221"/>
      <c r="N1567" s="26"/>
      <c r="O1567" s="26"/>
      <c r="P1567" s="26"/>
      <c r="Q1567" s="26"/>
      <c r="R1567" s="222">
        <v>0</v>
      </c>
      <c r="S1567" s="26"/>
      <c r="T1567" s="26"/>
      <c r="U1567" s="26"/>
      <c r="V1567" s="16">
        <f t="shared" si="52"/>
        <v>1895.2823300000002</v>
      </c>
      <c r="W1567" s="28">
        <f t="shared" si="53"/>
        <v>1895.2823300000002</v>
      </c>
      <c r="X1567" s="28">
        <v>1895.2823300000002</v>
      </c>
      <c r="Y1567" s="11" t="s">
        <v>51</v>
      </c>
      <c r="Z1567" s="219">
        <v>54</v>
      </c>
      <c r="AA1567" s="219">
        <v>12</v>
      </c>
      <c r="AB1567" s="219">
        <v>5</v>
      </c>
      <c r="AC1567" s="219"/>
      <c r="AD1567" s="219"/>
      <c r="AE1567" s="10">
        <v>132</v>
      </c>
    </row>
    <row r="1568" spans="1:31" ht="36" hidden="1" customHeight="1">
      <c r="A1568" s="32">
        <v>133</v>
      </c>
      <c r="B1568" s="219" t="s">
        <v>4675</v>
      </c>
      <c r="C1568" s="219" t="s">
        <v>4676</v>
      </c>
      <c r="D1568" s="219" t="s">
        <v>32</v>
      </c>
      <c r="E1568" s="219" t="s">
        <v>338</v>
      </c>
      <c r="F1568" s="220">
        <v>12348000</v>
      </c>
      <c r="G1568" s="221"/>
      <c r="H1568" s="26"/>
      <c r="I1568" s="26"/>
      <c r="J1568" s="26"/>
      <c r="K1568" s="221"/>
      <c r="L1568" s="26"/>
      <c r="M1568" s="221"/>
      <c r="N1568" s="26"/>
      <c r="O1568" s="26"/>
      <c r="P1568" s="26"/>
      <c r="Q1568" s="26"/>
      <c r="R1568" s="222">
        <v>0</v>
      </c>
      <c r="S1568" s="26"/>
      <c r="T1568" s="26"/>
      <c r="U1568" s="26"/>
      <c r="V1568" s="16">
        <f t="shared" si="52"/>
        <v>1905.2964000000002</v>
      </c>
      <c r="W1568" s="28">
        <f t="shared" si="53"/>
        <v>1905.2964000000002</v>
      </c>
      <c r="X1568" s="28">
        <v>1905.2964000000002</v>
      </c>
      <c r="Y1568" s="11" t="s">
        <v>34</v>
      </c>
      <c r="Z1568" s="219">
        <v>54</v>
      </c>
      <c r="AA1568" s="219">
        <v>12</v>
      </c>
      <c r="AB1568" s="219">
        <v>5</v>
      </c>
      <c r="AC1568" s="219" t="s">
        <v>4677</v>
      </c>
      <c r="AD1568" s="219">
        <v>1092</v>
      </c>
      <c r="AE1568" s="10">
        <v>133</v>
      </c>
    </row>
    <row r="1569" spans="1:31" ht="36" hidden="1" customHeight="1">
      <c r="A1569" s="32">
        <v>134</v>
      </c>
      <c r="B1569" s="219" t="s">
        <v>4678</v>
      </c>
      <c r="C1569" s="219" t="s">
        <v>4679</v>
      </c>
      <c r="D1569" s="219" t="s">
        <v>32</v>
      </c>
      <c r="E1569" s="219" t="s">
        <v>1206</v>
      </c>
      <c r="F1569" s="220">
        <v>16415000</v>
      </c>
      <c r="G1569" s="221"/>
      <c r="H1569" s="26"/>
      <c r="I1569" s="26"/>
      <c r="J1569" s="26"/>
      <c r="K1569" s="221"/>
      <c r="L1569" s="26"/>
      <c r="M1569" s="221"/>
      <c r="N1569" s="26"/>
      <c r="O1569" s="26"/>
      <c r="P1569" s="26"/>
      <c r="Q1569" s="26"/>
      <c r="R1569" s="222">
        <v>0</v>
      </c>
      <c r="S1569" s="26"/>
      <c r="T1569" s="26"/>
      <c r="U1569" s="26"/>
      <c r="V1569" s="16">
        <f t="shared" si="52"/>
        <v>2532.8345000000004</v>
      </c>
      <c r="W1569" s="28">
        <f t="shared" si="53"/>
        <v>2532.8345000000004</v>
      </c>
      <c r="X1569" s="28">
        <v>2532.8345000000004</v>
      </c>
      <c r="Y1569" s="11" t="s">
        <v>34</v>
      </c>
      <c r="Z1569" s="219">
        <v>54</v>
      </c>
      <c r="AA1569" s="219">
        <v>12</v>
      </c>
      <c r="AB1569" s="219">
        <v>5</v>
      </c>
      <c r="AC1569" s="219" t="s">
        <v>4680</v>
      </c>
      <c r="AD1569" s="219">
        <v>1232</v>
      </c>
      <c r="AE1569" s="10">
        <v>134</v>
      </c>
    </row>
    <row r="1570" spans="1:31" ht="36" hidden="1" customHeight="1">
      <c r="A1570" s="32">
        <v>135</v>
      </c>
      <c r="B1570" s="219" t="s">
        <v>4681</v>
      </c>
      <c r="C1570" s="219" t="s">
        <v>4682</v>
      </c>
      <c r="D1570" s="219" t="s">
        <v>32</v>
      </c>
      <c r="E1570" s="219" t="s">
        <v>1128</v>
      </c>
      <c r="F1570" s="220">
        <v>13806800</v>
      </c>
      <c r="G1570" s="221"/>
      <c r="H1570" s="26"/>
      <c r="I1570" s="26"/>
      <c r="J1570" s="26"/>
      <c r="K1570" s="221"/>
      <c r="L1570" s="26"/>
      <c r="M1570" s="221"/>
      <c r="N1570" s="26"/>
      <c r="O1570" s="26"/>
      <c r="P1570" s="26"/>
      <c r="Q1570" s="26"/>
      <c r="R1570" s="222">
        <v>0</v>
      </c>
      <c r="S1570" s="26"/>
      <c r="T1570" s="26"/>
      <c r="U1570" s="26"/>
      <c r="V1570" s="16">
        <f t="shared" si="52"/>
        <v>2130.38924</v>
      </c>
      <c r="W1570" s="28">
        <f t="shared" si="53"/>
        <v>2130.38924</v>
      </c>
      <c r="X1570" s="28">
        <v>2130.38924</v>
      </c>
      <c r="Y1570" s="11" t="s">
        <v>51</v>
      </c>
      <c r="Z1570" s="219">
        <v>54</v>
      </c>
      <c r="AA1570" s="219">
        <v>12</v>
      </c>
      <c r="AB1570" s="219">
        <v>5</v>
      </c>
      <c r="AC1570" s="219" t="s">
        <v>4683</v>
      </c>
      <c r="AD1570" s="219">
        <v>1233</v>
      </c>
      <c r="AE1570" s="10">
        <v>135</v>
      </c>
    </row>
    <row r="1571" spans="1:31" ht="36" hidden="1" customHeight="1">
      <c r="A1571" s="32">
        <v>136</v>
      </c>
      <c r="B1571" s="219" t="s">
        <v>4684</v>
      </c>
      <c r="C1571" s="219" t="s">
        <v>4685</v>
      </c>
      <c r="D1571" s="219" t="s">
        <v>32</v>
      </c>
      <c r="E1571" s="219" t="s">
        <v>1237</v>
      </c>
      <c r="F1571" s="220">
        <v>19206500</v>
      </c>
      <c r="G1571" s="221"/>
      <c r="H1571" s="26"/>
      <c r="I1571" s="26"/>
      <c r="J1571" s="26"/>
      <c r="K1571" s="221"/>
      <c r="L1571" s="26"/>
      <c r="M1571" s="221"/>
      <c r="N1571" s="26"/>
      <c r="O1571" s="26"/>
      <c r="P1571" s="26"/>
      <c r="Q1571" s="26"/>
      <c r="R1571" s="222">
        <v>0</v>
      </c>
      <c r="S1571" s="26"/>
      <c r="T1571" s="26"/>
      <c r="U1571" s="26"/>
      <c r="V1571" s="16">
        <f t="shared" si="52"/>
        <v>2963.56295</v>
      </c>
      <c r="W1571" s="28">
        <f t="shared" si="53"/>
        <v>2963.56295</v>
      </c>
      <c r="X1571" s="28">
        <v>2963.56295</v>
      </c>
      <c r="Y1571" s="11" t="s">
        <v>51</v>
      </c>
      <c r="Z1571" s="219">
        <v>54</v>
      </c>
      <c r="AA1571" s="219">
        <v>12</v>
      </c>
      <c r="AB1571" s="219">
        <v>5</v>
      </c>
      <c r="AC1571" s="219"/>
      <c r="AD1571" s="219"/>
      <c r="AE1571" s="10">
        <v>136</v>
      </c>
    </row>
    <row r="1572" spans="1:31" ht="36" hidden="1" customHeight="1">
      <c r="A1572" s="32">
        <v>137</v>
      </c>
      <c r="B1572" s="219" t="s">
        <v>4686</v>
      </c>
      <c r="C1572" s="219" t="s">
        <v>4687</v>
      </c>
      <c r="D1572" s="219" t="s">
        <v>32</v>
      </c>
      <c r="E1572" s="219" t="s">
        <v>1177</v>
      </c>
      <c r="F1572" s="220">
        <v>16449000</v>
      </c>
      <c r="G1572" s="221"/>
      <c r="H1572" s="26"/>
      <c r="I1572" s="26"/>
      <c r="J1572" s="26"/>
      <c r="K1572" s="221"/>
      <c r="L1572" s="26"/>
      <c r="M1572" s="221"/>
      <c r="N1572" s="26"/>
      <c r="O1572" s="26"/>
      <c r="P1572" s="26"/>
      <c r="Q1572" s="26"/>
      <c r="R1572" s="222">
        <v>0</v>
      </c>
      <c r="S1572" s="26"/>
      <c r="T1572" s="26"/>
      <c r="U1572" s="26"/>
      <c r="V1572" s="16">
        <f t="shared" si="52"/>
        <v>2538.0807</v>
      </c>
      <c r="W1572" s="28">
        <f t="shared" si="53"/>
        <v>2538.0807</v>
      </c>
      <c r="X1572" s="28">
        <v>2538.0807</v>
      </c>
      <c r="Y1572" s="11" t="s">
        <v>51</v>
      </c>
      <c r="Z1572" s="219">
        <v>54</v>
      </c>
      <c r="AA1572" s="219">
        <v>12</v>
      </c>
      <c r="AB1572" s="219">
        <v>5</v>
      </c>
      <c r="AC1572" s="219" t="s">
        <v>4688</v>
      </c>
      <c r="AD1572" s="219">
        <v>1234</v>
      </c>
      <c r="AE1572" s="10">
        <v>137</v>
      </c>
    </row>
    <row r="1573" spans="1:31" ht="36" hidden="1" customHeight="1">
      <c r="A1573" s="32">
        <v>138</v>
      </c>
      <c r="B1573" s="219" t="s">
        <v>4689</v>
      </c>
      <c r="C1573" s="219" t="s">
        <v>4690</v>
      </c>
      <c r="D1573" s="219" t="s">
        <v>32</v>
      </c>
      <c r="E1573" s="219" t="s">
        <v>4691</v>
      </c>
      <c r="F1573" s="220">
        <v>30022700</v>
      </c>
      <c r="G1573" s="221"/>
      <c r="H1573" s="26"/>
      <c r="I1573" s="26"/>
      <c r="J1573" s="26"/>
      <c r="K1573" s="221"/>
      <c r="L1573" s="26"/>
      <c r="M1573" s="221"/>
      <c r="N1573" s="26"/>
      <c r="O1573" s="26"/>
      <c r="P1573" s="26"/>
      <c r="Q1573" s="26"/>
      <c r="R1573" s="222">
        <v>0</v>
      </c>
      <c r="S1573" s="26"/>
      <c r="T1573" s="26"/>
      <c r="U1573" s="26"/>
      <c r="V1573" s="16">
        <f t="shared" si="52"/>
        <v>4632.5026100000005</v>
      </c>
      <c r="W1573" s="28">
        <f t="shared" si="53"/>
        <v>4632.5026100000005</v>
      </c>
      <c r="X1573" s="28">
        <v>4632.5026100000005</v>
      </c>
      <c r="Y1573" s="11" t="s">
        <v>51</v>
      </c>
      <c r="Z1573" s="219">
        <v>54</v>
      </c>
      <c r="AA1573" s="219">
        <v>12</v>
      </c>
      <c r="AB1573" s="219">
        <v>5</v>
      </c>
      <c r="AC1573" s="219" t="s">
        <v>4692</v>
      </c>
      <c r="AD1573" s="219">
        <v>1109</v>
      </c>
      <c r="AE1573" s="10">
        <v>138</v>
      </c>
    </row>
    <row r="1574" spans="1:31" ht="36" hidden="1" customHeight="1">
      <c r="A1574" s="32">
        <v>139</v>
      </c>
      <c r="B1574" s="219" t="s">
        <v>4693</v>
      </c>
      <c r="C1574" s="219" t="s">
        <v>4694</v>
      </c>
      <c r="D1574" s="219" t="s">
        <v>539</v>
      </c>
      <c r="E1574" s="219" t="s">
        <v>4344</v>
      </c>
      <c r="F1574" s="220">
        <v>7453400</v>
      </c>
      <c r="G1574" s="221"/>
      <c r="H1574" s="26"/>
      <c r="I1574" s="26"/>
      <c r="J1574" s="26"/>
      <c r="K1574" s="221"/>
      <c r="L1574" s="26"/>
      <c r="M1574" s="221"/>
      <c r="N1574" s="26"/>
      <c r="O1574" s="26"/>
      <c r="P1574" s="26"/>
      <c r="Q1574" s="26"/>
      <c r="R1574" s="222">
        <v>0</v>
      </c>
      <c r="S1574" s="26"/>
      <c r="T1574" s="26"/>
      <c r="U1574" s="26"/>
      <c r="V1574" s="16">
        <f t="shared" si="52"/>
        <v>1150.05962</v>
      </c>
      <c r="W1574" s="28">
        <f t="shared" si="53"/>
        <v>1150.05962</v>
      </c>
      <c r="X1574" s="28">
        <v>1150.05962</v>
      </c>
      <c r="Y1574" s="224" t="s">
        <v>51</v>
      </c>
      <c r="Z1574" s="219">
        <v>54</v>
      </c>
      <c r="AA1574" s="219">
        <v>12</v>
      </c>
      <c r="AB1574" s="219">
        <v>6</v>
      </c>
      <c r="AC1574" s="219" t="s">
        <v>4695</v>
      </c>
      <c r="AD1574" s="219">
        <v>3240</v>
      </c>
      <c r="AE1574" s="10">
        <f>AE1573+1</f>
        <v>139</v>
      </c>
    </row>
    <row r="1575" spans="1:31" ht="36" hidden="1" customHeight="1">
      <c r="A1575" s="32">
        <v>140</v>
      </c>
      <c r="B1575" s="51" t="s">
        <v>4696</v>
      </c>
      <c r="C1575" s="51" t="s">
        <v>4697</v>
      </c>
      <c r="D1575" s="219" t="s">
        <v>32</v>
      </c>
      <c r="E1575" s="219" t="s">
        <v>1128</v>
      </c>
      <c r="F1575" s="220">
        <v>5169500</v>
      </c>
      <c r="G1575" s="223"/>
      <c r="H1575" s="26"/>
      <c r="I1575" s="26"/>
      <c r="J1575" s="26"/>
      <c r="K1575" s="223">
        <v>2205</v>
      </c>
      <c r="L1575" s="26"/>
      <c r="M1575" s="221"/>
      <c r="N1575" s="26"/>
      <c r="O1575" s="26"/>
      <c r="P1575" s="26"/>
      <c r="Q1575" s="26"/>
      <c r="R1575" s="222">
        <v>140000</v>
      </c>
      <c r="S1575" s="26"/>
      <c r="T1575" s="26"/>
      <c r="U1575" s="26"/>
      <c r="V1575" s="16">
        <f t="shared" si="52"/>
        <v>3172.7538500000001</v>
      </c>
      <c r="W1575" s="28">
        <f t="shared" si="53"/>
        <v>797.65385000000003</v>
      </c>
      <c r="X1575" s="28">
        <v>3172.7538500000001</v>
      </c>
      <c r="Y1575" s="11" t="s">
        <v>51</v>
      </c>
      <c r="Z1575" s="225">
        <v>54</v>
      </c>
      <c r="AA1575" s="225">
        <v>12</v>
      </c>
      <c r="AB1575" s="225">
        <v>5</v>
      </c>
      <c r="AC1575" s="225"/>
      <c r="AD1575" s="225"/>
      <c r="AE1575" s="10">
        <v>140</v>
      </c>
    </row>
    <row r="1576" spans="1:31" ht="36" hidden="1" customHeight="1">
      <c r="A1576" s="32">
        <v>141</v>
      </c>
      <c r="B1576" s="219" t="s">
        <v>4698</v>
      </c>
      <c r="C1576" s="219" t="s">
        <v>4699</v>
      </c>
      <c r="D1576" s="219" t="s">
        <v>32</v>
      </c>
      <c r="E1576" s="219" t="s">
        <v>1177</v>
      </c>
      <c r="F1576" s="220">
        <v>63890300</v>
      </c>
      <c r="G1576" s="221"/>
      <c r="H1576" s="26"/>
      <c r="I1576" s="26"/>
      <c r="J1576" s="26"/>
      <c r="K1576" s="221"/>
      <c r="L1576" s="26"/>
      <c r="M1576" s="221"/>
      <c r="N1576" s="26"/>
      <c r="O1576" s="26"/>
      <c r="P1576" s="26"/>
      <c r="Q1576" s="26"/>
      <c r="R1576" s="222">
        <v>0</v>
      </c>
      <c r="S1576" s="26"/>
      <c r="T1576" s="26"/>
      <c r="U1576" s="26"/>
      <c r="V1576" s="16">
        <f t="shared" si="52"/>
        <v>9858.273290000001</v>
      </c>
      <c r="W1576" s="28">
        <f t="shared" si="53"/>
        <v>9858.273290000001</v>
      </c>
      <c r="X1576" s="28">
        <v>9858.273290000001</v>
      </c>
      <c r="Y1576" s="11" t="s">
        <v>34</v>
      </c>
      <c r="Z1576" s="219">
        <v>54</v>
      </c>
      <c r="AA1576" s="219">
        <v>12</v>
      </c>
      <c r="AB1576" s="219">
        <v>5</v>
      </c>
      <c r="AC1576" s="219" t="s">
        <v>4700</v>
      </c>
      <c r="AD1576" s="219">
        <v>1239</v>
      </c>
      <c r="AE1576" s="10">
        <v>141</v>
      </c>
    </row>
    <row r="1577" spans="1:31" ht="36" hidden="1" customHeight="1">
      <c r="A1577" s="32">
        <v>142</v>
      </c>
      <c r="B1577" s="219" t="s">
        <v>4701</v>
      </c>
      <c r="C1577" s="219" t="s">
        <v>4702</v>
      </c>
      <c r="D1577" s="219" t="s">
        <v>32</v>
      </c>
      <c r="E1577" s="219" t="s">
        <v>4703</v>
      </c>
      <c r="F1577" s="220">
        <v>7751399</v>
      </c>
      <c r="G1577" s="221"/>
      <c r="H1577" s="26"/>
      <c r="I1577" s="26"/>
      <c r="J1577" s="26"/>
      <c r="K1577" s="221"/>
      <c r="L1577" s="26"/>
      <c r="M1577" s="221"/>
      <c r="N1577" s="26"/>
      <c r="O1577" s="26"/>
      <c r="P1577" s="26"/>
      <c r="Q1577" s="26"/>
      <c r="R1577" s="222">
        <v>0</v>
      </c>
      <c r="S1577" s="26"/>
      <c r="T1577" s="26"/>
      <c r="U1577" s="26"/>
      <c r="V1577" s="16">
        <f t="shared" si="52"/>
        <v>1196.0408657</v>
      </c>
      <c r="W1577" s="28">
        <f t="shared" si="53"/>
        <v>1196.0408657</v>
      </c>
      <c r="X1577" s="28">
        <v>1196.0408657</v>
      </c>
      <c r="Y1577" s="11" t="s">
        <v>51</v>
      </c>
      <c r="Z1577" s="219">
        <v>54</v>
      </c>
      <c r="AA1577" s="219">
        <v>12</v>
      </c>
      <c r="AB1577" s="219">
        <v>5</v>
      </c>
      <c r="AC1577" s="219" t="s">
        <v>4704</v>
      </c>
      <c r="AD1577" s="219">
        <v>1089</v>
      </c>
      <c r="AE1577" s="10">
        <v>142</v>
      </c>
    </row>
    <row r="1578" spans="1:31" ht="36" hidden="1" customHeight="1">
      <c r="A1578" s="32">
        <v>143</v>
      </c>
      <c r="B1578" s="219" t="s">
        <v>4705</v>
      </c>
      <c r="C1578" s="219" t="s">
        <v>4706</v>
      </c>
      <c r="D1578" s="219" t="s">
        <v>32</v>
      </c>
      <c r="E1578" s="219" t="s">
        <v>1700</v>
      </c>
      <c r="F1578" s="220">
        <v>30390000</v>
      </c>
      <c r="G1578" s="223"/>
      <c r="H1578" s="26"/>
      <c r="I1578" s="26"/>
      <c r="J1578" s="26"/>
      <c r="K1578" s="223"/>
      <c r="L1578" s="26"/>
      <c r="M1578" s="221"/>
      <c r="N1578" s="26"/>
      <c r="O1578" s="26"/>
      <c r="P1578" s="26"/>
      <c r="Q1578" s="26"/>
      <c r="R1578" s="222">
        <v>0</v>
      </c>
      <c r="S1578" s="26"/>
      <c r="T1578" s="26"/>
      <c r="U1578" s="26"/>
      <c r="V1578" s="16">
        <f t="shared" si="52"/>
        <v>4689.1770000000006</v>
      </c>
      <c r="W1578" s="28">
        <f t="shared" si="53"/>
        <v>4689.1770000000006</v>
      </c>
      <c r="X1578" s="28">
        <v>4689.1770000000006</v>
      </c>
      <c r="Y1578" s="11" t="s">
        <v>34</v>
      </c>
      <c r="Z1578" s="219">
        <v>54</v>
      </c>
      <c r="AA1578" s="219">
        <v>12</v>
      </c>
      <c r="AB1578" s="219">
        <v>5</v>
      </c>
      <c r="AC1578" s="219" t="s">
        <v>4707</v>
      </c>
      <c r="AD1578" s="219">
        <v>1047</v>
      </c>
      <c r="AE1578" s="10">
        <v>143</v>
      </c>
    </row>
    <row r="1579" spans="1:31" ht="36" hidden="1" customHeight="1">
      <c r="A1579" s="32">
        <v>144</v>
      </c>
      <c r="B1579" s="219" t="s">
        <v>4708</v>
      </c>
      <c r="C1579" s="219" t="s">
        <v>4709</v>
      </c>
      <c r="D1579" s="219" t="s">
        <v>32</v>
      </c>
      <c r="E1579" s="219" t="s">
        <v>289</v>
      </c>
      <c r="F1579" s="220">
        <v>9756300</v>
      </c>
      <c r="G1579" s="223"/>
      <c r="H1579" s="26"/>
      <c r="I1579" s="26"/>
      <c r="J1579" s="26"/>
      <c r="K1579" s="221"/>
      <c r="L1579" s="26"/>
      <c r="M1579" s="221"/>
      <c r="N1579" s="26"/>
      <c r="O1579" s="26"/>
      <c r="P1579" s="26"/>
      <c r="Q1579" s="26"/>
      <c r="R1579" s="222">
        <v>0</v>
      </c>
      <c r="S1579" s="26"/>
      <c r="T1579" s="26"/>
      <c r="U1579" s="26"/>
      <c r="V1579" s="16">
        <f t="shared" si="52"/>
        <v>1505.3970900000002</v>
      </c>
      <c r="W1579" s="28">
        <f t="shared" si="53"/>
        <v>1505.3970900000002</v>
      </c>
      <c r="X1579" s="28">
        <v>1505.3970900000002</v>
      </c>
      <c r="Y1579" s="11" t="s">
        <v>51</v>
      </c>
      <c r="Z1579" s="219">
        <v>54</v>
      </c>
      <c r="AA1579" s="219">
        <v>12</v>
      </c>
      <c r="AB1579" s="219">
        <v>5</v>
      </c>
      <c r="AC1579" s="219" t="s">
        <v>4710</v>
      </c>
      <c r="AD1579" s="219">
        <v>1071</v>
      </c>
      <c r="AE1579" s="10">
        <v>144</v>
      </c>
    </row>
    <row r="1580" spans="1:31" ht="36" hidden="1" customHeight="1">
      <c r="A1580" s="32">
        <v>145</v>
      </c>
      <c r="B1580" s="219" t="s">
        <v>4711</v>
      </c>
      <c r="C1580" s="219" t="s">
        <v>4712</v>
      </c>
      <c r="D1580" s="219" t="s">
        <v>32</v>
      </c>
      <c r="E1580" s="219" t="s">
        <v>4713</v>
      </c>
      <c r="F1580" s="220">
        <v>29432000</v>
      </c>
      <c r="G1580" s="221"/>
      <c r="H1580" s="26"/>
      <c r="I1580" s="26"/>
      <c r="J1580" s="26"/>
      <c r="K1580" s="221"/>
      <c r="L1580" s="26"/>
      <c r="M1580" s="221"/>
      <c r="N1580" s="26"/>
      <c r="O1580" s="26"/>
      <c r="P1580" s="26"/>
      <c r="Q1580" s="26"/>
      <c r="R1580" s="222">
        <v>6363000000</v>
      </c>
      <c r="S1580" s="26"/>
      <c r="T1580" s="26"/>
      <c r="U1580" s="26"/>
      <c r="V1580" s="16">
        <f t="shared" si="52"/>
        <v>5731241.3575999998</v>
      </c>
      <c r="W1580" s="28">
        <f t="shared" si="53"/>
        <v>4541.3576000000003</v>
      </c>
      <c r="X1580" s="28">
        <v>4541.3576000000003</v>
      </c>
      <c r="Y1580" s="11" t="s">
        <v>34</v>
      </c>
      <c r="Z1580" s="219">
        <v>54</v>
      </c>
      <c r="AA1580" s="219">
        <v>12</v>
      </c>
      <c r="AB1580" s="219">
        <v>5</v>
      </c>
      <c r="AC1580" s="219" t="s">
        <v>4714</v>
      </c>
      <c r="AD1580" s="219">
        <v>1108</v>
      </c>
      <c r="AE1580" s="10">
        <v>145</v>
      </c>
    </row>
    <row r="1581" spans="1:31" ht="36" hidden="1" customHeight="1">
      <c r="A1581" s="32">
        <v>146</v>
      </c>
      <c r="B1581" s="219" t="s">
        <v>4715</v>
      </c>
      <c r="C1581" s="219" t="s">
        <v>4716</v>
      </c>
      <c r="D1581" s="219" t="s">
        <v>32</v>
      </c>
      <c r="E1581" s="219" t="s">
        <v>1431</v>
      </c>
      <c r="F1581" s="220">
        <v>67691000</v>
      </c>
      <c r="G1581" s="223"/>
      <c r="H1581" s="26"/>
      <c r="I1581" s="26"/>
      <c r="J1581" s="26"/>
      <c r="K1581" s="223"/>
      <c r="L1581" s="26"/>
      <c r="M1581" s="221"/>
      <c r="N1581" s="26"/>
      <c r="O1581" s="26"/>
      <c r="P1581" s="26"/>
      <c r="Q1581" s="26"/>
      <c r="R1581" s="222">
        <v>0</v>
      </c>
      <c r="S1581" s="26"/>
      <c r="T1581" s="26"/>
      <c r="U1581" s="26"/>
      <c r="V1581" s="16">
        <f t="shared" si="52"/>
        <v>10444.721300000001</v>
      </c>
      <c r="W1581" s="28">
        <f t="shared" si="53"/>
        <v>10444.721300000001</v>
      </c>
      <c r="X1581" s="28">
        <v>10444.721300000001</v>
      </c>
      <c r="Y1581" s="11" t="s">
        <v>34</v>
      </c>
      <c r="Z1581" s="219">
        <v>54</v>
      </c>
      <c r="AA1581" s="219">
        <v>12</v>
      </c>
      <c r="AB1581" s="219">
        <v>5</v>
      </c>
      <c r="AC1581" s="219" t="s">
        <v>4717</v>
      </c>
      <c r="AD1581" s="219">
        <v>1122</v>
      </c>
      <c r="AE1581" s="10">
        <v>146</v>
      </c>
    </row>
    <row r="1582" spans="1:31" ht="36" hidden="1" customHeight="1">
      <c r="A1582" s="32">
        <v>147</v>
      </c>
      <c r="B1582" s="219" t="s">
        <v>4718</v>
      </c>
      <c r="C1582" s="219" t="s">
        <v>4719</v>
      </c>
      <c r="D1582" s="219" t="s">
        <v>32</v>
      </c>
      <c r="E1582" s="219" t="s">
        <v>289</v>
      </c>
      <c r="F1582" s="220">
        <v>77142300</v>
      </c>
      <c r="G1582" s="221"/>
      <c r="H1582" s="26"/>
      <c r="I1582" s="26"/>
      <c r="J1582" s="26"/>
      <c r="K1582" s="221"/>
      <c r="L1582" s="26"/>
      <c r="M1582" s="221"/>
      <c r="N1582" s="26"/>
      <c r="O1582" s="26"/>
      <c r="P1582" s="26"/>
      <c r="Q1582" s="26"/>
      <c r="R1582" s="222">
        <v>0</v>
      </c>
      <c r="S1582" s="26"/>
      <c r="T1582" s="26"/>
      <c r="U1582" s="26"/>
      <c r="V1582" s="16">
        <f t="shared" si="52"/>
        <v>11903.056890000002</v>
      </c>
      <c r="W1582" s="28">
        <f t="shared" si="53"/>
        <v>11903.056890000002</v>
      </c>
      <c r="X1582" s="28">
        <v>11903.056890000002</v>
      </c>
      <c r="Y1582" s="11" t="s">
        <v>34</v>
      </c>
      <c r="Z1582" s="219">
        <v>54</v>
      </c>
      <c r="AA1582" s="219">
        <v>12</v>
      </c>
      <c r="AB1582" s="219">
        <v>5</v>
      </c>
      <c r="AC1582" s="219" t="s">
        <v>4720</v>
      </c>
      <c r="AD1582" s="219">
        <v>1240</v>
      </c>
      <c r="AE1582" s="10">
        <v>147</v>
      </c>
    </row>
    <row r="1583" spans="1:31" ht="36" hidden="1" customHeight="1">
      <c r="A1583" s="32">
        <v>148</v>
      </c>
      <c r="B1583" s="219" t="s">
        <v>4721</v>
      </c>
      <c r="C1583" s="219" t="s">
        <v>4722</v>
      </c>
      <c r="D1583" s="219" t="s">
        <v>32</v>
      </c>
      <c r="E1583" s="219" t="s">
        <v>194</v>
      </c>
      <c r="F1583" s="220">
        <v>32432700</v>
      </c>
      <c r="G1583" s="221"/>
      <c r="H1583" s="26"/>
      <c r="I1583" s="26"/>
      <c r="J1583" s="26"/>
      <c r="K1583" s="221"/>
      <c r="L1583" s="26"/>
      <c r="M1583" s="221"/>
      <c r="N1583" s="26"/>
      <c r="O1583" s="26"/>
      <c r="P1583" s="26"/>
      <c r="Q1583" s="26"/>
      <c r="R1583" s="222">
        <v>0</v>
      </c>
      <c r="S1583" s="26"/>
      <c r="T1583" s="26"/>
      <c r="U1583" s="26"/>
      <c r="V1583" s="16">
        <f t="shared" si="52"/>
        <v>5004.3656100000007</v>
      </c>
      <c r="W1583" s="28">
        <f t="shared" si="53"/>
        <v>5004.3656100000007</v>
      </c>
      <c r="X1583" s="28">
        <v>5004.3656100000007</v>
      </c>
      <c r="Y1583" s="11" t="s">
        <v>34</v>
      </c>
      <c r="Z1583" s="219">
        <v>54</v>
      </c>
      <c r="AA1583" s="219">
        <v>12</v>
      </c>
      <c r="AB1583" s="219">
        <v>5</v>
      </c>
      <c r="AC1583" s="219" t="s">
        <v>4723</v>
      </c>
      <c r="AD1583" s="219">
        <v>1123</v>
      </c>
      <c r="AE1583" s="10">
        <v>148</v>
      </c>
    </row>
    <row r="1584" spans="1:31" ht="36" hidden="1" customHeight="1">
      <c r="A1584" s="32">
        <v>149</v>
      </c>
      <c r="B1584" s="219" t="s">
        <v>4724</v>
      </c>
      <c r="C1584" s="219" t="s">
        <v>4725</v>
      </c>
      <c r="D1584" s="219" t="s">
        <v>32</v>
      </c>
      <c r="E1584" s="219" t="s">
        <v>1650</v>
      </c>
      <c r="F1584" s="220">
        <v>17641900</v>
      </c>
      <c r="G1584" s="221"/>
      <c r="H1584" s="26"/>
      <c r="I1584" s="26"/>
      <c r="J1584" s="26"/>
      <c r="K1584" s="221"/>
      <c r="L1584" s="26"/>
      <c r="M1584" s="221"/>
      <c r="N1584" s="26"/>
      <c r="O1584" s="26"/>
      <c r="P1584" s="26"/>
      <c r="Q1584" s="26"/>
      <c r="R1584" s="222">
        <v>0</v>
      </c>
      <c r="S1584" s="26"/>
      <c r="T1584" s="26"/>
      <c r="U1584" s="26"/>
      <c r="V1584" s="16">
        <f t="shared" si="52"/>
        <v>2722.1451700000002</v>
      </c>
      <c r="W1584" s="28">
        <f t="shared" si="53"/>
        <v>2722.1451700000002</v>
      </c>
      <c r="X1584" s="28">
        <v>2722.1451700000002</v>
      </c>
      <c r="Y1584" s="11" t="s">
        <v>51</v>
      </c>
      <c r="Z1584" s="219">
        <v>54</v>
      </c>
      <c r="AA1584" s="219">
        <v>12</v>
      </c>
      <c r="AB1584" s="219">
        <v>5</v>
      </c>
      <c r="AC1584" s="219" t="s">
        <v>4726</v>
      </c>
      <c r="AD1584" s="219">
        <v>1064</v>
      </c>
      <c r="AE1584" s="10">
        <v>149</v>
      </c>
    </row>
    <row r="1585" spans="1:31" ht="36" hidden="1" customHeight="1">
      <c r="A1585" s="32">
        <v>150</v>
      </c>
      <c r="B1585" s="219" t="s">
        <v>4727</v>
      </c>
      <c r="C1585" s="219" t="s">
        <v>4728</v>
      </c>
      <c r="D1585" s="219" t="s">
        <v>32</v>
      </c>
      <c r="E1585" s="219" t="s">
        <v>109</v>
      </c>
      <c r="F1585" s="220">
        <v>15574000</v>
      </c>
      <c r="G1585" s="221"/>
      <c r="H1585" s="26"/>
      <c r="I1585" s="26"/>
      <c r="J1585" s="26"/>
      <c r="K1585" s="221"/>
      <c r="L1585" s="26"/>
      <c r="M1585" s="221"/>
      <c r="N1585" s="26"/>
      <c r="O1585" s="26"/>
      <c r="P1585" s="26"/>
      <c r="Q1585" s="26"/>
      <c r="R1585" s="222">
        <v>0</v>
      </c>
      <c r="S1585" s="26"/>
      <c r="T1585" s="26"/>
      <c r="U1585" s="26"/>
      <c r="V1585" s="16">
        <f t="shared" si="52"/>
        <v>2403.0682000000002</v>
      </c>
      <c r="W1585" s="28">
        <f t="shared" si="53"/>
        <v>2403.0682000000002</v>
      </c>
      <c r="X1585" s="28">
        <v>2403.0682000000002</v>
      </c>
      <c r="Y1585" s="11" t="s">
        <v>34</v>
      </c>
      <c r="Z1585" s="219">
        <v>54</v>
      </c>
      <c r="AA1585" s="219">
        <v>12</v>
      </c>
      <c r="AB1585" s="219">
        <v>5</v>
      </c>
      <c r="AC1585" s="219" t="s">
        <v>4729</v>
      </c>
      <c r="AD1585" s="219">
        <v>1124</v>
      </c>
      <c r="AE1585" s="10">
        <v>150</v>
      </c>
    </row>
    <row r="1586" spans="1:31" ht="36" hidden="1" customHeight="1">
      <c r="A1586" s="32">
        <v>151</v>
      </c>
      <c r="B1586" s="219" t="s">
        <v>4730</v>
      </c>
      <c r="C1586" s="219" t="s">
        <v>4731</v>
      </c>
      <c r="D1586" s="219" t="s">
        <v>32</v>
      </c>
      <c r="E1586" s="219" t="s">
        <v>1711</v>
      </c>
      <c r="F1586" s="220">
        <v>10792000</v>
      </c>
      <c r="G1586" s="221">
        <v>7192</v>
      </c>
      <c r="H1586" s="26"/>
      <c r="I1586" s="26"/>
      <c r="J1586" s="26"/>
      <c r="K1586" s="221"/>
      <c r="L1586" s="26"/>
      <c r="M1586" s="221"/>
      <c r="N1586" s="26"/>
      <c r="O1586" s="26"/>
      <c r="P1586" s="26"/>
      <c r="Q1586" s="26"/>
      <c r="R1586" s="222">
        <v>0</v>
      </c>
      <c r="S1586" s="26"/>
      <c r="T1586" s="26"/>
      <c r="U1586" s="26"/>
      <c r="V1586" s="16">
        <f t="shared" si="52"/>
        <v>6699.6055999999999</v>
      </c>
      <c r="W1586" s="28">
        <f t="shared" si="53"/>
        <v>1665.2056</v>
      </c>
      <c r="X1586" s="28">
        <v>1665.2056</v>
      </c>
      <c r="Y1586" s="11" t="s">
        <v>34</v>
      </c>
      <c r="Z1586" s="219">
        <v>54</v>
      </c>
      <c r="AA1586" s="219">
        <v>12</v>
      </c>
      <c r="AB1586" s="219">
        <v>5</v>
      </c>
      <c r="AC1586" s="219" t="s">
        <v>4732</v>
      </c>
      <c r="AD1586" s="219">
        <v>1125</v>
      </c>
      <c r="AE1586" s="10">
        <v>151</v>
      </c>
    </row>
    <row r="1587" spans="1:31" ht="36" hidden="1" customHeight="1">
      <c r="A1587" s="32">
        <v>152</v>
      </c>
      <c r="B1587" s="219" t="s">
        <v>4733</v>
      </c>
      <c r="C1587" s="219" t="s">
        <v>4734</v>
      </c>
      <c r="D1587" s="219" t="s">
        <v>32</v>
      </c>
      <c r="E1587" s="219" t="s">
        <v>1711</v>
      </c>
      <c r="F1587" s="220">
        <v>10454000</v>
      </c>
      <c r="G1587" s="221"/>
      <c r="H1587" s="26"/>
      <c r="I1587" s="26"/>
      <c r="J1587" s="26"/>
      <c r="K1587" s="221"/>
      <c r="L1587" s="26"/>
      <c r="M1587" s="221"/>
      <c r="N1587" s="26"/>
      <c r="O1587" s="26"/>
      <c r="P1587" s="26"/>
      <c r="Q1587" s="26"/>
      <c r="R1587" s="222">
        <v>0</v>
      </c>
      <c r="S1587" s="26"/>
      <c r="T1587" s="26"/>
      <c r="U1587" s="26"/>
      <c r="V1587" s="16">
        <f t="shared" si="52"/>
        <v>1613.0522000000001</v>
      </c>
      <c r="W1587" s="28">
        <f t="shared" si="53"/>
        <v>1613.0522000000001</v>
      </c>
      <c r="X1587" s="28">
        <v>1613.0522000000001</v>
      </c>
      <c r="Y1587" s="11" t="s">
        <v>34</v>
      </c>
      <c r="Z1587" s="219">
        <v>54</v>
      </c>
      <c r="AA1587" s="219">
        <v>12</v>
      </c>
      <c r="AB1587" s="219">
        <v>5</v>
      </c>
      <c r="AC1587" s="219" t="s">
        <v>4735</v>
      </c>
      <c r="AD1587" s="219">
        <v>1126</v>
      </c>
      <c r="AE1587" s="10">
        <v>152</v>
      </c>
    </row>
    <row r="1588" spans="1:31" ht="36" hidden="1" customHeight="1">
      <c r="A1588" s="32">
        <v>153</v>
      </c>
      <c r="B1588" s="219" t="s">
        <v>4736</v>
      </c>
      <c r="C1588" s="219" t="s">
        <v>4737</v>
      </c>
      <c r="D1588" s="219" t="s">
        <v>32</v>
      </c>
      <c r="E1588" s="219" t="s">
        <v>1700</v>
      </c>
      <c r="F1588" s="220">
        <v>12170000</v>
      </c>
      <c r="G1588" s="221"/>
      <c r="H1588" s="26"/>
      <c r="I1588" s="26"/>
      <c r="J1588" s="26"/>
      <c r="K1588" s="221"/>
      <c r="L1588" s="26"/>
      <c r="M1588" s="221"/>
      <c r="N1588" s="26"/>
      <c r="O1588" s="26"/>
      <c r="P1588" s="26"/>
      <c r="Q1588" s="26"/>
      <c r="R1588" s="222">
        <v>0</v>
      </c>
      <c r="S1588" s="26"/>
      <c r="T1588" s="26"/>
      <c r="U1588" s="26"/>
      <c r="V1588" s="16">
        <f t="shared" si="52"/>
        <v>1877.8310000000001</v>
      </c>
      <c r="W1588" s="28">
        <f t="shared" si="53"/>
        <v>1877.8310000000001</v>
      </c>
      <c r="X1588" s="28">
        <v>1877.8310000000001</v>
      </c>
      <c r="Y1588" s="11" t="s">
        <v>34</v>
      </c>
      <c r="Z1588" s="219">
        <v>54</v>
      </c>
      <c r="AA1588" s="219">
        <v>12</v>
      </c>
      <c r="AB1588" s="219">
        <v>5</v>
      </c>
      <c r="AC1588" s="219" t="s">
        <v>4738</v>
      </c>
      <c r="AD1588" s="219">
        <v>1127</v>
      </c>
      <c r="AE1588" s="10">
        <v>153</v>
      </c>
    </row>
    <row r="1589" spans="1:31" ht="36" hidden="1" customHeight="1">
      <c r="A1589" s="32">
        <v>154</v>
      </c>
      <c r="B1589" s="219" t="s">
        <v>4739</v>
      </c>
      <c r="C1589" s="219" t="s">
        <v>4740</v>
      </c>
      <c r="D1589" s="219" t="s">
        <v>32</v>
      </c>
      <c r="E1589" s="219" t="s">
        <v>33</v>
      </c>
      <c r="F1589" s="220">
        <v>12812000</v>
      </c>
      <c r="G1589" s="221"/>
      <c r="H1589" s="26"/>
      <c r="I1589" s="26"/>
      <c r="J1589" s="26"/>
      <c r="K1589" s="221"/>
      <c r="L1589" s="26"/>
      <c r="M1589" s="221"/>
      <c r="N1589" s="26"/>
      <c r="O1589" s="26"/>
      <c r="P1589" s="26"/>
      <c r="Q1589" s="26"/>
      <c r="R1589" s="222">
        <v>0</v>
      </c>
      <c r="S1589" s="26"/>
      <c r="T1589" s="26"/>
      <c r="U1589" s="26"/>
      <c r="V1589" s="16">
        <f t="shared" si="52"/>
        <v>1976.8916000000002</v>
      </c>
      <c r="W1589" s="28">
        <f t="shared" si="53"/>
        <v>1976.8916000000002</v>
      </c>
      <c r="X1589" s="28">
        <v>1976.8916000000002</v>
      </c>
      <c r="Y1589" s="11" t="s">
        <v>34</v>
      </c>
      <c r="Z1589" s="219">
        <v>54</v>
      </c>
      <c r="AA1589" s="219">
        <v>12</v>
      </c>
      <c r="AB1589" s="219">
        <v>5</v>
      </c>
      <c r="AC1589" s="219" t="s">
        <v>4741</v>
      </c>
      <c r="AD1589" s="219">
        <v>1128</v>
      </c>
      <c r="AE1589" s="10">
        <v>154</v>
      </c>
    </row>
    <row r="1590" spans="1:31" ht="36" hidden="1" customHeight="1">
      <c r="A1590" s="32">
        <v>155</v>
      </c>
      <c r="B1590" s="219" t="s">
        <v>4742</v>
      </c>
      <c r="C1590" s="219" t="s">
        <v>4743</v>
      </c>
      <c r="D1590" s="219" t="s">
        <v>32</v>
      </c>
      <c r="E1590" s="219" t="s">
        <v>2394</v>
      </c>
      <c r="F1590" s="220">
        <v>22316000</v>
      </c>
      <c r="G1590" s="221"/>
      <c r="H1590" s="26"/>
      <c r="I1590" s="26"/>
      <c r="J1590" s="26"/>
      <c r="K1590" s="221"/>
      <c r="L1590" s="26"/>
      <c r="M1590" s="221"/>
      <c r="N1590" s="26"/>
      <c r="O1590" s="26"/>
      <c r="P1590" s="26"/>
      <c r="Q1590" s="26"/>
      <c r="R1590" s="222">
        <v>0</v>
      </c>
      <c r="S1590" s="26"/>
      <c r="T1590" s="26"/>
      <c r="U1590" s="26"/>
      <c r="V1590" s="16">
        <f t="shared" si="52"/>
        <v>3443.3588000000004</v>
      </c>
      <c r="W1590" s="28">
        <f t="shared" si="53"/>
        <v>3443.3588000000004</v>
      </c>
      <c r="X1590" s="28">
        <v>3443.3588000000004</v>
      </c>
      <c r="Y1590" s="11" t="s">
        <v>34</v>
      </c>
      <c r="Z1590" s="219">
        <v>54</v>
      </c>
      <c r="AA1590" s="219">
        <v>12</v>
      </c>
      <c r="AB1590" s="219">
        <v>5</v>
      </c>
      <c r="AC1590" s="219" t="s">
        <v>4744</v>
      </c>
      <c r="AD1590" s="219">
        <v>1129</v>
      </c>
      <c r="AE1590" s="10">
        <v>155</v>
      </c>
    </row>
    <row r="1591" spans="1:31" ht="36" hidden="1" customHeight="1">
      <c r="A1591" s="32">
        <v>156</v>
      </c>
      <c r="B1591" s="219" t="s">
        <v>4745</v>
      </c>
      <c r="C1591" s="219" t="s">
        <v>4746</v>
      </c>
      <c r="D1591" s="219" t="s">
        <v>32</v>
      </c>
      <c r="E1591" s="219" t="s">
        <v>4747</v>
      </c>
      <c r="F1591" s="220">
        <v>11370000</v>
      </c>
      <c r="G1591" s="221"/>
      <c r="H1591" s="26"/>
      <c r="I1591" s="26"/>
      <c r="J1591" s="26"/>
      <c r="K1591" s="221"/>
      <c r="L1591" s="26"/>
      <c r="M1591" s="221"/>
      <c r="N1591" s="26"/>
      <c r="O1591" s="26"/>
      <c r="P1591" s="26"/>
      <c r="Q1591" s="26"/>
      <c r="R1591" s="222">
        <v>0</v>
      </c>
      <c r="S1591" s="26"/>
      <c r="T1591" s="26"/>
      <c r="U1591" s="26"/>
      <c r="V1591" s="16">
        <f t="shared" si="52"/>
        <v>1754.3910000000001</v>
      </c>
      <c r="W1591" s="28">
        <f t="shared" si="53"/>
        <v>1754.3910000000001</v>
      </c>
      <c r="X1591" s="28">
        <v>1754.3910000000001</v>
      </c>
      <c r="Y1591" s="11" t="s">
        <v>34</v>
      </c>
      <c r="Z1591" s="219">
        <v>54</v>
      </c>
      <c r="AA1591" s="219">
        <v>12</v>
      </c>
      <c r="AB1591" s="219">
        <v>5</v>
      </c>
      <c r="AC1591" s="219"/>
      <c r="AD1591" s="219"/>
      <c r="AE1591" s="10">
        <v>156</v>
      </c>
    </row>
    <row r="1592" spans="1:31" ht="36" hidden="1" customHeight="1">
      <c r="A1592" s="32">
        <v>157</v>
      </c>
      <c r="B1592" s="219" t="s">
        <v>4748</v>
      </c>
      <c r="C1592" s="219" t="s">
        <v>4749</v>
      </c>
      <c r="D1592" s="219" t="s">
        <v>32</v>
      </c>
      <c r="E1592" s="219" t="s">
        <v>4750</v>
      </c>
      <c r="F1592" s="220">
        <v>18336000</v>
      </c>
      <c r="G1592" s="221"/>
      <c r="H1592" s="26"/>
      <c r="I1592" s="26"/>
      <c r="J1592" s="26"/>
      <c r="K1592" s="221"/>
      <c r="L1592" s="26"/>
      <c r="M1592" s="221"/>
      <c r="N1592" s="26"/>
      <c r="O1592" s="26"/>
      <c r="P1592" s="26"/>
      <c r="Q1592" s="26"/>
      <c r="R1592" s="222">
        <v>0</v>
      </c>
      <c r="S1592" s="26"/>
      <c r="T1592" s="26"/>
      <c r="U1592" s="26"/>
      <c r="V1592" s="16">
        <f t="shared" si="52"/>
        <v>2829.2448000000004</v>
      </c>
      <c r="W1592" s="28">
        <f t="shared" si="53"/>
        <v>2829.2448000000004</v>
      </c>
      <c r="X1592" s="28">
        <v>2829.2448000000004</v>
      </c>
      <c r="Y1592" s="11" t="s">
        <v>34</v>
      </c>
      <c r="Z1592" s="219">
        <v>54</v>
      </c>
      <c r="AA1592" s="219">
        <v>12</v>
      </c>
      <c r="AB1592" s="219">
        <v>5</v>
      </c>
      <c r="AC1592" s="219" t="s">
        <v>4751</v>
      </c>
      <c r="AD1592" s="219">
        <v>1131</v>
      </c>
      <c r="AE1592" s="10">
        <v>157</v>
      </c>
    </row>
    <row r="1593" spans="1:31" ht="36" hidden="1" customHeight="1">
      <c r="A1593" s="32">
        <v>158</v>
      </c>
      <c r="B1593" s="219" t="s">
        <v>4752</v>
      </c>
      <c r="C1593" s="219" t="s">
        <v>4753</v>
      </c>
      <c r="D1593" s="219" t="s">
        <v>32</v>
      </c>
      <c r="E1593" s="219" t="s">
        <v>2909</v>
      </c>
      <c r="F1593" s="220">
        <v>28620000</v>
      </c>
      <c r="G1593" s="221"/>
      <c r="H1593" s="26"/>
      <c r="I1593" s="26"/>
      <c r="J1593" s="26"/>
      <c r="K1593" s="221"/>
      <c r="L1593" s="26"/>
      <c r="M1593" s="221"/>
      <c r="N1593" s="26"/>
      <c r="O1593" s="26"/>
      <c r="P1593" s="26"/>
      <c r="Q1593" s="26"/>
      <c r="R1593" s="222">
        <v>702000000</v>
      </c>
      <c r="S1593" s="26"/>
      <c r="T1593" s="26"/>
      <c r="U1593" s="26"/>
      <c r="V1593" s="16">
        <f t="shared" si="52"/>
        <v>636216.06599999999</v>
      </c>
      <c r="W1593" s="28">
        <f t="shared" si="53"/>
        <v>4416.0660000000007</v>
      </c>
      <c r="X1593" s="28">
        <v>4416.0660000000007</v>
      </c>
      <c r="Y1593" s="11" t="s">
        <v>34</v>
      </c>
      <c r="Z1593" s="219">
        <v>54</v>
      </c>
      <c r="AA1593" s="219">
        <v>12</v>
      </c>
      <c r="AB1593" s="219">
        <v>5</v>
      </c>
      <c r="AC1593" s="219" t="s">
        <v>4754</v>
      </c>
      <c r="AD1593" s="219">
        <v>1132</v>
      </c>
      <c r="AE1593" s="10">
        <v>158</v>
      </c>
    </row>
    <row r="1594" spans="1:31" ht="36" hidden="1" customHeight="1">
      <c r="A1594" s="32">
        <v>159</v>
      </c>
      <c r="B1594" s="219" t="s">
        <v>4755</v>
      </c>
      <c r="C1594" s="219" t="s">
        <v>4756</v>
      </c>
      <c r="D1594" s="219" t="s">
        <v>32</v>
      </c>
      <c r="E1594" s="219" t="s">
        <v>2496</v>
      </c>
      <c r="F1594" s="220">
        <v>10016000</v>
      </c>
      <c r="G1594" s="221"/>
      <c r="H1594" s="26"/>
      <c r="I1594" s="26"/>
      <c r="J1594" s="26"/>
      <c r="K1594" s="221"/>
      <c r="L1594" s="26"/>
      <c r="M1594" s="221"/>
      <c r="N1594" s="26"/>
      <c r="O1594" s="26"/>
      <c r="P1594" s="26"/>
      <c r="Q1594" s="26"/>
      <c r="R1594" s="222">
        <v>0</v>
      </c>
      <c r="S1594" s="26"/>
      <c r="T1594" s="26"/>
      <c r="U1594" s="26"/>
      <c r="V1594" s="16">
        <f t="shared" si="52"/>
        <v>1545.4688000000001</v>
      </c>
      <c r="W1594" s="28">
        <f t="shared" si="53"/>
        <v>1545.4688000000001</v>
      </c>
      <c r="X1594" s="28">
        <v>1545.4688000000001</v>
      </c>
      <c r="Y1594" s="11" t="s">
        <v>34</v>
      </c>
      <c r="Z1594" s="219">
        <v>54</v>
      </c>
      <c r="AA1594" s="219">
        <v>12</v>
      </c>
      <c r="AB1594" s="219">
        <v>5</v>
      </c>
      <c r="AC1594" s="219" t="s">
        <v>4757</v>
      </c>
      <c r="AD1594" s="219">
        <v>1133</v>
      </c>
      <c r="AE1594" s="10">
        <v>159</v>
      </c>
    </row>
    <row r="1595" spans="1:31" ht="36" hidden="1" customHeight="1">
      <c r="A1595" s="32">
        <v>160</v>
      </c>
      <c r="B1595" s="219" t="s">
        <v>4758</v>
      </c>
      <c r="C1595" s="219" t="s">
        <v>4759</v>
      </c>
      <c r="D1595" s="219" t="s">
        <v>32</v>
      </c>
      <c r="E1595" s="219" t="s">
        <v>1277</v>
      </c>
      <c r="F1595" s="220">
        <v>32051000</v>
      </c>
      <c r="G1595" s="221"/>
      <c r="H1595" s="26"/>
      <c r="I1595" s="26"/>
      <c r="J1595" s="26"/>
      <c r="K1595" s="221"/>
      <c r="L1595" s="26"/>
      <c r="M1595" s="221"/>
      <c r="N1595" s="26"/>
      <c r="O1595" s="26"/>
      <c r="P1595" s="26"/>
      <c r="Q1595" s="26"/>
      <c r="R1595" s="222">
        <v>0</v>
      </c>
      <c r="S1595" s="26"/>
      <c r="T1595" s="26"/>
      <c r="U1595" s="26"/>
      <c r="V1595" s="16">
        <f t="shared" si="52"/>
        <v>4945.4693000000007</v>
      </c>
      <c r="W1595" s="28">
        <f t="shared" si="53"/>
        <v>4945.4693000000007</v>
      </c>
      <c r="X1595" s="28">
        <v>4945.4693000000007</v>
      </c>
      <c r="Y1595" s="11" t="s">
        <v>34</v>
      </c>
      <c r="Z1595" s="219">
        <v>54</v>
      </c>
      <c r="AA1595" s="219">
        <v>12</v>
      </c>
      <c r="AB1595" s="219">
        <v>5</v>
      </c>
      <c r="AC1595" s="219" t="s">
        <v>4760</v>
      </c>
      <c r="AD1595" s="219">
        <v>1134</v>
      </c>
      <c r="AE1595" s="10">
        <v>160</v>
      </c>
    </row>
    <row r="1596" spans="1:31" ht="36" hidden="1" customHeight="1">
      <c r="A1596" s="32">
        <v>161</v>
      </c>
      <c r="B1596" s="219" t="s">
        <v>4761</v>
      </c>
      <c r="C1596" s="219" t="s">
        <v>4762</v>
      </c>
      <c r="D1596" s="219" t="s">
        <v>32</v>
      </c>
      <c r="E1596" s="219" t="s">
        <v>4296</v>
      </c>
      <c r="F1596" s="220">
        <v>10794000</v>
      </c>
      <c r="G1596" s="221"/>
      <c r="H1596" s="26"/>
      <c r="I1596" s="26"/>
      <c r="J1596" s="26"/>
      <c r="K1596" s="221"/>
      <c r="L1596" s="26"/>
      <c r="M1596" s="221"/>
      <c r="N1596" s="26"/>
      <c r="O1596" s="26"/>
      <c r="P1596" s="26"/>
      <c r="Q1596" s="26"/>
      <c r="R1596" s="222">
        <v>0</v>
      </c>
      <c r="S1596" s="26"/>
      <c r="T1596" s="26"/>
      <c r="U1596" s="26"/>
      <c r="V1596" s="16">
        <f t="shared" si="52"/>
        <v>1665.5142000000001</v>
      </c>
      <c r="W1596" s="28">
        <f t="shared" si="53"/>
        <v>1665.5142000000001</v>
      </c>
      <c r="X1596" s="28">
        <v>1665.5142000000001</v>
      </c>
      <c r="Y1596" s="11" t="s">
        <v>34</v>
      </c>
      <c r="Z1596" s="219">
        <v>54</v>
      </c>
      <c r="AA1596" s="219">
        <v>12</v>
      </c>
      <c r="AB1596" s="219">
        <v>5</v>
      </c>
      <c r="AC1596" s="219" t="s">
        <v>4763</v>
      </c>
      <c r="AD1596" s="219">
        <v>1135</v>
      </c>
      <c r="AE1596" s="10">
        <v>161</v>
      </c>
    </row>
    <row r="1597" spans="1:31" ht="36" hidden="1" customHeight="1">
      <c r="A1597" s="32">
        <v>162</v>
      </c>
      <c r="B1597" s="219" t="s">
        <v>4764</v>
      </c>
      <c r="C1597" s="219" t="s">
        <v>4765</v>
      </c>
      <c r="D1597" s="219" t="s">
        <v>32</v>
      </c>
      <c r="E1597" s="219" t="s">
        <v>1700</v>
      </c>
      <c r="F1597" s="220">
        <v>10608000</v>
      </c>
      <c r="G1597" s="221"/>
      <c r="H1597" s="26"/>
      <c r="I1597" s="26"/>
      <c r="J1597" s="26"/>
      <c r="K1597" s="221"/>
      <c r="L1597" s="26"/>
      <c r="M1597" s="221"/>
      <c r="N1597" s="26"/>
      <c r="O1597" s="26"/>
      <c r="P1597" s="26"/>
      <c r="Q1597" s="26"/>
      <c r="R1597" s="222">
        <v>0</v>
      </c>
      <c r="S1597" s="26"/>
      <c r="T1597" s="26"/>
      <c r="U1597" s="26"/>
      <c r="V1597" s="16">
        <f t="shared" si="52"/>
        <v>1636.8144000000002</v>
      </c>
      <c r="W1597" s="28">
        <f t="shared" si="53"/>
        <v>1636.8144000000002</v>
      </c>
      <c r="X1597" s="28">
        <v>1636.8144000000002</v>
      </c>
      <c r="Y1597" s="11" t="s">
        <v>34</v>
      </c>
      <c r="Z1597" s="219">
        <v>54</v>
      </c>
      <c r="AA1597" s="219">
        <v>12</v>
      </c>
      <c r="AB1597" s="219">
        <v>5</v>
      </c>
      <c r="AC1597" s="219" t="s">
        <v>4766</v>
      </c>
      <c r="AD1597" s="219">
        <v>1137</v>
      </c>
      <c r="AE1597" s="10">
        <v>162</v>
      </c>
    </row>
    <row r="1598" spans="1:31" ht="36" hidden="1" customHeight="1">
      <c r="A1598" s="32">
        <v>163</v>
      </c>
      <c r="B1598" s="219" t="s">
        <v>4767</v>
      </c>
      <c r="C1598" s="219" t="s">
        <v>4768</v>
      </c>
      <c r="D1598" s="219" t="s">
        <v>32</v>
      </c>
      <c r="E1598" s="219" t="s">
        <v>33</v>
      </c>
      <c r="F1598" s="220">
        <v>20303000</v>
      </c>
      <c r="G1598" s="221"/>
      <c r="H1598" s="26"/>
      <c r="I1598" s="26"/>
      <c r="J1598" s="26"/>
      <c r="K1598" s="221"/>
      <c r="L1598" s="26"/>
      <c r="M1598" s="221"/>
      <c r="N1598" s="26"/>
      <c r="O1598" s="26"/>
      <c r="P1598" s="26"/>
      <c r="Q1598" s="26"/>
      <c r="R1598" s="222">
        <v>0</v>
      </c>
      <c r="S1598" s="26"/>
      <c r="T1598" s="26"/>
      <c r="U1598" s="26"/>
      <c r="V1598" s="16">
        <f t="shared" si="52"/>
        <v>3132.7529000000004</v>
      </c>
      <c r="W1598" s="28">
        <f t="shared" si="53"/>
        <v>3132.7529000000004</v>
      </c>
      <c r="X1598" s="28">
        <v>3132.7529000000004</v>
      </c>
      <c r="Y1598" s="11" t="s">
        <v>34</v>
      </c>
      <c r="Z1598" s="219">
        <v>54</v>
      </c>
      <c r="AA1598" s="219">
        <v>12</v>
      </c>
      <c r="AB1598" s="219">
        <v>5</v>
      </c>
      <c r="AC1598" s="219" t="s">
        <v>4769</v>
      </c>
      <c r="AD1598" s="219">
        <v>1138</v>
      </c>
      <c r="AE1598" s="10">
        <v>163</v>
      </c>
    </row>
    <row r="1599" spans="1:31" ht="36" hidden="1" customHeight="1">
      <c r="A1599" s="32">
        <v>164</v>
      </c>
      <c r="B1599" s="219" t="s">
        <v>4770</v>
      </c>
      <c r="C1599" s="219" t="s">
        <v>4771</v>
      </c>
      <c r="D1599" s="219" t="s">
        <v>32</v>
      </c>
      <c r="E1599" s="219" t="s">
        <v>4296</v>
      </c>
      <c r="F1599" s="220">
        <v>11448000</v>
      </c>
      <c r="G1599" s="223">
        <v>5620</v>
      </c>
      <c r="H1599" s="26"/>
      <c r="I1599" s="26"/>
      <c r="J1599" s="26"/>
      <c r="K1599" s="221"/>
      <c r="L1599" s="26"/>
      <c r="M1599" s="221"/>
      <c r="N1599" s="26"/>
      <c r="O1599" s="26"/>
      <c r="P1599" s="26"/>
      <c r="Q1599" s="26"/>
      <c r="R1599" s="222">
        <v>0</v>
      </c>
      <c r="S1599" s="26"/>
      <c r="T1599" s="26"/>
      <c r="U1599" s="26"/>
      <c r="V1599" s="16">
        <f t="shared" si="52"/>
        <v>5700.4263999999994</v>
      </c>
      <c r="W1599" s="28">
        <f t="shared" si="53"/>
        <v>1766.4264000000001</v>
      </c>
      <c r="X1599" s="28">
        <v>1766.4264000000001</v>
      </c>
      <c r="Y1599" s="11" t="s">
        <v>34</v>
      </c>
      <c r="Z1599" s="219">
        <v>54</v>
      </c>
      <c r="AA1599" s="219">
        <v>12</v>
      </c>
      <c r="AB1599" s="219">
        <v>5</v>
      </c>
      <c r="AC1599" s="219" t="s">
        <v>4772</v>
      </c>
      <c r="AD1599" s="219">
        <v>1139</v>
      </c>
      <c r="AE1599" s="10">
        <v>164</v>
      </c>
    </row>
    <row r="1600" spans="1:31" ht="36" hidden="1" customHeight="1">
      <c r="A1600" s="32">
        <v>165</v>
      </c>
      <c r="B1600" s="219" t="s">
        <v>4773</v>
      </c>
      <c r="C1600" s="219" t="s">
        <v>4774</v>
      </c>
      <c r="D1600" s="219" t="s">
        <v>32</v>
      </c>
      <c r="E1600" s="219" t="s">
        <v>1635</v>
      </c>
      <c r="F1600" s="220">
        <v>12341000</v>
      </c>
      <c r="G1600" s="221"/>
      <c r="H1600" s="26"/>
      <c r="I1600" s="26"/>
      <c r="J1600" s="26"/>
      <c r="K1600" s="221"/>
      <c r="L1600" s="26"/>
      <c r="M1600" s="221"/>
      <c r="N1600" s="26"/>
      <c r="O1600" s="26"/>
      <c r="P1600" s="26"/>
      <c r="Q1600" s="26"/>
      <c r="R1600" s="222">
        <v>0</v>
      </c>
      <c r="S1600" s="26"/>
      <c r="T1600" s="26"/>
      <c r="U1600" s="26"/>
      <c r="V1600" s="16">
        <f t="shared" si="52"/>
        <v>1904.2163</v>
      </c>
      <c r="W1600" s="28">
        <f t="shared" si="53"/>
        <v>1904.2163</v>
      </c>
      <c r="X1600" s="28">
        <v>1904.2163</v>
      </c>
      <c r="Y1600" s="11" t="s">
        <v>34</v>
      </c>
      <c r="Z1600" s="219">
        <v>54</v>
      </c>
      <c r="AA1600" s="219">
        <v>12</v>
      </c>
      <c r="AB1600" s="219">
        <v>5</v>
      </c>
      <c r="AC1600" s="219" t="s">
        <v>4775</v>
      </c>
      <c r="AD1600" s="219">
        <v>1140</v>
      </c>
      <c r="AE1600" s="10">
        <v>165</v>
      </c>
    </row>
    <row r="1601" spans="1:31" ht="36" hidden="1" customHeight="1">
      <c r="A1601" s="32">
        <v>166</v>
      </c>
      <c r="B1601" s="219" t="s">
        <v>4776</v>
      </c>
      <c r="C1601" s="219" t="s">
        <v>4777</v>
      </c>
      <c r="D1601" s="219" t="s">
        <v>32</v>
      </c>
      <c r="E1601" s="219" t="s">
        <v>877</v>
      </c>
      <c r="F1601" s="220">
        <v>8034000</v>
      </c>
      <c r="G1601" s="221"/>
      <c r="H1601" s="26"/>
      <c r="I1601" s="26"/>
      <c r="J1601" s="26"/>
      <c r="K1601" s="221"/>
      <c r="L1601" s="26"/>
      <c r="M1601" s="221"/>
      <c r="N1601" s="26"/>
      <c r="O1601" s="26"/>
      <c r="P1601" s="26"/>
      <c r="Q1601" s="26"/>
      <c r="R1601" s="222">
        <v>0</v>
      </c>
      <c r="S1601" s="26"/>
      <c r="T1601" s="26"/>
      <c r="U1601" s="26"/>
      <c r="V1601" s="16">
        <f t="shared" si="52"/>
        <v>1239.6462000000001</v>
      </c>
      <c r="W1601" s="28">
        <f t="shared" si="53"/>
        <v>1239.6462000000001</v>
      </c>
      <c r="X1601" s="28">
        <v>1239.6462000000001</v>
      </c>
      <c r="Y1601" s="11" t="s">
        <v>34</v>
      </c>
      <c r="Z1601" s="219">
        <v>54</v>
      </c>
      <c r="AA1601" s="219">
        <v>12</v>
      </c>
      <c r="AB1601" s="219">
        <v>5</v>
      </c>
      <c r="AC1601" s="219"/>
      <c r="AD1601" s="219"/>
      <c r="AE1601" s="10">
        <v>166</v>
      </c>
    </row>
    <row r="1602" spans="1:31" ht="36" hidden="1" customHeight="1">
      <c r="A1602" s="32">
        <v>167</v>
      </c>
      <c r="B1602" s="219" t="s">
        <v>4778</v>
      </c>
      <c r="C1602" s="219" t="s">
        <v>4779</v>
      </c>
      <c r="D1602" s="219" t="s">
        <v>32</v>
      </c>
      <c r="E1602" s="219" t="s">
        <v>4780</v>
      </c>
      <c r="F1602" s="220">
        <v>15246000</v>
      </c>
      <c r="G1602" s="221"/>
      <c r="H1602" s="26"/>
      <c r="I1602" s="26"/>
      <c r="J1602" s="26"/>
      <c r="K1602" s="221"/>
      <c r="L1602" s="26"/>
      <c r="M1602" s="221"/>
      <c r="N1602" s="26"/>
      <c r="O1602" s="26"/>
      <c r="P1602" s="26"/>
      <c r="Q1602" s="26"/>
      <c r="R1602" s="222">
        <v>0</v>
      </c>
      <c r="S1602" s="26"/>
      <c r="T1602" s="26"/>
      <c r="U1602" s="26"/>
      <c r="V1602" s="16">
        <f t="shared" si="52"/>
        <v>2352.4578000000001</v>
      </c>
      <c r="W1602" s="28">
        <f t="shared" si="53"/>
        <v>2352.4578000000001</v>
      </c>
      <c r="X1602" s="28">
        <v>2352.4578000000001</v>
      </c>
      <c r="Y1602" s="11" t="s">
        <v>34</v>
      </c>
      <c r="Z1602" s="219">
        <v>54</v>
      </c>
      <c r="AA1602" s="219">
        <v>12</v>
      </c>
      <c r="AB1602" s="219">
        <v>5</v>
      </c>
      <c r="AC1602" s="219" t="s">
        <v>4781</v>
      </c>
      <c r="AD1602" s="219">
        <v>1241</v>
      </c>
      <c r="AE1602" s="10">
        <v>167</v>
      </c>
    </row>
    <row r="1603" spans="1:31" ht="36" hidden="1" customHeight="1">
      <c r="A1603" s="32">
        <v>168</v>
      </c>
      <c r="B1603" s="219" t="s">
        <v>4782</v>
      </c>
      <c r="C1603" s="219" t="s">
        <v>4783</v>
      </c>
      <c r="D1603" s="219" t="s">
        <v>32</v>
      </c>
      <c r="E1603" s="219" t="s">
        <v>1177</v>
      </c>
      <c r="F1603" s="220">
        <v>22894000</v>
      </c>
      <c r="G1603" s="223">
        <v>11560</v>
      </c>
      <c r="H1603" s="26"/>
      <c r="I1603" s="26"/>
      <c r="J1603" s="26"/>
      <c r="K1603" s="221"/>
      <c r="L1603" s="26"/>
      <c r="M1603" s="221"/>
      <c r="N1603" s="26"/>
      <c r="O1603" s="26"/>
      <c r="P1603" s="26"/>
      <c r="Q1603" s="26"/>
      <c r="R1603" s="222">
        <v>0</v>
      </c>
      <c r="S1603" s="26"/>
      <c r="T1603" s="26"/>
      <c r="U1603" s="26"/>
      <c r="V1603" s="16">
        <f t="shared" si="52"/>
        <v>11624.5442</v>
      </c>
      <c r="W1603" s="28">
        <f t="shared" si="53"/>
        <v>3532.5442000000003</v>
      </c>
      <c r="X1603" s="28">
        <v>3532.5442000000003</v>
      </c>
      <c r="Y1603" s="11" t="s">
        <v>34</v>
      </c>
      <c r="Z1603" s="219">
        <v>54</v>
      </c>
      <c r="AA1603" s="219">
        <v>12</v>
      </c>
      <c r="AB1603" s="219">
        <v>5</v>
      </c>
      <c r="AC1603" s="219" t="s">
        <v>4784</v>
      </c>
      <c r="AD1603" s="219">
        <v>1141</v>
      </c>
      <c r="AE1603" s="10">
        <v>168</v>
      </c>
    </row>
    <row r="1604" spans="1:31" ht="36" hidden="1" customHeight="1">
      <c r="A1604" s="32">
        <v>169</v>
      </c>
      <c r="B1604" s="219" t="s">
        <v>4785</v>
      </c>
      <c r="C1604" s="219" t="s">
        <v>4786</v>
      </c>
      <c r="D1604" s="219" t="s">
        <v>32</v>
      </c>
      <c r="E1604" s="219" t="s">
        <v>109</v>
      </c>
      <c r="F1604" s="220">
        <v>11205000</v>
      </c>
      <c r="G1604" s="223"/>
      <c r="H1604" s="26"/>
      <c r="I1604" s="26"/>
      <c r="J1604" s="26"/>
      <c r="K1604" s="223"/>
      <c r="L1604" s="26"/>
      <c r="M1604" s="221"/>
      <c r="N1604" s="26"/>
      <c r="O1604" s="26"/>
      <c r="P1604" s="26"/>
      <c r="Q1604" s="26"/>
      <c r="R1604" s="222">
        <v>0</v>
      </c>
      <c r="S1604" s="26"/>
      <c r="T1604" s="26"/>
      <c r="U1604" s="26"/>
      <c r="V1604" s="16">
        <f t="shared" si="52"/>
        <v>1728.9315000000001</v>
      </c>
      <c r="W1604" s="28">
        <f t="shared" si="53"/>
        <v>1728.9315000000001</v>
      </c>
      <c r="X1604" s="28">
        <v>1728.9315000000001</v>
      </c>
      <c r="Y1604" s="11" t="s">
        <v>34</v>
      </c>
      <c r="Z1604" s="219">
        <v>54</v>
      </c>
      <c r="AA1604" s="219">
        <v>12</v>
      </c>
      <c r="AB1604" s="219">
        <v>5</v>
      </c>
      <c r="AC1604" s="219" t="s">
        <v>4787</v>
      </c>
      <c r="AD1604" s="219">
        <v>1143</v>
      </c>
      <c r="AE1604" s="10">
        <v>169</v>
      </c>
    </row>
    <row r="1605" spans="1:31" ht="36" hidden="1" customHeight="1">
      <c r="A1605" s="32">
        <v>170</v>
      </c>
      <c r="B1605" s="219" t="s">
        <v>4788</v>
      </c>
      <c r="C1605" s="219" t="s">
        <v>4789</v>
      </c>
      <c r="D1605" s="219" t="s">
        <v>32</v>
      </c>
      <c r="E1605" s="219" t="s">
        <v>33</v>
      </c>
      <c r="F1605" s="220">
        <v>44864000</v>
      </c>
      <c r="G1605" s="221"/>
      <c r="H1605" s="26"/>
      <c r="I1605" s="26"/>
      <c r="J1605" s="26"/>
      <c r="K1605" s="221"/>
      <c r="L1605" s="26"/>
      <c r="M1605" s="221"/>
      <c r="N1605" s="26"/>
      <c r="O1605" s="26"/>
      <c r="P1605" s="26"/>
      <c r="Q1605" s="26"/>
      <c r="R1605" s="222">
        <v>0</v>
      </c>
      <c r="S1605" s="26"/>
      <c r="T1605" s="26"/>
      <c r="U1605" s="26"/>
      <c r="V1605" s="16">
        <f t="shared" si="52"/>
        <v>6922.5152000000007</v>
      </c>
      <c r="W1605" s="28">
        <f t="shared" si="53"/>
        <v>6922.5152000000007</v>
      </c>
      <c r="X1605" s="28">
        <v>6922.5152000000007</v>
      </c>
      <c r="Y1605" s="11" t="s">
        <v>34</v>
      </c>
      <c r="Z1605" s="219">
        <v>54</v>
      </c>
      <c r="AA1605" s="219">
        <v>12</v>
      </c>
      <c r="AB1605" s="219">
        <v>5</v>
      </c>
      <c r="AC1605" s="219" t="s">
        <v>4790</v>
      </c>
      <c r="AD1605" s="219">
        <v>1144</v>
      </c>
      <c r="AE1605" s="10">
        <v>170</v>
      </c>
    </row>
    <row r="1606" spans="1:31" ht="36" hidden="1" customHeight="1">
      <c r="A1606" s="32">
        <v>171</v>
      </c>
      <c r="B1606" s="219" t="s">
        <v>4791</v>
      </c>
      <c r="C1606" s="219" t="s">
        <v>4792</v>
      </c>
      <c r="D1606" s="219" t="s">
        <v>32</v>
      </c>
      <c r="E1606" s="219" t="s">
        <v>2264</v>
      </c>
      <c r="F1606" s="220">
        <v>13117000</v>
      </c>
      <c r="G1606" s="221"/>
      <c r="H1606" s="26"/>
      <c r="I1606" s="26"/>
      <c r="J1606" s="26"/>
      <c r="K1606" s="221"/>
      <c r="L1606" s="26"/>
      <c r="M1606" s="221"/>
      <c r="N1606" s="26"/>
      <c r="O1606" s="26"/>
      <c r="P1606" s="26"/>
      <c r="Q1606" s="26"/>
      <c r="R1606" s="222">
        <v>0</v>
      </c>
      <c r="S1606" s="26"/>
      <c r="T1606" s="26"/>
      <c r="U1606" s="26"/>
      <c r="V1606" s="16">
        <f t="shared" si="52"/>
        <v>2023.9531000000002</v>
      </c>
      <c r="W1606" s="28">
        <f t="shared" si="53"/>
        <v>2023.9531000000002</v>
      </c>
      <c r="X1606" s="28">
        <v>2023.9531000000002</v>
      </c>
      <c r="Y1606" s="11" t="s">
        <v>34</v>
      </c>
      <c r="Z1606" s="219">
        <v>54</v>
      </c>
      <c r="AA1606" s="219">
        <v>12</v>
      </c>
      <c r="AB1606" s="219">
        <v>5</v>
      </c>
      <c r="AC1606" s="219" t="s">
        <v>4793</v>
      </c>
      <c r="AD1606" s="219">
        <v>1145</v>
      </c>
      <c r="AE1606" s="10">
        <v>171</v>
      </c>
    </row>
    <row r="1607" spans="1:31" ht="36" hidden="1" customHeight="1">
      <c r="A1607" s="32">
        <v>172</v>
      </c>
      <c r="B1607" s="219" t="s">
        <v>4794</v>
      </c>
      <c r="C1607" s="219" t="s">
        <v>4795</v>
      </c>
      <c r="D1607" s="219" t="s">
        <v>32</v>
      </c>
      <c r="E1607" s="219" t="s">
        <v>1431</v>
      </c>
      <c r="F1607" s="220">
        <v>33020000</v>
      </c>
      <c r="G1607" s="221"/>
      <c r="H1607" s="26"/>
      <c r="I1607" s="26"/>
      <c r="J1607" s="26"/>
      <c r="K1607" s="223"/>
      <c r="L1607" s="26"/>
      <c r="M1607" s="221"/>
      <c r="N1607" s="26"/>
      <c r="O1607" s="26"/>
      <c r="P1607" s="26"/>
      <c r="Q1607" s="26"/>
      <c r="R1607" s="222">
        <v>0</v>
      </c>
      <c r="S1607" s="26"/>
      <c r="T1607" s="26"/>
      <c r="U1607" s="26"/>
      <c r="V1607" s="16">
        <f t="shared" ref="V1607:V1670" si="54">0.0001543*F1607+0.7*G1607+ 0.7*H1607+0.6*I1607+0.5*J1607+1.02*K1607+0.00088*L1607+0.99*M1607+0.00094*N1607+1.05*O1607+0.00083*P1607+1.09*Q1607+0.0009*R1607+1.09*S1607+1*T1607+0*U1607</f>
        <v>5094.9860000000008</v>
      </c>
      <c r="W1607" s="28">
        <f t="shared" si="53"/>
        <v>5094.9860000000008</v>
      </c>
      <c r="X1607" s="28">
        <v>5094.9860000000008</v>
      </c>
      <c r="Y1607" s="11" t="s">
        <v>34</v>
      </c>
      <c r="Z1607" s="219">
        <v>54</v>
      </c>
      <c r="AA1607" s="219">
        <v>12</v>
      </c>
      <c r="AB1607" s="219">
        <v>5</v>
      </c>
      <c r="AC1607" s="219" t="s">
        <v>4796</v>
      </c>
      <c r="AD1607" s="219">
        <v>1147</v>
      </c>
      <c r="AE1607" s="10">
        <v>172</v>
      </c>
    </row>
    <row r="1608" spans="1:31" ht="36" hidden="1" customHeight="1">
      <c r="A1608" s="32">
        <v>173</v>
      </c>
      <c r="B1608" s="219" t="s">
        <v>4797</v>
      </c>
      <c r="C1608" s="219" t="s">
        <v>4798</v>
      </c>
      <c r="D1608" s="219" t="s">
        <v>32</v>
      </c>
      <c r="E1608" s="219" t="s">
        <v>198</v>
      </c>
      <c r="F1608" s="220">
        <v>45286000</v>
      </c>
      <c r="G1608" s="221"/>
      <c r="H1608" s="26"/>
      <c r="I1608" s="26"/>
      <c r="J1608" s="26"/>
      <c r="K1608" s="221"/>
      <c r="L1608" s="26"/>
      <c r="M1608" s="221"/>
      <c r="N1608" s="26"/>
      <c r="O1608" s="26"/>
      <c r="P1608" s="26"/>
      <c r="Q1608" s="26"/>
      <c r="R1608" s="222">
        <v>0</v>
      </c>
      <c r="S1608" s="26"/>
      <c r="T1608" s="26"/>
      <c r="U1608" s="26"/>
      <c r="V1608" s="16">
        <f t="shared" si="54"/>
        <v>6987.6298000000006</v>
      </c>
      <c r="W1608" s="28">
        <f t="shared" si="53"/>
        <v>6987.6298000000006</v>
      </c>
      <c r="X1608" s="28">
        <v>6987.6298000000006</v>
      </c>
      <c r="Y1608" s="11" t="s">
        <v>34</v>
      </c>
      <c r="Z1608" s="219">
        <v>54</v>
      </c>
      <c r="AA1608" s="219">
        <v>12</v>
      </c>
      <c r="AB1608" s="219">
        <v>5</v>
      </c>
      <c r="AC1608" s="219" t="s">
        <v>4799</v>
      </c>
      <c r="AD1608" s="219">
        <v>1243</v>
      </c>
      <c r="AE1608" s="10">
        <v>173</v>
      </c>
    </row>
    <row r="1609" spans="1:31" ht="36" hidden="1" customHeight="1">
      <c r="A1609" s="32">
        <v>174</v>
      </c>
      <c r="B1609" s="219" t="s">
        <v>4800</v>
      </c>
      <c r="C1609" s="219" t="s">
        <v>4801</v>
      </c>
      <c r="D1609" s="219" t="s">
        <v>32</v>
      </c>
      <c r="E1609" s="219" t="s">
        <v>4147</v>
      </c>
      <c r="F1609" s="220">
        <v>9785000</v>
      </c>
      <c r="G1609" s="221"/>
      <c r="H1609" s="26"/>
      <c r="I1609" s="26"/>
      <c r="J1609" s="26"/>
      <c r="K1609" s="221"/>
      <c r="L1609" s="26"/>
      <c r="M1609" s="221"/>
      <c r="N1609" s="26"/>
      <c r="O1609" s="26"/>
      <c r="P1609" s="26"/>
      <c r="Q1609" s="26"/>
      <c r="R1609" s="222">
        <v>0</v>
      </c>
      <c r="S1609" s="26"/>
      <c r="T1609" s="26"/>
      <c r="U1609" s="26"/>
      <c r="V1609" s="16">
        <f t="shared" si="54"/>
        <v>1509.8255000000001</v>
      </c>
      <c r="W1609" s="28">
        <f t="shared" si="53"/>
        <v>1509.8255000000001</v>
      </c>
      <c r="X1609" s="28">
        <v>1509.8255000000001</v>
      </c>
      <c r="Y1609" s="11" t="s">
        <v>34</v>
      </c>
      <c r="Z1609" s="219">
        <v>54</v>
      </c>
      <c r="AA1609" s="219">
        <v>12</v>
      </c>
      <c r="AB1609" s="219">
        <v>5</v>
      </c>
      <c r="AC1609" s="219" t="s">
        <v>4802</v>
      </c>
      <c r="AD1609" s="219">
        <v>1149</v>
      </c>
      <c r="AE1609" s="10">
        <v>174</v>
      </c>
    </row>
    <row r="1610" spans="1:31" ht="36" hidden="1" customHeight="1">
      <c r="A1610" s="32">
        <v>175</v>
      </c>
      <c r="B1610" s="219" t="s">
        <v>4803</v>
      </c>
      <c r="C1610" s="219" t="s">
        <v>4804</v>
      </c>
      <c r="D1610" s="219" t="s">
        <v>32</v>
      </c>
      <c r="E1610" s="219" t="s">
        <v>2264</v>
      </c>
      <c r="F1610" s="220">
        <v>10502000</v>
      </c>
      <c r="G1610" s="221"/>
      <c r="H1610" s="26"/>
      <c r="I1610" s="26"/>
      <c r="J1610" s="26"/>
      <c r="K1610" s="221"/>
      <c r="L1610" s="26"/>
      <c r="M1610" s="223">
        <v>1153</v>
      </c>
      <c r="N1610" s="26"/>
      <c r="O1610" s="26"/>
      <c r="P1610" s="26"/>
      <c r="Q1610" s="26"/>
      <c r="R1610" s="222">
        <v>0</v>
      </c>
      <c r="S1610" s="26"/>
      <c r="T1610" s="26"/>
      <c r="U1610" s="26"/>
      <c r="V1610" s="16">
        <f t="shared" si="54"/>
        <v>2761.9286000000002</v>
      </c>
      <c r="W1610" s="28">
        <f t="shared" si="53"/>
        <v>1620.4586000000002</v>
      </c>
      <c r="X1610" s="28">
        <v>1620.4586000000002</v>
      </c>
      <c r="Y1610" s="11" t="s">
        <v>34</v>
      </c>
      <c r="Z1610" s="219">
        <v>54</v>
      </c>
      <c r="AA1610" s="219">
        <v>12</v>
      </c>
      <c r="AB1610" s="219">
        <v>5</v>
      </c>
      <c r="AC1610" s="219" t="s">
        <v>4805</v>
      </c>
      <c r="AD1610" s="219">
        <v>1244</v>
      </c>
      <c r="AE1610" s="10">
        <v>175</v>
      </c>
    </row>
    <row r="1611" spans="1:31" ht="36" hidden="1" customHeight="1">
      <c r="A1611" s="32">
        <v>176</v>
      </c>
      <c r="B1611" s="219" t="s">
        <v>4806</v>
      </c>
      <c r="C1611" s="219" t="s">
        <v>4807</v>
      </c>
      <c r="D1611" s="219" t="s">
        <v>32</v>
      </c>
      <c r="E1611" s="219" t="s">
        <v>33</v>
      </c>
      <c r="F1611" s="220">
        <v>7237000</v>
      </c>
      <c r="G1611" s="221"/>
      <c r="H1611" s="26"/>
      <c r="I1611" s="26"/>
      <c r="J1611" s="26"/>
      <c r="K1611" s="221"/>
      <c r="L1611" s="26"/>
      <c r="M1611" s="221"/>
      <c r="N1611" s="26"/>
      <c r="O1611" s="26"/>
      <c r="P1611" s="26"/>
      <c r="Q1611" s="26"/>
      <c r="R1611" s="222">
        <v>0</v>
      </c>
      <c r="S1611" s="26"/>
      <c r="T1611" s="26"/>
      <c r="U1611" s="26"/>
      <c r="V1611" s="16">
        <f t="shared" si="54"/>
        <v>1116.6691000000001</v>
      </c>
      <c r="W1611" s="28">
        <f t="shared" si="53"/>
        <v>1116.6691000000001</v>
      </c>
      <c r="X1611" s="28">
        <v>1116.6691000000001</v>
      </c>
      <c r="Y1611" s="11" t="s">
        <v>34</v>
      </c>
      <c r="Z1611" s="219">
        <v>54</v>
      </c>
      <c r="AA1611" s="219">
        <v>12</v>
      </c>
      <c r="AB1611" s="219">
        <v>5</v>
      </c>
      <c r="AC1611" s="219" t="s">
        <v>4808</v>
      </c>
      <c r="AD1611" s="219">
        <v>1245</v>
      </c>
      <c r="AE1611" s="10">
        <v>176</v>
      </c>
    </row>
    <row r="1612" spans="1:31" ht="36" hidden="1" customHeight="1">
      <c r="A1612" s="32">
        <v>177</v>
      </c>
      <c r="B1612" s="219" t="s">
        <v>4809</v>
      </c>
      <c r="C1612" s="219" t="s">
        <v>4810</v>
      </c>
      <c r="D1612" s="219" t="s">
        <v>32</v>
      </c>
      <c r="E1612" s="219" t="s">
        <v>486</v>
      </c>
      <c r="F1612" s="220">
        <v>11361000</v>
      </c>
      <c r="G1612" s="221"/>
      <c r="H1612" s="26"/>
      <c r="I1612" s="26"/>
      <c r="J1612" s="26"/>
      <c r="K1612" s="221"/>
      <c r="L1612" s="26"/>
      <c r="M1612" s="221"/>
      <c r="N1612" s="26"/>
      <c r="O1612" s="26"/>
      <c r="P1612" s="26"/>
      <c r="Q1612" s="26"/>
      <c r="R1612" s="222">
        <v>0</v>
      </c>
      <c r="S1612" s="26"/>
      <c r="T1612" s="26"/>
      <c r="U1612" s="26"/>
      <c r="V1612" s="16">
        <f t="shared" si="54"/>
        <v>1753.0023000000001</v>
      </c>
      <c r="W1612" s="28">
        <f t="shared" si="53"/>
        <v>1753.0023000000001</v>
      </c>
      <c r="X1612" s="28">
        <v>1753.0023000000001</v>
      </c>
      <c r="Y1612" s="11" t="s">
        <v>34</v>
      </c>
      <c r="Z1612" s="219">
        <v>54</v>
      </c>
      <c r="AA1612" s="219">
        <v>12</v>
      </c>
      <c r="AB1612" s="219">
        <v>5</v>
      </c>
      <c r="AC1612" s="219" t="s">
        <v>4811</v>
      </c>
      <c r="AD1612" s="219">
        <v>1246</v>
      </c>
      <c r="AE1612" s="10">
        <v>177</v>
      </c>
    </row>
    <row r="1613" spans="1:31" ht="36" hidden="1" customHeight="1">
      <c r="A1613" s="32">
        <v>178</v>
      </c>
      <c r="B1613" s="219" t="s">
        <v>4812</v>
      </c>
      <c r="C1613" s="219" t="s">
        <v>4813</v>
      </c>
      <c r="D1613" s="219" t="s">
        <v>32</v>
      </c>
      <c r="E1613" s="219" t="s">
        <v>4814</v>
      </c>
      <c r="F1613" s="220">
        <v>13964000</v>
      </c>
      <c r="G1613" s="221"/>
      <c r="H1613" s="26"/>
      <c r="I1613" s="26"/>
      <c r="J1613" s="26"/>
      <c r="K1613" s="221"/>
      <c r="L1613" s="26"/>
      <c r="M1613" s="221"/>
      <c r="N1613" s="26"/>
      <c r="O1613" s="26"/>
      <c r="P1613" s="26"/>
      <c r="Q1613" s="26"/>
      <c r="R1613" s="222">
        <v>0</v>
      </c>
      <c r="S1613" s="26"/>
      <c r="T1613" s="26"/>
      <c r="U1613" s="26"/>
      <c r="V1613" s="16">
        <f t="shared" si="54"/>
        <v>2154.6451999999999</v>
      </c>
      <c r="W1613" s="28">
        <f t="shared" si="53"/>
        <v>2154.6451999999999</v>
      </c>
      <c r="X1613" s="28">
        <v>2154.6451999999999</v>
      </c>
      <c r="Y1613" s="11" t="s">
        <v>34</v>
      </c>
      <c r="Z1613" s="219">
        <v>54</v>
      </c>
      <c r="AA1613" s="219">
        <v>12</v>
      </c>
      <c r="AB1613" s="219">
        <v>5</v>
      </c>
      <c r="AC1613" s="219" t="s">
        <v>4815</v>
      </c>
      <c r="AD1613" s="219">
        <v>1146</v>
      </c>
      <c r="AE1613" s="10">
        <v>178</v>
      </c>
    </row>
    <row r="1614" spans="1:31" ht="36" hidden="1" customHeight="1">
      <c r="A1614" s="32">
        <v>179</v>
      </c>
      <c r="B1614" s="219" t="s">
        <v>4816</v>
      </c>
      <c r="C1614" s="219" t="s">
        <v>4817</v>
      </c>
      <c r="D1614" s="219" t="s">
        <v>32</v>
      </c>
      <c r="E1614" s="219" t="s">
        <v>4647</v>
      </c>
      <c r="F1614" s="220">
        <v>13888000</v>
      </c>
      <c r="G1614" s="221"/>
      <c r="H1614" s="26"/>
      <c r="I1614" s="26"/>
      <c r="J1614" s="26"/>
      <c r="K1614" s="221"/>
      <c r="L1614" s="26"/>
      <c r="M1614" s="221"/>
      <c r="N1614" s="26"/>
      <c r="O1614" s="26"/>
      <c r="P1614" s="26"/>
      <c r="Q1614" s="26"/>
      <c r="R1614" s="222">
        <v>0</v>
      </c>
      <c r="S1614" s="26"/>
      <c r="T1614" s="26"/>
      <c r="U1614" s="26"/>
      <c r="V1614" s="16">
        <f t="shared" si="54"/>
        <v>2142.9184</v>
      </c>
      <c r="W1614" s="28">
        <f t="shared" si="53"/>
        <v>2142.9184</v>
      </c>
      <c r="X1614" s="28">
        <v>2142.9184</v>
      </c>
      <c r="Y1614" s="11" t="s">
        <v>34</v>
      </c>
      <c r="Z1614" s="219">
        <v>54</v>
      </c>
      <c r="AA1614" s="219">
        <v>12</v>
      </c>
      <c r="AB1614" s="219">
        <v>5</v>
      </c>
      <c r="AC1614" s="219" t="s">
        <v>4818</v>
      </c>
      <c r="AD1614" s="219">
        <v>1091</v>
      </c>
      <c r="AE1614" s="10">
        <v>179</v>
      </c>
    </row>
    <row r="1615" spans="1:31" ht="36" hidden="1" customHeight="1">
      <c r="A1615" s="32">
        <v>180</v>
      </c>
      <c r="B1615" s="219" t="s">
        <v>4819</v>
      </c>
      <c r="C1615" s="219" t="s">
        <v>4820</v>
      </c>
      <c r="D1615" s="219" t="s">
        <v>32</v>
      </c>
      <c r="E1615" s="219" t="s">
        <v>4821</v>
      </c>
      <c r="F1615" s="220">
        <v>17308000</v>
      </c>
      <c r="G1615" s="221"/>
      <c r="H1615" s="26"/>
      <c r="I1615" s="26"/>
      <c r="J1615" s="26"/>
      <c r="K1615" s="221"/>
      <c r="L1615" s="26"/>
      <c r="M1615" s="221"/>
      <c r="N1615" s="26"/>
      <c r="O1615" s="26"/>
      <c r="P1615" s="26"/>
      <c r="Q1615" s="26"/>
      <c r="R1615" s="222">
        <v>0</v>
      </c>
      <c r="S1615" s="26"/>
      <c r="T1615" s="26"/>
      <c r="U1615" s="26"/>
      <c r="V1615" s="16">
        <f t="shared" si="54"/>
        <v>2670.6244000000002</v>
      </c>
      <c r="W1615" s="28">
        <f t="shared" si="53"/>
        <v>2670.6244000000002</v>
      </c>
      <c r="X1615" s="28">
        <v>2670.6244000000002</v>
      </c>
      <c r="Y1615" s="11" t="s">
        <v>34</v>
      </c>
      <c r="Z1615" s="219">
        <v>54</v>
      </c>
      <c r="AA1615" s="219">
        <v>12</v>
      </c>
      <c r="AB1615" s="219">
        <v>5</v>
      </c>
      <c r="AC1615" s="219"/>
      <c r="AD1615" s="219"/>
      <c r="AE1615" s="10">
        <v>180</v>
      </c>
    </row>
    <row r="1616" spans="1:31" ht="36" hidden="1" customHeight="1">
      <c r="A1616" s="32">
        <v>181</v>
      </c>
      <c r="B1616" s="219" t="s">
        <v>4822</v>
      </c>
      <c r="C1616" s="219" t="s">
        <v>4823</v>
      </c>
      <c r="D1616" s="219" t="s">
        <v>32</v>
      </c>
      <c r="E1616" s="219" t="s">
        <v>2464</v>
      </c>
      <c r="F1616" s="220">
        <v>17002000</v>
      </c>
      <c r="G1616" s="221"/>
      <c r="H1616" s="26"/>
      <c r="I1616" s="26"/>
      <c r="J1616" s="26"/>
      <c r="K1616" s="221"/>
      <c r="L1616" s="26"/>
      <c r="M1616" s="221"/>
      <c r="N1616" s="26"/>
      <c r="O1616" s="26"/>
      <c r="P1616" s="26"/>
      <c r="Q1616" s="26"/>
      <c r="R1616" s="222">
        <v>0</v>
      </c>
      <c r="S1616" s="26"/>
      <c r="T1616" s="26"/>
      <c r="U1616" s="26"/>
      <c r="V1616" s="16">
        <f t="shared" si="54"/>
        <v>2623.4086000000002</v>
      </c>
      <c r="W1616" s="28">
        <f t="shared" si="53"/>
        <v>2623.4086000000002</v>
      </c>
      <c r="X1616" s="28">
        <v>2623.4086000000002</v>
      </c>
      <c r="Y1616" s="11" t="s">
        <v>34</v>
      </c>
      <c r="Z1616" s="219">
        <v>54</v>
      </c>
      <c r="AA1616" s="219">
        <v>12</v>
      </c>
      <c r="AB1616" s="219">
        <v>5</v>
      </c>
      <c r="AC1616" s="219"/>
      <c r="AD1616" s="219"/>
      <c r="AE1616" s="10">
        <v>181</v>
      </c>
    </row>
    <row r="1617" spans="1:31" ht="36" hidden="1" customHeight="1">
      <c r="A1617" s="32">
        <v>182</v>
      </c>
      <c r="B1617" s="219" t="s">
        <v>4824</v>
      </c>
      <c r="C1617" s="219" t="s">
        <v>4825</v>
      </c>
      <c r="D1617" s="219" t="s">
        <v>32</v>
      </c>
      <c r="E1617" s="219" t="s">
        <v>4826</v>
      </c>
      <c r="F1617" s="220">
        <v>15777000</v>
      </c>
      <c r="G1617" s="221"/>
      <c r="H1617" s="26"/>
      <c r="I1617" s="26"/>
      <c r="J1617" s="26"/>
      <c r="K1617" s="221"/>
      <c r="L1617" s="26"/>
      <c r="M1617" s="221"/>
      <c r="N1617" s="26"/>
      <c r="O1617" s="26"/>
      <c r="P1617" s="26"/>
      <c r="Q1617" s="26"/>
      <c r="R1617" s="222">
        <v>0</v>
      </c>
      <c r="S1617" s="26"/>
      <c r="T1617" s="26"/>
      <c r="U1617" s="26"/>
      <c r="V1617" s="16">
        <f t="shared" si="54"/>
        <v>2434.3911000000003</v>
      </c>
      <c r="W1617" s="28">
        <f t="shared" si="53"/>
        <v>2434.3911000000003</v>
      </c>
      <c r="X1617" s="28">
        <v>2434.3911000000003</v>
      </c>
      <c r="Y1617" s="11" t="s">
        <v>34</v>
      </c>
      <c r="Z1617" s="219">
        <v>54</v>
      </c>
      <c r="AA1617" s="219">
        <v>12</v>
      </c>
      <c r="AB1617" s="219">
        <v>5</v>
      </c>
      <c r="AC1617" s="219" t="s">
        <v>4827</v>
      </c>
      <c r="AD1617" s="219">
        <v>1213</v>
      </c>
      <c r="AE1617" s="10">
        <v>182</v>
      </c>
    </row>
    <row r="1618" spans="1:31" ht="36" hidden="1" customHeight="1">
      <c r="A1618" s="32">
        <v>183</v>
      </c>
      <c r="B1618" s="219" t="s">
        <v>4828</v>
      </c>
      <c r="C1618" s="219" t="s">
        <v>4466</v>
      </c>
      <c r="D1618" s="219" t="s">
        <v>32</v>
      </c>
      <c r="E1618" s="219" t="s">
        <v>1729</v>
      </c>
      <c r="F1618" s="220">
        <v>15932000</v>
      </c>
      <c r="G1618" s="221"/>
      <c r="H1618" s="26"/>
      <c r="I1618" s="26"/>
      <c r="J1618" s="26"/>
      <c r="K1618" s="221"/>
      <c r="L1618" s="26"/>
      <c r="M1618" s="221"/>
      <c r="N1618" s="26"/>
      <c r="O1618" s="26"/>
      <c r="P1618" s="26"/>
      <c r="Q1618" s="26"/>
      <c r="R1618" s="222">
        <v>0</v>
      </c>
      <c r="S1618" s="26"/>
      <c r="T1618" s="26"/>
      <c r="U1618" s="26"/>
      <c r="V1618" s="16">
        <f t="shared" si="54"/>
        <v>2458.3076000000001</v>
      </c>
      <c r="W1618" s="28">
        <f t="shared" si="53"/>
        <v>2458.3076000000001</v>
      </c>
      <c r="X1618" s="28">
        <v>2458.3076000000001</v>
      </c>
      <c r="Y1618" s="11" t="s">
        <v>34</v>
      </c>
      <c r="Z1618" s="219">
        <v>54</v>
      </c>
      <c r="AA1618" s="219">
        <v>12</v>
      </c>
      <c r="AB1618" s="219">
        <v>5</v>
      </c>
      <c r="AC1618" s="219"/>
      <c r="AD1618" s="219"/>
      <c r="AE1618" s="10">
        <v>183</v>
      </c>
    </row>
    <row r="1619" spans="1:31" ht="36" hidden="1" customHeight="1">
      <c r="A1619" s="32">
        <v>184</v>
      </c>
      <c r="B1619" s="219" t="s">
        <v>4829</v>
      </c>
      <c r="C1619" s="219" t="s">
        <v>4830</v>
      </c>
      <c r="D1619" s="219" t="s">
        <v>32</v>
      </c>
      <c r="E1619" s="219" t="s">
        <v>289</v>
      </c>
      <c r="F1619" s="220">
        <v>13764800</v>
      </c>
      <c r="G1619" s="221"/>
      <c r="H1619" s="26"/>
      <c r="I1619" s="26"/>
      <c r="J1619" s="26"/>
      <c r="K1619" s="221"/>
      <c r="L1619" s="26"/>
      <c r="M1619" s="221"/>
      <c r="N1619" s="26"/>
      <c r="O1619" s="26"/>
      <c r="P1619" s="26"/>
      <c r="Q1619" s="26"/>
      <c r="R1619" s="222">
        <v>0</v>
      </c>
      <c r="S1619" s="26"/>
      <c r="T1619" s="26"/>
      <c r="U1619" s="26"/>
      <c r="V1619" s="16">
        <f t="shared" si="54"/>
        <v>2123.9086400000001</v>
      </c>
      <c r="W1619" s="28">
        <f t="shared" si="53"/>
        <v>2123.9086400000001</v>
      </c>
      <c r="X1619" s="28">
        <v>2123.9086400000001</v>
      </c>
      <c r="Y1619" s="11" t="s">
        <v>51</v>
      </c>
      <c r="Z1619" s="219">
        <v>54</v>
      </c>
      <c r="AA1619" s="219">
        <v>12</v>
      </c>
      <c r="AB1619" s="219">
        <v>5</v>
      </c>
      <c r="AC1619" s="219" t="s">
        <v>4831</v>
      </c>
      <c r="AD1619" s="219">
        <v>1205</v>
      </c>
      <c r="AE1619" s="10">
        <v>184</v>
      </c>
    </row>
    <row r="1620" spans="1:31" ht="36" hidden="1" customHeight="1">
      <c r="A1620" s="32">
        <v>185</v>
      </c>
      <c r="B1620" s="219" t="s">
        <v>4832</v>
      </c>
      <c r="C1620" s="219" t="s">
        <v>4833</v>
      </c>
      <c r="D1620" s="219" t="s">
        <v>32</v>
      </c>
      <c r="E1620" s="219" t="s">
        <v>4834</v>
      </c>
      <c r="F1620" s="220">
        <v>11609000</v>
      </c>
      <c r="G1620" s="221"/>
      <c r="H1620" s="26"/>
      <c r="I1620" s="26"/>
      <c r="J1620" s="26"/>
      <c r="K1620" s="221"/>
      <c r="L1620" s="26"/>
      <c r="M1620" s="221"/>
      <c r="N1620" s="26"/>
      <c r="O1620" s="26"/>
      <c r="P1620" s="26"/>
      <c r="Q1620" s="26"/>
      <c r="R1620" s="222">
        <v>0</v>
      </c>
      <c r="S1620" s="26"/>
      <c r="T1620" s="26"/>
      <c r="U1620" s="26"/>
      <c r="V1620" s="16">
        <f t="shared" si="54"/>
        <v>1791.2687000000001</v>
      </c>
      <c r="W1620" s="28">
        <f t="shared" si="53"/>
        <v>1791.2687000000001</v>
      </c>
      <c r="X1620" s="28">
        <v>1791.2687000000001</v>
      </c>
      <c r="Y1620" s="11" t="s">
        <v>34</v>
      </c>
      <c r="Z1620" s="219">
        <v>54</v>
      </c>
      <c r="AA1620" s="219">
        <v>12</v>
      </c>
      <c r="AB1620" s="219">
        <v>5</v>
      </c>
      <c r="AC1620" s="219"/>
      <c r="AD1620" s="219"/>
      <c r="AE1620" s="10">
        <v>185</v>
      </c>
    </row>
    <row r="1621" spans="1:31" ht="36" hidden="1" customHeight="1">
      <c r="A1621" s="32">
        <v>186</v>
      </c>
      <c r="B1621" s="219" t="s">
        <v>4835</v>
      </c>
      <c r="C1621" s="219" t="s">
        <v>4363</v>
      </c>
      <c r="D1621" s="219" t="s">
        <v>32</v>
      </c>
      <c r="E1621" s="219" t="s">
        <v>4147</v>
      </c>
      <c r="F1621" s="220">
        <v>22458000</v>
      </c>
      <c r="G1621" s="221"/>
      <c r="H1621" s="26"/>
      <c r="I1621" s="26"/>
      <c r="J1621" s="26"/>
      <c r="K1621" s="221"/>
      <c r="L1621" s="26"/>
      <c r="M1621" s="221"/>
      <c r="N1621" s="26"/>
      <c r="O1621" s="26"/>
      <c r="P1621" s="26"/>
      <c r="Q1621" s="26"/>
      <c r="R1621" s="222">
        <v>0</v>
      </c>
      <c r="S1621" s="26"/>
      <c r="T1621" s="26"/>
      <c r="U1621" s="26"/>
      <c r="V1621" s="16">
        <f t="shared" si="54"/>
        <v>3465.2694000000001</v>
      </c>
      <c r="W1621" s="28">
        <f t="shared" si="53"/>
        <v>3465.2694000000001</v>
      </c>
      <c r="X1621" s="28">
        <v>3465.2694000000001</v>
      </c>
      <c r="Y1621" s="11" t="s">
        <v>34</v>
      </c>
      <c r="Z1621" s="219">
        <v>54</v>
      </c>
      <c r="AA1621" s="219">
        <v>12</v>
      </c>
      <c r="AB1621" s="219">
        <v>5</v>
      </c>
      <c r="AC1621" s="219"/>
      <c r="AD1621" s="219"/>
      <c r="AE1621" s="10">
        <v>186</v>
      </c>
    </row>
    <row r="1622" spans="1:31" ht="36" hidden="1" customHeight="1">
      <c r="A1622" s="32">
        <v>187</v>
      </c>
      <c r="B1622" s="219" t="s">
        <v>4836</v>
      </c>
      <c r="C1622" s="219" t="s">
        <v>4837</v>
      </c>
      <c r="D1622" s="219" t="s">
        <v>32</v>
      </c>
      <c r="E1622" s="219" t="s">
        <v>1325</v>
      </c>
      <c r="F1622" s="220">
        <v>10037100</v>
      </c>
      <c r="G1622" s="221"/>
      <c r="H1622" s="26"/>
      <c r="I1622" s="26"/>
      <c r="J1622" s="26"/>
      <c r="K1622" s="221"/>
      <c r="L1622" s="26"/>
      <c r="M1622" s="221"/>
      <c r="N1622" s="26"/>
      <c r="O1622" s="26"/>
      <c r="P1622" s="26"/>
      <c r="Q1622" s="26"/>
      <c r="R1622" s="222">
        <v>0</v>
      </c>
      <c r="S1622" s="26"/>
      <c r="T1622" s="26"/>
      <c r="U1622" s="26"/>
      <c r="V1622" s="16">
        <f t="shared" si="54"/>
        <v>1548.7245300000002</v>
      </c>
      <c r="W1622" s="28">
        <f t="shared" si="53"/>
        <v>1548.7245300000002</v>
      </c>
      <c r="X1622" s="28">
        <v>1548.7245300000002</v>
      </c>
      <c r="Y1622" s="11" t="s">
        <v>51</v>
      </c>
      <c r="Z1622" s="219">
        <v>54</v>
      </c>
      <c r="AA1622" s="219">
        <v>12</v>
      </c>
      <c r="AB1622" s="219">
        <v>5</v>
      </c>
      <c r="AC1622" s="219"/>
      <c r="AD1622" s="219"/>
      <c r="AE1622" s="10">
        <v>187</v>
      </c>
    </row>
    <row r="1623" spans="1:31" ht="36" hidden="1" customHeight="1">
      <c r="A1623" s="32">
        <v>188</v>
      </c>
      <c r="B1623" s="219" t="s">
        <v>4838</v>
      </c>
      <c r="C1623" s="219" t="s">
        <v>4839</v>
      </c>
      <c r="D1623" s="219" t="s">
        <v>32</v>
      </c>
      <c r="E1623" s="219" t="s">
        <v>4821</v>
      </c>
      <c r="F1623" s="220">
        <v>9811800</v>
      </c>
      <c r="G1623" s="221"/>
      <c r="H1623" s="26"/>
      <c r="I1623" s="26"/>
      <c r="J1623" s="26"/>
      <c r="K1623" s="221"/>
      <c r="L1623" s="26"/>
      <c r="M1623" s="221"/>
      <c r="N1623" s="26"/>
      <c r="O1623" s="26"/>
      <c r="P1623" s="26"/>
      <c r="Q1623" s="26"/>
      <c r="R1623" s="222">
        <v>0</v>
      </c>
      <c r="S1623" s="26"/>
      <c r="T1623" s="26"/>
      <c r="U1623" s="26"/>
      <c r="V1623" s="16">
        <f t="shared" si="54"/>
        <v>1513.96074</v>
      </c>
      <c r="W1623" s="28">
        <f t="shared" si="53"/>
        <v>1513.96074</v>
      </c>
      <c r="X1623" s="28">
        <v>1513.96074</v>
      </c>
      <c r="Y1623" s="11" t="s">
        <v>51</v>
      </c>
      <c r="Z1623" s="219">
        <v>54</v>
      </c>
      <c r="AA1623" s="219">
        <v>12</v>
      </c>
      <c r="AB1623" s="219">
        <v>5</v>
      </c>
      <c r="AC1623" s="219"/>
      <c r="AD1623" s="219"/>
      <c r="AE1623" s="10">
        <v>188</v>
      </c>
    </row>
    <row r="1624" spans="1:31" ht="36" hidden="1" customHeight="1">
      <c r="A1624" s="32">
        <v>189</v>
      </c>
      <c r="B1624" s="219" t="s">
        <v>4840</v>
      </c>
      <c r="C1624" s="219" t="s">
        <v>4841</v>
      </c>
      <c r="D1624" s="219" t="s">
        <v>32</v>
      </c>
      <c r="E1624" s="219" t="s">
        <v>4842</v>
      </c>
      <c r="F1624" s="220">
        <v>9640100</v>
      </c>
      <c r="G1624" s="221"/>
      <c r="H1624" s="26"/>
      <c r="I1624" s="26"/>
      <c r="J1624" s="26"/>
      <c r="K1624" s="221"/>
      <c r="L1624" s="26"/>
      <c r="M1624" s="221"/>
      <c r="N1624" s="26"/>
      <c r="O1624" s="26"/>
      <c r="P1624" s="26"/>
      <c r="Q1624" s="26"/>
      <c r="R1624" s="222">
        <v>0</v>
      </c>
      <c r="S1624" s="26"/>
      <c r="T1624" s="26"/>
      <c r="U1624" s="26"/>
      <c r="V1624" s="16">
        <f t="shared" si="54"/>
        <v>1487.4674300000001</v>
      </c>
      <c r="W1624" s="28">
        <f t="shared" si="53"/>
        <v>1487.4674300000001</v>
      </c>
      <c r="X1624" s="28">
        <v>1487.4674300000001</v>
      </c>
      <c r="Y1624" s="11" t="s">
        <v>51</v>
      </c>
      <c r="Z1624" s="219">
        <v>54</v>
      </c>
      <c r="AA1624" s="219">
        <v>12</v>
      </c>
      <c r="AB1624" s="219">
        <v>5</v>
      </c>
      <c r="AC1624" s="219"/>
      <c r="AD1624" s="219"/>
      <c r="AE1624" s="10">
        <v>189</v>
      </c>
    </row>
    <row r="1625" spans="1:31" ht="36" hidden="1" customHeight="1">
      <c r="A1625" s="32">
        <v>190</v>
      </c>
      <c r="B1625" s="219" t="s">
        <v>4843</v>
      </c>
      <c r="C1625" s="219" t="s">
        <v>4844</v>
      </c>
      <c r="D1625" s="219" t="s">
        <v>32</v>
      </c>
      <c r="E1625" s="219" t="s">
        <v>125</v>
      </c>
      <c r="F1625" s="220">
        <v>9443200</v>
      </c>
      <c r="G1625" s="221"/>
      <c r="H1625" s="26"/>
      <c r="I1625" s="26"/>
      <c r="J1625" s="26"/>
      <c r="K1625" s="221"/>
      <c r="L1625" s="26"/>
      <c r="M1625" s="221"/>
      <c r="N1625" s="26"/>
      <c r="O1625" s="26"/>
      <c r="P1625" s="26"/>
      <c r="Q1625" s="26"/>
      <c r="R1625" s="222">
        <v>0</v>
      </c>
      <c r="S1625" s="26"/>
      <c r="T1625" s="26"/>
      <c r="U1625" s="26"/>
      <c r="V1625" s="16">
        <f t="shared" si="54"/>
        <v>1457.0857600000002</v>
      </c>
      <c r="W1625" s="28">
        <f t="shared" si="53"/>
        <v>1457.0857600000002</v>
      </c>
      <c r="X1625" s="28">
        <v>1457.0857600000002</v>
      </c>
      <c r="Y1625" s="11" t="s">
        <v>51</v>
      </c>
      <c r="Z1625" s="219">
        <v>54</v>
      </c>
      <c r="AA1625" s="219">
        <v>12</v>
      </c>
      <c r="AB1625" s="219">
        <v>5</v>
      </c>
      <c r="AC1625" s="219"/>
      <c r="AD1625" s="219"/>
      <c r="AE1625" s="10">
        <v>190</v>
      </c>
    </row>
    <row r="1626" spans="1:31" ht="36" hidden="1" customHeight="1">
      <c r="A1626" s="32">
        <v>191</v>
      </c>
      <c r="B1626" s="219" t="s">
        <v>4845</v>
      </c>
      <c r="C1626" s="219" t="s">
        <v>4846</v>
      </c>
      <c r="D1626" s="219" t="s">
        <v>32</v>
      </c>
      <c r="E1626" s="219" t="s">
        <v>4847</v>
      </c>
      <c r="F1626" s="220">
        <v>9396000</v>
      </c>
      <c r="G1626" s="221"/>
      <c r="H1626" s="26"/>
      <c r="I1626" s="26"/>
      <c r="J1626" s="26"/>
      <c r="K1626" s="221"/>
      <c r="L1626" s="26"/>
      <c r="M1626" s="221"/>
      <c r="N1626" s="26"/>
      <c r="O1626" s="26"/>
      <c r="P1626" s="26"/>
      <c r="Q1626" s="26"/>
      <c r="R1626" s="222">
        <v>0</v>
      </c>
      <c r="S1626" s="26"/>
      <c r="T1626" s="26"/>
      <c r="U1626" s="26"/>
      <c r="V1626" s="16">
        <f t="shared" si="54"/>
        <v>1449.8028000000002</v>
      </c>
      <c r="W1626" s="28">
        <f t="shared" si="53"/>
        <v>1449.8028000000002</v>
      </c>
      <c r="X1626" s="28">
        <v>1449.8028000000002</v>
      </c>
      <c r="Y1626" s="11" t="s">
        <v>34</v>
      </c>
      <c r="Z1626" s="219">
        <v>54</v>
      </c>
      <c r="AA1626" s="219">
        <v>12</v>
      </c>
      <c r="AB1626" s="219">
        <v>5</v>
      </c>
      <c r="AC1626" s="219" t="s">
        <v>4848</v>
      </c>
      <c r="AD1626" s="219">
        <v>1197</v>
      </c>
      <c r="AE1626" s="10">
        <v>191</v>
      </c>
    </row>
    <row r="1627" spans="1:31" ht="36" hidden="1" customHeight="1">
      <c r="A1627" s="32">
        <v>192</v>
      </c>
      <c r="B1627" s="219" t="s">
        <v>4849</v>
      </c>
      <c r="C1627" s="219" t="s">
        <v>4850</v>
      </c>
      <c r="D1627" s="219" t="s">
        <v>32</v>
      </c>
      <c r="E1627" s="219" t="s">
        <v>1333</v>
      </c>
      <c r="F1627" s="220">
        <v>8810000</v>
      </c>
      <c r="G1627" s="221"/>
      <c r="H1627" s="26"/>
      <c r="I1627" s="26"/>
      <c r="J1627" s="26"/>
      <c r="K1627" s="221"/>
      <c r="L1627" s="26"/>
      <c r="M1627" s="221"/>
      <c r="N1627" s="26"/>
      <c r="O1627" s="26"/>
      <c r="P1627" s="26"/>
      <c r="Q1627" s="26"/>
      <c r="R1627" s="222">
        <v>0</v>
      </c>
      <c r="S1627" s="26"/>
      <c r="T1627" s="26"/>
      <c r="U1627" s="26"/>
      <c r="V1627" s="16">
        <f t="shared" si="54"/>
        <v>1359.383</v>
      </c>
      <c r="W1627" s="28">
        <f t="shared" si="53"/>
        <v>1359.383</v>
      </c>
      <c r="X1627" s="28">
        <v>1359.383</v>
      </c>
      <c r="Y1627" s="11" t="s">
        <v>34</v>
      </c>
      <c r="Z1627" s="219">
        <v>54</v>
      </c>
      <c r="AA1627" s="219">
        <v>12</v>
      </c>
      <c r="AB1627" s="219">
        <v>5</v>
      </c>
      <c r="AC1627" s="219"/>
      <c r="AD1627" s="219"/>
      <c r="AE1627" s="10">
        <v>192</v>
      </c>
    </row>
    <row r="1628" spans="1:31" ht="36" hidden="1" customHeight="1">
      <c r="A1628" s="32">
        <v>193</v>
      </c>
      <c r="B1628" s="219" t="s">
        <v>4851</v>
      </c>
      <c r="C1628" s="219" t="s">
        <v>4852</v>
      </c>
      <c r="D1628" s="219" t="s">
        <v>32</v>
      </c>
      <c r="E1628" s="219" t="s">
        <v>4853</v>
      </c>
      <c r="F1628" s="220">
        <v>8451000</v>
      </c>
      <c r="G1628" s="221"/>
      <c r="H1628" s="26"/>
      <c r="I1628" s="26"/>
      <c r="J1628" s="26"/>
      <c r="K1628" s="221"/>
      <c r="L1628" s="26"/>
      <c r="M1628" s="221"/>
      <c r="N1628" s="26"/>
      <c r="O1628" s="26"/>
      <c r="P1628" s="26"/>
      <c r="Q1628" s="26"/>
      <c r="R1628" s="222">
        <v>0</v>
      </c>
      <c r="S1628" s="26"/>
      <c r="T1628" s="26"/>
      <c r="U1628" s="26"/>
      <c r="V1628" s="16">
        <f t="shared" si="54"/>
        <v>1303.9893000000002</v>
      </c>
      <c r="W1628" s="28">
        <f t="shared" si="53"/>
        <v>1303.9893000000002</v>
      </c>
      <c r="X1628" s="28">
        <v>1303.9893000000002</v>
      </c>
      <c r="Y1628" s="11" t="s">
        <v>34</v>
      </c>
      <c r="Z1628" s="219">
        <v>54</v>
      </c>
      <c r="AA1628" s="219">
        <v>12</v>
      </c>
      <c r="AB1628" s="219">
        <v>5</v>
      </c>
      <c r="AC1628" s="219"/>
      <c r="AD1628" s="219"/>
      <c r="AE1628" s="10">
        <v>193</v>
      </c>
    </row>
    <row r="1629" spans="1:31" ht="36" hidden="1" customHeight="1">
      <c r="A1629" s="32">
        <v>194</v>
      </c>
      <c r="B1629" s="219" t="s">
        <v>4854</v>
      </c>
      <c r="C1629" s="219" t="s">
        <v>4855</v>
      </c>
      <c r="D1629" s="219" t="s">
        <v>32</v>
      </c>
      <c r="E1629" s="219" t="s">
        <v>1700</v>
      </c>
      <c r="F1629" s="220">
        <v>8262900</v>
      </c>
      <c r="G1629" s="221"/>
      <c r="H1629" s="26"/>
      <c r="I1629" s="26"/>
      <c r="J1629" s="26"/>
      <c r="K1629" s="221"/>
      <c r="L1629" s="26"/>
      <c r="M1629" s="221"/>
      <c r="N1629" s="26"/>
      <c r="O1629" s="26"/>
      <c r="P1629" s="26"/>
      <c r="Q1629" s="26"/>
      <c r="R1629" s="222">
        <v>0</v>
      </c>
      <c r="S1629" s="26"/>
      <c r="T1629" s="26"/>
      <c r="U1629" s="26"/>
      <c r="V1629" s="16">
        <f t="shared" si="54"/>
        <v>1274.9654700000001</v>
      </c>
      <c r="W1629" s="28">
        <f t="shared" ref="W1629:W1688" si="55">F1629*0.0001543</f>
        <v>1274.9654700000001</v>
      </c>
      <c r="X1629" s="28">
        <v>1274.9654700000001</v>
      </c>
      <c r="Y1629" s="11" t="s">
        <v>51</v>
      </c>
      <c r="Z1629" s="219">
        <v>54</v>
      </c>
      <c r="AA1629" s="219">
        <v>12</v>
      </c>
      <c r="AB1629" s="219">
        <v>5</v>
      </c>
      <c r="AC1629" s="219"/>
      <c r="AD1629" s="219"/>
      <c r="AE1629" s="10">
        <v>194</v>
      </c>
    </row>
    <row r="1630" spans="1:31" ht="36" hidden="1" customHeight="1">
      <c r="A1630" s="32">
        <v>195</v>
      </c>
      <c r="B1630" s="219" t="s">
        <v>4856</v>
      </c>
      <c r="C1630" s="219" t="s">
        <v>4857</v>
      </c>
      <c r="D1630" s="219" t="s">
        <v>32</v>
      </c>
      <c r="E1630" s="219" t="s">
        <v>527</v>
      </c>
      <c r="F1630" s="220">
        <v>8162200</v>
      </c>
      <c r="G1630" s="221"/>
      <c r="H1630" s="26"/>
      <c r="I1630" s="26"/>
      <c r="J1630" s="26"/>
      <c r="K1630" s="221"/>
      <c r="L1630" s="26"/>
      <c r="M1630" s="221"/>
      <c r="N1630" s="26"/>
      <c r="O1630" s="26"/>
      <c r="P1630" s="26"/>
      <c r="Q1630" s="26"/>
      <c r="R1630" s="222">
        <v>0</v>
      </c>
      <c r="S1630" s="26"/>
      <c r="T1630" s="26"/>
      <c r="U1630" s="26"/>
      <c r="V1630" s="16">
        <f t="shared" si="54"/>
        <v>1259.4274600000001</v>
      </c>
      <c r="W1630" s="28">
        <f t="shared" si="55"/>
        <v>1259.4274600000001</v>
      </c>
      <c r="X1630" s="28">
        <v>1259.4274600000001</v>
      </c>
      <c r="Y1630" s="11" t="s">
        <v>51</v>
      </c>
      <c r="Z1630" s="219">
        <v>54</v>
      </c>
      <c r="AA1630" s="219">
        <v>12</v>
      </c>
      <c r="AB1630" s="219">
        <v>5</v>
      </c>
      <c r="AC1630" s="219"/>
      <c r="AD1630" s="219"/>
      <c r="AE1630" s="10">
        <v>195</v>
      </c>
    </row>
    <row r="1631" spans="1:31" ht="36" hidden="1" customHeight="1">
      <c r="A1631" s="32">
        <v>196</v>
      </c>
      <c r="B1631" s="219" t="s">
        <v>4858</v>
      </c>
      <c r="C1631" s="219" t="s">
        <v>4859</v>
      </c>
      <c r="D1631" s="219" t="s">
        <v>32</v>
      </c>
      <c r="E1631" s="219" t="s">
        <v>4860</v>
      </c>
      <c r="F1631" s="220">
        <v>8137500</v>
      </c>
      <c r="G1631" s="221"/>
      <c r="H1631" s="26"/>
      <c r="I1631" s="26"/>
      <c r="J1631" s="26"/>
      <c r="K1631" s="221"/>
      <c r="L1631" s="26"/>
      <c r="M1631" s="221"/>
      <c r="N1631" s="26"/>
      <c r="O1631" s="26"/>
      <c r="P1631" s="26"/>
      <c r="Q1631" s="26"/>
      <c r="R1631" s="222">
        <v>0</v>
      </c>
      <c r="S1631" s="26"/>
      <c r="T1631" s="26"/>
      <c r="U1631" s="26"/>
      <c r="V1631" s="16">
        <f t="shared" si="54"/>
        <v>1255.61625</v>
      </c>
      <c r="W1631" s="28">
        <f t="shared" si="55"/>
        <v>1255.61625</v>
      </c>
      <c r="X1631" s="28">
        <v>1255.61625</v>
      </c>
      <c r="Y1631" s="11" t="s">
        <v>51</v>
      </c>
      <c r="Z1631" s="219">
        <v>54</v>
      </c>
      <c r="AA1631" s="219">
        <v>12</v>
      </c>
      <c r="AB1631" s="219">
        <v>5</v>
      </c>
      <c r="AC1631" s="219"/>
      <c r="AD1631" s="219"/>
      <c r="AE1631" s="10">
        <v>196</v>
      </c>
    </row>
    <row r="1632" spans="1:31" ht="36" hidden="1" customHeight="1">
      <c r="A1632" s="32">
        <v>197</v>
      </c>
      <c r="B1632" s="219" t="s">
        <v>4861</v>
      </c>
      <c r="C1632" s="219" t="s">
        <v>4862</v>
      </c>
      <c r="D1632" s="219" t="s">
        <v>32</v>
      </c>
      <c r="E1632" s="219" t="s">
        <v>2496</v>
      </c>
      <c r="F1632" s="220">
        <v>8115700</v>
      </c>
      <c r="G1632" s="221"/>
      <c r="H1632" s="26"/>
      <c r="I1632" s="26"/>
      <c r="J1632" s="26"/>
      <c r="K1632" s="221"/>
      <c r="L1632" s="26"/>
      <c r="M1632" s="221"/>
      <c r="N1632" s="26"/>
      <c r="O1632" s="26"/>
      <c r="P1632" s="26"/>
      <c r="Q1632" s="26"/>
      <c r="R1632" s="222">
        <v>0</v>
      </c>
      <c r="S1632" s="26"/>
      <c r="T1632" s="26"/>
      <c r="U1632" s="26"/>
      <c r="V1632" s="16">
        <f t="shared" si="54"/>
        <v>1252.25251</v>
      </c>
      <c r="W1632" s="28">
        <f t="shared" si="55"/>
        <v>1252.25251</v>
      </c>
      <c r="X1632" s="28">
        <v>1252.25251</v>
      </c>
      <c r="Y1632" s="11" t="s">
        <v>51</v>
      </c>
      <c r="Z1632" s="219">
        <v>54</v>
      </c>
      <c r="AA1632" s="219">
        <v>12</v>
      </c>
      <c r="AB1632" s="219">
        <v>5</v>
      </c>
      <c r="AC1632" s="219"/>
      <c r="AD1632" s="219"/>
      <c r="AE1632" s="10">
        <v>197</v>
      </c>
    </row>
    <row r="1633" spans="1:31" ht="36" hidden="1" customHeight="1">
      <c r="A1633" s="32">
        <v>198</v>
      </c>
      <c r="B1633" s="219" t="s">
        <v>4863</v>
      </c>
      <c r="C1633" s="219" t="s">
        <v>4864</v>
      </c>
      <c r="D1633" s="219" t="s">
        <v>32</v>
      </c>
      <c r="E1633" s="219" t="s">
        <v>4865</v>
      </c>
      <c r="F1633" s="220">
        <v>7796400</v>
      </c>
      <c r="G1633" s="221"/>
      <c r="H1633" s="26"/>
      <c r="I1633" s="26"/>
      <c r="J1633" s="26"/>
      <c r="K1633" s="221"/>
      <c r="L1633" s="26"/>
      <c r="M1633" s="221"/>
      <c r="N1633" s="26"/>
      <c r="O1633" s="26"/>
      <c r="P1633" s="26"/>
      <c r="Q1633" s="26"/>
      <c r="R1633" s="222">
        <v>0</v>
      </c>
      <c r="S1633" s="26"/>
      <c r="T1633" s="26"/>
      <c r="U1633" s="26"/>
      <c r="V1633" s="16">
        <f t="shared" si="54"/>
        <v>1202.98452</v>
      </c>
      <c r="W1633" s="28">
        <f t="shared" si="55"/>
        <v>1202.98452</v>
      </c>
      <c r="X1633" s="28">
        <v>1202.98452</v>
      </c>
      <c r="Y1633" s="11" t="s">
        <v>51</v>
      </c>
      <c r="Z1633" s="219">
        <v>54</v>
      </c>
      <c r="AA1633" s="219">
        <v>12</v>
      </c>
      <c r="AB1633" s="219">
        <v>5</v>
      </c>
      <c r="AC1633" s="219"/>
      <c r="AD1633" s="219"/>
      <c r="AE1633" s="10">
        <v>198</v>
      </c>
    </row>
    <row r="1634" spans="1:31" ht="36" hidden="1" customHeight="1">
      <c r="A1634" s="32">
        <v>199</v>
      </c>
      <c r="B1634" s="219" t="s">
        <v>4866</v>
      </c>
      <c r="C1634" s="219" t="s">
        <v>4867</v>
      </c>
      <c r="D1634" s="219" t="s">
        <v>32</v>
      </c>
      <c r="E1634" s="219" t="s">
        <v>4408</v>
      </c>
      <c r="F1634" s="220">
        <v>7789600</v>
      </c>
      <c r="G1634" s="221"/>
      <c r="H1634" s="26"/>
      <c r="I1634" s="26"/>
      <c r="J1634" s="26"/>
      <c r="K1634" s="221"/>
      <c r="L1634" s="26"/>
      <c r="M1634" s="221"/>
      <c r="N1634" s="26"/>
      <c r="O1634" s="26"/>
      <c r="P1634" s="26"/>
      <c r="Q1634" s="26"/>
      <c r="R1634" s="222">
        <v>0</v>
      </c>
      <c r="S1634" s="26"/>
      <c r="T1634" s="26"/>
      <c r="U1634" s="26"/>
      <c r="V1634" s="16">
        <f t="shared" si="54"/>
        <v>1201.9352800000001</v>
      </c>
      <c r="W1634" s="28">
        <f t="shared" si="55"/>
        <v>1201.9352800000001</v>
      </c>
      <c r="X1634" s="28">
        <v>1201.9352800000001</v>
      </c>
      <c r="Y1634" s="11" t="s">
        <v>51</v>
      </c>
      <c r="Z1634" s="219">
        <v>54</v>
      </c>
      <c r="AA1634" s="219">
        <v>12</v>
      </c>
      <c r="AB1634" s="219">
        <v>5</v>
      </c>
      <c r="AC1634" s="219" t="s">
        <v>4868</v>
      </c>
      <c r="AD1634" s="219">
        <v>1170</v>
      </c>
      <c r="AE1634" s="10">
        <v>199</v>
      </c>
    </row>
    <row r="1635" spans="1:31" ht="36" hidden="1" customHeight="1">
      <c r="A1635" s="32">
        <v>200</v>
      </c>
      <c r="B1635" s="219" t="s">
        <v>4869</v>
      </c>
      <c r="C1635" s="219" t="s">
        <v>4870</v>
      </c>
      <c r="D1635" s="219" t="s">
        <v>539</v>
      </c>
      <c r="E1635" s="219" t="s">
        <v>539</v>
      </c>
      <c r="F1635" s="220">
        <v>7764400</v>
      </c>
      <c r="G1635" s="221"/>
      <c r="H1635" s="26"/>
      <c r="I1635" s="26"/>
      <c r="J1635" s="26"/>
      <c r="K1635" s="221"/>
      <c r="L1635" s="26"/>
      <c r="M1635" s="221"/>
      <c r="N1635" s="26"/>
      <c r="O1635" s="26"/>
      <c r="P1635" s="26"/>
      <c r="Q1635" s="26"/>
      <c r="R1635" s="222">
        <v>0</v>
      </c>
      <c r="S1635" s="26"/>
      <c r="T1635" s="26"/>
      <c r="U1635" s="26"/>
      <c r="V1635" s="16">
        <f t="shared" si="54"/>
        <v>1198.04692</v>
      </c>
      <c r="W1635" s="28">
        <f t="shared" si="55"/>
        <v>1198.04692</v>
      </c>
      <c r="X1635" s="28">
        <v>1198.04692</v>
      </c>
      <c r="Y1635" s="224" t="s">
        <v>51</v>
      </c>
      <c r="Z1635" s="219">
        <v>54</v>
      </c>
      <c r="AA1635" s="219">
        <v>12</v>
      </c>
      <c r="AB1635" s="219">
        <v>6</v>
      </c>
      <c r="AC1635" s="219"/>
      <c r="AD1635" s="219"/>
      <c r="AE1635" s="10">
        <f>AE1634+1</f>
        <v>200</v>
      </c>
    </row>
    <row r="1636" spans="1:31" ht="36" hidden="1" customHeight="1">
      <c r="A1636" s="32">
        <v>201</v>
      </c>
      <c r="B1636" s="219" t="s">
        <v>4871</v>
      </c>
      <c r="C1636" s="219" t="s">
        <v>4872</v>
      </c>
      <c r="D1636" s="219" t="s">
        <v>32</v>
      </c>
      <c r="E1636" s="219" t="s">
        <v>1645</v>
      </c>
      <c r="F1636" s="220">
        <v>7556200</v>
      </c>
      <c r="G1636" s="221"/>
      <c r="H1636" s="26"/>
      <c r="I1636" s="26"/>
      <c r="J1636" s="26"/>
      <c r="K1636" s="221"/>
      <c r="L1636" s="26"/>
      <c r="M1636" s="221"/>
      <c r="N1636" s="26"/>
      <c r="O1636" s="26"/>
      <c r="P1636" s="26"/>
      <c r="Q1636" s="26"/>
      <c r="R1636" s="222">
        <v>0</v>
      </c>
      <c r="S1636" s="26"/>
      <c r="T1636" s="26"/>
      <c r="U1636" s="26"/>
      <c r="V1636" s="16">
        <f t="shared" si="54"/>
        <v>1165.92166</v>
      </c>
      <c r="W1636" s="28">
        <f t="shared" si="55"/>
        <v>1165.92166</v>
      </c>
      <c r="X1636" s="28">
        <v>1165.92166</v>
      </c>
      <c r="Y1636" s="11" t="s">
        <v>51</v>
      </c>
      <c r="Z1636" s="219">
        <v>54</v>
      </c>
      <c r="AA1636" s="219">
        <v>12</v>
      </c>
      <c r="AB1636" s="219">
        <v>5</v>
      </c>
      <c r="AC1636" s="219"/>
      <c r="AD1636" s="219"/>
      <c r="AE1636" s="10">
        <v>201</v>
      </c>
    </row>
    <row r="1637" spans="1:31" ht="36" hidden="1" customHeight="1">
      <c r="A1637" s="32">
        <v>202</v>
      </c>
      <c r="B1637" s="219" t="s">
        <v>4873</v>
      </c>
      <c r="C1637" s="219" t="s">
        <v>4874</v>
      </c>
      <c r="D1637" s="219" t="s">
        <v>32</v>
      </c>
      <c r="E1637" s="219" t="s">
        <v>4875</v>
      </c>
      <c r="F1637" s="220">
        <v>7364200</v>
      </c>
      <c r="G1637" s="221"/>
      <c r="H1637" s="26"/>
      <c r="I1637" s="26"/>
      <c r="J1637" s="26"/>
      <c r="K1637" s="221"/>
      <c r="L1637" s="26"/>
      <c r="M1637" s="221"/>
      <c r="N1637" s="26"/>
      <c r="O1637" s="26"/>
      <c r="P1637" s="26"/>
      <c r="Q1637" s="26"/>
      <c r="R1637" s="222">
        <v>0</v>
      </c>
      <c r="S1637" s="26"/>
      <c r="T1637" s="26"/>
      <c r="U1637" s="26"/>
      <c r="V1637" s="16">
        <f t="shared" si="54"/>
        <v>1136.2960600000001</v>
      </c>
      <c r="W1637" s="28">
        <f t="shared" si="55"/>
        <v>1136.2960600000001</v>
      </c>
      <c r="X1637" s="28">
        <v>1136.2960600000001</v>
      </c>
      <c r="Y1637" s="11" t="s">
        <v>51</v>
      </c>
      <c r="Z1637" s="219">
        <v>54</v>
      </c>
      <c r="AA1637" s="219">
        <v>12</v>
      </c>
      <c r="AB1637" s="219">
        <v>5</v>
      </c>
      <c r="AC1637" s="219" t="s">
        <v>4876</v>
      </c>
      <c r="AD1637" s="219">
        <v>3248</v>
      </c>
      <c r="AE1637" s="10">
        <v>202</v>
      </c>
    </row>
    <row r="1638" spans="1:31" ht="36" hidden="1" customHeight="1">
      <c r="A1638" s="32">
        <v>203</v>
      </c>
      <c r="B1638" s="219" t="s">
        <v>4877</v>
      </c>
      <c r="C1638" s="219" t="s">
        <v>4878</v>
      </c>
      <c r="D1638" s="219" t="s">
        <v>32</v>
      </c>
      <c r="E1638" s="219" t="s">
        <v>4879</v>
      </c>
      <c r="F1638" s="220">
        <v>7333200</v>
      </c>
      <c r="G1638" s="221"/>
      <c r="H1638" s="26"/>
      <c r="I1638" s="26"/>
      <c r="J1638" s="26"/>
      <c r="K1638" s="221"/>
      <c r="L1638" s="26"/>
      <c r="M1638" s="221"/>
      <c r="N1638" s="26"/>
      <c r="O1638" s="26"/>
      <c r="P1638" s="26"/>
      <c r="Q1638" s="26"/>
      <c r="R1638" s="222">
        <v>0</v>
      </c>
      <c r="S1638" s="26"/>
      <c r="T1638" s="26"/>
      <c r="U1638" s="26"/>
      <c r="V1638" s="16">
        <f t="shared" si="54"/>
        <v>1131.5127600000001</v>
      </c>
      <c r="W1638" s="28">
        <f t="shared" si="55"/>
        <v>1131.5127600000001</v>
      </c>
      <c r="X1638" s="28">
        <v>1131.5127600000001</v>
      </c>
      <c r="Y1638" s="11" t="s">
        <v>51</v>
      </c>
      <c r="Z1638" s="219">
        <v>54</v>
      </c>
      <c r="AA1638" s="219">
        <v>12</v>
      </c>
      <c r="AB1638" s="219">
        <v>5</v>
      </c>
      <c r="AC1638" s="219"/>
      <c r="AD1638" s="219"/>
      <c r="AE1638" s="10">
        <v>203</v>
      </c>
    </row>
    <row r="1639" spans="1:31" ht="36" hidden="1" customHeight="1">
      <c r="A1639" s="32">
        <v>204</v>
      </c>
      <c r="B1639" s="219" t="s">
        <v>4880</v>
      </c>
      <c r="C1639" s="219" t="s">
        <v>4878</v>
      </c>
      <c r="D1639" s="219" t="s">
        <v>32</v>
      </c>
      <c r="E1639" s="219" t="s">
        <v>3497</v>
      </c>
      <c r="F1639" s="220">
        <v>7175600</v>
      </c>
      <c r="G1639" s="221"/>
      <c r="H1639" s="26"/>
      <c r="I1639" s="26"/>
      <c r="J1639" s="26"/>
      <c r="K1639" s="221"/>
      <c r="L1639" s="26"/>
      <c r="M1639" s="221"/>
      <c r="N1639" s="26"/>
      <c r="O1639" s="26"/>
      <c r="P1639" s="26"/>
      <c r="Q1639" s="26"/>
      <c r="R1639" s="222">
        <v>0</v>
      </c>
      <c r="S1639" s="26"/>
      <c r="T1639" s="26"/>
      <c r="U1639" s="26"/>
      <c r="V1639" s="16">
        <f t="shared" si="54"/>
        <v>1107.19508</v>
      </c>
      <c r="W1639" s="28">
        <f t="shared" si="55"/>
        <v>1107.19508</v>
      </c>
      <c r="X1639" s="28">
        <v>1107.19508</v>
      </c>
      <c r="Y1639" s="11" t="s">
        <v>51</v>
      </c>
      <c r="Z1639" s="219">
        <v>54</v>
      </c>
      <c r="AA1639" s="219">
        <v>12</v>
      </c>
      <c r="AB1639" s="219">
        <v>5</v>
      </c>
      <c r="AC1639" s="219"/>
      <c r="AD1639" s="219"/>
      <c r="AE1639" s="10">
        <v>204</v>
      </c>
    </row>
    <row r="1640" spans="1:31" ht="36" hidden="1" customHeight="1">
      <c r="A1640" s="32">
        <v>205</v>
      </c>
      <c r="B1640" s="219" t="s">
        <v>4881</v>
      </c>
      <c r="C1640" s="219" t="s">
        <v>4882</v>
      </c>
      <c r="D1640" s="219" t="s">
        <v>32</v>
      </c>
      <c r="E1640" s="219" t="s">
        <v>4408</v>
      </c>
      <c r="F1640" s="220">
        <v>7139400</v>
      </c>
      <c r="G1640" s="221"/>
      <c r="H1640" s="26"/>
      <c r="I1640" s="26"/>
      <c r="J1640" s="26"/>
      <c r="K1640" s="221"/>
      <c r="L1640" s="26"/>
      <c r="M1640" s="221"/>
      <c r="N1640" s="26"/>
      <c r="O1640" s="26"/>
      <c r="P1640" s="26"/>
      <c r="Q1640" s="26"/>
      <c r="R1640" s="222">
        <v>0</v>
      </c>
      <c r="S1640" s="26"/>
      <c r="T1640" s="26"/>
      <c r="U1640" s="26"/>
      <c r="V1640" s="16">
        <f t="shared" si="54"/>
        <v>1101.60942</v>
      </c>
      <c r="W1640" s="28">
        <f t="shared" si="55"/>
        <v>1101.60942</v>
      </c>
      <c r="X1640" s="28">
        <v>1101.60942</v>
      </c>
      <c r="Y1640" s="11" t="s">
        <v>51</v>
      </c>
      <c r="Z1640" s="219">
        <v>54</v>
      </c>
      <c r="AA1640" s="219">
        <v>12</v>
      </c>
      <c r="AB1640" s="219">
        <v>5</v>
      </c>
      <c r="AC1640" s="219"/>
      <c r="AD1640" s="219"/>
      <c r="AE1640" s="10">
        <v>205</v>
      </c>
    </row>
    <row r="1641" spans="1:31" ht="36" hidden="1" customHeight="1">
      <c r="A1641" s="32">
        <v>206</v>
      </c>
      <c r="B1641" s="219" t="s">
        <v>4883</v>
      </c>
      <c r="C1641" s="219" t="s">
        <v>4884</v>
      </c>
      <c r="D1641" s="219" t="s">
        <v>32</v>
      </c>
      <c r="E1641" s="219" t="s">
        <v>4860</v>
      </c>
      <c r="F1641" s="220">
        <v>11915250</v>
      </c>
      <c r="G1641" s="221"/>
      <c r="H1641" s="26"/>
      <c r="I1641" s="26"/>
      <c r="J1641" s="26"/>
      <c r="K1641" s="221"/>
      <c r="L1641" s="26"/>
      <c r="M1641" s="221"/>
      <c r="N1641" s="26"/>
      <c r="O1641" s="26"/>
      <c r="P1641" s="26"/>
      <c r="Q1641" s="26"/>
      <c r="R1641" s="222">
        <v>0</v>
      </c>
      <c r="S1641" s="26"/>
      <c r="T1641" s="26"/>
      <c r="U1641" s="26"/>
      <c r="V1641" s="16">
        <f t="shared" si="54"/>
        <v>1838.5230750000001</v>
      </c>
      <c r="W1641" s="28">
        <f t="shared" si="55"/>
        <v>1838.5230750000001</v>
      </c>
      <c r="X1641" s="28">
        <v>1838.5230750000001</v>
      </c>
      <c r="Y1641" s="11" t="s">
        <v>51</v>
      </c>
      <c r="Z1641" s="219">
        <v>54</v>
      </c>
      <c r="AA1641" s="219">
        <v>12</v>
      </c>
      <c r="AB1641" s="219">
        <v>5</v>
      </c>
      <c r="AC1641" s="219" t="s">
        <v>4885</v>
      </c>
      <c r="AD1641" s="219">
        <v>1204</v>
      </c>
      <c r="AE1641" s="10">
        <v>206</v>
      </c>
    </row>
    <row r="1642" spans="1:31" ht="36" hidden="1" customHeight="1">
      <c r="A1642" s="32">
        <v>207</v>
      </c>
      <c r="B1642" s="219" t="s">
        <v>4886</v>
      </c>
      <c r="C1642" s="219" t="s">
        <v>4887</v>
      </c>
      <c r="D1642" s="219" t="s">
        <v>32</v>
      </c>
      <c r="E1642" s="219" t="s">
        <v>1325</v>
      </c>
      <c r="F1642" s="220">
        <v>7060100</v>
      </c>
      <c r="G1642" s="221"/>
      <c r="H1642" s="26"/>
      <c r="I1642" s="26"/>
      <c r="J1642" s="26"/>
      <c r="K1642" s="221"/>
      <c r="L1642" s="26"/>
      <c r="M1642" s="221"/>
      <c r="N1642" s="26"/>
      <c r="O1642" s="26"/>
      <c r="P1642" s="26"/>
      <c r="Q1642" s="26"/>
      <c r="R1642" s="222">
        <v>0</v>
      </c>
      <c r="S1642" s="26"/>
      <c r="T1642" s="26"/>
      <c r="U1642" s="26"/>
      <c r="V1642" s="16">
        <f t="shared" si="54"/>
        <v>1089.3734300000001</v>
      </c>
      <c r="W1642" s="28">
        <f t="shared" si="55"/>
        <v>1089.3734300000001</v>
      </c>
      <c r="X1642" s="28">
        <v>1089.3734300000001</v>
      </c>
      <c r="Y1642" s="11" t="s">
        <v>51</v>
      </c>
      <c r="Z1642" s="219">
        <v>54</v>
      </c>
      <c r="AA1642" s="219">
        <v>12</v>
      </c>
      <c r="AB1642" s="219">
        <v>5</v>
      </c>
      <c r="AC1642" s="219"/>
      <c r="AD1642" s="219"/>
      <c r="AE1642" s="10">
        <v>207</v>
      </c>
    </row>
    <row r="1643" spans="1:31" ht="36" hidden="1" customHeight="1">
      <c r="A1643" s="32">
        <v>208</v>
      </c>
      <c r="B1643" s="219" t="s">
        <v>4888</v>
      </c>
      <c r="C1643" s="219" t="s">
        <v>4889</v>
      </c>
      <c r="D1643" s="219" t="s">
        <v>32</v>
      </c>
      <c r="E1643" s="219" t="s">
        <v>2377</v>
      </c>
      <c r="F1643" s="220">
        <v>7020400</v>
      </c>
      <c r="G1643" s="221"/>
      <c r="H1643" s="26"/>
      <c r="I1643" s="26"/>
      <c r="J1643" s="26"/>
      <c r="K1643" s="221"/>
      <c r="L1643" s="26"/>
      <c r="M1643" s="221"/>
      <c r="N1643" s="26"/>
      <c r="O1643" s="26"/>
      <c r="P1643" s="26"/>
      <c r="Q1643" s="26"/>
      <c r="R1643" s="222">
        <v>0</v>
      </c>
      <c r="S1643" s="26"/>
      <c r="T1643" s="26"/>
      <c r="U1643" s="26"/>
      <c r="V1643" s="16">
        <f t="shared" si="54"/>
        <v>1083.2477200000001</v>
      </c>
      <c r="W1643" s="28">
        <f t="shared" si="55"/>
        <v>1083.2477200000001</v>
      </c>
      <c r="X1643" s="28">
        <v>1083.2477200000001</v>
      </c>
      <c r="Y1643" s="11" t="s">
        <v>51</v>
      </c>
      <c r="Z1643" s="219">
        <v>54</v>
      </c>
      <c r="AA1643" s="219">
        <v>12</v>
      </c>
      <c r="AB1643" s="219">
        <v>5</v>
      </c>
      <c r="AC1643" s="219" t="s">
        <v>4890</v>
      </c>
      <c r="AD1643" s="219">
        <v>1236</v>
      </c>
      <c r="AE1643" s="10">
        <v>208</v>
      </c>
    </row>
    <row r="1644" spans="1:31" ht="36" hidden="1" customHeight="1">
      <c r="A1644" s="32">
        <v>209</v>
      </c>
      <c r="B1644" s="219" t="s">
        <v>4891</v>
      </c>
      <c r="C1644" s="219" t="s">
        <v>4892</v>
      </c>
      <c r="D1644" s="219" t="s">
        <v>4893</v>
      </c>
      <c r="E1644" s="219"/>
      <c r="F1644" s="220">
        <v>6941400</v>
      </c>
      <c r="G1644" s="221"/>
      <c r="H1644" s="26"/>
      <c r="I1644" s="26"/>
      <c r="J1644" s="26"/>
      <c r="K1644" s="221"/>
      <c r="L1644" s="26"/>
      <c r="M1644" s="221"/>
      <c r="N1644" s="26"/>
      <c r="O1644" s="26"/>
      <c r="P1644" s="26"/>
      <c r="Q1644" s="26"/>
      <c r="R1644" s="222">
        <v>0</v>
      </c>
      <c r="S1644" s="26"/>
      <c r="T1644" s="26"/>
      <c r="U1644" s="26"/>
      <c r="V1644" s="16">
        <f t="shared" si="54"/>
        <v>1071.0580200000002</v>
      </c>
      <c r="W1644" s="28">
        <f t="shared" si="55"/>
        <v>1071.0580200000002</v>
      </c>
      <c r="X1644" s="28">
        <v>1071.0580200000002</v>
      </c>
      <c r="Y1644" s="11" t="s">
        <v>51</v>
      </c>
      <c r="Z1644" s="219">
        <v>54</v>
      </c>
      <c r="AA1644" s="219">
        <v>12</v>
      </c>
      <c r="AB1644" s="219">
        <v>5</v>
      </c>
      <c r="AC1644" s="219"/>
      <c r="AD1644" s="219"/>
      <c r="AE1644" s="10">
        <v>209</v>
      </c>
    </row>
    <row r="1645" spans="1:31" ht="36" hidden="1" customHeight="1">
      <c r="A1645" s="32">
        <v>210</v>
      </c>
      <c r="B1645" s="219" t="s">
        <v>4894</v>
      </c>
      <c r="C1645" s="219" t="s">
        <v>4895</v>
      </c>
      <c r="D1645" s="219" t="s">
        <v>32</v>
      </c>
      <c r="E1645" s="219" t="s">
        <v>4896</v>
      </c>
      <c r="F1645" s="220">
        <v>6924500</v>
      </c>
      <c r="G1645" s="221"/>
      <c r="H1645" s="26"/>
      <c r="I1645" s="26"/>
      <c r="J1645" s="26"/>
      <c r="K1645" s="221"/>
      <c r="L1645" s="26"/>
      <c r="M1645" s="221"/>
      <c r="N1645" s="26"/>
      <c r="O1645" s="26"/>
      <c r="P1645" s="26"/>
      <c r="Q1645" s="26"/>
      <c r="R1645" s="222">
        <v>0</v>
      </c>
      <c r="S1645" s="26"/>
      <c r="T1645" s="26"/>
      <c r="U1645" s="26"/>
      <c r="V1645" s="16">
        <f t="shared" si="54"/>
        <v>1068.4503500000001</v>
      </c>
      <c r="W1645" s="28">
        <f t="shared" si="55"/>
        <v>1068.4503500000001</v>
      </c>
      <c r="X1645" s="28">
        <v>1068.4503500000001</v>
      </c>
      <c r="Y1645" s="11" t="s">
        <v>51</v>
      </c>
      <c r="Z1645" s="219">
        <v>54</v>
      </c>
      <c r="AA1645" s="219">
        <v>12</v>
      </c>
      <c r="AB1645" s="219">
        <v>5</v>
      </c>
      <c r="AC1645" s="219"/>
      <c r="AD1645" s="219"/>
      <c r="AE1645" s="10">
        <v>210</v>
      </c>
    </row>
    <row r="1646" spans="1:31" ht="36" hidden="1" customHeight="1">
      <c r="A1646" s="32">
        <v>211</v>
      </c>
      <c r="B1646" s="219" t="s">
        <v>4897</v>
      </c>
      <c r="C1646" s="219" t="s">
        <v>4898</v>
      </c>
      <c r="D1646" s="219" t="s">
        <v>32</v>
      </c>
      <c r="E1646" s="219" t="s">
        <v>4899</v>
      </c>
      <c r="F1646" s="220">
        <v>6884359</v>
      </c>
      <c r="G1646" s="221"/>
      <c r="H1646" s="26"/>
      <c r="I1646" s="26"/>
      <c r="J1646" s="26"/>
      <c r="K1646" s="221"/>
      <c r="L1646" s="26"/>
      <c r="M1646" s="221"/>
      <c r="N1646" s="26"/>
      <c r="O1646" s="26"/>
      <c r="P1646" s="26"/>
      <c r="Q1646" s="26"/>
      <c r="R1646" s="222">
        <v>0</v>
      </c>
      <c r="S1646" s="26"/>
      <c r="T1646" s="26"/>
      <c r="U1646" s="26"/>
      <c r="V1646" s="16">
        <f t="shared" si="54"/>
        <v>1062.2565937000002</v>
      </c>
      <c r="W1646" s="28">
        <f t="shared" si="55"/>
        <v>1062.2565937000002</v>
      </c>
      <c r="X1646" s="28">
        <v>1062.2565937000002</v>
      </c>
      <c r="Y1646" s="11" t="s">
        <v>51</v>
      </c>
      <c r="Z1646" s="219">
        <v>54</v>
      </c>
      <c r="AA1646" s="219">
        <v>12</v>
      </c>
      <c r="AB1646" s="219">
        <v>5</v>
      </c>
      <c r="AC1646" s="219"/>
      <c r="AD1646" s="219"/>
      <c r="AE1646" s="10">
        <v>211</v>
      </c>
    </row>
    <row r="1647" spans="1:31" ht="36" hidden="1" customHeight="1">
      <c r="A1647" s="32">
        <v>212</v>
      </c>
      <c r="B1647" s="219" t="s">
        <v>4900</v>
      </c>
      <c r="C1647" s="219" t="s">
        <v>4901</v>
      </c>
      <c r="D1647" s="219" t="s">
        <v>32</v>
      </c>
      <c r="E1647" s="219" t="s">
        <v>4647</v>
      </c>
      <c r="F1647" s="220">
        <v>6869900</v>
      </c>
      <c r="G1647" s="221"/>
      <c r="H1647" s="26"/>
      <c r="I1647" s="26"/>
      <c r="J1647" s="26"/>
      <c r="K1647" s="221"/>
      <c r="L1647" s="26"/>
      <c r="M1647" s="221"/>
      <c r="N1647" s="26"/>
      <c r="O1647" s="26"/>
      <c r="P1647" s="26"/>
      <c r="Q1647" s="26"/>
      <c r="R1647" s="222">
        <v>0</v>
      </c>
      <c r="S1647" s="26"/>
      <c r="T1647" s="26"/>
      <c r="U1647" s="26"/>
      <c r="V1647" s="16">
        <f t="shared" si="54"/>
        <v>1060.02557</v>
      </c>
      <c r="W1647" s="28">
        <f t="shared" si="55"/>
        <v>1060.02557</v>
      </c>
      <c r="X1647" s="28">
        <v>1060.02557</v>
      </c>
      <c r="Y1647" s="11" t="s">
        <v>51</v>
      </c>
      <c r="Z1647" s="219">
        <v>54</v>
      </c>
      <c r="AA1647" s="219">
        <v>12</v>
      </c>
      <c r="AB1647" s="219">
        <v>5</v>
      </c>
      <c r="AC1647" s="219"/>
      <c r="AD1647" s="219"/>
      <c r="AE1647" s="10">
        <v>212</v>
      </c>
    </row>
    <row r="1648" spans="1:31" ht="36" hidden="1" customHeight="1">
      <c r="A1648" s="32">
        <v>213</v>
      </c>
      <c r="B1648" s="219" t="s">
        <v>4902</v>
      </c>
      <c r="C1648" s="219" t="s">
        <v>4903</v>
      </c>
      <c r="D1648" s="219" t="s">
        <v>32</v>
      </c>
      <c r="E1648" s="219" t="s">
        <v>4865</v>
      </c>
      <c r="F1648" s="220">
        <v>21897000</v>
      </c>
      <c r="G1648" s="221"/>
      <c r="H1648" s="26"/>
      <c r="I1648" s="26"/>
      <c r="J1648" s="26"/>
      <c r="K1648" s="221"/>
      <c r="L1648" s="26"/>
      <c r="M1648" s="221"/>
      <c r="N1648" s="26"/>
      <c r="O1648" s="26"/>
      <c r="P1648" s="26"/>
      <c r="Q1648" s="26"/>
      <c r="R1648" s="222">
        <v>0</v>
      </c>
      <c r="S1648" s="26"/>
      <c r="T1648" s="26"/>
      <c r="U1648" s="26"/>
      <c r="V1648" s="16">
        <f t="shared" si="54"/>
        <v>3378.7071000000001</v>
      </c>
      <c r="W1648" s="28">
        <f t="shared" si="55"/>
        <v>3378.7071000000001</v>
      </c>
      <c r="X1648" s="28">
        <v>3378.7071000000001</v>
      </c>
      <c r="Y1648" s="11" t="s">
        <v>51</v>
      </c>
      <c r="Z1648" s="219">
        <v>54</v>
      </c>
      <c r="AA1648" s="219">
        <v>12</v>
      </c>
      <c r="AB1648" s="219">
        <v>5</v>
      </c>
      <c r="AC1648" s="219"/>
      <c r="AD1648" s="219"/>
      <c r="AE1648" s="10">
        <v>213</v>
      </c>
    </row>
    <row r="1649" spans="1:31" ht="36" hidden="1" customHeight="1">
      <c r="A1649" s="32">
        <v>214</v>
      </c>
      <c r="B1649" s="219" t="s">
        <v>4904</v>
      </c>
      <c r="C1649" s="219" t="s">
        <v>4905</v>
      </c>
      <c r="D1649" s="219" t="s">
        <v>32</v>
      </c>
      <c r="E1649" s="219" t="s">
        <v>4906</v>
      </c>
      <c r="F1649" s="220">
        <v>6844500</v>
      </c>
      <c r="G1649" s="221"/>
      <c r="H1649" s="26"/>
      <c r="I1649" s="26"/>
      <c r="J1649" s="26"/>
      <c r="K1649" s="221"/>
      <c r="L1649" s="26"/>
      <c r="M1649" s="221"/>
      <c r="N1649" s="26"/>
      <c r="O1649" s="26"/>
      <c r="P1649" s="26"/>
      <c r="Q1649" s="26"/>
      <c r="R1649" s="222">
        <v>0</v>
      </c>
      <c r="S1649" s="26"/>
      <c r="T1649" s="26"/>
      <c r="U1649" s="26"/>
      <c r="V1649" s="16">
        <f t="shared" si="54"/>
        <v>1056.10635</v>
      </c>
      <c r="W1649" s="28">
        <f t="shared" si="55"/>
        <v>1056.10635</v>
      </c>
      <c r="X1649" s="28">
        <v>1056.10635</v>
      </c>
      <c r="Y1649" s="11" t="s">
        <v>51</v>
      </c>
      <c r="Z1649" s="219">
        <v>54</v>
      </c>
      <c r="AA1649" s="219">
        <v>12</v>
      </c>
      <c r="AB1649" s="219">
        <v>5</v>
      </c>
      <c r="AC1649" s="219"/>
      <c r="AD1649" s="219"/>
      <c r="AE1649" s="10">
        <v>214</v>
      </c>
    </row>
    <row r="1650" spans="1:31" ht="36" hidden="1" customHeight="1">
      <c r="A1650" s="32">
        <v>215</v>
      </c>
      <c r="B1650" s="219" t="s">
        <v>4907</v>
      </c>
      <c r="C1650" s="219" t="s">
        <v>4908</v>
      </c>
      <c r="D1650" s="219" t="s">
        <v>32</v>
      </c>
      <c r="E1650" s="219" t="s">
        <v>33</v>
      </c>
      <c r="F1650" s="220">
        <v>6759400</v>
      </c>
      <c r="G1650" s="221"/>
      <c r="H1650" s="26"/>
      <c r="I1650" s="26"/>
      <c r="J1650" s="26"/>
      <c r="K1650" s="221"/>
      <c r="L1650" s="26"/>
      <c r="M1650" s="221"/>
      <c r="N1650" s="26"/>
      <c r="O1650" s="26"/>
      <c r="P1650" s="26"/>
      <c r="Q1650" s="26"/>
      <c r="R1650" s="222">
        <v>0</v>
      </c>
      <c r="S1650" s="26"/>
      <c r="T1650" s="26"/>
      <c r="U1650" s="26"/>
      <c r="V1650" s="16">
        <f t="shared" si="54"/>
        <v>1042.97542</v>
      </c>
      <c r="W1650" s="28">
        <f t="shared" si="55"/>
        <v>1042.97542</v>
      </c>
      <c r="X1650" s="28">
        <v>1042.97542</v>
      </c>
      <c r="Y1650" s="11" t="s">
        <v>51</v>
      </c>
      <c r="Z1650" s="219">
        <v>54</v>
      </c>
      <c r="AA1650" s="219">
        <v>12</v>
      </c>
      <c r="AB1650" s="219">
        <v>5</v>
      </c>
      <c r="AC1650" s="219"/>
      <c r="AD1650" s="219"/>
      <c r="AE1650" s="10">
        <v>215</v>
      </c>
    </row>
    <row r="1651" spans="1:31" ht="36" hidden="1" customHeight="1">
      <c r="A1651" s="32">
        <v>216</v>
      </c>
      <c r="B1651" s="219" t="s">
        <v>4909</v>
      </c>
      <c r="C1651" s="219" t="s">
        <v>4910</v>
      </c>
      <c r="D1651" s="219" t="s">
        <v>539</v>
      </c>
      <c r="E1651" s="219" t="s">
        <v>4911</v>
      </c>
      <c r="F1651" s="220">
        <v>6721700</v>
      </c>
      <c r="G1651" s="221"/>
      <c r="H1651" s="26"/>
      <c r="I1651" s="26"/>
      <c r="J1651" s="26"/>
      <c r="K1651" s="221"/>
      <c r="L1651" s="26"/>
      <c r="M1651" s="221"/>
      <c r="N1651" s="26"/>
      <c r="O1651" s="26"/>
      <c r="P1651" s="26"/>
      <c r="Q1651" s="26"/>
      <c r="R1651" s="222">
        <v>0</v>
      </c>
      <c r="S1651" s="26"/>
      <c r="T1651" s="26"/>
      <c r="U1651" s="26"/>
      <c r="V1651" s="16">
        <f t="shared" si="54"/>
        <v>1037.15831</v>
      </c>
      <c r="W1651" s="28">
        <f t="shared" si="55"/>
        <v>1037.15831</v>
      </c>
      <c r="X1651" s="28">
        <v>1037.15831</v>
      </c>
      <c r="Y1651" s="224" t="s">
        <v>51</v>
      </c>
      <c r="Z1651" s="219">
        <v>54</v>
      </c>
      <c r="AA1651" s="219">
        <v>12</v>
      </c>
      <c r="AB1651" s="219">
        <v>6</v>
      </c>
      <c r="AC1651" s="219"/>
      <c r="AD1651" s="219"/>
      <c r="AE1651" s="10">
        <f>AE1650+1</f>
        <v>216</v>
      </c>
    </row>
    <row r="1652" spans="1:31" ht="36" hidden="1" customHeight="1">
      <c r="A1652" s="32">
        <v>217</v>
      </c>
      <c r="B1652" s="219" t="s">
        <v>4912</v>
      </c>
      <c r="C1652" s="219" t="s">
        <v>4913</v>
      </c>
      <c r="D1652" s="219" t="s">
        <v>32</v>
      </c>
      <c r="E1652" s="219" t="s">
        <v>4914</v>
      </c>
      <c r="F1652" s="220">
        <v>6616000</v>
      </c>
      <c r="G1652" s="221"/>
      <c r="H1652" s="26"/>
      <c r="I1652" s="26"/>
      <c r="J1652" s="26"/>
      <c r="K1652" s="221"/>
      <c r="L1652" s="26"/>
      <c r="M1652" s="221"/>
      <c r="N1652" s="26"/>
      <c r="O1652" s="26"/>
      <c r="P1652" s="26"/>
      <c r="Q1652" s="26"/>
      <c r="R1652" s="222">
        <v>0</v>
      </c>
      <c r="S1652" s="26"/>
      <c r="T1652" s="26"/>
      <c r="U1652" s="26"/>
      <c r="V1652" s="16">
        <f t="shared" si="54"/>
        <v>1020.8488000000001</v>
      </c>
      <c r="W1652" s="28">
        <f t="shared" si="55"/>
        <v>1020.8488000000001</v>
      </c>
      <c r="X1652" s="28">
        <v>1020.8488000000001</v>
      </c>
      <c r="Y1652" s="11" t="s">
        <v>34</v>
      </c>
      <c r="Z1652" s="219">
        <v>54</v>
      </c>
      <c r="AA1652" s="219">
        <v>12</v>
      </c>
      <c r="AB1652" s="219">
        <v>5</v>
      </c>
      <c r="AC1652" s="219" t="s">
        <v>4915</v>
      </c>
      <c r="AD1652" s="219">
        <v>1203</v>
      </c>
      <c r="AE1652" s="10">
        <v>217</v>
      </c>
    </row>
    <row r="1653" spans="1:31" ht="36" hidden="1" customHeight="1">
      <c r="A1653" s="32">
        <v>218</v>
      </c>
      <c r="B1653" s="219" t="s">
        <v>4916</v>
      </c>
      <c r="C1653" s="219" t="s">
        <v>4535</v>
      </c>
      <c r="D1653" s="219" t="s">
        <v>32</v>
      </c>
      <c r="E1653" s="219" t="s">
        <v>289</v>
      </c>
      <c r="F1653" s="220">
        <v>10607200</v>
      </c>
      <c r="G1653" s="221"/>
      <c r="H1653" s="26"/>
      <c r="I1653" s="26"/>
      <c r="J1653" s="26"/>
      <c r="K1653" s="221"/>
      <c r="L1653" s="26"/>
      <c r="M1653" s="221"/>
      <c r="N1653" s="26"/>
      <c r="O1653" s="26"/>
      <c r="P1653" s="26"/>
      <c r="Q1653" s="26"/>
      <c r="R1653" s="222">
        <v>0</v>
      </c>
      <c r="S1653" s="26"/>
      <c r="T1653" s="26"/>
      <c r="U1653" s="26"/>
      <c r="V1653" s="16">
        <f t="shared" si="54"/>
        <v>1636.6909600000001</v>
      </c>
      <c r="W1653" s="28">
        <f t="shared" si="55"/>
        <v>1636.6909600000001</v>
      </c>
      <c r="X1653" s="28">
        <v>1636.6909600000001</v>
      </c>
      <c r="Y1653" s="11" t="s">
        <v>51</v>
      </c>
      <c r="Z1653" s="219">
        <v>54</v>
      </c>
      <c r="AA1653" s="219">
        <v>12</v>
      </c>
      <c r="AB1653" s="219">
        <v>5</v>
      </c>
      <c r="AC1653" s="219" t="s">
        <v>4917</v>
      </c>
      <c r="AD1653" s="219">
        <v>1081</v>
      </c>
      <c r="AE1653" s="10">
        <v>218</v>
      </c>
    </row>
    <row r="1654" spans="1:31" ht="36" hidden="1" customHeight="1">
      <c r="A1654" s="32">
        <v>219</v>
      </c>
      <c r="B1654" s="219" t="s">
        <v>4918</v>
      </c>
      <c r="C1654" s="219" t="s">
        <v>4919</v>
      </c>
      <c r="D1654" s="219" t="s">
        <v>32</v>
      </c>
      <c r="E1654" s="219" t="s">
        <v>4920</v>
      </c>
      <c r="F1654" s="220">
        <v>6597000</v>
      </c>
      <c r="G1654" s="221"/>
      <c r="H1654" s="26"/>
      <c r="I1654" s="26"/>
      <c r="J1654" s="26"/>
      <c r="K1654" s="221"/>
      <c r="L1654" s="26"/>
      <c r="M1654" s="221"/>
      <c r="N1654" s="26"/>
      <c r="O1654" s="26"/>
      <c r="P1654" s="26"/>
      <c r="Q1654" s="26"/>
      <c r="R1654" s="222">
        <v>0</v>
      </c>
      <c r="S1654" s="26"/>
      <c r="T1654" s="26"/>
      <c r="U1654" s="26"/>
      <c r="V1654" s="16">
        <f t="shared" si="54"/>
        <v>1017.9171000000001</v>
      </c>
      <c r="W1654" s="28">
        <f t="shared" si="55"/>
        <v>1017.9171000000001</v>
      </c>
      <c r="X1654" s="28">
        <v>1017.9171000000001</v>
      </c>
      <c r="Y1654" s="11" t="s">
        <v>34</v>
      </c>
      <c r="Z1654" s="219">
        <v>54</v>
      </c>
      <c r="AA1654" s="219">
        <v>12</v>
      </c>
      <c r="AB1654" s="219">
        <v>5</v>
      </c>
      <c r="AC1654" s="219"/>
      <c r="AD1654" s="219"/>
      <c r="AE1654" s="10">
        <v>219</v>
      </c>
    </row>
    <row r="1655" spans="1:31" ht="36" hidden="1" customHeight="1">
      <c r="A1655" s="32">
        <v>220</v>
      </c>
      <c r="B1655" s="219" t="s">
        <v>4921</v>
      </c>
      <c r="C1655" s="219" t="s">
        <v>4922</v>
      </c>
      <c r="D1655" s="219" t="s">
        <v>32</v>
      </c>
      <c r="E1655" s="219" t="s">
        <v>125</v>
      </c>
      <c r="F1655" s="220">
        <v>6567900</v>
      </c>
      <c r="G1655" s="221"/>
      <c r="H1655" s="26"/>
      <c r="I1655" s="26"/>
      <c r="J1655" s="26"/>
      <c r="K1655" s="221"/>
      <c r="L1655" s="26"/>
      <c r="M1655" s="221"/>
      <c r="N1655" s="26"/>
      <c r="O1655" s="26"/>
      <c r="P1655" s="26"/>
      <c r="Q1655" s="26"/>
      <c r="R1655" s="222">
        <v>0</v>
      </c>
      <c r="S1655" s="26"/>
      <c r="T1655" s="26"/>
      <c r="U1655" s="26"/>
      <c r="V1655" s="16">
        <f t="shared" si="54"/>
        <v>1013.4269700000001</v>
      </c>
      <c r="W1655" s="28">
        <f t="shared" si="55"/>
        <v>1013.4269700000001</v>
      </c>
      <c r="X1655" s="28">
        <v>1013.4269700000001</v>
      </c>
      <c r="Y1655" s="11" t="s">
        <v>51</v>
      </c>
      <c r="Z1655" s="219">
        <v>54</v>
      </c>
      <c r="AA1655" s="219">
        <v>12</v>
      </c>
      <c r="AB1655" s="219">
        <v>5</v>
      </c>
      <c r="AC1655" s="219"/>
      <c r="AD1655" s="219"/>
      <c r="AE1655" s="10">
        <v>220</v>
      </c>
    </row>
    <row r="1656" spans="1:31" ht="36" hidden="1" customHeight="1">
      <c r="A1656" s="32">
        <v>221</v>
      </c>
      <c r="B1656" s="219" t="s">
        <v>4923</v>
      </c>
      <c r="C1656" s="219" t="s">
        <v>4924</v>
      </c>
      <c r="D1656" s="219" t="s">
        <v>539</v>
      </c>
      <c r="E1656" s="219" t="s">
        <v>205</v>
      </c>
      <c r="F1656" s="220">
        <v>6561900</v>
      </c>
      <c r="G1656" s="221"/>
      <c r="H1656" s="26"/>
      <c r="I1656" s="26"/>
      <c r="J1656" s="26"/>
      <c r="K1656" s="221"/>
      <c r="L1656" s="26"/>
      <c r="M1656" s="221"/>
      <c r="N1656" s="26"/>
      <c r="O1656" s="26"/>
      <c r="P1656" s="26"/>
      <c r="Q1656" s="26"/>
      <c r="R1656" s="222">
        <v>0</v>
      </c>
      <c r="S1656" s="26"/>
      <c r="T1656" s="26"/>
      <c r="U1656" s="26"/>
      <c r="V1656" s="16">
        <f t="shared" si="54"/>
        <v>1012.5011700000001</v>
      </c>
      <c r="W1656" s="28">
        <f t="shared" si="55"/>
        <v>1012.5011700000001</v>
      </c>
      <c r="X1656" s="28">
        <v>1012.5011700000001</v>
      </c>
      <c r="Y1656" s="224" t="s">
        <v>51</v>
      </c>
      <c r="Z1656" s="219">
        <v>54</v>
      </c>
      <c r="AA1656" s="219">
        <v>12</v>
      </c>
      <c r="AB1656" s="219">
        <v>6</v>
      </c>
      <c r="AC1656" s="219"/>
      <c r="AD1656" s="219"/>
      <c r="AE1656" s="10">
        <f>AE1655+1</f>
        <v>221</v>
      </c>
    </row>
    <row r="1657" spans="1:31" ht="36" hidden="1" customHeight="1">
      <c r="A1657" s="32">
        <v>222</v>
      </c>
      <c r="B1657" s="219" t="s">
        <v>4925</v>
      </c>
      <c r="C1657" s="219" t="s">
        <v>4926</v>
      </c>
      <c r="D1657" s="219" t="s">
        <v>32</v>
      </c>
      <c r="E1657" s="219" t="s">
        <v>4927</v>
      </c>
      <c r="F1657" s="220">
        <v>6539100</v>
      </c>
      <c r="G1657" s="221"/>
      <c r="H1657" s="26"/>
      <c r="I1657" s="26"/>
      <c r="J1657" s="26"/>
      <c r="K1657" s="221"/>
      <c r="L1657" s="26"/>
      <c r="M1657" s="221"/>
      <c r="N1657" s="26"/>
      <c r="O1657" s="26"/>
      <c r="P1657" s="26"/>
      <c r="Q1657" s="26"/>
      <c r="R1657" s="222">
        <v>0</v>
      </c>
      <c r="S1657" s="26"/>
      <c r="T1657" s="26"/>
      <c r="U1657" s="26"/>
      <c r="V1657" s="16">
        <f t="shared" si="54"/>
        <v>1008.9831300000001</v>
      </c>
      <c r="W1657" s="28">
        <f t="shared" si="55"/>
        <v>1008.9831300000001</v>
      </c>
      <c r="X1657" s="28">
        <v>1008.9831300000001</v>
      </c>
      <c r="Y1657" s="11" t="s">
        <v>51</v>
      </c>
      <c r="Z1657" s="219">
        <v>54</v>
      </c>
      <c r="AA1657" s="219">
        <v>12</v>
      </c>
      <c r="AB1657" s="219">
        <v>5</v>
      </c>
      <c r="AC1657" s="219" t="s">
        <v>4928</v>
      </c>
      <c r="AD1657" s="219">
        <v>1156</v>
      </c>
      <c r="AE1657" s="10">
        <v>222</v>
      </c>
    </row>
    <row r="1658" spans="1:31" ht="36" hidden="1" customHeight="1">
      <c r="A1658" s="32">
        <v>223</v>
      </c>
      <c r="B1658" s="219" t="s">
        <v>4929</v>
      </c>
      <c r="C1658" s="219" t="s">
        <v>4930</v>
      </c>
      <c r="D1658" s="219" t="s">
        <v>32</v>
      </c>
      <c r="E1658" s="219" t="s">
        <v>4931</v>
      </c>
      <c r="F1658" s="220">
        <v>6504000</v>
      </c>
      <c r="G1658" s="221"/>
      <c r="H1658" s="26"/>
      <c r="I1658" s="26"/>
      <c r="J1658" s="26"/>
      <c r="K1658" s="221"/>
      <c r="L1658" s="26"/>
      <c r="M1658" s="221"/>
      <c r="N1658" s="26"/>
      <c r="O1658" s="26"/>
      <c r="P1658" s="26"/>
      <c r="Q1658" s="26"/>
      <c r="R1658" s="222">
        <v>0</v>
      </c>
      <c r="S1658" s="26"/>
      <c r="T1658" s="26"/>
      <c r="U1658" s="26"/>
      <c r="V1658" s="16">
        <f t="shared" si="54"/>
        <v>1003.5672000000001</v>
      </c>
      <c r="W1658" s="28">
        <f t="shared" si="55"/>
        <v>1003.5672000000001</v>
      </c>
      <c r="X1658" s="28">
        <v>1003.5672000000001</v>
      </c>
      <c r="Y1658" s="11" t="s">
        <v>34</v>
      </c>
      <c r="Z1658" s="219">
        <v>54</v>
      </c>
      <c r="AA1658" s="219">
        <v>12</v>
      </c>
      <c r="AB1658" s="219">
        <v>5</v>
      </c>
      <c r="AC1658" s="219"/>
      <c r="AD1658" s="219"/>
      <c r="AE1658" s="10">
        <v>223</v>
      </c>
    </row>
    <row r="1659" spans="1:31" ht="36" hidden="1" customHeight="1">
      <c r="A1659" s="32">
        <v>224</v>
      </c>
      <c r="B1659" s="219" t="s">
        <v>4932</v>
      </c>
      <c r="C1659" s="219" t="s">
        <v>4933</v>
      </c>
      <c r="D1659" s="219" t="s">
        <v>32</v>
      </c>
      <c r="E1659" s="219" t="s">
        <v>4934</v>
      </c>
      <c r="F1659" s="220">
        <v>11823000</v>
      </c>
      <c r="G1659" s="221"/>
      <c r="H1659" s="26"/>
      <c r="I1659" s="26"/>
      <c r="J1659" s="26"/>
      <c r="K1659" s="221"/>
      <c r="L1659" s="26"/>
      <c r="M1659" s="221"/>
      <c r="N1659" s="26"/>
      <c r="O1659" s="26"/>
      <c r="P1659" s="26"/>
      <c r="Q1659" s="26"/>
      <c r="R1659" s="222">
        <v>0</v>
      </c>
      <c r="S1659" s="26"/>
      <c r="T1659" s="26"/>
      <c r="U1659" s="26"/>
      <c r="V1659" s="16">
        <f t="shared" si="54"/>
        <v>1824.2889</v>
      </c>
      <c r="W1659" s="28">
        <f t="shared" si="55"/>
        <v>1824.2889</v>
      </c>
      <c r="X1659" s="28">
        <v>1824.2889</v>
      </c>
      <c r="Y1659" s="11" t="s">
        <v>34</v>
      </c>
      <c r="Z1659" s="219">
        <v>54</v>
      </c>
      <c r="AA1659" s="219">
        <v>12</v>
      </c>
      <c r="AB1659" s="219">
        <v>5</v>
      </c>
      <c r="AC1659" s="219" t="s">
        <v>4935</v>
      </c>
      <c r="AD1659" s="219">
        <v>1142</v>
      </c>
      <c r="AE1659" s="10">
        <v>224</v>
      </c>
    </row>
    <row r="1660" spans="1:31" ht="36" hidden="1" customHeight="1">
      <c r="A1660" s="32">
        <v>225</v>
      </c>
      <c r="B1660" s="219" t="s">
        <v>4936</v>
      </c>
      <c r="C1660" s="219" t="s">
        <v>4937</v>
      </c>
      <c r="D1660" s="219" t="s">
        <v>32</v>
      </c>
      <c r="E1660" s="219" t="s">
        <v>33</v>
      </c>
      <c r="F1660" s="220">
        <v>7514000</v>
      </c>
      <c r="G1660" s="221"/>
      <c r="H1660" s="26"/>
      <c r="I1660" s="26"/>
      <c r="J1660" s="26"/>
      <c r="K1660" s="221"/>
      <c r="L1660" s="26"/>
      <c r="M1660" s="221"/>
      <c r="N1660" s="26"/>
      <c r="O1660" s="26"/>
      <c r="P1660" s="26"/>
      <c r="Q1660" s="26"/>
      <c r="R1660" s="222">
        <v>0</v>
      </c>
      <c r="S1660" s="26"/>
      <c r="T1660" s="26"/>
      <c r="U1660" s="26"/>
      <c r="V1660" s="16">
        <f t="shared" si="54"/>
        <v>1159.4102</v>
      </c>
      <c r="W1660" s="28">
        <f t="shared" si="55"/>
        <v>1159.4102</v>
      </c>
      <c r="X1660" s="28">
        <v>1159.4102</v>
      </c>
      <c r="Y1660" s="11" t="s">
        <v>34</v>
      </c>
      <c r="Z1660" s="219">
        <v>54</v>
      </c>
      <c r="AA1660" s="219">
        <v>12</v>
      </c>
      <c r="AB1660" s="219">
        <v>5</v>
      </c>
      <c r="AC1660" s="219"/>
      <c r="AD1660" s="219"/>
      <c r="AE1660" s="10">
        <v>225</v>
      </c>
    </row>
    <row r="1661" spans="1:31" ht="36" hidden="1" customHeight="1">
      <c r="A1661" s="32">
        <v>226</v>
      </c>
      <c r="B1661" s="219" t="s">
        <v>4938</v>
      </c>
      <c r="C1661" s="219" t="s">
        <v>4939</v>
      </c>
      <c r="D1661" s="219" t="s">
        <v>32</v>
      </c>
      <c r="E1661" s="219" t="s">
        <v>4940</v>
      </c>
      <c r="F1661" s="220">
        <v>7818000</v>
      </c>
      <c r="G1661" s="221"/>
      <c r="H1661" s="26"/>
      <c r="I1661" s="26"/>
      <c r="J1661" s="26"/>
      <c r="K1661" s="221"/>
      <c r="L1661" s="26"/>
      <c r="M1661" s="221"/>
      <c r="N1661" s="26"/>
      <c r="O1661" s="26"/>
      <c r="P1661" s="26"/>
      <c r="Q1661" s="26"/>
      <c r="R1661" s="222">
        <v>0</v>
      </c>
      <c r="S1661" s="26"/>
      <c r="T1661" s="26"/>
      <c r="U1661" s="26"/>
      <c r="V1661" s="16">
        <f t="shared" si="54"/>
        <v>1206.3174000000001</v>
      </c>
      <c r="W1661" s="28">
        <f t="shared" si="55"/>
        <v>1206.3174000000001</v>
      </c>
      <c r="X1661" s="28">
        <v>1206.3174000000001</v>
      </c>
      <c r="Y1661" s="11" t="s">
        <v>34</v>
      </c>
      <c r="Z1661" s="219">
        <v>54</v>
      </c>
      <c r="AA1661" s="219">
        <v>12</v>
      </c>
      <c r="AB1661" s="219">
        <v>5</v>
      </c>
      <c r="AC1661" s="219"/>
      <c r="AD1661" s="219"/>
      <c r="AE1661" s="10">
        <v>226</v>
      </c>
    </row>
    <row r="1662" spans="1:31" ht="36" hidden="1" customHeight="1">
      <c r="A1662" s="32">
        <v>227</v>
      </c>
      <c r="B1662" s="219" t="s">
        <v>4941</v>
      </c>
      <c r="C1662" s="219" t="s">
        <v>4942</v>
      </c>
      <c r="D1662" s="219" t="s">
        <v>32</v>
      </c>
      <c r="E1662" s="219" t="s">
        <v>486</v>
      </c>
      <c r="F1662" s="220">
        <v>8490000</v>
      </c>
      <c r="G1662" s="221"/>
      <c r="H1662" s="26"/>
      <c r="I1662" s="26"/>
      <c r="J1662" s="26"/>
      <c r="K1662" s="221"/>
      <c r="L1662" s="26"/>
      <c r="M1662" s="221"/>
      <c r="N1662" s="26"/>
      <c r="O1662" s="26"/>
      <c r="P1662" s="26"/>
      <c r="Q1662" s="26"/>
      <c r="R1662" s="222">
        <v>0</v>
      </c>
      <c r="S1662" s="26"/>
      <c r="T1662" s="26"/>
      <c r="U1662" s="26"/>
      <c r="V1662" s="16">
        <f t="shared" si="54"/>
        <v>1310.0070000000001</v>
      </c>
      <c r="W1662" s="28">
        <f t="shared" si="55"/>
        <v>1310.0070000000001</v>
      </c>
      <c r="X1662" s="28">
        <v>1310.0070000000001</v>
      </c>
      <c r="Y1662" s="11" t="s">
        <v>34</v>
      </c>
      <c r="Z1662" s="219">
        <v>54</v>
      </c>
      <c r="AA1662" s="219">
        <v>12</v>
      </c>
      <c r="AB1662" s="219">
        <v>5</v>
      </c>
      <c r="AC1662" s="219" t="s">
        <v>4943</v>
      </c>
      <c r="AD1662" s="219">
        <v>1066</v>
      </c>
      <c r="AE1662" s="10">
        <v>227</v>
      </c>
    </row>
    <row r="1663" spans="1:31" ht="36" hidden="1" customHeight="1">
      <c r="A1663" s="32">
        <v>228</v>
      </c>
      <c r="B1663" s="219" t="s">
        <v>4944</v>
      </c>
      <c r="C1663" s="219" t="s">
        <v>4945</v>
      </c>
      <c r="D1663" s="219" t="s">
        <v>32</v>
      </c>
      <c r="E1663" s="219" t="s">
        <v>2394</v>
      </c>
      <c r="F1663" s="220">
        <v>26712000</v>
      </c>
      <c r="G1663" s="221"/>
      <c r="H1663" s="26"/>
      <c r="I1663" s="26"/>
      <c r="J1663" s="26"/>
      <c r="K1663" s="221"/>
      <c r="L1663" s="26"/>
      <c r="M1663" s="221"/>
      <c r="N1663" s="26"/>
      <c r="O1663" s="26"/>
      <c r="P1663" s="26"/>
      <c r="Q1663" s="26"/>
      <c r="R1663" s="222">
        <v>0</v>
      </c>
      <c r="S1663" s="26"/>
      <c r="T1663" s="26"/>
      <c r="U1663" s="26"/>
      <c r="V1663" s="16">
        <f t="shared" si="54"/>
        <v>4121.6616000000004</v>
      </c>
      <c r="W1663" s="28">
        <f t="shared" si="55"/>
        <v>4121.6616000000004</v>
      </c>
      <c r="X1663" s="28">
        <v>4121.6616000000004</v>
      </c>
      <c r="Y1663" s="11" t="s">
        <v>34</v>
      </c>
      <c r="Z1663" s="219">
        <v>54</v>
      </c>
      <c r="AA1663" s="219">
        <v>12</v>
      </c>
      <c r="AB1663" s="219">
        <v>5</v>
      </c>
      <c r="AC1663" s="219"/>
      <c r="AD1663" s="219"/>
      <c r="AE1663" s="10">
        <v>228</v>
      </c>
    </row>
    <row r="1664" spans="1:31" ht="36" hidden="1" customHeight="1">
      <c r="A1664" s="32">
        <v>229</v>
      </c>
      <c r="B1664" s="219" t="s">
        <v>4946</v>
      </c>
      <c r="C1664" s="219" t="s">
        <v>4947</v>
      </c>
      <c r="D1664" s="219" t="s">
        <v>32</v>
      </c>
      <c r="E1664" s="219" t="s">
        <v>1177</v>
      </c>
      <c r="F1664" s="220">
        <v>5589000</v>
      </c>
      <c r="G1664" s="221">
        <v>2320</v>
      </c>
      <c r="H1664" s="26"/>
      <c r="I1664" s="26"/>
      <c r="J1664" s="26"/>
      <c r="K1664" s="221"/>
      <c r="L1664" s="26"/>
      <c r="M1664" s="221"/>
      <c r="N1664" s="26"/>
      <c r="O1664" s="26"/>
      <c r="P1664" s="26"/>
      <c r="Q1664" s="26"/>
      <c r="R1664" s="222">
        <v>0</v>
      </c>
      <c r="S1664" s="26"/>
      <c r="T1664" s="26"/>
      <c r="U1664" s="26"/>
      <c r="V1664" s="16">
        <f t="shared" si="54"/>
        <v>2486.3827000000001</v>
      </c>
      <c r="W1664" s="28">
        <f t="shared" si="55"/>
        <v>862.3827</v>
      </c>
      <c r="X1664" s="28">
        <v>862.3827</v>
      </c>
      <c r="Y1664" s="11" t="s">
        <v>34</v>
      </c>
      <c r="Z1664" s="219">
        <v>54</v>
      </c>
      <c r="AA1664" s="219">
        <v>12</v>
      </c>
      <c r="AB1664" s="219">
        <v>5</v>
      </c>
      <c r="AC1664" s="219" t="s">
        <v>4948</v>
      </c>
      <c r="AD1664" s="219">
        <v>1171</v>
      </c>
      <c r="AE1664" s="10">
        <v>229</v>
      </c>
    </row>
    <row r="1665" spans="1:31" ht="36" hidden="1" customHeight="1">
      <c r="A1665" s="32">
        <v>230</v>
      </c>
      <c r="B1665" s="219" t="s">
        <v>4949</v>
      </c>
      <c r="C1665" s="219" t="s">
        <v>4950</v>
      </c>
      <c r="D1665" s="219" t="s">
        <v>32</v>
      </c>
      <c r="E1665" s="219" t="s">
        <v>1938</v>
      </c>
      <c r="F1665" s="220">
        <v>9105455</v>
      </c>
      <c r="G1665" s="221"/>
      <c r="H1665" s="26"/>
      <c r="I1665" s="26"/>
      <c r="J1665" s="26"/>
      <c r="K1665" s="221"/>
      <c r="L1665" s="26"/>
      <c r="M1665" s="221"/>
      <c r="N1665" s="26"/>
      <c r="O1665" s="26"/>
      <c r="P1665" s="26"/>
      <c r="Q1665" s="26"/>
      <c r="R1665" s="222">
        <v>0</v>
      </c>
      <c r="S1665" s="26"/>
      <c r="T1665" s="26"/>
      <c r="U1665" s="26"/>
      <c r="V1665" s="16">
        <f t="shared" si="54"/>
        <v>1404.9717065</v>
      </c>
      <c r="W1665" s="28">
        <f t="shared" si="55"/>
        <v>1404.9717065</v>
      </c>
      <c r="X1665" s="28">
        <v>1404.9717065</v>
      </c>
      <c r="Y1665" s="11" t="s">
        <v>51</v>
      </c>
      <c r="Z1665" s="219">
        <v>54</v>
      </c>
      <c r="AA1665" s="219">
        <v>12</v>
      </c>
      <c r="AB1665" s="219">
        <v>5</v>
      </c>
      <c r="AC1665" s="219"/>
      <c r="AD1665" s="219"/>
      <c r="AE1665" s="10">
        <v>230</v>
      </c>
    </row>
    <row r="1666" spans="1:31" ht="36" hidden="1" customHeight="1">
      <c r="A1666" s="32">
        <v>231</v>
      </c>
      <c r="B1666" s="219" t="s">
        <v>4951</v>
      </c>
      <c r="C1666" s="219" t="s">
        <v>4952</v>
      </c>
      <c r="D1666" s="219" t="s">
        <v>32</v>
      </c>
      <c r="E1666" s="219" t="s">
        <v>4485</v>
      </c>
      <c r="F1666" s="220">
        <v>9039700</v>
      </c>
      <c r="G1666" s="221"/>
      <c r="H1666" s="26"/>
      <c r="I1666" s="26"/>
      <c r="J1666" s="26"/>
      <c r="K1666" s="221"/>
      <c r="L1666" s="26"/>
      <c r="M1666" s="221"/>
      <c r="N1666" s="26"/>
      <c r="O1666" s="26"/>
      <c r="P1666" s="26"/>
      <c r="Q1666" s="26"/>
      <c r="R1666" s="222">
        <v>0</v>
      </c>
      <c r="S1666" s="26"/>
      <c r="T1666" s="26"/>
      <c r="U1666" s="26"/>
      <c r="V1666" s="16">
        <f t="shared" si="54"/>
        <v>1394.8257100000001</v>
      </c>
      <c r="W1666" s="28">
        <f t="shared" si="55"/>
        <v>1394.8257100000001</v>
      </c>
      <c r="X1666" s="28">
        <v>1394.8257100000001</v>
      </c>
      <c r="Y1666" s="11" t="s">
        <v>51</v>
      </c>
      <c r="Z1666" s="219">
        <v>54</v>
      </c>
      <c r="AA1666" s="219">
        <v>12</v>
      </c>
      <c r="AB1666" s="219">
        <v>5</v>
      </c>
      <c r="AC1666" s="219"/>
      <c r="AD1666" s="219"/>
      <c r="AE1666" s="10">
        <v>231</v>
      </c>
    </row>
    <row r="1667" spans="1:31" ht="36" hidden="1" customHeight="1">
      <c r="A1667" s="32">
        <v>232</v>
      </c>
      <c r="B1667" s="219" t="s">
        <v>4953</v>
      </c>
      <c r="C1667" s="219" t="s">
        <v>4954</v>
      </c>
      <c r="D1667" s="219" t="s">
        <v>539</v>
      </c>
      <c r="E1667" s="219" t="s">
        <v>4955</v>
      </c>
      <c r="F1667" s="220">
        <v>3576400</v>
      </c>
      <c r="G1667" s="221"/>
      <c r="H1667" s="26"/>
      <c r="I1667" s="26"/>
      <c r="J1667" s="26"/>
      <c r="K1667" s="221"/>
      <c r="L1667" s="26"/>
      <c r="M1667" s="221"/>
      <c r="N1667" s="26"/>
      <c r="O1667" s="26"/>
      <c r="P1667" s="26"/>
      <c r="Q1667" s="26"/>
      <c r="R1667" s="222">
        <v>0</v>
      </c>
      <c r="S1667" s="26"/>
      <c r="T1667" s="26"/>
      <c r="U1667" s="26"/>
      <c r="V1667" s="16">
        <f t="shared" si="54"/>
        <v>551.83852000000002</v>
      </c>
      <c r="W1667" s="28">
        <f t="shared" si="55"/>
        <v>551.83852000000002</v>
      </c>
      <c r="X1667" s="28">
        <v>551.83852000000002</v>
      </c>
      <c r="Y1667" s="224" t="s">
        <v>51</v>
      </c>
      <c r="Z1667" s="219">
        <v>54</v>
      </c>
      <c r="AA1667" s="219">
        <v>12</v>
      </c>
      <c r="AB1667" s="219">
        <v>6</v>
      </c>
      <c r="AC1667" s="219"/>
      <c r="AD1667" s="219"/>
      <c r="AE1667" s="10">
        <f>AE1666+1</f>
        <v>232</v>
      </c>
    </row>
    <row r="1668" spans="1:31" ht="36" hidden="1" customHeight="1">
      <c r="A1668" s="32">
        <v>233</v>
      </c>
      <c r="B1668" s="219" t="s">
        <v>4956</v>
      </c>
      <c r="C1668" s="219" t="s">
        <v>4957</v>
      </c>
      <c r="D1668" s="219" t="s">
        <v>539</v>
      </c>
      <c r="E1668" s="219" t="s">
        <v>4958</v>
      </c>
      <c r="F1668" s="220">
        <v>5210000</v>
      </c>
      <c r="G1668" s="221"/>
      <c r="H1668" s="26"/>
      <c r="I1668" s="26"/>
      <c r="J1668" s="26"/>
      <c r="K1668" s="221"/>
      <c r="L1668" s="26"/>
      <c r="M1668" s="221"/>
      <c r="N1668" s="26"/>
      <c r="O1668" s="26"/>
      <c r="P1668" s="26"/>
      <c r="Q1668" s="26"/>
      <c r="R1668" s="222">
        <v>0</v>
      </c>
      <c r="S1668" s="26"/>
      <c r="T1668" s="26"/>
      <c r="U1668" s="26"/>
      <c r="V1668" s="16">
        <f t="shared" si="54"/>
        <v>803.90300000000002</v>
      </c>
      <c r="W1668" s="28">
        <f t="shared" si="55"/>
        <v>803.90300000000002</v>
      </c>
      <c r="X1668" s="28">
        <v>803.90300000000002</v>
      </c>
      <c r="Y1668" s="224" t="s">
        <v>34</v>
      </c>
      <c r="Z1668" s="219">
        <v>54</v>
      </c>
      <c r="AA1668" s="219">
        <v>12</v>
      </c>
      <c r="AB1668" s="219">
        <v>6</v>
      </c>
      <c r="AC1668" s="219" t="s">
        <v>4959</v>
      </c>
      <c r="AD1668" s="219">
        <v>1150</v>
      </c>
      <c r="AE1668" s="10">
        <f>AE1667+1</f>
        <v>233</v>
      </c>
    </row>
    <row r="1669" spans="1:31" ht="36" hidden="1" customHeight="1">
      <c r="A1669" s="32">
        <v>234</v>
      </c>
      <c r="B1669" s="219" t="s">
        <v>4960</v>
      </c>
      <c r="C1669" s="219" t="s">
        <v>4961</v>
      </c>
      <c r="D1669" s="219" t="s">
        <v>539</v>
      </c>
      <c r="E1669" s="219" t="s">
        <v>4958</v>
      </c>
      <c r="F1669" s="220">
        <v>6030000</v>
      </c>
      <c r="G1669" s="221"/>
      <c r="H1669" s="26"/>
      <c r="I1669" s="26"/>
      <c r="J1669" s="26"/>
      <c r="K1669" s="221"/>
      <c r="L1669" s="26"/>
      <c r="M1669" s="221"/>
      <c r="N1669" s="26"/>
      <c r="O1669" s="26"/>
      <c r="P1669" s="26"/>
      <c r="Q1669" s="26"/>
      <c r="R1669" s="222">
        <v>0</v>
      </c>
      <c r="S1669" s="26"/>
      <c r="T1669" s="26"/>
      <c r="U1669" s="26"/>
      <c r="V1669" s="16">
        <f t="shared" si="54"/>
        <v>930.42900000000009</v>
      </c>
      <c r="W1669" s="28">
        <f t="shared" si="55"/>
        <v>930.42900000000009</v>
      </c>
      <c r="X1669" s="28">
        <v>930.42900000000009</v>
      </c>
      <c r="Y1669" s="224" t="s">
        <v>34</v>
      </c>
      <c r="Z1669" s="219">
        <v>54</v>
      </c>
      <c r="AA1669" s="219">
        <v>12</v>
      </c>
      <c r="AB1669" s="219">
        <v>6</v>
      </c>
      <c r="AC1669" s="219" t="s">
        <v>4962</v>
      </c>
      <c r="AD1669" s="219">
        <v>1151</v>
      </c>
      <c r="AE1669" s="10">
        <f>AE1668+1</f>
        <v>234</v>
      </c>
    </row>
    <row r="1670" spans="1:31" ht="36" hidden="1" customHeight="1">
      <c r="A1670" s="32">
        <v>235</v>
      </c>
      <c r="B1670" s="219" t="s">
        <v>4963</v>
      </c>
      <c r="C1670" s="219" t="s">
        <v>4964</v>
      </c>
      <c r="D1670" s="219" t="s">
        <v>539</v>
      </c>
      <c r="E1670" s="219" t="s">
        <v>4958</v>
      </c>
      <c r="F1670" s="220">
        <v>5058100</v>
      </c>
      <c r="G1670" s="221"/>
      <c r="H1670" s="26"/>
      <c r="I1670" s="26"/>
      <c r="J1670" s="26"/>
      <c r="K1670" s="221"/>
      <c r="L1670" s="26"/>
      <c r="M1670" s="221"/>
      <c r="N1670" s="26"/>
      <c r="O1670" s="26"/>
      <c r="P1670" s="26"/>
      <c r="Q1670" s="26"/>
      <c r="R1670" s="222">
        <v>0</v>
      </c>
      <c r="S1670" s="26"/>
      <c r="T1670" s="26"/>
      <c r="U1670" s="26"/>
      <c r="V1670" s="16">
        <f t="shared" si="54"/>
        <v>780.46483000000001</v>
      </c>
      <c r="W1670" s="28">
        <f t="shared" si="55"/>
        <v>780.46483000000001</v>
      </c>
      <c r="X1670" s="28">
        <v>780.46483000000001</v>
      </c>
      <c r="Y1670" s="224" t="s">
        <v>51</v>
      </c>
      <c r="Z1670" s="219">
        <v>54</v>
      </c>
      <c r="AA1670" s="219">
        <v>12</v>
      </c>
      <c r="AB1670" s="219">
        <v>6</v>
      </c>
      <c r="AC1670" s="219" t="s">
        <v>4965</v>
      </c>
      <c r="AD1670" s="219">
        <v>1183</v>
      </c>
      <c r="AE1670" s="10">
        <f>AE1669+1</f>
        <v>235</v>
      </c>
    </row>
    <row r="1671" spans="1:31" ht="36" hidden="1" customHeight="1">
      <c r="A1671" s="32">
        <v>236</v>
      </c>
      <c r="B1671" s="219" t="s">
        <v>4966</v>
      </c>
      <c r="C1671" s="219" t="s">
        <v>4967</v>
      </c>
      <c r="D1671" s="219" t="s">
        <v>539</v>
      </c>
      <c r="E1671" s="219" t="s">
        <v>4955</v>
      </c>
      <c r="F1671" s="220">
        <v>5023800</v>
      </c>
      <c r="G1671" s="221"/>
      <c r="H1671" s="26"/>
      <c r="I1671" s="26"/>
      <c r="J1671" s="26"/>
      <c r="K1671" s="221"/>
      <c r="L1671" s="26"/>
      <c r="M1671" s="221"/>
      <c r="N1671" s="26"/>
      <c r="O1671" s="26"/>
      <c r="P1671" s="26"/>
      <c r="Q1671" s="26"/>
      <c r="R1671" s="222">
        <v>0</v>
      </c>
      <c r="S1671" s="26"/>
      <c r="T1671" s="26"/>
      <c r="U1671" s="26"/>
      <c r="V1671" s="16">
        <f t="shared" ref="V1671:V1734" si="56">0.0001543*F1671+0.7*G1671+ 0.7*H1671+0.6*I1671+0.5*J1671+1.02*K1671+0.00088*L1671+0.99*M1671+0.00094*N1671+1.05*O1671+0.00083*P1671+1.09*Q1671+0.0009*R1671+1.09*S1671+1*T1671+0*U1671</f>
        <v>775.17234000000008</v>
      </c>
      <c r="W1671" s="28">
        <f t="shared" si="55"/>
        <v>775.17234000000008</v>
      </c>
      <c r="X1671" s="28">
        <v>775.17234000000008</v>
      </c>
      <c r="Y1671" s="224" t="s">
        <v>51</v>
      </c>
      <c r="Z1671" s="219">
        <v>54</v>
      </c>
      <c r="AA1671" s="219">
        <v>12</v>
      </c>
      <c r="AB1671" s="219">
        <v>6</v>
      </c>
      <c r="AC1671" s="219"/>
      <c r="AD1671" s="219"/>
      <c r="AE1671" s="10">
        <f>AE1670+1</f>
        <v>236</v>
      </c>
    </row>
    <row r="1672" spans="1:31" ht="36" hidden="1" customHeight="1">
      <c r="A1672" s="32">
        <v>237</v>
      </c>
      <c r="B1672" s="219" t="s">
        <v>4968</v>
      </c>
      <c r="C1672" s="219" t="s">
        <v>4969</v>
      </c>
      <c r="D1672" s="219" t="s">
        <v>32</v>
      </c>
      <c r="E1672" s="219" t="s">
        <v>4970</v>
      </c>
      <c r="F1672" s="220">
        <v>12478000</v>
      </c>
      <c r="G1672" s="221"/>
      <c r="H1672" s="26"/>
      <c r="I1672" s="26"/>
      <c r="J1672" s="26"/>
      <c r="K1672" s="221"/>
      <c r="L1672" s="26"/>
      <c r="M1672" s="221"/>
      <c r="N1672" s="26"/>
      <c r="O1672" s="26"/>
      <c r="P1672" s="26"/>
      <c r="Q1672" s="26"/>
      <c r="R1672" s="222">
        <v>0</v>
      </c>
      <c r="S1672" s="26"/>
      <c r="T1672" s="26"/>
      <c r="U1672" s="26"/>
      <c r="V1672" s="16">
        <f t="shared" si="56"/>
        <v>1925.3554000000001</v>
      </c>
      <c r="W1672" s="28">
        <f t="shared" si="55"/>
        <v>1925.3554000000001</v>
      </c>
      <c r="X1672" s="28">
        <v>1925.3554000000001</v>
      </c>
      <c r="Y1672" s="11" t="s">
        <v>34</v>
      </c>
      <c r="Z1672" s="219">
        <v>54</v>
      </c>
      <c r="AA1672" s="219">
        <v>12</v>
      </c>
      <c r="AB1672" s="219">
        <v>5</v>
      </c>
      <c r="AC1672" s="219"/>
      <c r="AD1672" s="219"/>
      <c r="AE1672" s="10">
        <v>237</v>
      </c>
    </row>
    <row r="1673" spans="1:31" ht="36" hidden="1" customHeight="1">
      <c r="A1673" s="32">
        <v>238</v>
      </c>
      <c r="B1673" s="219" t="s">
        <v>4971</v>
      </c>
      <c r="C1673" s="219" t="s">
        <v>4972</v>
      </c>
      <c r="D1673" s="219" t="s">
        <v>539</v>
      </c>
      <c r="E1673" s="219" t="s">
        <v>147</v>
      </c>
      <c r="F1673" s="220">
        <v>6159000</v>
      </c>
      <c r="G1673" s="221"/>
      <c r="H1673" s="26"/>
      <c r="I1673" s="26"/>
      <c r="J1673" s="26"/>
      <c r="K1673" s="221"/>
      <c r="L1673" s="26"/>
      <c r="M1673" s="221"/>
      <c r="N1673" s="26"/>
      <c r="O1673" s="26"/>
      <c r="P1673" s="26"/>
      <c r="Q1673" s="26"/>
      <c r="R1673" s="222">
        <v>0</v>
      </c>
      <c r="S1673" s="26"/>
      <c r="T1673" s="26"/>
      <c r="U1673" s="26"/>
      <c r="V1673" s="16">
        <f t="shared" si="56"/>
        <v>950.33370000000002</v>
      </c>
      <c r="W1673" s="28">
        <f t="shared" si="55"/>
        <v>950.33370000000002</v>
      </c>
      <c r="X1673" s="28">
        <v>950.33370000000002</v>
      </c>
      <c r="Y1673" s="224" t="s">
        <v>34</v>
      </c>
      <c r="Z1673" s="219">
        <v>54</v>
      </c>
      <c r="AA1673" s="219">
        <v>12</v>
      </c>
      <c r="AB1673" s="219">
        <v>6</v>
      </c>
      <c r="AC1673" s="219"/>
      <c r="AD1673" s="219"/>
      <c r="AE1673" s="10">
        <f>AE1672+1</f>
        <v>238</v>
      </c>
    </row>
    <row r="1674" spans="1:31" ht="36" hidden="1" customHeight="1">
      <c r="A1674" s="32">
        <v>239</v>
      </c>
      <c r="B1674" s="219" t="s">
        <v>4973</v>
      </c>
      <c r="C1674" s="219" t="s">
        <v>4974</v>
      </c>
      <c r="D1674" s="219" t="s">
        <v>32</v>
      </c>
      <c r="E1674" s="219" t="s">
        <v>1700</v>
      </c>
      <c r="F1674" s="220">
        <v>22416000</v>
      </c>
      <c r="G1674" s="221"/>
      <c r="H1674" s="26"/>
      <c r="I1674" s="26"/>
      <c r="J1674" s="26"/>
      <c r="K1674" s="221"/>
      <c r="L1674" s="26"/>
      <c r="M1674" s="221"/>
      <c r="N1674" s="26"/>
      <c r="O1674" s="26"/>
      <c r="P1674" s="26"/>
      <c r="Q1674" s="26"/>
      <c r="R1674" s="222">
        <v>0</v>
      </c>
      <c r="S1674" s="26"/>
      <c r="T1674" s="26"/>
      <c r="U1674" s="26"/>
      <c r="V1674" s="16">
        <f t="shared" si="56"/>
        <v>3458.7888000000003</v>
      </c>
      <c r="W1674" s="28">
        <f t="shared" si="55"/>
        <v>3458.7888000000003</v>
      </c>
      <c r="X1674" s="28">
        <v>3458.7888000000003</v>
      </c>
      <c r="Y1674" s="11" t="s">
        <v>34</v>
      </c>
      <c r="Z1674" s="219">
        <v>54</v>
      </c>
      <c r="AA1674" s="219">
        <v>12</v>
      </c>
      <c r="AB1674" s="219">
        <v>5</v>
      </c>
      <c r="AC1674" s="219"/>
      <c r="AD1674" s="219"/>
      <c r="AE1674" s="10">
        <v>239</v>
      </c>
    </row>
    <row r="1675" spans="1:31" ht="36" hidden="1" customHeight="1">
      <c r="A1675" s="32">
        <v>240</v>
      </c>
      <c r="B1675" s="219" t="s">
        <v>4975</v>
      </c>
      <c r="C1675" s="219" t="s">
        <v>4976</v>
      </c>
      <c r="D1675" s="219" t="s">
        <v>32</v>
      </c>
      <c r="E1675" s="219" t="s">
        <v>4977</v>
      </c>
      <c r="F1675" s="220">
        <v>12349000</v>
      </c>
      <c r="G1675" s="221"/>
      <c r="H1675" s="26"/>
      <c r="I1675" s="26"/>
      <c r="J1675" s="26"/>
      <c r="K1675" s="221"/>
      <c r="L1675" s="26"/>
      <c r="M1675" s="221"/>
      <c r="N1675" s="26"/>
      <c r="O1675" s="26"/>
      <c r="P1675" s="26"/>
      <c r="Q1675" s="26"/>
      <c r="R1675" s="222">
        <v>0</v>
      </c>
      <c r="S1675" s="26"/>
      <c r="T1675" s="26"/>
      <c r="U1675" s="26"/>
      <c r="V1675" s="16">
        <f t="shared" si="56"/>
        <v>1905.4507000000001</v>
      </c>
      <c r="W1675" s="28">
        <f t="shared" si="55"/>
        <v>1905.4507000000001</v>
      </c>
      <c r="X1675" s="28">
        <v>1905.4507000000001</v>
      </c>
      <c r="Y1675" s="11" t="s">
        <v>34</v>
      </c>
      <c r="Z1675" s="219">
        <v>54</v>
      </c>
      <c r="AA1675" s="219">
        <v>12</v>
      </c>
      <c r="AB1675" s="219">
        <v>5</v>
      </c>
      <c r="AC1675" s="219"/>
      <c r="AD1675" s="219"/>
      <c r="AE1675" s="10">
        <v>240</v>
      </c>
    </row>
    <row r="1676" spans="1:31" ht="36" hidden="1" customHeight="1">
      <c r="A1676" s="32">
        <v>241</v>
      </c>
      <c r="B1676" s="219" t="s">
        <v>4978</v>
      </c>
      <c r="C1676" s="219" t="s">
        <v>4979</v>
      </c>
      <c r="D1676" s="219" t="s">
        <v>32</v>
      </c>
      <c r="E1676" s="219" t="s">
        <v>4980</v>
      </c>
      <c r="F1676" s="220">
        <v>10894000</v>
      </c>
      <c r="G1676" s="221"/>
      <c r="H1676" s="26"/>
      <c r="I1676" s="26"/>
      <c r="J1676" s="26"/>
      <c r="K1676" s="221"/>
      <c r="L1676" s="26"/>
      <c r="M1676" s="221"/>
      <c r="N1676" s="26"/>
      <c r="O1676" s="26"/>
      <c r="P1676" s="26"/>
      <c r="Q1676" s="26"/>
      <c r="R1676" s="222">
        <v>0</v>
      </c>
      <c r="S1676" s="26"/>
      <c r="T1676" s="26"/>
      <c r="U1676" s="26"/>
      <c r="V1676" s="16">
        <f t="shared" si="56"/>
        <v>1680.9442000000001</v>
      </c>
      <c r="W1676" s="28">
        <f t="shared" si="55"/>
        <v>1680.9442000000001</v>
      </c>
      <c r="X1676" s="28">
        <v>1680.9442000000001</v>
      </c>
      <c r="Y1676" s="11" t="s">
        <v>34</v>
      </c>
      <c r="Z1676" s="219">
        <v>54</v>
      </c>
      <c r="AA1676" s="219">
        <v>12</v>
      </c>
      <c r="AB1676" s="219">
        <v>5</v>
      </c>
      <c r="AC1676" s="219"/>
      <c r="AD1676" s="219"/>
      <c r="AE1676" s="10">
        <v>241</v>
      </c>
    </row>
    <row r="1677" spans="1:31" ht="36" hidden="1" customHeight="1">
      <c r="A1677" s="32">
        <v>242</v>
      </c>
      <c r="B1677" s="219" t="s">
        <v>4981</v>
      </c>
      <c r="C1677" s="219" t="s">
        <v>4982</v>
      </c>
      <c r="D1677" s="219" t="s">
        <v>32</v>
      </c>
      <c r="E1677" s="219" t="s">
        <v>4983</v>
      </c>
      <c r="F1677" s="220">
        <v>8461200</v>
      </c>
      <c r="G1677" s="221"/>
      <c r="H1677" s="26"/>
      <c r="I1677" s="26"/>
      <c r="J1677" s="26"/>
      <c r="K1677" s="221"/>
      <c r="L1677" s="26"/>
      <c r="M1677" s="221"/>
      <c r="N1677" s="26"/>
      <c r="O1677" s="26"/>
      <c r="P1677" s="26"/>
      <c r="Q1677" s="26"/>
      <c r="R1677" s="222">
        <v>0</v>
      </c>
      <c r="S1677" s="26"/>
      <c r="T1677" s="26"/>
      <c r="U1677" s="26"/>
      <c r="V1677" s="16">
        <f t="shared" si="56"/>
        <v>1305.5631600000002</v>
      </c>
      <c r="W1677" s="28">
        <f t="shared" si="55"/>
        <v>1305.5631600000002</v>
      </c>
      <c r="X1677" s="28">
        <v>1305.5631600000002</v>
      </c>
      <c r="Y1677" s="11" t="s">
        <v>34</v>
      </c>
      <c r="Z1677" s="219">
        <v>54</v>
      </c>
      <c r="AA1677" s="219">
        <v>12</v>
      </c>
      <c r="AB1677" s="219">
        <v>5</v>
      </c>
      <c r="AC1677" s="219" t="s">
        <v>4984</v>
      </c>
      <c r="AD1677" s="219">
        <v>1098</v>
      </c>
      <c r="AE1677" s="10">
        <v>242</v>
      </c>
    </row>
    <row r="1678" spans="1:31" ht="36" hidden="1" customHeight="1">
      <c r="A1678" s="32">
        <v>243</v>
      </c>
      <c r="B1678" s="219" t="s">
        <v>4985</v>
      </c>
      <c r="C1678" s="219" t="s">
        <v>4986</v>
      </c>
      <c r="D1678" s="219" t="s">
        <v>32</v>
      </c>
      <c r="E1678" s="219" t="s">
        <v>3042</v>
      </c>
      <c r="F1678" s="220">
        <v>9847000</v>
      </c>
      <c r="G1678" s="221"/>
      <c r="H1678" s="26"/>
      <c r="I1678" s="26"/>
      <c r="J1678" s="26"/>
      <c r="K1678" s="221"/>
      <c r="L1678" s="26"/>
      <c r="M1678" s="221"/>
      <c r="N1678" s="26"/>
      <c r="O1678" s="26"/>
      <c r="P1678" s="26"/>
      <c r="Q1678" s="26"/>
      <c r="R1678" s="222">
        <v>0</v>
      </c>
      <c r="S1678" s="26"/>
      <c r="T1678" s="26"/>
      <c r="U1678" s="26"/>
      <c r="V1678" s="16">
        <f t="shared" si="56"/>
        <v>1519.3921</v>
      </c>
      <c r="W1678" s="28">
        <f t="shared" si="55"/>
        <v>1519.3921</v>
      </c>
      <c r="X1678" s="28">
        <v>1519.3921</v>
      </c>
      <c r="Y1678" s="11" t="s">
        <v>34</v>
      </c>
      <c r="Z1678" s="219">
        <v>54</v>
      </c>
      <c r="AA1678" s="219">
        <v>12</v>
      </c>
      <c r="AB1678" s="219">
        <v>5</v>
      </c>
      <c r="AC1678" s="219"/>
      <c r="AD1678" s="219"/>
      <c r="AE1678" s="10">
        <v>243</v>
      </c>
    </row>
    <row r="1679" spans="1:31" ht="36" hidden="1" customHeight="1">
      <c r="A1679" s="32">
        <v>244</v>
      </c>
      <c r="B1679" s="219" t="s">
        <v>4987</v>
      </c>
      <c r="C1679" s="219" t="s">
        <v>4988</v>
      </c>
      <c r="D1679" s="219" t="s">
        <v>32</v>
      </c>
      <c r="E1679" s="219" t="s">
        <v>125</v>
      </c>
      <c r="F1679" s="220">
        <v>9341600</v>
      </c>
      <c r="G1679" s="221"/>
      <c r="H1679" s="26"/>
      <c r="I1679" s="26"/>
      <c r="J1679" s="26"/>
      <c r="K1679" s="221"/>
      <c r="L1679" s="26"/>
      <c r="M1679" s="221"/>
      <c r="N1679" s="26"/>
      <c r="O1679" s="26"/>
      <c r="P1679" s="26"/>
      <c r="Q1679" s="26"/>
      <c r="R1679" s="222">
        <v>0</v>
      </c>
      <c r="S1679" s="26"/>
      <c r="T1679" s="26"/>
      <c r="U1679" s="26"/>
      <c r="V1679" s="16">
        <f t="shared" si="56"/>
        <v>1441.4088800000002</v>
      </c>
      <c r="W1679" s="28">
        <f t="shared" si="55"/>
        <v>1441.4088800000002</v>
      </c>
      <c r="X1679" s="28">
        <v>1441.4088800000002</v>
      </c>
      <c r="Y1679" s="11" t="s">
        <v>34</v>
      </c>
      <c r="Z1679" s="219">
        <v>54</v>
      </c>
      <c r="AA1679" s="219">
        <v>12</v>
      </c>
      <c r="AB1679" s="219">
        <v>5</v>
      </c>
      <c r="AC1679" s="219"/>
      <c r="AD1679" s="219"/>
      <c r="AE1679" s="10">
        <v>244</v>
      </c>
    </row>
    <row r="1680" spans="1:31" ht="36" hidden="1" customHeight="1">
      <c r="A1680" s="32">
        <v>245</v>
      </c>
      <c r="B1680" s="219" t="s">
        <v>4989</v>
      </c>
      <c r="C1680" s="219" t="s">
        <v>4990</v>
      </c>
      <c r="D1680" s="219" t="s">
        <v>32</v>
      </c>
      <c r="E1680" s="219" t="s">
        <v>1700</v>
      </c>
      <c r="F1680" s="220">
        <v>9175000</v>
      </c>
      <c r="G1680" s="221"/>
      <c r="H1680" s="26"/>
      <c r="I1680" s="26"/>
      <c r="J1680" s="26"/>
      <c r="K1680" s="221"/>
      <c r="L1680" s="26"/>
      <c r="M1680" s="221"/>
      <c r="N1680" s="26"/>
      <c r="O1680" s="26"/>
      <c r="P1680" s="26"/>
      <c r="Q1680" s="26"/>
      <c r="R1680" s="222">
        <v>0</v>
      </c>
      <c r="S1680" s="26"/>
      <c r="T1680" s="26"/>
      <c r="U1680" s="26"/>
      <c r="V1680" s="16">
        <f t="shared" si="56"/>
        <v>1415.7025000000001</v>
      </c>
      <c r="W1680" s="28">
        <f t="shared" si="55"/>
        <v>1415.7025000000001</v>
      </c>
      <c r="X1680" s="28">
        <v>1415.7025000000001</v>
      </c>
      <c r="Y1680" s="11" t="s">
        <v>34</v>
      </c>
      <c r="Z1680" s="219">
        <v>54</v>
      </c>
      <c r="AA1680" s="219">
        <v>12</v>
      </c>
      <c r="AB1680" s="219">
        <v>5</v>
      </c>
      <c r="AC1680" s="219"/>
      <c r="AD1680" s="219"/>
      <c r="AE1680" s="10">
        <v>245</v>
      </c>
    </row>
    <row r="1681" spans="1:31" ht="36" hidden="1" customHeight="1">
      <c r="A1681" s="32">
        <v>246</v>
      </c>
      <c r="B1681" s="219" t="s">
        <v>4991</v>
      </c>
      <c r="C1681" s="219" t="s">
        <v>4992</v>
      </c>
      <c r="D1681" s="219" t="s">
        <v>32</v>
      </c>
      <c r="E1681" s="219" t="s">
        <v>4147</v>
      </c>
      <c r="F1681" s="220">
        <v>7482000</v>
      </c>
      <c r="G1681" s="221"/>
      <c r="H1681" s="26"/>
      <c r="I1681" s="26"/>
      <c r="J1681" s="26"/>
      <c r="K1681" s="221"/>
      <c r="L1681" s="26"/>
      <c r="M1681" s="221"/>
      <c r="N1681" s="26"/>
      <c r="O1681" s="26"/>
      <c r="P1681" s="26"/>
      <c r="Q1681" s="26"/>
      <c r="R1681" s="222">
        <v>0</v>
      </c>
      <c r="S1681" s="26"/>
      <c r="T1681" s="26"/>
      <c r="U1681" s="26"/>
      <c r="V1681" s="16">
        <f t="shared" si="56"/>
        <v>1154.4726000000001</v>
      </c>
      <c r="W1681" s="28">
        <f t="shared" si="55"/>
        <v>1154.4726000000001</v>
      </c>
      <c r="X1681" s="28">
        <v>1154.4726000000001</v>
      </c>
      <c r="Y1681" s="11" t="s">
        <v>34</v>
      </c>
      <c r="Z1681" s="219">
        <v>54</v>
      </c>
      <c r="AA1681" s="219">
        <v>12</v>
      </c>
      <c r="AB1681" s="219">
        <v>5</v>
      </c>
      <c r="AC1681" s="219"/>
      <c r="AD1681" s="219"/>
      <c r="AE1681" s="10">
        <v>246</v>
      </c>
    </row>
    <row r="1682" spans="1:31" ht="36" hidden="1" customHeight="1">
      <c r="A1682" s="32">
        <v>247</v>
      </c>
      <c r="B1682" s="219" t="s">
        <v>4993</v>
      </c>
      <c r="C1682" s="219" t="s">
        <v>4994</v>
      </c>
      <c r="D1682" s="219" t="s">
        <v>32</v>
      </c>
      <c r="E1682" s="219" t="s">
        <v>1269</v>
      </c>
      <c r="F1682" s="220">
        <v>11483000</v>
      </c>
      <c r="G1682" s="221"/>
      <c r="H1682" s="26"/>
      <c r="I1682" s="26"/>
      <c r="J1682" s="26"/>
      <c r="K1682" s="221"/>
      <c r="L1682" s="26"/>
      <c r="M1682" s="221"/>
      <c r="N1682" s="26"/>
      <c r="O1682" s="26"/>
      <c r="P1682" s="26"/>
      <c r="Q1682" s="26"/>
      <c r="R1682" s="222">
        <v>0</v>
      </c>
      <c r="S1682" s="26"/>
      <c r="T1682" s="26"/>
      <c r="U1682" s="26"/>
      <c r="V1682" s="16">
        <f t="shared" si="56"/>
        <v>1771.8269</v>
      </c>
      <c r="W1682" s="28">
        <f t="shared" si="55"/>
        <v>1771.8269</v>
      </c>
      <c r="X1682" s="28">
        <v>1771.8269</v>
      </c>
      <c r="Y1682" s="11" t="s">
        <v>34</v>
      </c>
      <c r="Z1682" s="219">
        <v>54</v>
      </c>
      <c r="AA1682" s="219">
        <v>12</v>
      </c>
      <c r="AB1682" s="219">
        <v>5</v>
      </c>
      <c r="AC1682" s="219"/>
      <c r="AD1682" s="219"/>
      <c r="AE1682" s="10">
        <v>247</v>
      </c>
    </row>
    <row r="1683" spans="1:31" ht="36" hidden="1" customHeight="1">
      <c r="A1683" s="32">
        <v>248</v>
      </c>
      <c r="B1683" s="219" t="s">
        <v>4995</v>
      </c>
      <c r="C1683" s="219" t="s">
        <v>4996</v>
      </c>
      <c r="D1683" s="219" t="s">
        <v>32</v>
      </c>
      <c r="E1683" s="219" t="s">
        <v>4997</v>
      </c>
      <c r="F1683" s="220">
        <v>9102100</v>
      </c>
      <c r="G1683" s="221"/>
      <c r="H1683" s="26"/>
      <c r="I1683" s="26"/>
      <c r="J1683" s="26"/>
      <c r="K1683" s="221"/>
      <c r="L1683" s="26"/>
      <c r="M1683" s="221"/>
      <c r="N1683" s="26"/>
      <c r="O1683" s="26"/>
      <c r="P1683" s="26"/>
      <c r="Q1683" s="26"/>
      <c r="R1683" s="222">
        <v>0</v>
      </c>
      <c r="S1683" s="26"/>
      <c r="T1683" s="26"/>
      <c r="U1683" s="26"/>
      <c r="V1683" s="16">
        <f t="shared" si="56"/>
        <v>1404.4540300000001</v>
      </c>
      <c r="W1683" s="28">
        <f t="shared" si="55"/>
        <v>1404.4540300000001</v>
      </c>
      <c r="X1683" s="28">
        <v>1404.4540300000001</v>
      </c>
      <c r="Y1683" s="11" t="s">
        <v>51</v>
      </c>
      <c r="Z1683" s="219">
        <v>54</v>
      </c>
      <c r="AA1683" s="219">
        <v>12</v>
      </c>
      <c r="AB1683" s="219">
        <v>5</v>
      </c>
      <c r="AC1683" s="219"/>
      <c r="AD1683" s="219"/>
      <c r="AE1683" s="10">
        <v>248</v>
      </c>
    </row>
    <row r="1684" spans="1:31" ht="36" hidden="1" customHeight="1">
      <c r="A1684" s="32">
        <v>249</v>
      </c>
      <c r="B1684" s="219" t="s">
        <v>4998</v>
      </c>
      <c r="C1684" s="219" t="s">
        <v>4999</v>
      </c>
      <c r="D1684" s="219" t="s">
        <v>32</v>
      </c>
      <c r="E1684" s="219" t="s">
        <v>5000</v>
      </c>
      <c r="F1684" s="220">
        <v>12618100</v>
      </c>
      <c r="G1684" s="221"/>
      <c r="H1684" s="26"/>
      <c r="I1684" s="26"/>
      <c r="J1684" s="26"/>
      <c r="K1684" s="221"/>
      <c r="L1684" s="26"/>
      <c r="M1684" s="221"/>
      <c r="N1684" s="26"/>
      <c r="O1684" s="26"/>
      <c r="P1684" s="26"/>
      <c r="Q1684" s="26"/>
      <c r="R1684" s="222">
        <v>0</v>
      </c>
      <c r="S1684" s="26"/>
      <c r="T1684" s="26"/>
      <c r="U1684" s="26"/>
      <c r="V1684" s="16">
        <f t="shared" si="56"/>
        <v>1946.9728300000002</v>
      </c>
      <c r="W1684" s="28">
        <f t="shared" si="55"/>
        <v>1946.9728300000002</v>
      </c>
      <c r="X1684" s="28">
        <v>1946.9728300000002</v>
      </c>
      <c r="Y1684" s="11" t="s">
        <v>51</v>
      </c>
      <c r="Z1684" s="219">
        <v>54</v>
      </c>
      <c r="AA1684" s="219">
        <v>12</v>
      </c>
      <c r="AB1684" s="219">
        <v>5</v>
      </c>
      <c r="AC1684" s="219"/>
      <c r="AD1684" s="219"/>
      <c r="AE1684" s="10">
        <v>249</v>
      </c>
    </row>
    <row r="1685" spans="1:31" ht="36" hidden="1" customHeight="1">
      <c r="A1685" s="32">
        <v>250</v>
      </c>
      <c r="B1685" s="219" t="s">
        <v>5001</v>
      </c>
      <c r="C1685" s="219" t="s">
        <v>5002</v>
      </c>
      <c r="D1685" s="219" t="s">
        <v>32</v>
      </c>
      <c r="E1685" s="219" t="s">
        <v>486</v>
      </c>
      <c r="F1685" s="220">
        <v>10016200</v>
      </c>
      <c r="G1685" s="221"/>
      <c r="H1685" s="26"/>
      <c r="I1685" s="26"/>
      <c r="J1685" s="26"/>
      <c r="K1685" s="221"/>
      <c r="L1685" s="26"/>
      <c r="M1685" s="221"/>
      <c r="N1685" s="26"/>
      <c r="O1685" s="26"/>
      <c r="P1685" s="26"/>
      <c r="Q1685" s="26"/>
      <c r="R1685" s="222">
        <v>0</v>
      </c>
      <c r="S1685" s="26"/>
      <c r="T1685" s="26"/>
      <c r="U1685" s="26"/>
      <c r="V1685" s="16">
        <f t="shared" si="56"/>
        <v>1545.4996600000002</v>
      </c>
      <c r="W1685" s="28">
        <f t="shared" si="55"/>
        <v>1545.4996600000002</v>
      </c>
      <c r="X1685" s="28">
        <v>1545.4996600000002</v>
      </c>
      <c r="Y1685" s="11" t="s">
        <v>51</v>
      </c>
      <c r="Z1685" s="219">
        <v>54</v>
      </c>
      <c r="AA1685" s="219">
        <v>12</v>
      </c>
      <c r="AB1685" s="219">
        <v>5</v>
      </c>
      <c r="AC1685" s="219"/>
      <c r="AD1685" s="219"/>
      <c r="AE1685" s="10">
        <v>250</v>
      </c>
    </row>
    <row r="1686" spans="1:31" ht="36" hidden="1" customHeight="1">
      <c r="A1686" s="32">
        <v>251</v>
      </c>
      <c r="B1686" s="219" t="s">
        <v>5003</v>
      </c>
      <c r="C1686" s="219" t="s">
        <v>5004</v>
      </c>
      <c r="D1686" s="219" t="s">
        <v>32</v>
      </c>
      <c r="E1686" s="219" t="s">
        <v>486</v>
      </c>
      <c r="F1686" s="220">
        <v>6543000</v>
      </c>
      <c r="G1686" s="221"/>
      <c r="H1686" s="26"/>
      <c r="I1686" s="26"/>
      <c r="J1686" s="26"/>
      <c r="K1686" s="221"/>
      <c r="L1686" s="26"/>
      <c r="M1686" s="221"/>
      <c r="N1686" s="26"/>
      <c r="O1686" s="26"/>
      <c r="P1686" s="26"/>
      <c r="Q1686" s="26"/>
      <c r="R1686" s="222">
        <v>0</v>
      </c>
      <c r="S1686" s="26"/>
      <c r="T1686" s="26"/>
      <c r="U1686" s="26"/>
      <c r="V1686" s="16">
        <f t="shared" si="56"/>
        <v>1009.5849000000001</v>
      </c>
      <c r="W1686" s="28">
        <f t="shared" si="55"/>
        <v>1009.5849000000001</v>
      </c>
      <c r="X1686" s="28">
        <v>1009.5849000000001</v>
      </c>
      <c r="Y1686" s="11" t="s">
        <v>34</v>
      </c>
      <c r="Z1686" s="219">
        <v>54</v>
      </c>
      <c r="AA1686" s="219">
        <v>12</v>
      </c>
      <c r="AB1686" s="219">
        <v>5</v>
      </c>
      <c r="AC1686" s="219"/>
      <c r="AD1686" s="219"/>
      <c r="AE1686" s="10">
        <v>251</v>
      </c>
    </row>
    <row r="1687" spans="1:31" ht="36" hidden="1" customHeight="1">
      <c r="A1687" s="32">
        <v>252</v>
      </c>
      <c r="B1687" s="219" t="s">
        <v>5005</v>
      </c>
      <c r="C1687" s="219" t="s">
        <v>5006</v>
      </c>
      <c r="D1687" s="219" t="s">
        <v>32</v>
      </c>
      <c r="E1687" s="219" t="s">
        <v>5007</v>
      </c>
      <c r="F1687" s="220">
        <v>8394000</v>
      </c>
      <c r="G1687" s="221"/>
      <c r="H1687" s="26"/>
      <c r="I1687" s="26"/>
      <c r="J1687" s="26"/>
      <c r="K1687" s="221"/>
      <c r="L1687" s="26"/>
      <c r="M1687" s="221"/>
      <c r="N1687" s="26"/>
      <c r="O1687" s="26"/>
      <c r="P1687" s="26"/>
      <c r="Q1687" s="26"/>
      <c r="R1687" s="222">
        <v>0</v>
      </c>
      <c r="S1687" s="26"/>
      <c r="T1687" s="26"/>
      <c r="U1687" s="26"/>
      <c r="V1687" s="16">
        <f t="shared" si="56"/>
        <v>1295.1942000000001</v>
      </c>
      <c r="W1687" s="28">
        <f t="shared" si="55"/>
        <v>1295.1942000000001</v>
      </c>
      <c r="X1687" s="28">
        <v>1295.1942000000001</v>
      </c>
      <c r="Y1687" s="11" t="s">
        <v>34</v>
      </c>
      <c r="Z1687" s="219">
        <v>54</v>
      </c>
      <c r="AA1687" s="219">
        <v>12</v>
      </c>
      <c r="AB1687" s="219">
        <v>5</v>
      </c>
      <c r="AC1687" s="219"/>
      <c r="AD1687" s="219"/>
      <c r="AE1687" s="10">
        <v>252</v>
      </c>
    </row>
    <row r="1688" spans="1:31" ht="36" hidden="1" customHeight="1">
      <c r="A1688" s="32">
        <v>253</v>
      </c>
      <c r="B1688" s="219" t="s">
        <v>5008</v>
      </c>
      <c r="C1688" s="219" t="s">
        <v>5009</v>
      </c>
      <c r="D1688" s="219" t="s">
        <v>32</v>
      </c>
      <c r="E1688" s="219" t="s">
        <v>33</v>
      </c>
      <c r="F1688" s="220">
        <v>8111000</v>
      </c>
      <c r="G1688" s="221"/>
      <c r="H1688" s="26"/>
      <c r="I1688" s="26"/>
      <c r="J1688" s="26"/>
      <c r="K1688" s="221"/>
      <c r="L1688" s="26"/>
      <c r="M1688" s="221"/>
      <c r="N1688" s="26"/>
      <c r="O1688" s="26"/>
      <c r="P1688" s="26"/>
      <c r="Q1688" s="26"/>
      <c r="R1688" s="222">
        <v>0</v>
      </c>
      <c r="S1688" s="26"/>
      <c r="T1688" s="26"/>
      <c r="U1688" s="26"/>
      <c r="V1688" s="16">
        <f t="shared" si="56"/>
        <v>1251.5273</v>
      </c>
      <c r="W1688" s="28">
        <f t="shared" si="55"/>
        <v>1251.5273</v>
      </c>
      <c r="X1688" s="28">
        <v>1251.5273</v>
      </c>
      <c r="Y1688" s="11" t="s">
        <v>34</v>
      </c>
      <c r="Z1688" s="219">
        <v>54</v>
      </c>
      <c r="AA1688" s="219">
        <v>12</v>
      </c>
      <c r="AB1688" s="219">
        <v>5</v>
      </c>
      <c r="AC1688" s="219" t="s">
        <v>5010</v>
      </c>
      <c r="AD1688" s="219">
        <v>1130</v>
      </c>
      <c r="AE1688" s="10">
        <v>253</v>
      </c>
    </row>
    <row r="1689" spans="1:31" ht="36" hidden="1" customHeight="1">
      <c r="A1689" s="32">
        <v>1</v>
      </c>
      <c r="B1689" s="51" t="s">
        <v>5011</v>
      </c>
      <c r="C1689" s="51" t="s">
        <v>5012</v>
      </c>
      <c r="D1689" s="51" t="s">
        <v>32</v>
      </c>
      <c r="E1689" s="52" t="s">
        <v>3659</v>
      </c>
      <c r="F1689" s="226">
        <v>7097519.9999999981</v>
      </c>
      <c r="G1689" s="226"/>
      <c r="H1689" s="226"/>
      <c r="I1689" s="226"/>
      <c r="J1689" s="226"/>
      <c r="K1689" s="226"/>
      <c r="L1689" s="226"/>
      <c r="M1689" s="226"/>
      <c r="N1689" s="226"/>
      <c r="O1689" s="226"/>
      <c r="P1689" s="226"/>
      <c r="Q1689" s="226"/>
      <c r="R1689" s="226"/>
      <c r="S1689" s="226"/>
      <c r="T1689" s="226"/>
      <c r="U1689" s="226"/>
      <c r="V1689" s="226">
        <f t="shared" si="56"/>
        <v>1095.1473359999998</v>
      </c>
      <c r="W1689" s="59">
        <v>1095.1473359999998</v>
      </c>
      <c r="X1689" s="59">
        <f>IF(Y1689="EVN",V1689,W1689)</f>
        <v>1095.1473359999998</v>
      </c>
      <c r="Y1689" s="11" t="s">
        <v>34</v>
      </c>
      <c r="Z1689" s="52">
        <v>55</v>
      </c>
      <c r="AA1689" s="52">
        <v>23</v>
      </c>
      <c r="AB1689" s="52">
        <v>5</v>
      </c>
      <c r="AC1689" s="52" t="s">
        <v>5013</v>
      </c>
      <c r="AD1689" s="52">
        <v>1318</v>
      </c>
      <c r="AE1689" s="10">
        <v>1</v>
      </c>
    </row>
    <row r="1690" spans="1:31" ht="36" hidden="1" customHeight="1">
      <c r="A1690" s="32">
        <v>2</v>
      </c>
      <c r="B1690" s="51" t="s">
        <v>5014</v>
      </c>
      <c r="C1690" s="51" t="s">
        <v>5015</v>
      </c>
      <c r="D1690" s="51" t="s">
        <v>32</v>
      </c>
      <c r="E1690" s="52" t="s">
        <v>1700</v>
      </c>
      <c r="F1690" s="226">
        <v>12178096</v>
      </c>
      <c r="G1690" s="226"/>
      <c r="H1690" s="226"/>
      <c r="I1690" s="226"/>
      <c r="J1690" s="226"/>
      <c r="K1690" s="226"/>
      <c r="L1690" s="226"/>
      <c r="M1690" s="226"/>
      <c r="N1690" s="226"/>
      <c r="O1690" s="226"/>
      <c r="P1690" s="226"/>
      <c r="Q1690" s="226"/>
      <c r="R1690" s="226"/>
      <c r="S1690" s="226"/>
      <c r="T1690" s="226"/>
      <c r="U1690" s="226"/>
      <c r="V1690" s="226">
        <f t="shared" si="56"/>
        <v>1879.0802128</v>
      </c>
      <c r="W1690" s="59">
        <v>1879.0802128</v>
      </c>
      <c r="X1690" s="59">
        <f t="shared" ref="X1690:X1753" si="57">IF(Y1690="EVN",V1690,W1690)</f>
        <v>1879.0802128</v>
      </c>
      <c r="Y1690" s="11" t="s">
        <v>51</v>
      </c>
      <c r="Z1690" s="52">
        <v>55</v>
      </c>
      <c r="AA1690" s="52">
        <v>23</v>
      </c>
      <c r="AB1690" s="52">
        <v>5</v>
      </c>
      <c r="AC1690" s="52" t="s">
        <v>5016</v>
      </c>
      <c r="AD1690" s="52">
        <v>1350</v>
      </c>
      <c r="AE1690" s="10">
        <v>2</v>
      </c>
    </row>
    <row r="1691" spans="1:31" ht="36" hidden="1" customHeight="1">
      <c r="A1691" s="32">
        <v>3</v>
      </c>
      <c r="B1691" s="51" t="s">
        <v>5017</v>
      </c>
      <c r="C1691" s="52" t="s">
        <v>5018</v>
      </c>
      <c r="D1691" s="51" t="s">
        <v>32</v>
      </c>
      <c r="E1691" s="52" t="s">
        <v>5019</v>
      </c>
      <c r="F1691" s="226">
        <v>48003839.999999985</v>
      </c>
      <c r="G1691" s="226"/>
      <c r="H1691" s="226"/>
      <c r="I1691" s="226"/>
      <c r="J1691" s="226"/>
      <c r="K1691" s="226"/>
      <c r="L1691" s="226"/>
      <c r="M1691" s="226"/>
      <c r="N1691" s="226"/>
      <c r="O1691" s="226"/>
      <c r="P1691" s="226"/>
      <c r="Q1691" s="226"/>
      <c r="R1691" s="226"/>
      <c r="S1691" s="226"/>
      <c r="T1691" s="226"/>
      <c r="U1691" s="226"/>
      <c r="V1691" s="226">
        <f t="shared" si="56"/>
        <v>7406.992511999998</v>
      </c>
      <c r="W1691" s="59">
        <v>7406.992511999998</v>
      </c>
      <c r="X1691" s="59">
        <f t="shared" si="57"/>
        <v>7406.992511999998</v>
      </c>
      <c r="Y1691" s="11" t="s">
        <v>34</v>
      </c>
      <c r="Z1691" s="52">
        <v>55</v>
      </c>
      <c r="AA1691" s="52">
        <v>23</v>
      </c>
      <c r="AB1691" s="52">
        <v>5</v>
      </c>
      <c r="AC1691" s="52" t="s">
        <v>5020</v>
      </c>
      <c r="AD1691" s="52">
        <v>1313</v>
      </c>
      <c r="AE1691" s="10">
        <v>3</v>
      </c>
    </row>
    <row r="1692" spans="1:31" ht="36" hidden="1" customHeight="1">
      <c r="A1692" s="32">
        <v>4</v>
      </c>
      <c r="B1692" s="51" t="s">
        <v>5021</v>
      </c>
      <c r="C1692" s="51" t="s">
        <v>5022</v>
      </c>
      <c r="D1692" s="51" t="s">
        <v>32</v>
      </c>
      <c r="E1692" s="52" t="s">
        <v>5019</v>
      </c>
      <c r="F1692" s="226">
        <v>7960920.0000000019</v>
      </c>
      <c r="G1692" s="226"/>
      <c r="H1692" s="226"/>
      <c r="I1692" s="226"/>
      <c r="J1692" s="226"/>
      <c r="K1692" s="226"/>
      <c r="L1692" s="226"/>
      <c r="M1692" s="226"/>
      <c r="N1692" s="226"/>
      <c r="O1692" s="226"/>
      <c r="P1692" s="226"/>
      <c r="Q1692" s="226"/>
      <c r="R1692" s="226"/>
      <c r="S1692" s="226"/>
      <c r="T1692" s="226"/>
      <c r="U1692" s="226"/>
      <c r="V1692" s="226">
        <f t="shared" si="56"/>
        <v>1228.3699560000005</v>
      </c>
      <c r="W1692" s="59">
        <v>1228.3699560000005</v>
      </c>
      <c r="X1692" s="59">
        <f t="shared" si="57"/>
        <v>1228.3699560000005</v>
      </c>
      <c r="Y1692" s="11" t="s">
        <v>34</v>
      </c>
      <c r="Z1692" s="52">
        <v>55</v>
      </c>
      <c r="AA1692" s="52">
        <v>23</v>
      </c>
      <c r="AB1692" s="52">
        <v>5</v>
      </c>
      <c r="AC1692" s="52" t="s">
        <v>5023</v>
      </c>
      <c r="AD1692" s="52">
        <v>2834</v>
      </c>
      <c r="AE1692" s="10">
        <v>4</v>
      </c>
    </row>
    <row r="1693" spans="1:31" ht="36" hidden="1" customHeight="1">
      <c r="A1693" s="32">
        <v>5</v>
      </c>
      <c r="B1693" s="51" t="s">
        <v>5024</v>
      </c>
      <c r="C1693" s="51" t="s">
        <v>5025</v>
      </c>
      <c r="D1693" s="51" t="s">
        <v>32</v>
      </c>
      <c r="E1693" s="52" t="s">
        <v>1467</v>
      </c>
      <c r="F1693" s="226">
        <v>99341700</v>
      </c>
      <c r="G1693" s="226"/>
      <c r="H1693" s="226"/>
      <c r="I1693" s="226"/>
      <c r="J1693" s="226"/>
      <c r="K1693" s="226">
        <v>3</v>
      </c>
      <c r="L1693" s="226"/>
      <c r="M1693" s="226">
        <v>227</v>
      </c>
      <c r="N1693" s="226"/>
      <c r="O1693" s="226"/>
      <c r="P1693" s="226"/>
      <c r="Q1693" s="226"/>
      <c r="R1693" s="226"/>
      <c r="S1693" s="226"/>
      <c r="T1693" s="226"/>
      <c r="U1693" s="226"/>
      <c r="V1693" s="226">
        <f t="shared" si="56"/>
        <v>15556.214309999999</v>
      </c>
      <c r="W1693" s="59">
        <v>15456</v>
      </c>
      <c r="X1693" s="59">
        <f t="shared" si="57"/>
        <v>15556.214309999999</v>
      </c>
      <c r="Y1693" s="11" t="s">
        <v>51</v>
      </c>
      <c r="Z1693" s="52">
        <v>55</v>
      </c>
      <c r="AA1693" s="52">
        <v>23</v>
      </c>
      <c r="AB1693" s="52">
        <v>5</v>
      </c>
      <c r="AC1693" s="52" t="s">
        <v>5026</v>
      </c>
      <c r="AD1693" s="52">
        <v>1261</v>
      </c>
      <c r="AE1693" s="10">
        <v>5</v>
      </c>
    </row>
    <row r="1694" spans="1:31" ht="36" hidden="1" customHeight="1">
      <c r="A1694" s="32">
        <v>6</v>
      </c>
      <c r="B1694" s="51" t="s">
        <v>5027</v>
      </c>
      <c r="C1694" s="51" t="s">
        <v>5028</v>
      </c>
      <c r="D1694" s="51" t="s">
        <v>32</v>
      </c>
      <c r="E1694" s="52" t="s">
        <v>5029</v>
      </c>
      <c r="F1694" s="226">
        <v>8700479.9999999944</v>
      </c>
      <c r="G1694" s="226"/>
      <c r="H1694" s="226"/>
      <c r="I1694" s="226"/>
      <c r="J1694" s="226"/>
      <c r="K1694" s="226"/>
      <c r="L1694" s="226"/>
      <c r="M1694" s="226"/>
      <c r="N1694" s="226"/>
      <c r="O1694" s="226"/>
      <c r="P1694" s="226"/>
      <c r="Q1694" s="226"/>
      <c r="R1694" s="226"/>
      <c r="S1694" s="226"/>
      <c r="T1694" s="226"/>
      <c r="U1694" s="226"/>
      <c r="V1694" s="226">
        <f t="shared" si="56"/>
        <v>1342.4840639999993</v>
      </c>
      <c r="W1694" s="59">
        <v>1342.4840639999993</v>
      </c>
      <c r="X1694" s="59">
        <f t="shared" si="57"/>
        <v>1342.4840639999993</v>
      </c>
      <c r="Y1694" s="11" t="s">
        <v>34</v>
      </c>
      <c r="Z1694" s="52">
        <v>55</v>
      </c>
      <c r="AA1694" s="52">
        <v>23</v>
      </c>
      <c r="AB1694" s="52">
        <v>5</v>
      </c>
      <c r="AC1694" s="52" t="s">
        <v>5030</v>
      </c>
      <c r="AD1694" s="52">
        <v>2837</v>
      </c>
      <c r="AE1694" s="10">
        <v>6</v>
      </c>
    </row>
    <row r="1695" spans="1:31" ht="36" hidden="1" customHeight="1">
      <c r="A1695" s="32">
        <v>7</v>
      </c>
      <c r="B1695" s="51" t="s">
        <v>5031</v>
      </c>
      <c r="C1695" s="51" t="s">
        <v>5032</v>
      </c>
      <c r="D1695" s="52" t="s">
        <v>32</v>
      </c>
      <c r="E1695" s="52" t="s">
        <v>3659</v>
      </c>
      <c r="F1695" s="226">
        <v>16252500</v>
      </c>
      <c r="G1695" s="226"/>
      <c r="H1695" s="226"/>
      <c r="I1695" s="226"/>
      <c r="J1695" s="226"/>
      <c r="K1695" s="226"/>
      <c r="L1695" s="226"/>
      <c r="M1695" s="226"/>
      <c r="N1695" s="226"/>
      <c r="O1695" s="226"/>
      <c r="P1695" s="226"/>
      <c r="Q1695" s="226"/>
      <c r="R1695" s="226"/>
      <c r="S1695" s="226"/>
      <c r="T1695" s="226"/>
      <c r="U1695" s="226"/>
      <c r="V1695" s="226">
        <f t="shared" si="56"/>
        <v>2507.7607500000004</v>
      </c>
      <c r="W1695" s="59">
        <v>2470.7935560000001</v>
      </c>
      <c r="X1695" s="59">
        <f t="shared" si="57"/>
        <v>2507.7607500000004</v>
      </c>
      <c r="Y1695" s="11" t="s">
        <v>51</v>
      </c>
      <c r="Z1695" s="52">
        <v>55</v>
      </c>
      <c r="AA1695" s="52">
        <v>23</v>
      </c>
      <c r="AB1695" s="52">
        <v>5</v>
      </c>
      <c r="AC1695" s="52" t="s">
        <v>5033</v>
      </c>
      <c r="AD1695" s="52">
        <v>1294</v>
      </c>
      <c r="AE1695" s="10">
        <v>7</v>
      </c>
    </row>
    <row r="1696" spans="1:31" ht="36" hidden="1" customHeight="1">
      <c r="A1696" s="32">
        <v>8</v>
      </c>
      <c r="B1696" s="51" t="s">
        <v>5034</v>
      </c>
      <c r="C1696" s="51" t="s">
        <v>5032</v>
      </c>
      <c r="D1696" s="52" t="s">
        <v>32</v>
      </c>
      <c r="E1696" s="52" t="s">
        <v>5035</v>
      </c>
      <c r="F1696" s="226">
        <v>124445279.99999981</v>
      </c>
      <c r="G1696" s="226"/>
      <c r="H1696" s="226"/>
      <c r="I1696" s="226"/>
      <c r="J1696" s="226"/>
      <c r="K1696" s="226"/>
      <c r="L1696" s="226"/>
      <c r="M1696" s="226"/>
      <c r="N1696" s="226"/>
      <c r="O1696" s="226"/>
      <c r="P1696" s="226"/>
      <c r="Q1696" s="226"/>
      <c r="R1696" s="226"/>
      <c r="S1696" s="226"/>
      <c r="T1696" s="226"/>
      <c r="U1696" s="226"/>
      <c r="V1696" s="226">
        <f t="shared" si="56"/>
        <v>19201.906703999972</v>
      </c>
      <c r="W1696" s="59">
        <v>19201.906703999972</v>
      </c>
      <c r="X1696" s="59">
        <f t="shared" si="57"/>
        <v>19201.906703999972</v>
      </c>
      <c r="Y1696" s="11" t="s">
        <v>34</v>
      </c>
      <c r="Z1696" s="52">
        <v>55</v>
      </c>
      <c r="AA1696" s="52">
        <v>23</v>
      </c>
      <c r="AB1696" s="52">
        <v>5</v>
      </c>
      <c r="AC1696" s="52" t="s">
        <v>5036</v>
      </c>
      <c r="AD1696" s="52">
        <v>1365</v>
      </c>
      <c r="AE1696" s="10">
        <v>8</v>
      </c>
    </row>
    <row r="1697" spans="1:31" ht="36" hidden="1" customHeight="1">
      <c r="A1697" s="32">
        <v>9</v>
      </c>
      <c r="B1697" s="51" t="s">
        <v>5037</v>
      </c>
      <c r="C1697" s="51" t="s">
        <v>5038</v>
      </c>
      <c r="D1697" s="51" t="s">
        <v>32</v>
      </c>
      <c r="E1697" s="52" t="s">
        <v>5039</v>
      </c>
      <c r="F1697" s="226">
        <v>9846600.0000000037</v>
      </c>
      <c r="G1697" s="226"/>
      <c r="H1697" s="226"/>
      <c r="I1697" s="226"/>
      <c r="J1697" s="226"/>
      <c r="K1697" s="226"/>
      <c r="L1697" s="226"/>
      <c r="M1697" s="226"/>
      <c r="N1697" s="226"/>
      <c r="O1697" s="226"/>
      <c r="P1697" s="226"/>
      <c r="Q1697" s="226"/>
      <c r="R1697" s="226"/>
      <c r="S1697" s="226"/>
      <c r="T1697" s="226"/>
      <c r="U1697" s="226"/>
      <c r="V1697" s="226">
        <f t="shared" si="56"/>
        <v>1519.3303800000008</v>
      </c>
      <c r="W1697" s="59">
        <v>1519.3303800000008</v>
      </c>
      <c r="X1697" s="59">
        <f t="shared" si="57"/>
        <v>1519.3303800000008</v>
      </c>
      <c r="Y1697" s="11" t="s">
        <v>34</v>
      </c>
      <c r="Z1697" s="52">
        <v>55</v>
      </c>
      <c r="AA1697" s="52">
        <v>23</v>
      </c>
      <c r="AB1697" s="52">
        <v>5</v>
      </c>
      <c r="AC1697" s="52" t="s">
        <v>5040</v>
      </c>
      <c r="AD1697" s="52">
        <v>1351</v>
      </c>
      <c r="AE1697" s="10">
        <v>9</v>
      </c>
    </row>
    <row r="1698" spans="1:31" ht="36" hidden="1" customHeight="1">
      <c r="A1698" s="32">
        <v>10</v>
      </c>
      <c r="B1698" s="51" t="s">
        <v>5041</v>
      </c>
      <c r="C1698" s="51" t="s">
        <v>5042</v>
      </c>
      <c r="D1698" s="52" t="s">
        <v>32</v>
      </c>
      <c r="E1698" s="52" t="s">
        <v>5043</v>
      </c>
      <c r="F1698" s="226">
        <v>18589579</v>
      </c>
      <c r="G1698" s="226"/>
      <c r="H1698" s="226"/>
      <c r="I1698" s="226"/>
      <c r="J1698" s="226"/>
      <c r="K1698" s="226"/>
      <c r="L1698" s="226"/>
      <c r="M1698" s="226"/>
      <c r="N1698" s="226"/>
      <c r="O1698" s="226"/>
      <c r="P1698" s="226"/>
      <c r="Q1698" s="226"/>
      <c r="R1698" s="226"/>
      <c r="S1698" s="226"/>
      <c r="T1698" s="226"/>
      <c r="U1698" s="226"/>
      <c r="V1698" s="226">
        <f t="shared" si="56"/>
        <v>2868.3720397000002</v>
      </c>
      <c r="W1698" s="59">
        <v>2783.2140240000003</v>
      </c>
      <c r="X1698" s="59">
        <f t="shared" si="57"/>
        <v>2868.3720397000002</v>
      </c>
      <c r="Y1698" s="11" t="s">
        <v>51</v>
      </c>
      <c r="Z1698" s="52">
        <v>55</v>
      </c>
      <c r="AA1698" s="52">
        <v>23</v>
      </c>
      <c r="AB1698" s="52">
        <v>5</v>
      </c>
      <c r="AC1698" s="52" t="s">
        <v>5044</v>
      </c>
      <c r="AD1698" s="52">
        <v>1289</v>
      </c>
      <c r="AE1698" s="10">
        <v>10</v>
      </c>
    </row>
    <row r="1699" spans="1:31" ht="36" hidden="1" customHeight="1">
      <c r="A1699" s="32">
        <v>11</v>
      </c>
      <c r="B1699" s="51" t="s">
        <v>5045</v>
      </c>
      <c r="C1699" s="51" t="s">
        <v>5046</v>
      </c>
      <c r="D1699" s="51" t="s">
        <v>32</v>
      </c>
      <c r="E1699" s="52" t="s">
        <v>2045</v>
      </c>
      <c r="F1699" s="226">
        <v>14238479.999999996</v>
      </c>
      <c r="G1699" s="226"/>
      <c r="H1699" s="226"/>
      <c r="I1699" s="226"/>
      <c r="J1699" s="226"/>
      <c r="K1699" s="226"/>
      <c r="L1699" s="226"/>
      <c r="M1699" s="226"/>
      <c r="N1699" s="226"/>
      <c r="O1699" s="226"/>
      <c r="P1699" s="226"/>
      <c r="Q1699" s="226"/>
      <c r="R1699" s="226"/>
      <c r="S1699" s="226"/>
      <c r="T1699" s="226"/>
      <c r="U1699" s="226"/>
      <c r="V1699" s="226">
        <f t="shared" si="56"/>
        <v>2196.9974639999996</v>
      </c>
      <c r="W1699" s="59">
        <v>2196.9974639999996</v>
      </c>
      <c r="X1699" s="59">
        <f t="shared" si="57"/>
        <v>2196.9974639999996</v>
      </c>
      <c r="Y1699" s="11" t="s">
        <v>34</v>
      </c>
      <c r="Z1699" s="52">
        <v>55</v>
      </c>
      <c r="AA1699" s="52">
        <v>23</v>
      </c>
      <c r="AB1699" s="52">
        <v>5</v>
      </c>
      <c r="AC1699" s="52" t="s">
        <v>5047</v>
      </c>
      <c r="AD1699" s="52">
        <v>1300</v>
      </c>
      <c r="AE1699" s="10">
        <v>11</v>
      </c>
    </row>
    <row r="1700" spans="1:31" ht="36" hidden="1" customHeight="1">
      <c r="A1700" s="32">
        <v>12</v>
      </c>
      <c r="B1700" s="51" t="s">
        <v>5048</v>
      </c>
      <c r="C1700" s="51" t="s">
        <v>5049</v>
      </c>
      <c r="D1700" s="51" t="s">
        <v>32</v>
      </c>
      <c r="E1700" s="52" t="s">
        <v>5050</v>
      </c>
      <c r="F1700" s="226">
        <v>7029300</v>
      </c>
      <c r="G1700" s="226"/>
      <c r="H1700" s="226"/>
      <c r="I1700" s="226"/>
      <c r="J1700" s="226"/>
      <c r="K1700" s="226"/>
      <c r="L1700" s="226"/>
      <c r="M1700" s="226"/>
      <c r="N1700" s="226"/>
      <c r="O1700" s="226"/>
      <c r="P1700" s="226"/>
      <c r="Q1700" s="226"/>
      <c r="R1700" s="226"/>
      <c r="S1700" s="226"/>
      <c r="T1700" s="226"/>
      <c r="U1700" s="226"/>
      <c r="V1700" s="226">
        <f t="shared" si="56"/>
        <v>1084.6209900000001</v>
      </c>
      <c r="W1700" s="59">
        <v>1075.7795999999998</v>
      </c>
      <c r="X1700" s="59">
        <f t="shared" si="57"/>
        <v>1084.6209900000001</v>
      </c>
      <c r="Y1700" s="11" t="s">
        <v>51</v>
      </c>
      <c r="Z1700" s="52">
        <v>55</v>
      </c>
      <c r="AA1700" s="52">
        <v>23</v>
      </c>
      <c r="AB1700" s="52">
        <v>5</v>
      </c>
      <c r="AC1700" s="52"/>
      <c r="AD1700" s="52"/>
      <c r="AE1700" s="10">
        <v>12</v>
      </c>
    </row>
    <row r="1701" spans="1:31" ht="36" hidden="1" customHeight="1">
      <c r="A1701" s="32">
        <v>13</v>
      </c>
      <c r="B1701" s="51" t="s">
        <v>5051</v>
      </c>
      <c r="C1701" s="51" t="s">
        <v>5052</v>
      </c>
      <c r="D1701" s="51" t="s">
        <v>32</v>
      </c>
      <c r="E1701" s="52" t="s">
        <v>5053</v>
      </c>
      <c r="F1701" s="226">
        <v>8090300</v>
      </c>
      <c r="G1701" s="226"/>
      <c r="H1701" s="226"/>
      <c r="I1701" s="226"/>
      <c r="J1701" s="226"/>
      <c r="K1701" s="226"/>
      <c r="L1701" s="226"/>
      <c r="M1701" s="226"/>
      <c r="N1701" s="226"/>
      <c r="O1701" s="226"/>
      <c r="P1701" s="226"/>
      <c r="Q1701" s="226"/>
      <c r="R1701" s="226"/>
      <c r="S1701" s="226"/>
      <c r="T1701" s="226"/>
      <c r="U1701" s="226"/>
      <c r="V1701" s="226">
        <f t="shared" si="56"/>
        <v>1248.33329</v>
      </c>
      <c r="W1701" s="59">
        <v>1155.7502040000004</v>
      </c>
      <c r="X1701" s="59">
        <f t="shared" si="57"/>
        <v>1248.33329</v>
      </c>
      <c r="Y1701" s="11" t="s">
        <v>51</v>
      </c>
      <c r="Z1701" s="52">
        <v>55</v>
      </c>
      <c r="AA1701" s="52">
        <v>23</v>
      </c>
      <c r="AB1701" s="52">
        <v>5</v>
      </c>
      <c r="AC1701" s="52" t="s">
        <v>5054</v>
      </c>
      <c r="AD1701" s="52">
        <v>2170</v>
      </c>
      <c r="AE1701" s="10">
        <v>13</v>
      </c>
    </row>
    <row r="1702" spans="1:31" ht="36" hidden="1" customHeight="1">
      <c r="A1702" s="32">
        <v>14</v>
      </c>
      <c r="B1702" s="51" t="s">
        <v>5055</v>
      </c>
      <c r="C1702" s="51" t="s">
        <v>5056</v>
      </c>
      <c r="D1702" s="51" t="s">
        <v>32</v>
      </c>
      <c r="E1702" s="52" t="s">
        <v>5057</v>
      </c>
      <c r="F1702" s="226">
        <v>28216559.999999989</v>
      </c>
      <c r="G1702" s="226">
        <v>4000</v>
      </c>
      <c r="H1702" s="226"/>
      <c r="I1702" s="226"/>
      <c r="J1702" s="226"/>
      <c r="K1702" s="226">
        <v>349</v>
      </c>
      <c r="L1702" s="226"/>
      <c r="M1702" s="226">
        <v>4</v>
      </c>
      <c r="N1702" s="226"/>
      <c r="O1702" s="226">
        <v>43</v>
      </c>
      <c r="P1702" s="226"/>
      <c r="Q1702" s="226"/>
      <c r="R1702" s="226"/>
      <c r="S1702" s="226"/>
      <c r="T1702" s="226"/>
      <c r="U1702" s="226"/>
      <c r="V1702" s="226">
        <f t="shared" si="56"/>
        <v>7558.9052079999974</v>
      </c>
      <c r="W1702" s="59">
        <v>7558.9052079999974</v>
      </c>
      <c r="X1702" s="59">
        <f t="shared" si="57"/>
        <v>7558.9052079999974</v>
      </c>
      <c r="Y1702" s="11" t="s">
        <v>34</v>
      </c>
      <c r="Z1702" s="52">
        <v>55</v>
      </c>
      <c r="AA1702" s="52">
        <v>23</v>
      </c>
      <c r="AB1702" s="52">
        <v>5</v>
      </c>
      <c r="AC1702" s="52"/>
      <c r="AD1702" s="52"/>
      <c r="AE1702" s="10">
        <v>14</v>
      </c>
    </row>
    <row r="1703" spans="1:31" ht="36" hidden="1" customHeight="1">
      <c r="A1703" s="32">
        <v>15</v>
      </c>
      <c r="B1703" s="51" t="s">
        <v>5058</v>
      </c>
      <c r="C1703" s="51" t="s">
        <v>5059</v>
      </c>
      <c r="D1703" s="52" t="s">
        <v>32</v>
      </c>
      <c r="E1703" s="52" t="s">
        <v>5060</v>
      </c>
      <c r="F1703" s="226">
        <v>7044360.0000000009</v>
      </c>
      <c r="G1703" s="226"/>
      <c r="H1703" s="226"/>
      <c r="I1703" s="226"/>
      <c r="J1703" s="226"/>
      <c r="K1703" s="226"/>
      <c r="L1703" s="226"/>
      <c r="M1703" s="226"/>
      <c r="N1703" s="226"/>
      <c r="O1703" s="226"/>
      <c r="P1703" s="226"/>
      <c r="Q1703" s="226"/>
      <c r="R1703" s="226"/>
      <c r="S1703" s="226"/>
      <c r="T1703" s="226"/>
      <c r="U1703" s="226"/>
      <c r="V1703" s="226">
        <f t="shared" si="56"/>
        <v>1086.9447480000001</v>
      </c>
      <c r="W1703" s="59">
        <v>1086.9447480000001</v>
      </c>
      <c r="X1703" s="59">
        <f t="shared" si="57"/>
        <v>1086.9447480000001</v>
      </c>
      <c r="Y1703" s="11" t="s">
        <v>34</v>
      </c>
      <c r="Z1703" s="52">
        <v>55</v>
      </c>
      <c r="AA1703" s="52">
        <v>23</v>
      </c>
      <c r="AB1703" s="52">
        <v>5</v>
      </c>
      <c r="AC1703" s="52" t="s">
        <v>5061</v>
      </c>
      <c r="AD1703" s="52">
        <v>2850</v>
      </c>
      <c r="AE1703" s="10">
        <v>15</v>
      </c>
    </row>
    <row r="1704" spans="1:31" ht="36" hidden="1" customHeight="1">
      <c r="A1704" s="32">
        <v>16</v>
      </c>
      <c r="B1704" s="51" t="s">
        <v>5062</v>
      </c>
      <c r="C1704" s="51" t="s">
        <v>5063</v>
      </c>
      <c r="D1704" s="52" t="s">
        <v>32</v>
      </c>
      <c r="E1704" s="52" t="s">
        <v>5064</v>
      </c>
      <c r="F1704" s="226">
        <v>12307620</v>
      </c>
      <c r="G1704" s="226"/>
      <c r="H1704" s="226"/>
      <c r="I1704" s="226"/>
      <c r="J1704" s="226"/>
      <c r="K1704" s="226"/>
      <c r="L1704" s="226"/>
      <c r="M1704" s="226"/>
      <c r="N1704" s="226"/>
      <c r="O1704" s="226"/>
      <c r="P1704" s="226"/>
      <c r="Q1704" s="226"/>
      <c r="R1704" s="226"/>
      <c r="S1704" s="226"/>
      <c r="T1704" s="226"/>
      <c r="U1704" s="226"/>
      <c r="V1704" s="226">
        <f t="shared" si="56"/>
        <v>1899.0657660000002</v>
      </c>
      <c r="W1704" s="59">
        <v>1715.8920699</v>
      </c>
      <c r="X1704" s="59">
        <f t="shared" si="57"/>
        <v>1899.0657660000002</v>
      </c>
      <c r="Y1704" s="11" t="s">
        <v>51</v>
      </c>
      <c r="Z1704" s="52">
        <v>55</v>
      </c>
      <c r="AA1704" s="52">
        <v>23</v>
      </c>
      <c r="AB1704" s="52">
        <v>5</v>
      </c>
      <c r="AC1704" s="52" t="s">
        <v>5065</v>
      </c>
      <c r="AD1704" s="52">
        <v>1306</v>
      </c>
      <c r="AE1704" s="10">
        <v>16</v>
      </c>
    </row>
    <row r="1705" spans="1:31" ht="36" hidden="1" customHeight="1">
      <c r="A1705" s="32">
        <v>17</v>
      </c>
      <c r="B1705" s="51" t="s">
        <v>5066</v>
      </c>
      <c r="C1705" s="52" t="s">
        <v>5067</v>
      </c>
      <c r="D1705" s="52" t="s">
        <v>32</v>
      </c>
      <c r="E1705" s="52" t="s">
        <v>588</v>
      </c>
      <c r="F1705" s="226">
        <v>33654000</v>
      </c>
      <c r="G1705" s="226"/>
      <c r="H1705" s="226"/>
      <c r="I1705" s="226"/>
      <c r="J1705" s="226"/>
      <c r="K1705" s="226"/>
      <c r="L1705" s="226"/>
      <c r="M1705" s="226"/>
      <c r="N1705" s="226"/>
      <c r="O1705" s="226"/>
      <c r="P1705" s="226"/>
      <c r="Q1705" s="226"/>
      <c r="R1705" s="226"/>
      <c r="S1705" s="226"/>
      <c r="T1705" s="226"/>
      <c r="U1705" s="226"/>
      <c r="V1705" s="226">
        <f t="shared" si="56"/>
        <v>5192.8122000000003</v>
      </c>
      <c r="W1705" s="59">
        <v>5192</v>
      </c>
      <c r="X1705" s="59">
        <f t="shared" si="57"/>
        <v>5192</v>
      </c>
      <c r="Y1705" s="11" t="s">
        <v>34</v>
      </c>
      <c r="Z1705" s="52">
        <v>55</v>
      </c>
      <c r="AA1705" s="52">
        <v>23</v>
      </c>
      <c r="AB1705" s="52">
        <v>5</v>
      </c>
      <c r="AC1705" s="52" t="s">
        <v>5068</v>
      </c>
      <c r="AD1705" s="52">
        <v>2159</v>
      </c>
      <c r="AE1705" s="10">
        <v>17</v>
      </c>
    </row>
    <row r="1706" spans="1:31" ht="36" hidden="1" customHeight="1">
      <c r="A1706" s="32">
        <v>18</v>
      </c>
      <c r="B1706" s="51" t="s">
        <v>5069</v>
      </c>
      <c r="C1706" s="51" t="s">
        <v>5070</v>
      </c>
      <c r="D1706" s="52" t="s">
        <v>32</v>
      </c>
      <c r="E1706" s="52" t="s">
        <v>5071</v>
      </c>
      <c r="F1706" s="226">
        <v>16786080</v>
      </c>
      <c r="G1706" s="226"/>
      <c r="H1706" s="226"/>
      <c r="I1706" s="226"/>
      <c r="J1706" s="226"/>
      <c r="K1706" s="226"/>
      <c r="L1706" s="226"/>
      <c r="M1706" s="226"/>
      <c r="N1706" s="226"/>
      <c r="O1706" s="226"/>
      <c r="P1706" s="226"/>
      <c r="Q1706" s="226"/>
      <c r="R1706" s="226"/>
      <c r="S1706" s="226"/>
      <c r="T1706" s="226"/>
      <c r="U1706" s="226"/>
      <c r="V1706" s="226">
        <f t="shared" si="56"/>
        <v>2590.0921440000002</v>
      </c>
      <c r="W1706" s="59">
        <v>2590.0921440000002</v>
      </c>
      <c r="X1706" s="59">
        <f t="shared" si="57"/>
        <v>2590.0921440000002</v>
      </c>
      <c r="Y1706" s="11" t="s">
        <v>34</v>
      </c>
      <c r="Z1706" s="52">
        <v>55</v>
      </c>
      <c r="AA1706" s="52">
        <v>23</v>
      </c>
      <c r="AB1706" s="52">
        <v>5</v>
      </c>
      <c r="AC1706" s="52" t="s">
        <v>5072</v>
      </c>
      <c r="AD1706" s="52">
        <v>1314</v>
      </c>
      <c r="AE1706" s="10">
        <v>18</v>
      </c>
    </row>
    <row r="1707" spans="1:31" ht="36" hidden="1" customHeight="1">
      <c r="A1707" s="32">
        <v>19</v>
      </c>
      <c r="B1707" s="51" t="s">
        <v>5073</v>
      </c>
      <c r="C1707" s="51" t="s">
        <v>5074</v>
      </c>
      <c r="D1707" s="52" t="s">
        <v>32</v>
      </c>
      <c r="E1707" s="52" t="s">
        <v>5075</v>
      </c>
      <c r="F1707" s="226">
        <v>74640360.000000015</v>
      </c>
      <c r="G1707" s="226"/>
      <c r="H1707" s="226"/>
      <c r="I1707" s="226"/>
      <c r="J1707" s="226"/>
      <c r="K1707" s="226">
        <v>60</v>
      </c>
      <c r="L1707" s="226"/>
      <c r="M1707" s="226"/>
      <c r="N1707" s="226"/>
      <c r="O1707" s="226"/>
      <c r="P1707" s="226"/>
      <c r="Q1707" s="226"/>
      <c r="R1707" s="226"/>
      <c r="S1707" s="226"/>
      <c r="T1707" s="226"/>
      <c r="U1707" s="226"/>
      <c r="V1707" s="226">
        <f t="shared" si="56"/>
        <v>11578.207548000004</v>
      </c>
      <c r="W1707" s="59">
        <v>11578.207548000004</v>
      </c>
      <c r="X1707" s="59">
        <f t="shared" si="57"/>
        <v>11578.207548000004</v>
      </c>
      <c r="Y1707" s="11" t="s">
        <v>34</v>
      </c>
      <c r="Z1707" s="52">
        <v>55</v>
      </c>
      <c r="AA1707" s="52">
        <v>23</v>
      </c>
      <c r="AB1707" s="52">
        <v>5</v>
      </c>
      <c r="AC1707" s="52" t="s">
        <v>5076</v>
      </c>
      <c r="AD1707" s="52">
        <v>2866</v>
      </c>
      <c r="AE1707" s="10">
        <v>19</v>
      </c>
    </row>
    <row r="1708" spans="1:31" ht="36" hidden="1" customHeight="1">
      <c r="A1708" s="32">
        <v>20</v>
      </c>
      <c r="B1708" s="227" t="s">
        <v>5077</v>
      </c>
      <c r="C1708" s="228" t="s">
        <v>5078</v>
      </c>
      <c r="D1708" s="228" t="s">
        <v>32</v>
      </c>
      <c r="E1708" s="229" t="s">
        <v>5079</v>
      </c>
      <c r="F1708" s="226">
        <v>119874210</v>
      </c>
      <c r="G1708" s="226"/>
      <c r="H1708" s="226"/>
      <c r="I1708" s="226"/>
      <c r="J1708" s="226"/>
      <c r="K1708" s="226"/>
      <c r="L1708" s="226"/>
      <c r="M1708" s="226"/>
      <c r="N1708" s="226"/>
      <c r="O1708" s="226"/>
      <c r="P1708" s="226"/>
      <c r="Q1708" s="226"/>
      <c r="R1708" s="226"/>
      <c r="S1708" s="226"/>
      <c r="T1708" s="226"/>
      <c r="U1708" s="226"/>
      <c r="V1708" s="226">
        <f t="shared" si="56"/>
        <v>18496.590603000001</v>
      </c>
      <c r="W1708" s="59">
        <v>17513.050000000003</v>
      </c>
      <c r="X1708" s="59">
        <f t="shared" si="57"/>
        <v>18496.590603000001</v>
      </c>
      <c r="Y1708" s="11" t="s">
        <v>51</v>
      </c>
      <c r="Z1708" s="229">
        <v>55</v>
      </c>
      <c r="AA1708" s="229">
        <v>23</v>
      </c>
      <c r="AB1708" s="229">
        <v>5</v>
      </c>
      <c r="AC1708" s="229" t="s">
        <v>5080</v>
      </c>
      <c r="AD1708" s="229">
        <v>1287</v>
      </c>
      <c r="AE1708" s="10">
        <v>20</v>
      </c>
    </row>
    <row r="1709" spans="1:31" ht="36" hidden="1" customHeight="1">
      <c r="A1709" s="32">
        <v>21</v>
      </c>
      <c r="B1709" s="227" t="s">
        <v>5081</v>
      </c>
      <c r="C1709" s="227" t="s">
        <v>5082</v>
      </c>
      <c r="D1709" s="227" t="s">
        <v>32</v>
      </c>
      <c r="E1709" s="229" t="s">
        <v>5083</v>
      </c>
      <c r="F1709" s="226">
        <v>37057270</v>
      </c>
      <c r="G1709" s="226"/>
      <c r="H1709" s="226"/>
      <c r="I1709" s="226"/>
      <c r="J1709" s="226"/>
      <c r="K1709" s="226"/>
      <c r="L1709" s="226"/>
      <c r="M1709" s="226"/>
      <c r="N1709" s="226"/>
      <c r="O1709" s="226"/>
      <c r="P1709" s="226"/>
      <c r="Q1709" s="226"/>
      <c r="R1709" s="226"/>
      <c r="S1709" s="226"/>
      <c r="T1709" s="226"/>
      <c r="U1709" s="226"/>
      <c r="V1709" s="226">
        <f t="shared" si="56"/>
        <v>5717.9367609999999</v>
      </c>
      <c r="W1709" s="59">
        <v>5198.0583999999999</v>
      </c>
      <c r="X1709" s="59">
        <f t="shared" si="57"/>
        <v>5717.9367609999999</v>
      </c>
      <c r="Y1709" s="11" t="s">
        <v>51</v>
      </c>
      <c r="Z1709" s="229">
        <v>55</v>
      </c>
      <c r="AA1709" s="229">
        <v>23</v>
      </c>
      <c r="AB1709" s="229">
        <v>5</v>
      </c>
      <c r="AC1709" s="229" t="s">
        <v>5084</v>
      </c>
      <c r="AD1709" s="229">
        <v>1277</v>
      </c>
      <c r="AE1709" s="10">
        <v>21</v>
      </c>
    </row>
    <row r="1710" spans="1:31" ht="36" hidden="1" customHeight="1">
      <c r="A1710" s="32">
        <v>22</v>
      </c>
      <c r="B1710" s="227" t="s">
        <v>5085</v>
      </c>
      <c r="C1710" s="228" t="s">
        <v>5086</v>
      </c>
      <c r="D1710" s="228" t="s">
        <v>32</v>
      </c>
      <c r="E1710" s="229" t="s">
        <v>5087</v>
      </c>
      <c r="F1710" s="226">
        <v>10538000</v>
      </c>
      <c r="G1710" s="226"/>
      <c r="H1710" s="226"/>
      <c r="I1710" s="226"/>
      <c r="J1710" s="226"/>
      <c r="K1710" s="226"/>
      <c r="L1710" s="226"/>
      <c r="M1710" s="226"/>
      <c r="N1710" s="226"/>
      <c r="O1710" s="226"/>
      <c r="P1710" s="226"/>
      <c r="Q1710" s="226"/>
      <c r="R1710" s="226"/>
      <c r="S1710" s="226"/>
      <c r="T1710" s="226"/>
      <c r="U1710" s="226"/>
      <c r="V1710" s="226">
        <f t="shared" si="56"/>
        <v>1626.0134</v>
      </c>
      <c r="W1710" s="59">
        <v>1626.0134</v>
      </c>
      <c r="X1710" s="59">
        <f t="shared" si="57"/>
        <v>1626.0134</v>
      </c>
      <c r="Y1710" s="11" t="s">
        <v>34</v>
      </c>
      <c r="Z1710" s="229">
        <v>55</v>
      </c>
      <c r="AA1710" s="229">
        <v>23</v>
      </c>
      <c r="AB1710" s="229">
        <v>5</v>
      </c>
      <c r="AC1710" s="229" t="s">
        <v>5088</v>
      </c>
      <c r="AD1710" s="229">
        <v>1360</v>
      </c>
      <c r="AE1710" s="10">
        <v>22</v>
      </c>
    </row>
    <row r="1711" spans="1:31" ht="36" hidden="1" customHeight="1">
      <c r="A1711" s="32">
        <v>23</v>
      </c>
      <c r="B1711" s="230" t="s">
        <v>5089</v>
      </c>
      <c r="C1711" s="228" t="s">
        <v>5090</v>
      </c>
      <c r="D1711" s="228" t="s">
        <v>32</v>
      </c>
      <c r="E1711" s="229" t="s">
        <v>1512</v>
      </c>
      <c r="F1711" s="231">
        <v>10281000</v>
      </c>
      <c r="G1711" s="231"/>
      <c r="H1711" s="231"/>
      <c r="I1711" s="231"/>
      <c r="J1711" s="231"/>
      <c r="K1711" s="231"/>
      <c r="L1711" s="231"/>
      <c r="M1711" s="231"/>
      <c r="N1711" s="231"/>
      <c r="O1711" s="231"/>
      <c r="P1711" s="231"/>
      <c r="Q1711" s="231"/>
      <c r="R1711" s="231"/>
      <c r="S1711" s="231"/>
      <c r="T1711" s="231"/>
      <c r="U1711" s="231"/>
      <c r="V1711" s="231">
        <f t="shared" si="56"/>
        <v>1586.3583000000001</v>
      </c>
      <c r="W1711" s="232">
        <v>1586.3583000000001</v>
      </c>
      <c r="X1711" s="232">
        <f t="shared" si="57"/>
        <v>1586.3583000000001</v>
      </c>
      <c r="Y1711" s="11" t="s">
        <v>34</v>
      </c>
      <c r="Z1711" s="229">
        <v>55</v>
      </c>
      <c r="AA1711" s="229">
        <v>23</v>
      </c>
      <c r="AB1711" s="229">
        <v>5</v>
      </c>
      <c r="AC1711" s="229" t="s">
        <v>5091</v>
      </c>
      <c r="AD1711" s="229">
        <v>2164</v>
      </c>
      <c r="AE1711" s="10">
        <v>23</v>
      </c>
    </row>
    <row r="1712" spans="1:31" ht="36" hidden="1" customHeight="1">
      <c r="A1712" s="32">
        <v>24</v>
      </c>
      <c r="B1712" s="230" t="s">
        <v>5092</v>
      </c>
      <c r="C1712" s="227" t="s">
        <v>5093</v>
      </c>
      <c r="D1712" s="227" t="s">
        <v>32</v>
      </c>
      <c r="E1712" s="233" t="s">
        <v>5094</v>
      </c>
      <c r="F1712" s="231">
        <v>8765000</v>
      </c>
      <c r="G1712" s="231"/>
      <c r="H1712" s="231"/>
      <c r="I1712" s="231"/>
      <c r="J1712" s="231"/>
      <c r="K1712" s="231"/>
      <c r="L1712" s="231"/>
      <c r="M1712" s="231"/>
      <c r="N1712" s="231"/>
      <c r="O1712" s="231"/>
      <c r="P1712" s="231"/>
      <c r="Q1712" s="231"/>
      <c r="R1712" s="231"/>
      <c r="S1712" s="231"/>
      <c r="T1712" s="231"/>
      <c r="U1712" s="231"/>
      <c r="V1712" s="231">
        <f t="shared" si="56"/>
        <v>1352.4395000000002</v>
      </c>
      <c r="W1712" s="232">
        <v>1352.4395000000002</v>
      </c>
      <c r="X1712" s="232">
        <f t="shared" si="57"/>
        <v>1352.4395000000002</v>
      </c>
      <c r="Y1712" s="11" t="s">
        <v>34</v>
      </c>
      <c r="Z1712" s="233">
        <v>55</v>
      </c>
      <c r="AA1712" s="233">
        <v>23</v>
      </c>
      <c r="AB1712" s="233">
        <v>5</v>
      </c>
      <c r="AC1712" s="233" t="s">
        <v>5095</v>
      </c>
      <c r="AD1712" s="233">
        <v>1321</v>
      </c>
      <c r="AE1712" s="10">
        <v>24</v>
      </c>
    </row>
    <row r="1713" spans="1:31" ht="36" hidden="1" customHeight="1">
      <c r="A1713" s="32">
        <v>25</v>
      </c>
      <c r="B1713" s="227" t="s">
        <v>5096</v>
      </c>
      <c r="C1713" s="227" t="s">
        <v>5097</v>
      </c>
      <c r="D1713" s="227" t="s">
        <v>32</v>
      </c>
      <c r="E1713" s="233" t="s">
        <v>3659</v>
      </c>
      <c r="F1713" s="231">
        <v>6790000</v>
      </c>
      <c r="G1713" s="231"/>
      <c r="H1713" s="231"/>
      <c r="I1713" s="231"/>
      <c r="J1713" s="231"/>
      <c r="K1713" s="231"/>
      <c r="L1713" s="231"/>
      <c r="M1713" s="231"/>
      <c r="N1713" s="231"/>
      <c r="O1713" s="231"/>
      <c r="P1713" s="231"/>
      <c r="Q1713" s="231"/>
      <c r="R1713" s="231"/>
      <c r="S1713" s="231"/>
      <c r="T1713" s="231"/>
      <c r="U1713" s="231"/>
      <c r="V1713" s="231">
        <f t="shared" si="56"/>
        <v>1047.6970000000001</v>
      </c>
      <c r="W1713" s="232">
        <v>1047.6970000000001</v>
      </c>
      <c r="X1713" s="232">
        <f t="shared" si="57"/>
        <v>1047.6970000000001</v>
      </c>
      <c r="Y1713" s="11" t="s">
        <v>34</v>
      </c>
      <c r="Z1713" s="233">
        <v>55</v>
      </c>
      <c r="AA1713" s="233">
        <v>23</v>
      </c>
      <c r="AB1713" s="233">
        <v>5</v>
      </c>
      <c r="AC1713" s="233"/>
      <c r="AD1713" s="233"/>
      <c r="AE1713" s="10">
        <v>25</v>
      </c>
    </row>
    <row r="1714" spans="1:31" ht="36" hidden="1" customHeight="1">
      <c r="A1714" s="32">
        <v>26</v>
      </c>
      <c r="B1714" s="227" t="s">
        <v>5098</v>
      </c>
      <c r="C1714" s="227" t="s">
        <v>5099</v>
      </c>
      <c r="D1714" s="227" t="s">
        <v>32</v>
      </c>
      <c r="E1714" s="229" t="s">
        <v>1512</v>
      </c>
      <c r="F1714" s="231">
        <v>7774410</v>
      </c>
      <c r="G1714" s="231"/>
      <c r="H1714" s="231"/>
      <c r="I1714" s="231"/>
      <c r="J1714" s="231"/>
      <c r="K1714" s="231"/>
      <c r="L1714" s="231"/>
      <c r="M1714" s="231"/>
      <c r="N1714" s="231"/>
      <c r="O1714" s="231"/>
      <c r="P1714" s="231"/>
      <c r="Q1714" s="231"/>
      <c r="R1714" s="231"/>
      <c r="S1714" s="231"/>
      <c r="T1714" s="231"/>
      <c r="U1714" s="231"/>
      <c r="V1714" s="231">
        <f t="shared" si="56"/>
        <v>1199.591463</v>
      </c>
      <c r="W1714" s="232">
        <v>1144.9060000000002</v>
      </c>
      <c r="X1714" s="232">
        <f t="shared" si="57"/>
        <v>1199.591463</v>
      </c>
      <c r="Y1714" s="11" t="s">
        <v>51</v>
      </c>
      <c r="Z1714" s="229">
        <v>55</v>
      </c>
      <c r="AA1714" s="229">
        <v>23</v>
      </c>
      <c r="AB1714" s="229">
        <v>5</v>
      </c>
      <c r="AC1714" s="229"/>
      <c r="AD1714" s="229"/>
      <c r="AE1714" s="10">
        <v>26</v>
      </c>
    </row>
    <row r="1715" spans="1:31" ht="36" hidden="1" customHeight="1">
      <c r="A1715" s="32">
        <v>27</v>
      </c>
      <c r="B1715" s="51" t="s">
        <v>5100</v>
      </c>
      <c r="C1715" s="51" t="s">
        <v>5101</v>
      </c>
      <c r="D1715" s="227" t="s">
        <v>32</v>
      </c>
      <c r="E1715" s="52" t="s">
        <v>5102</v>
      </c>
      <c r="F1715" s="226">
        <v>77946600</v>
      </c>
      <c r="G1715" s="226"/>
      <c r="H1715" s="226"/>
      <c r="I1715" s="226"/>
      <c r="J1715" s="226"/>
      <c r="K1715" s="226"/>
      <c r="L1715" s="226"/>
      <c r="M1715" s="226"/>
      <c r="N1715" s="226"/>
      <c r="O1715" s="226"/>
      <c r="P1715" s="226"/>
      <c r="Q1715" s="226"/>
      <c r="R1715" s="226"/>
      <c r="S1715" s="226"/>
      <c r="T1715" s="226"/>
      <c r="U1715" s="226"/>
      <c r="V1715" s="226">
        <f t="shared" si="56"/>
        <v>12027.160380000001</v>
      </c>
      <c r="W1715" s="59">
        <v>11901.2497284</v>
      </c>
      <c r="X1715" s="59">
        <f t="shared" si="57"/>
        <v>12027.160380000001</v>
      </c>
      <c r="Y1715" s="11" t="s">
        <v>51</v>
      </c>
      <c r="Z1715" s="52">
        <v>55</v>
      </c>
      <c r="AA1715" s="52">
        <v>23</v>
      </c>
      <c r="AB1715" s="52">
        <v>5</v>
      </c>
      <c r="AC1715" s="52" t="s">
        <v>5103</v>
      </c>
      <c r="AD1715" s="52">
        <v>1322</v>
      </c>
      <c r="AE1715" s="10">
        <v>27</v>
      </c>
    </row>
    <row r="1716" spans="1:31" ht="36" hidden="1" customHeight="1">
      <c r="A1716" s="32">
        <v>28</v>
      </c>
      <c r="B1716" s="51" t="s">
        <v>5104</v>
      </c>
      <c r="C1716" s="51" t="s">
        <v>5105</v>
      </c>
      <c r="D1716" s="227" t="s">
        <v>32</v>
      </c>
      <c r="E1716" s="52" t="s">
        <v>5106</v>
      </c>
      <c r="F1716" s="226">
        <v>10067700</v>
      </c>
      <c r="G1716" s="226"/>
      <c r="H1716" s="226"/>
      <c r="I1716" s="226"/>
      <c r="J1716" s="226"/>
      <c r="K1716" s="226"/>
      <c r="L1716" s="226"/>
      <c r="M1716" s="226"/>
      <c r="N1716" s="226"/>
      <c r="O1716" s="226"/>
      <c r="P1716" s="226"/>
      <c r="Q1716" s="226"/>
      <c r="R1716" s="226"/>
      <c r="S1716" s="226"/>
      <c r="T1716" s="226"/>
      <c r="U1716" s="226"/>
      <c r="V1716" s="226">
        <f t="shared" si="56"/>
        <v>1553.4461100000001</v>
      </c>
      <c r="W1716" s="59">
        <v>1472.4830484000001</v>
      </c>
      <c r="X1716" s="59">
        <f t="shared" si="57"/>
        <v>1553.4461100000001</v>
      </c>
      <c r="Y1716" s="11" t="s">
        <v>51</v>
      </c>
      <c r="Z1716" s="52">
        <v>55</v>
      </c>
      <c r="AA1716" s="52">
        <v>23</v>
      </c>
      <c r="AB1716" s="52">
        <v>5</v>
      </c>
      <c r="AC1716" s="52" t="s">
        <v>5107</v>
      </c>
      <c r="AD1716" s="52">
        <v>2861</v>
      </c>
      <c r="AE1716" s="10">
        <v>28</v>
      </c>
    </row>
    <row r="1717" spans="1:31" ht="36" hidden="1" customHeight="1">
      <c r="A1717" s="32">
        <v>29</v>
      </c>
      <c r="B1717" s="234" t="s">
        <v>5108</v>
      </c>
      <c r="C1717" s="234" t="s">
        <v>5109</v>
      </c>
      <c r="D1717" s="227" t="s">
        <v>32</v>
      </c>
      <c r="E1717" s="235" t="s">
        <v>5110</v>
      </c>
      <c r="F1717" s="226">
        <v>11944330</v>
      </c>
      <c r="G1717" s="226"/>
      <c r="H1717" s="226"/>
      <c r="I1717" s="226"/>
      <c r="J1717" s="226"/>
      <c r="K1717" s="226"/>
      <c r="L1717" s="226"/>
      <c r="M1717" s="226"/>
      <c r="N1717" s="226"/>
      <c r="O1717" s="226"/>
      <c r="P1717" s="226"/>
      <c r="Q1717" s="226"/>
      <c r="R1717" s="226"/>
      <c r="S1717" s="226"/>
      <c r="T1717" s="226"/>
      <c r="U1717" s="226"/>
      <c r="V1717" s="226">
        <f t="shared" si="56"/>
        <v>1843.010119</v>
      </c>
      <c r="W1717" s="59">
        <v>1843.010119</v>
      </c>
      <c r="X1717" s="59">
        <f t="shared" si="57"/>
        <v>1843.010119</v>
      </c>
      <c r="Y1717" s="11" t="s">
        <v>34</v>
      </c>
      <c r="Z1717" s="235">
        <v>55</v>
      </c>
      <c r="AA1717" s="235">
        <v>23</v>
      </c>
      <c r="AB1717" s="235">
        <v>5</v>
      </c>
      <c r="AC1717" s="235" t="s">
        <v>5111</v>
      </c>
      <c r="AD1717" s="235">
        <v>1307</v>
      </c>
      <c r="AE1717" s="10">
        <v>29</v>
      </c>
    </row>
    <row r="1718" spans="1:31" ht="36" hidden="1" customHeight="1">
      <c r="A1718" s="32">
        <v>30</v>
      </c>
      <c r="B1718" s="234" t="s">
        <v>5112</v>
      </c>
      <c r="C1718" s="234" t="s">
        <v>5113</v>
      </c>
      <c r="D1718" s="234" t="s">
        <v>32</v>
      </c>
      <c r="E1718" s="235" t="s">
        <v>3289</v>
      </c>
      <c r="F1718" s="226">
        <v>17478460</v>
      </c>
      <c r="G1718" s="226"/>
      <c r="H1718" s="226"/>
      <c r="I1718" s="226"/>
      <c r="J1718" s="226"/>
      <c r="K1718" s="226"/>
      <c r="L1718" s="226"/>
      <c r="M1718" s="226"/>
      <c r="N1718" s="226"/>
      <c r="O1718" s="226"/>
      <c r="P1718" s="226"/>
      <c r="Q1718" s="226"/>
      <c r="R1718" s="226"/>
      <c r="S1718" s="226"/>
      <c r="T1718" s="226"/>
      <c r="U1718" s="226"/>
      <c r="V1718" s="226">
        <f t="shared" si="56"/>
        <v>2696.9263780000001</v>
      </c>
      <c r="W1718" s="59">
        <v>2607.3614000000002</v>
      </c>
      <c r="X1718" s="59">
        <f t="shared" si="57"/>
        <v>2696.9263780000001</v>
      </c>
      <c r="Y1718" s="11" t="s">
        <v>51</v>
      </c>
      <c r="Z1718" s="235">
        <v>55</v>
      </c>
      <c r="AA1718" s="235">
        <v>23</v>
      </c>
      <c r="AB1718" s="235">
        <v>5</v>
      </c>
      <c r="AC1718" s="235" t="s">
        <v>5114</v>
      </c>
      <c r="AD1718" s="235">
        <v>2824</v>
      </c>
      <c r="AE1718" s="10">
        <v>30</v>
      </c>
    </row>
    <row r="1719" spans="1:31" ht="36" hidden="1" customHeight="1">
      <c r="A1719" s="32">
        <v>31</v>
      </c>
      <c r="B1719" s="227" t="s">
        <v>5115</v>
      </c>
      <c r="C1719" s="227" t="s">
        <v>5116</v>
      </c>
      <c r="D1719" s="227" t="s">
        <v>32</v>
      </c>
      <c r="E1719" s="52" t="s">
        <v>5117</v>
      </c>
      <c r="F1719" s="226">
        <v>16251943</v>
      </c>
      <c r="G1719" s="226"/>
      <c r="H1719" s="226"/>
      <c r="I1719" s="226"/>
      <c r="J1719" s="226"/>
      <c r="K1719" s="226"/>
      <c r="L1719" s="226"/>
      <c r="M1719" s="226"/>
      <c r="N1719" s="226"/>
      <c r="O1719" s="226"/>
      <c r="P1719" s="226"/>
      <c r="Q1719" s="226"/>
      <c r="R1719" s="226"/>
      <c r="S1719" s="226"/>
      <c r="T1719" s="226"/>
      <c r="U1719" s="226"/>
      <c r="V1719" s="226">
        <f t="shared" si="56"/>
        <v>2507.6748049000003</v>
      </c>
      <c r="W1719" s="59">
        <v>1370.7474418800002</v>
      </c>
      <c r="X1719" s="59">
        <f t="shared" si="57"/>
        <v>2507.6748049000003</v>
      </c>
      <c r="Y1719" s="11" t="s">
        <v>51</v>
      </c>
      <c r="Z1719" s="52">
        <v>55</v>
      </c>
      <c r="AA1719" s="52">
        <v>23</v>
      </c>
      <c r="AB1719" s="52">
        <v>5</v>
      </c>
      <c r="AC1719" s="52"/>
      <c r="AD1719" s="52"/>
      <c r="AE1719" s="10">
        <v>31</v>
      </c>
    </row>
    <row r="1720" spans="1:31" ht="36" hidden="1" customHeight="1">
      <c r="A1720" s="32">
        <v>32</v>
      </c>
      <c r="B1720" s="227" t="s">
        <v>5118</v>
      </c>
      <c r="C1720" s="227" t="s">
        <v>5119</v>
      </c>
      <c r="D1720" s="227" t="s">
        <v>32</v>
      </c>
      <c r="E1720" s="52" t="s">
        <v>5120</v>
      </c>
      <c r="F1720" s="226">
        <v>31641000</v>
      </c>
      <c r="G1720" s="226"/>
      <c r="H1720" s="226"/>
      <c r="I1720" s="226"/>
      <c r="J1720" s="226"/>
      <c r="K1720" s="226"/>
      <c r="L1720" s="226"/>
      <c r="M1720" s="226"/>
      <c r="N1720" s="226"/>
      <c r="O1720" s="226"/>
      <c r="P1720" s="226"/>
      <c r="Q1720" s="226"/>
      <c r="R1720" s="226"/>
      <c r="S1720" s="226"/>
      <c r="T1720" s="226"/>
      <c r="U1720" s="226"/>
      <c r="V1720" s="226">
        <f t="shared" si="56"/>
        <v>4882.2063000000007</v>
      </c>
      <c r="W1720" s="59">
        <v>3025.8291720000002</v>
      </c>
      <c r="X1720" s="59">
        <f t="shared" si="57"/>
        <v>4882.2063000000007</v>
      </c>
      <c r="Y1720" s="11" t="s">
        <v>51</v>
      </c>
      <c r="Z1720" s="52">
        <v>55</v>
      </c>
      <c r="AA1720" s="52">
        <v>23</v>
      </c>
      <c r="AB1720" s="52">
        <v>5</v>
      </c>
      <c r="AC1720" s="52" t="s">
        <v>5121</v>
      </c>
      <c r="AD1720" s="52">
        <v>1264</v>
      </c>
      <c r="AE1720" s="10">
        <v>32</v>
      </c>
    </row>
    <row r="1721" spans="1:31" ht="36" hidden="1" customHeight="1">
      <c r="A1721" s="32">
        <v>33</v>
      </c>
      <c r="B1721" s="227" t="s">
        <v>5122</v>
      </c>
      <c r="C1721" s="227" t="s">
        <v>5123</v>
      </c>
      <c r="D1721" s="228" t="s">
        <v>32</v>
      </c>
      <c r="E1721" s="52" t="s">
        <v>5120</v>
      </c>
      <c r="F1721" s="226">
        <v>21963823</v>
      </c>
      <c r="G1721" s="226"/>
      <c r="H1721" s="226"/>
      <c r="I1721" s="226"/>
      <c r="J1721" s="226"/>
      <c r="K1721" s="226"/>
      <c r="L1721" s="226"/>
      <c r="M1721" s="226"/>
      <c r="N1721" s="226"/>
      <c r="O1721" s="226"/>
      <c r="P1721" s="226"/>
      <c r="Q1721" s="226"/>
      <c r="R1721" s="226"/>
      <c r="S1721" s="226"/>
      <c r="T1721" s="226"/>
      <c r="U1721" s="226"/>
      <c r="V1721" s="226">
        <f t="shared" si="56"/>
        <v>3389.0178889000003</v>
      </c>
      <c r="W1721" s="59">
        <v>1657.92264</v>
      </c>
      <c r="X1721" s="59">
        <f t="shared" si="57"/>
        <v>3389.0178889000003</v>
      </c>
      <c r="Y1721" s="11" t="s">
        <v>51</v>
      </c>
      <c r="Z1721" s="52">
        <v>55</v>
      </c>
      <c r="AA1721" s="52">
        <v>23</v>
      </c>
      <c r="AB1721" s="52">
        <v>5</v>
      </c>
      <c r="AC1721" s="52" t="s">
        <v>5124</v>
      </c>
      <c r="AD1721" s="52">
        <v>1301</v>
      </c>
      <c r="AE1721" s="10">
        <v>33</v>
      </c>
    </row>
    <row r="1722" spans="1:31" ht="36" hidden="1" customHeight="1">
      <c r="A1722" s="32">
        <v>34</v>
      </c>
      <c r="B1722" s="227" t="s">
        <v>5125</v>
      </c>
      <c r="C1722" s="227" t="s">
        <v>5119</v>
      </c>
      <c r="D1722" s="227" t="s">
        <v>32</v>
      </c>
      <c r="E1722" s="52" t="s">
        <v>5120</v>
      </c>
      <c r="F1722" s="226">
        <v>8202934</v>
      </c>
      <c r="G1722" s="226"/>
      <c r="H1722" s="226"/>
      <c r="I1722" s="226"/>
      <c r="J1722" s="226"/>
      <c r="K1722" s="226"/>
      <c r="L1722" s="226"/>
      <c r="M1722" s="226"/>
      <c r="N1722" s="226"/>
      <c r="O1722" s="226"/>
      <c r="P1722" s="226"/>
      <c r="Q1722" s="226"/>
      <c r="R1722" s="226"/>
      <c r="S1722" s="226"/>
      <c r="T1722" s="226"/>
      <c r="U1722" s="226"/>
      <c r="V1722" s="226">
        <f t="shared" si="56"/>
        <v>1265.7127162000002</v>
      </c>
      <c r="W1722" s="59">
        <v>1265.7127162000002</v>
      </c>
      <c r="X1722" s="59">
        <f t="shared" si="57"/>
        <v>1265.7127162000002</v>
      </c>
      <c r="Y1722" s="11" t="s">
        <v>34</v>
      </c>
      <c r="Z1722" s="52">
        <v>55</v>
      </c>
      <c r="AA1722" s="52">
        <v>23</v>
      </c>
      <c r="AB1722" s="52">
        <v>5</v>
      </c>
      <c r="AC1722" s="52" t="s">
        <v>5126</v>
      </c>
      <c r="AD1722" s="52">
        <v>1331</v>
      </c>
      <c r="AE1722" s="10">
        <v>34</v>
      </c>
    </row>
    <row r="1723" spans="1:31" ht="36" hidden="1" customHeight="1">
      <c r="A1723" s="32">
        <v>35</v>
      </c>
      <c r="B1723" s="227" t="s">
        <v>5127</v>
      </c>
      <c r="C1723" s="227" t="s">
        <v>5123</v>
      </c>
      <c r="D1723" s="227" t="s">
        <v>32</v>
      </c>
      <c r="E1723" s="52" t="s">
        <v>5128</v>
      </c>
      <c r="F1723" s="226">
        <v>7641000</v>
      </c>
      <c r="G1723" s="226"/>
      <c r="H1723" s="226"/>
      <c r="I1723" s="226"/>
      <c r="J1723" s="226"/>
      <c r="K1723" s="226"/>
      <c r="L1723" s="226"/>
      <c r="M1723" s="226"/>
      <c r="N1723" s="226"/>
      <c r="O1723" s="226"/>
      <c r="P1723" s="226"/>
      <c r="Q1723" s="226"/>
      <c r="R1723" s="226"/>
      <c r="S1723" s="226"/>
      <c r="T1723" s="226"/>
      <c r="U1723" s="226"/>
      <c r="V1723" s="226">
        <f t="shared" si="56"/>
        <v>1179.0063</v>
      </c>
      <c r="W1723" s="59">
        <v>1179.0063</v>
      </c>
      <c r="X1723" s="59">
        <f t="shared" si="57"/>
        <v>1179.0063</v>
      </c>
      <c r="Y1723" s="11" t="s">
        <v>34</v>
      </c>
      <c r="Z1723" s="52">
        <v>55</v>
      </c>
      <c r="AA1723" s="52">
        <v>23</v>
      </c>
      <c r="AB1723" s="52">
        <v>5</v>
      </c>
      <c r="AC1723" s="52" t="s">
        <v>5129</v>
      </c>
      <c r="AD1723" s="52">
        <v>2838</v>
      </c>
      <c r="AE1723" s="10">
        <v>35</v>
      </c>
    </row>
    <row r="1724" spans="1:31" ht="36" hidden="1" customHeight="1">
      <c r="A1724" s="32">
        <v>36</v>
      </c>
      <c r="B1724" s="227" t="s">
        <v>5130</v>
      </c>
      <c r="C1724" s="227" t="s">
        <v>5131</v>
      </c>
      <c r="D1724" s="228" t="s">
        <v>32</v>
      </c>
      <c r="E1724" s="52" t="s">
        <v>5117</v>
      </c>
      <c r="F1724" s="226">
        <v>15279000</v>
      </c>
      <c r="G1724" s="226"/>
      <c r="H1724" s="226"/>
      <c r="I1724" s="226"/>
      <c r="J1724" s="226"/>
      <c r="K1724" s="226"/>
      <c r="L1724" s="226"/>
      <c r="M1724" s="226"/>
      <c r="N1724" s="226"/>
      <c r="O1724" s="226"/>
      <c r="P1724" s="226"/>
      <c r="Q1724" s="226"/>
      <c r="R1724" s="226"/>
      <c r="S1724" s="226"/>
      <c r="T1724" s="226"/>
      <c r="U1724" s="226"/>
      <c r="V1724" s="226">
        <f t="shared" si="56"/>
        <v>2357.5497</v>
      </c>
      <c r="W1724" s="59">
        <v>1344.44676</v>
      </c>
      <c r="X1724" s="59">
        <f t="shared" si="57"/>
        <v>2357.5497</v>
      </c>
      <c r="Y1724" s="11" t="s">
        <v>51</v>
      </c>
      <c r="Z1724" s="52">
        <v>55</v>
      </c>
      <c r="AA1724" s="52">
        <v>23</v>
      </c>
      <c r="AB1724" s="52">
        <v>5</v>
      </c>
      <c r="AC1724" s="52" t="s">
        <v>5132</v>
      </c>
      <c r="AD1724" s="52">
        <v>1352</v>
      </c>
      <c r="AE1724" s="10">
        <v>36</v>
      </c>
    </row>
    <row r="1725" spans="1:31" ht="36" hidden="1" customHeight="1">
      <c r="A1725" s="32">
        <v>37</v>
      </c>
      <c r="B1725" s="227" t="s">
        <v>5133</v>
      </c>
      <c r="C1725" s="227" t="s">
        <v>5119</v>
      </c>
      <c r="D1725" s="227" t="s">
        <v>32</v>
      </c>
      <c r="E1725" s="52" t="s">
        <v>5120</v>
      </c>
      <c r="F1725" s="226">
        <v>40917200</v>
      </c>
      <c r="G1725" s="226"/>
      <c r="H1725" s="226"/>
      <c r="I1725" s="226"/>
      <c r="J1725" s="226"/>
      <c r="K1725" s="226"/>
      <c r="L1725" s="226"/>
      <c r="M1725" s="226"/>
      <c r="N1725" s="226"/>
      <c r="O1725" s="226"/>
      <c r="P1725" s="226"/>
      <c r="Q1725" s="226"/>
      <c r="R1725" s="226"/>
      <c r="S1725" s="226"/>
      <c r="T1725" s="226"/>
      <c r="U1725" s="226"/>
      <c r="V1725" s="226">
        <f t="shared" si="56"/>
        <v>6313.5239600000004</v>
      </c>
      <c r="W1725" s="59">
        <v>4142.2143599999999</v>
      </c>
      <c r="X1725" s="59">
        <f t="shared" si="57"/>
        <v>6313.5239600000004</v>
      </c>
      <c r="Y1725" s="11" t="s">
        <v>51</v>
      </c>
      <c r="Z1725" s="52">
        <v>55</v>
      </c>
      <c r="AA1725" s="52">
        <v>23</v>
      </c>
      <c r="AB1725" s="52">
        <v>5</v>
      </c>
      <c r="AC1725" s="52" t="s">
        <v>5134</v>
      </c>
      <c r="AD1725" s="52">
        <v>1274</v>
      </c>
      <c r="AE1725" s="10">
        <v>37</v>
      </c>
    </row>
    <row r="1726" spans="1:31" ht="36" hidden="1" customHeight="1">
      <c r="A1726" s="32">
        <v>38</v>
      </c>
      <c r="B1726" s="227" t="s">
        <v>5135</v>
      </c>
      <c r="C1726" s="227" t="s">
        <v>5136</v>
      </c>
      <c r="D1726" s="228" t="s">
        <v>32</v>
      </c>
      <c r="E1726" s="52" t="s">
        <v>5137</v>
      </c>
      <c r="F1726" s="226">
        <v>34916212</v>
      </c>
      <c r="G1726" s="226"/>
      <c r="H1726" s="226"/>
      <c r="I1726" s="226"/>
      <c r="J1726" s="226"/>
      <c r="K1726" s="226"/>
      <c r="L1726" s="226"/>
      <c r="M1726" s="226"/>
      <c r="N1726" s="226"/>
      <c r="O1726" s="226"/>
      <c r="P1726" s="226"/>
      <c r="Q1726" s="226"/>
      <c r="R1726" s="226"/>
      <c r="S1726" s="226"/>
      <c r="T1726" s="226"/>
      <c r="U1726" s="226"/>
      <c r="V1726" s="226">
        <f t="shared" si="56"/>
        <v>5387.5715116000001</v>
      </c>
      <c r="W1726" s="59">
        <v>3668.3551099199999</v>
      </c>
      <c r="X1726" s="59">
        <f t="shared" si="57"/>
        <v>5387.5715116000001</v>
      </c>
      <c r="Y1726" s="11" t="s">
        <v>51</v>
      </c>
      <c r="Z1726" s="52">
        <v>55</v>
      </c>
      <c r="AA1726" s="52">
        <v>23</v>
      </c>
      <c r="AB1726" s="52">
        <v>5</v>
      </c>
      <c r="AC1726" s="52" t="s">
        <v>5138</v>
      </c>
      <c r="AD1726" s="52">
        <v>1311</v>
      </c>
      <c r="AE1726" s="10">
        <v>38</v>
      </c>
    </row>
    <row r="1727" spans="1:31" ht="36" hidden="1" customHeight="1">
      <c r="A1727" s="32">
        <v>39</v>
      </c>
      <c r="B1727" s="227" t="s">
        <v>5139</v>
      </c>
      <c r="C1727" s="227" t="s">
        <v>5119</v>
      </c>
      <c r="D1727" s="227" t="s">
        <v>32</v>
      </c>
      <c r="E1727" s="52" t="s">
        <v>5140</v>
      </c>
      <c r="F1727" s="226">
        <v>9970000</v>
      </c>
      <c r="G1727" s="226"/>
      <c r="H1727" s="226"/>
      <c r="I1727" s="226"/>
      <c r="J1727" s="226"/>
      <c r="K1727" s="226">
        <v>63</v>
      </c>
      <c r="L1727" s="226"/>
      <c r="M1727" s="226"/>
      <c r="N1727" s="226"/>
      <c r="O1727" s="226"/>
      <c r="P1727" s="226"/>
      <c r="Q1727" s="226"/>
      <c r="R1727" s="226"/>
      <c r="S1727" s="226"/>
      <c r="T1727" s="226"/>
      <c r="U1727" s="226"/>
      <c r="V1727" s="226">
        <f t="shared" si="56"/>
        <v>1602.6310000000001</v>
      </c>
      <c r="W1727" s="59">
        <v>1269</v>
      </c>
      <c r="X1727" s="59">
        <f t="shared" si="57"/>
        <v>1602.6310000000001</v>
      </c>
      <c r="Y1727" s="11" t="s">
        <v>51</v>
      </c>
      <c r="Z1727" s="52">
        <v>55</v>
      </c>
      <c r="AA1727" s="52">
        <v>23</v>
      </c>
      <c r="AB1727" s="52">
        <v>5</v>
      </c>
      <c r="AC1727" s="52" t="s">
        <v>5141</v>
      </c>
      <c r="AD1727" s="52">
        <v>1355</v>
      </c>
      <c r="AE1727" s="10">
        <v>39</v>
      </c>
    </row>
    <row r="1728" spans="1:31" ht="36" hidden="1" customHeight="1">
      <c r="A1728" s="32">
        <v>40</v>
      </c>
      <c r="B1728" s="227" t="s">
        <v>5142</v>
      </c>
      <c r="C1728" s="227" t="s">
        <v>5116</v>
      </c>
      <c r="D1728" s="228" t="s">
        <v>32</v>
      </c>
      <c r="E1728" s="52" t="s">
        <v>5137</v>
      </c>
      <c r="F1728" s="226">
        <v>11079600</v>
      </c>
      <c r="G1728" s="226"/>
      <c r="H1728" s="226"/>
      <c r="I1728" s="226"/>
      <c r="J1728" s="226"/>
      <c r="K1728" s="226"/>
      <c r="L1728" s="226"/>
      <c r="M1728" s="226"/>
      <c r="N1728" s="226"/>
      <c r="O1728" s="226"/>
      <c r="P1728" s="226"/>
      <c r="Q1728" s="226"/>
      <c r="R1728" s="226"/>
      <c r="S1728" s="226"/>
      <c r="T1728" s="226"/>
      <c r="U1728" s="226"/>
      <c r="V1728" s="226">
        <f t="shared" si="56"/>
        <v>1709.5822800000001</v>
      </c>
      <c r="W1728" s="59">
        <v>1177.6176</v>
      </c>
      <c r="X1728" s="59">
        <f t="shared" si="57"/>
        <v>1709.5822800000001</v>
      </c>
      <c r="Y1728" s="11" t="s">
        <v>51</v>
      </c>
      <c r="Z1728" s="52">
        <v>55</v>
      </c>
      <c r="AA1728" s="52">
        <v>23</v>
      </c>
      <c r="AB1728" s="52">
        <v>5</v>
      </c>
      <c r="AC1728" s="52"/>
      <c r="AD1728" s="52"/>
      <c r="AE1728" s="10">
        <v>40</v>
      </c>
    </row>
    <row r="1729" spans="1:31" ht="36" hidden="1" customHeight="1">
      <c r="A1729" s="32">
        <v>41</v>
      </c>
      <c r="B1729" s="227" t="s">
        <v>5143</v>
      </c>
      <c r="C1729" s="227" t="s">
        <v>5116</v>
      </c>
      <c r="D1729" s="227" t="s">
        <v>32</v>
      </c>
      <c r="E1729" s="52" t="s">
        <v>5144</v>
      </c>
      <c r="F1729" s="226">
        <v>81623400</v>
      </c>
      <c r="G1729" s="226"/>
      <c r="H1729" s="226"/>
      <c r="I1729" s="226"/>
      <c r="J1729" s="226"/>
      <c r="K1729" s="226"/>
      <c r="L1729" s="226"/>
      <c r="M1729" s="226"/>
      <c r="N1729" s="226"/>
      <c r="O1729" s="226"/>
      <c r="P1729" s="226"/>
      <c r="Q1729" s="226"/>
      <c r="R1729" s="226"/>
      <c r="S1729" s="226"/>
      <c r="T1729" s="226"/>
      <c r="U1729" s="226"/>
      <c r="V1729" s="226">
        <f t="shared" si="56"/>
        <v>12594.49062</v>
      </c>
      <c r="W1729" s="59">
        <v>8350.3456800000004</v>
      </c>
      <c r="X1729" s="59">
        <f t="shared" si="57"/>
        <v>12594.49062</v>
      </c>
      <c r="Y1729" s="11" t="s">
        <v>51</v>
      </c>
      <c r="Z1729" s="52">
        <v>55</v>
      </c>
      <c r="AA1729" s="52">
        <v>23</v>
      </c>
      <c r="AB1729" s="52">
        <v>5</v>
      </c>
      <c r="AC1729" s="52" t="s">
        <v>5145</v>
      </c>
      <c r="AD1729" s="52">
        <v>1269</v>
      </c>
      <c r="AE1729" s="10">
        <v>41</v>
      </c>
    </row>
    <row r="1730" spans="1:31" ht="36" hidden="1" customHeight="1">
      <c r="A1730" s="32">
        <v>42</v>
      </c>
      <c r="B1730" s="227" t="s">
        <v>5146</v>
      </c>
      <c r="C1730" s="227" t="s">
        <v>5116</v>
      </c>
      <c r="D1730" s="228" t="s">
        <v>32</v>
      </c>
      <c r="E1730" s="52" t="s">
        <v>5137</v>
      </c>
      <c r="F1730" s="226">
        <v>29867856</v>
      </c>
      <c r="G1730" s="226"/>
      <c r="H1730" s="226"/>
      <c r="I1730" s="226"/>
      <c r="J1730" s="226"/>
      <c r="K1730" s="226"/>
      <c r="L1730" s="226"/>
      <c r="M1730" s="226"/>
      <c r="N1730" s="226"/>
      <c r="O1730" s="226"/>
      <c r="P1730" s="226"/>
      <c r="Q1730" s="226"/>
      <c r="R1730" s="226"/>
      <c r="S1730" s="226"/>
      <c r="T1730" s="226"/>
      <c r="U1730" s="226"/>
      <c r="V1730" s="226">
        <f t="shared" si="56"/>
        <v>4608.6101808000003</v>
      </c>
      <c r="W1730" s="59">
        <v>1475.7252000000001</v>
      </c>
      <c r="X1730" s="59">
        <f t="shared" si="57"/>
        <v>4608.6101808000003</v>
      </c>
      <c r="Y1730" s="11" t="s">
        <v>51</v>
      </c>
      <c r="Z1730" s="52">
        <v>55</v>
      </c>
      <c r="AA1730" s="52">
        <v>23</v>
      </c>
      <c r="AB1730" s="52">
        <v>5</v>
      </c>
      <c r="AC1730" s="52" t="s">
        <v>5147</v>
      </c>
      <c r="AD1730" s="52">
        <v>1328</v>
      </c>
      <c r="AE1730" s="10">
        <v>42</v>
      </c>
    </row>
    <row r="1731" spans="1:31" ht="36" hidden="1" customHeight="1">
      <c r="A1731" s="32">
        <v>43</v>
      </c>
      <c r="B1731" s="227" t="s">
        <v>5148</v>
      </c>
      <c r="C1731" s="227" t="s">
        <v>5116</v>
      </c>
      <c r="D1731" s="228" t="s">
        <v>32</v>
      </c>
      <c r="E1731" s="52" t="s">
        <v>5149</v>
      </c>
      <c r="F1731" s="226">
        <v>33956326</v>
      </c>
      <c r="G1731" s="226"/>
      <c r="H1731" s="226"/>
      <c r="I1731" s="226"/>
      <c r="J1731" s="226"/>
      <c r="K1731" s="226"/>
      <c r="L1731" s="226"/>
      <c r="M1731" s="226"/>
      <c r="N1731" s="226"/>
      <c r="O1731" s="226"/>
      <c r="P1731" s="226"/>
      <c r="Q1731" s="226"/>
      <c r="R1731" s="226"/>
      <c r="S1731" s="226"/>
      <c r="T1731" s="226"/>
      <c r="U1731" s="226"/>
      <c r="V1731" s="226">
        <f t="shared" si="56"/>
        <v>5239.4611018000005</v>
      </c>
      <c r="W1731" s="59">
        <v>3362.3437701600001</v>
      </c>
      <c r="X1731" s="59">
        <f t="shared" si="57"/>
        <v>5239.4611018000005</v>
      </c>
      <c r="Y1731" s="11" t="s">
        <v>51</v>
      </c>
      <c r="Z1731" s="52">
        <v>55</v>
      </c>
      <c r="AA1731" s="52">
        <v>23</v>
      </c>
      <c r="AB1731" s="52">
        <v>5</v>
      </c>
      <c r="AC1731" s="52" t="s">
        <v>5150</v>
      </c>
      <c r="AD1731" s="52">
        <v>1284</v>
      </c>
      <c r="AE1731" s="10">
        <v>43</v>
      </c>
    </row>
    <row r="1732" spans="1:31" ht="36" hidden="1" customHeight="1">
      <c r="A1732" s="32">
        <v>44</v>
      </c>
      <c r="B1732" s="227" t="s">
        <v>5151</v>
      </c>
      <c r="C1732" s="227" t="s">
        <v>5123</v>
      </c>
      <c r="D1732" s="227" t="s">
        <v>32</v>
      </c>
      <c r="E1732" s="52" t="s">
        <v>5128</v>
      </c>
      <c r="F1732" s="226">
        <v>11712819</v>
      </c>
      <c r="G1732" s="226"/>
      <c r="H1732" s="226"/>
      <c r="I1732" s="226"/>
      <c r="J1732" s="226"/>
      <c r="K1732" s="226"/>
      <c r="L1732" s="226"/>
      <c r="M1732" s="226"/>
      <c r="N1732" s="226"/>
      <c r="O1732" s="226"/>
      <c r="P1732" s="226"/>
      <c r="Q1732" s="226"/>
      <c r="R1732" s="226"/>
      <c r="S1732" s="226"/>
      <c r="T1732" s="226"/>
      <c r="U1732" s="226"/>
      <c r="V1732" s="226">
        <f t="shared" si="56"/>
        <v>1807.2879717000001</v>
      </c>
      <c r="W1732" s="59">
        <v>1205.8209860400002</v>
      </c>
      <c r="X1732" s="59">
        <f t="shared" si="57"/>
        <v>1807.2879717000001</v>
      </c>
      <c r="Y1732" s="11" t="s">
        <v>51</v>
      </c>
      <c r="Z1732" s="52">
        <v>55</v>
      </c>
      <c r="AA1732" s="52">
        <v>23</v>
      </c>
      <c r="AB1732" s="52">
        <v>5</v>
      </c>
      <c r="AC1732" s="52"/>
      <c r="AD1732" s="52"/>
      <c r="AE1732" s="10">
        <v>44</v>
      </c>
    </row>
    <row r="1733" spans="1:31" ht="36" hidden="1" customHeight="1">
      <c r="A1733" s="32">
        <v>45</v>
      </c>
      <c r="B1733" s="227" t="s">
        <v>5152</v>
      </c>
      <c r="C1733" s="227" t="s">
        <v>5123</v>
      </c>
      <c r="D1733" s="227" t="s">
        <v>32</v>
      </c>
      <c r="E1733" s="52" t="s">
        <v>5128</v>
      </c>
      <c r="F1733" s="226">
        <v>15222893</v>
      </c>
      <c r="G1733" s="226"/>
      <c r="H1733" s="226"/>
      <c r="I1733" s="226"/>
      <c r="J1733" s="226"/>
      <c r="K1733" s="226"/>
      <c r="L1733" s="226"/>
      <c r="M1733" s="226"/>
      <c r="N1733" s="226"/>
      <c r="O1733" s="226"/>
      <c r="P1733" s="226"/>
      <c r="Q1733" s="226"/>
      <c r="R1733" s="226"/>
      <c r="S1733" s="226"/>
      <c r="T1733" s="226"/>
      <c r="U1733" s="226"/>
      <c r="V1733" s="226">
        <f t="shared" si="56"/>
        <v>2348.8923899000001</v>
      </c>
      <c r="W1733" s="59">
        <v>1128.1798800000001</v>
      </c>
      <c r="X1733" s="59">
        <f t="shared" si="57"/>
        <v>2348.8923899000001</v>
      </c>
      <c r="Y1733" s="11" t="s">
        <v>51</v>
      </c>
      <c r="Z1733" s="52">
        <v>55</v>
      </c>
      <c r="AA1733" s="52">
        <v>23</v>
      </c>
      <c r="AB1733" s="52">
        <v>5</v>
      </c>
      <c r="AC1733" s="52" t="s">
        <v>5153</v>
      </c>
      <c r="AD1733" s="52">
        <v>1324</v>
      </c>
      <c r="AE1733" s="10">
        <v>45</v>
      </c>
    </row>
    <row r="1734" spans="1:31" ht="36" hidden="1" customHeight="1">
      <c r="A1734" s="32">
        <v>46</v>
      </c>
      <c r="B1734" s="227" t="s">
        <v>5154</v>
      </c>
      <c r="C1734" s="227" t="s">
        <v>5116</v>
      </c>
      <c r="D1734" s="227" t="s">
        <v>32</v>
      </c>
      <c r="E1734" s="52" t="s">
        <v>5144</v>
      </c>
      <c r="F1734" s="226">
        <v>8620200</v>
      </c>
      <c r="G1734" s="226"/>
      <c r="H1734" s="226"/>
      <c r="I1734" s="226"/>
      <c r="J1734" s="226"/>
      <c r="K1734" s="226"/>
      <c r="L1734" s="226"/>
      <c r="M1734" s="226"/>
      <c r="N1734" s="226"/>
      <c r="O1734" s="226"/>
      <c r="P1734" s="226"/>
      <c r="Q1734" s="226"/>
      <c r="R1734" s="226"/>
      <c r="S1734" s="226"/>
      <c r="T1734" s="226"/>
      <c r="U1734" s="226"/>
      <c r="V1734" s="226">
        <f t="shared" si="56"/>
        <v>1330.0968600000001</v>
      </c>
      <c r="W1734" s="59">
        <v>1056.9550000000002</v>
      </c>
      <c r="X1734" s="59">
        <f t="shared" si="57"/>
        <v>1330.0968600000001</v>
      </c>
      <c r="Y1734" s="11" t="s">
        <v>51</v>
      </c>
      <c r="Z1734" s="52">
        <v>55</v>
      </c>
      <c r="AA1734" s="52">
        <v>23</v>
      </c>
      <c r="AB1734" s="52">
        <v>5</v>
      </c>
      <c r="AC1734" s="52" t="s">
        <v>5155</v>
      </c>
      <c r="AD1734" s="52">
        <v>1364</v>
      </c>
      <c r="AE1734" s="10">
        <v>46</v>
      </c>
    </row>
    <row r="1735" spans="1:31" ht="36" hidden="1" customHeight="1">
      <c r="A1735" s="32">
        <v>47</v>
      </c>
      <c r="B1735" s="227" t="s">
        <v>5156</v>
      </c>
      <c r="C1735" s="227" t="s">
        <v>5116</v>
      </c>
      <c r="D1735" s="227" t="s">
        <v>32</v>
      </c>
      <c r="E1735" s="52" t="s">
        <v>5117</v>
      </c>
      <c r="F1735" s="226">
        <v>7396458.4000000004</v>
      </c>
      <c r="G1735" s="226"/>
      <c r="H1735" s="226"/>
      <c r="I1735" s="226"/>
      <c r="J1735" s="226"/>
      <c r="K1735" s="226"/>
      <c r="L1735" s="226"/>
      <c r="M1735" s="226"/>
      <c r="N1735" s="226"/>
      <c r="O1735" s="226"/>
      <c r="P1735" s="226"/>
      <c r="Q1735" s="226"/>
      <c r="R1735" s="226"/>
      <c r="S1735" s="226"/>
      <c r="T1735" s="226"/>
      <c r="U1735" s="226"/>
      <c r="V1735" s="226">
        <f t="shared" ref="V1735:V1798" si="58">0.0001543*F1735+0.7*G1735+ 0.7*H1735+0.6*I1735+0.5*J1735+1.02*K1735+0.00088*L1735+0.99*M1735+0.00094*N1735+1.05*O1735+0.00083*P1735+1.09*Q1735+0.0009*R1735+1.09*S1735+1*T1735+0*U1735</f>
        <v>1141.2735311200001</v>
      </c>
      <c r="W1735" s="59">
        <v>1141.2735311200001</v>
      </c>
      <c r="X1735" s="59">
        <f t="shared" si="57"/>
        <v>1141.2735311200001</v>
      </c>
      <c r="Y1735" s="11" t="s">
        <v>34</v>
      </c>
      <c r="Z1735" s="52">
        <v>55</v>
      </c>
      <c r="AA1735" s="52">
        <v>23</v>
      </c>
      <c r="AB1735" s="52">
        <v>5</v>
      </c>
      <c r="AC1735" s="52"/>
      <c r="AD1735" s="52"/>
      <c r="AE1735" s="10">
        <v>47</v>
      </c>
    </row>
    <row r="1736" spans="1:31" ht="36" hidden="1" customHeight="1">
      <c r="A1736" s="32">
        <v>48</v>
      </c>
      <c r="B1736" s="227" t="s">
        <v>5157</v>
      </c>
      <c r="C1736" s="227" t="s">
        <v>5158</v>
      </c>
      <c r="D1736" s="228" t="s">
        <v>32</v>
      </c>
      <c r="E1736" s="52" t="s">
        <v>5120</v>
      </c>
      <c r="F1736" s="226">
        <v>27453700</v>
      </c>
      <c r="G1736" s="226"/>
      <c r="H1736" s="226"/>
      <c r="I1736" s="226"/>
      <c r="J1736" s="226"/>
      <c r="K1736" s="226"/>
      <c r="L1736" s="226"/>
      <c r="M1736" s="226"/>
      <c r="N1736" s="226"/>
      <c r="O1736" s="226"/>
      <c r="P1736" s="226"/>
      <c r="Q1736" s="226"/>
      <c r="R1736" s="226"/>
      <c r="S1736" s="226"/>
      <c r="T1736" s="226"/>
      <c r="U1736" s="226"/>
      <c r="V1736" s="226">
        <f t="shared" si="58"/>
        <v>4236.1059100000002</v>
      </c>
      <c r="W1736" s="59">
        <v>2595.4247520000004</v>
      </c>
      <c r="X1736" s="59">
        <f t="shared" si="57"/>
        <v>4236.1059100000002</v>
      </c>
      <c r="Y1736" s="11" t="s">
        <v>51</v>
      </c>
      <c r="Z1736" s="52">
        <v>55</v>
      </c>
      <c r="AA1736" s="52">
        <v>23</v>
      </c>
      <c r="AB1736" s="52">
        <v>5</v>
      </c>
      <c r="AC1736" s="52" t="s">
        <v>5159</v>
      </c>
      <c r="AD1736" s="52">
        <v>1296</v>
      </c>
      <c r="AE1736" s="10">
        <v>48</v>
      </c>
    </row>
    <row r="1737" spans="1:31" ht="36" hidden="1" customHeight="1">
      <c r="A1737" s="32">
        <v>49</v>
      </c>
      <c r="B1737" s="227" t="s">
        <v>5160</v>
      </c>
      <c r="C1737" s="227" t="s">
        <v>5116</v>
      </c>
      <c r="D1737" s="228" t="s">
        <v>32</v>
      </c>
      <c r="E1737" s="52" t="s">
        <v>5161</v>
      </c>
      <c r="F1737" s="226">
        <v>28241532</v>
      </c>
      <c r="G1737" s="226"/>
      <c r="H1737" s="226"/>
      <c r="I1737" s="226"/>
      <c r="J1737" s="226"/>
      <c r="K1737" s="226"/>
      <c r="L1737" s="226"/>
      <c r="M1737" s="226"/>
      <c r="N1737" s="226"/>
      <c r="O1737" s="226"/>
      <c r="P1737" s="226"/>
      <c r="Q1737" s="226"/>
      <c r="R1737" s="226"/>
      <c r="S1737" s="226"/>
      <c r="T1737" s="226"/>
      <c r="U1737" s="226"/>
      <c r="V1737" s="226">
        <f t="shared" si="58"/>
        <v>4357.6683876000006</v>
      </c>
      <c r="W1737" s="59">
        <v>2824.9550131199999</v>
      </c>
      <c r="X1737" s="59">
        <f t="shared" si="57"/>
        <v>4357.6683876000006</v>
      </c>
      <c r="Y1737" s="11" t="s">
        <v>51</v>
      </c>
      <c r="Z1737" s="52">
        <v>55</v>
      </c>
      <c r="AA1737" s="52">
        <v>23</v>
      </c>
      <c r="AB1737" s="52">
        <v>5</v>
      </c>
      <c r="AC1737" s="52" t="s">
        <v>5162</v>
      </c>
      <c r="AD1737" s="52">
        <v>1290</v>
      </c>
      <c r="AE1737" s="10">
        <v>49</v>
      </c>
    </row>
    <row r="1738" spans="1:31" ht="36" hidden="1" customHeight="1">
      <c r="A1738" s="32">
        <v>50</v>
      </c>
      <c r="B1738" s="236" t="s">
        <v>5163</v>
      </c>
      <c r="C1738" s="236" t="s">
        <v>5116</v>
      </c>
      <c r="D1738" s="236" t="s">
        <v>32</v>
      </c>
      <c r="E1738" s="237" t="s">
        <v>5164</v>
      </c>
      <c r="F1738" s="238">
        <v>24862100</v>
      </c>
      <c r="G1738" s="238"/>
      <c r="H1738" s="238"/>
      <c r="I1738" s="238"/>
      <c r="J1738" s="238"/>
      <c r="K1738" s="238"/>
      <c r="L1738" s="238"/>
      <c r="M1738" s="238"/>
      <c r="N1738" s="238"/>
      <c r="O1738" s="238"/>
      <c r="P1738" s="238"/>
      <c r="Q1738" s="238"/>
      <c r="R1738" s="238"/>
      <c r="S1738" s="238"/>
      <c r="T1738" s="238"/>
      <c r="U1738" s="238"/>
      <c r="V1738" s="238">
        <f t="shared" si="58"/>
        <v>3836.2220300000004</v>
      </c>
      <c r="W1738" s="239">
        <v>2622.9765600000001</v>
      </c>
      <c r="X1738" s="239">
        <f t="shared" si="57"/>
        <v>3836.2220300000004</v>
      </c>
      <c r="Y1738" s="11" t="s">
        <v>51</v>
      </c>
      <c r="Z1738" s="237">
        <v>55</v>
      </c>
      <c r="AA1738" s="237">
        <v>23</v>
      </c>
      <c r="AB1738" s="237">
        <v>5</v>
      </c>
      <c r="AC1738" s="237" t="s">
        <v>5165</v>
      </c>
      <c r="AD1738" s="237">
        <v>1305</v>
      </c>
    </row>
    <row r="1739" spans="1:31" ht="36" hidden="1" customHeight="1">
      <c r="A1739" s="32">
        <v>51</v>
      </c>
      <c r="B1739" s="236" t="s">
        <v>5166</v>
      </c>
      <c r="C1739" s="236" t="s">
        <v>5123</v>
      </c>
      <c r="D1739" s="240" t="s">
        <v>32</v>
      </c>
      <c r="E1739" s="237" t="s">
        <v>5128</v>
      </c>
      <c r="F1739" s="238">
        <v>17158100</v>
      </c>
      <c r="G1739" s="238"/>
      <c r="H1739" s="238"/>
      <c r="I1739" s="238"/>
      <c r="J1739" s="238"/>
      <c r="K1739" s="238"/>
      <c r="L1739" s="238"/>
      <c r="M1739" s="238"/>
      <c r="N1739" s="238"/>
      <c r="O1739" s="238"/>
      <c r="P1739" s="238"/>
      <c r="Q1739" s="238"/>
      <c r="R1739" s="238"/>
      <c r="S1739" s="238"/>
      <c r="T1739" s="238"/>
      <c r="U1739" s="238"/>
      <c r="V1739" s="238">
        <f t="shared" si="58"/>
        <v>2647.4948300000001</v>
      </c>
      <c r="W1739" s="239">
        <v>1794.0152400000002</v>
      </c>
      <c r="X1739" s="239">
        <f t="shared" si="57"/>
        <v>2647.4948300000001</v>
      </c>
      <c r="Y1739" s="11" t="s">
        <v>51</v>
      </c>
      <c r="Z1739" s="237">
        <v>55</v>
      </c>
      <c r="AA1739" s="237">
        <v>23</v>
      </c>
      <c r="AB1739" s="237">
        <v>5</v>
      </c>
      <c r="AC1739" s="237" t="s">
        <v>5167</v>
      </c>
      <c r="AD1739" s="237">
        <v>1295</v>
      </c>
    </row>
    <row r="1740" spans="1:31" ht="36" hidden="1" customHeight="1">
      <c r="A1740" s="32">
        <v>52</v>
      </c>
      <c r="B1740" s="227" t="s">
        <v>5168</v>
      </c>
      <c r="C1740" s="227" t="s">
        <v>5119</v>
      </c>
      <c r="D1740" s="228" t="s">
        <v>32</v>
      </c>
      <c r="E1740" s="52" t="s">
        <v>5120</v>
      </c>
      <c r="F1740" s="226">
        <v>60688200</v>
      </c>
      <c r="G1740" s="226"/>
      <c r="H1740" s="226"/>
      <c r="I1740" s="226"/>
      <c r="J1740" s="226"/>
      <c r="K1740" s="226"/>
      <c r="L1740" s="226"/>
      <c r="M1740" s="226"/>
      <c r="N1740" s="226"/>
      <c r="O1740" s="226"/>
      <c r="P1740" s="226"/>
      <c r="Q1740" s="226"/>
      <c r="R1740" s="226"/>
      <c r="S1740" s="226"/>
      <c r="T1740" s="226"/>
      <c r="U1740" s="226"/>
      <c r="V1740" s="226">
        <f t="shared" si="58"/>
        <v>9364.189260000001</v>
      </c>
      <c r="W1740" s="59">
        <v>6258.5931600000004</v>
      </c>
      <c r="X1740" s="59">
        <f t="shared" si="57"/>
        <v>9364.189260000001</v>
      </c>
      <c r="Y1740" s="11" t="s">
        <v>51</v>
      </c>
      <c r="Z1740" s="52">
        <v>55</v>
      </c>
      <c r="AA1740" s="52">
        <v>23</v>
      </c>
      <c r="AB1740" s="52">
        <v>5</v>
      </c>
      <c r="AC1740" s="52" t="s">
        <v>5169</v>
      </c>
      <c r="AD1740" s="52">
        <v>1265</v>
      </c>
      <c r="AE1740" s="10">
        <v>50</v>
      </c>
    </row>
    <row r="1741" spans="1:31" ht="36" hidden="1" customHeight="1">
      <c r="A1741" s="32">
        <v>53</v>
      </c>
      <c r="B1741" s="227" t="s">
        <v>5170</v>
      </c>
      <c r="C1741" s="227" t="s">
        <v>5123</v>
      </c>
      <c r="D1741" s="228" t="s">
        <v>32</v>
      </c>
      <c r="E1741" s="52" t="s">
        <v>5144</v>
      </c>
      <c r="F1741" s="226">
        <v>39968942</v>
      </c>
      <c r="G1741" s="226"/>
      <c r="H1741" s="226"/>
      <c r="I1741" s="226"/>
      <c r="J1741" s="226"/>
      <c r="K1741" s="226"/>
      <c r="L1741" s="226"/>
      <c r="M1741" s="226"/>
      <c r="N1741" s="226"/>
      <c r="O1741" s="226"/>
      <c r="P1741" s="226"/>
      <c r="Q1741" s="226"/>
      <c r="R1741" s="226"/>
      <c r="S1741" s="226"/>
      <c r="T1741" s="226"/>
      <c r="U1741" s="226"/>
      <c r="V1741" s="226">
        <f t="shared" si="58"/>
        <v>6167.2077506000005</v>
      </c>
      <c r="W1741" s="59">
        <v>4290.1572000000006</v>
      </c>
      <c r="X1741" s="59">
        <f t="shared" si="57"/>
        <v>6167.2077506000005</v>
      </c>
      <c r="Y1741" s="11" t="s">
        <v>51</v>
      </c>
      <c r="Z1741" s="52">
        <v>55</v>
      </c>
      <c r="AA1741" s="52">
        <v>23</v>
      </c>
      <c r="AB1741" s="52">
        <v>5</v>
      </c>
      <c r="AC1741" s="52" t="s">
        <v>5171</v>
      </c>
      <c r="AD1741" s="52">
        <v>2167</v>
      </c>
      <c r="AE1741" s="10">
        <v>51</v>
      </c>
    </row>
    <row r="1742" spans="1:31" ht="36" hidden="1" customHeight="1">
      <c r="A1742" s="32">
        <v>54</v>
      </c>
      <c r="B1742" s="227" t="s">
        <v>5172</v>
      </c>
      <c r="C1742" s="227" t="s">
        <v>5119</v>
      </c>
      <c r="D1742" s="227" t="s">
        <v>32</v>
      </c>
      <c r="E1742" s="52" t="s">
        <v>5137</v>
      </c>
      <c r="F1742" s="226">
        <v>40475700</v>
      </c>
      <c r="G1742" s="226"/>
      <c r="H1742" s="226"/>
      <c r="I1742" s="226"/>
      <c r="J1742" s="226"/>
      <c r="K1742" s="226"/>
      <c r="L1742" s="226"/>
      <c r="M1742" s="226"/>
      <c r="N1742" s="226"/>
      <c r="O1742" s="226"/>
      <c r="P1742" s="226"/>
      <c r="Q1742" s="226"/>
      <c r="R1742" s="226"/>
      <c r="S1742" s="226"/>
      <c r="T1742" s="226"/>
      <c r="U1742" s="226"/>
      <c r="V1742" s="226">
        <f t="shared" si="58"/>
        <v>6245.4005100000004</v>
      </c>
      <c r="W1742" s="59">
        <v>4315.33896</v>
      </c>
      <c r="X1742" s="59">
        <f t="shared" si="57"/>
        <v>6245.4005100000004</v>
      </c>
      <c r="Y1742" s="11" t="s">
        <v>51</v>
      </c>
      <c r="Z1742" s="52">
        <v>55</v>
      </c>
      <c r="AA1742" s="52">
        <v>23</v>
      </c>
      <c r="AB1742" s="52">
        <v>5</v>
      </c>
      <c r="AC1742" s="52" t="s">
        <v>5173</v>
      </c>
      <c r="AD1742" s="52">
        <v>2160</v>
      </c>
      <c r="AE1742" s="10">
        <v>52</v>
      </c>
    </row>
    <row r="1743" spans="1:31" ht="36" hidden="1" customHeight="1">
      <c r="A1743" s="32">
        <v>55</v>
      </c>
      <c r="B1743" s="227" t="s">
        <v>5174</v>
      </c>
      <c r="C1743" s="227" t="s">
        <v>5116</v>
      </c>
      <c r="D1743" s="227" t="s">
        <v>32</v>
      </c>
      <c r="E1743" s="52" t="s">
        <v>5175</v>
      </c>
      <c r="F1743" s="226">
        <v>20334800</v>
      </c>
      <c r="G1743" s="226"/>
      <c r="H1743" s="226"/>
      <c r="I1743" s="226"/>
      <c r="J1743" s="226"/>
      <c r="K1743" s="226"/>
      <c r="L1743" s="226"/>
      <c r="M1743" s="226"/>
      <c r="N1743" s="226"/>
      <c r="O1743" s="226"/>
      <c r="P1743" s="226"/>
      <c r="Q1743" s="226"/>
      <c r="R1743" s="226"/>
      <c r="S1743" s="226"/>
      <c r="T1743" s="226"/>
      <c r="U1743" s="226"/>
      <c r="V1743" s="226">
        <f t="shared" si="58"/>
        <v>3137.6596400000003</v>
      </c>
      <c r="W1743" s="59">
        <v>2088.0493200000001</v>
      </c>
      <c r="X1743" s="59">
        <f t="shared" si="57"/>
        <v>3137.6596400000003</v>
      </c>
      <c r="Y1743" s="11" t="s">
        <v>51</v>
      </c>
      <c r="Z1743" s="52">
        <v>55</v>
      </c>
      <c r="AA1743" s="52">
        <v>23</v>
      </c>
      <c r="AB1743" s="52">
        <v>5</v>
      </c>
      <c r="AC1743" s="52" t="s">
        <v>5176</v>
      </c>
      <c r="AD1743" s="52">
        <v>2864</v>
      </c>
      <c r="AE1743" s="10">
        <v>53</v>
      </c>
    </row>
    <row r="1744" spans="1:31" ht="36" hidden="1" customHeight="1">
      <c r="A1744" s="32">
        <v>56</v>
      </c>
      <c r="B1744" s="227" t="s">
        <v>5177</v>
      </c>
      <c r="C1744" s="227" t="s">
        <v>5116</v>
      </c>
      <c r="D1744" s="228" t="s">
        <v>32</v>
      </c>
      <c r="E1744" s="52" t="s">
        <v>5137</v>
      </c>
      <c r="F1744" s="226">
        <v>15916161</v>
      </c>
      <c r="G1744" s="226"/>
      <c r="H1744" s="226"/>
      <c r="I1744" s="226"/>
      <c r="J1744" s="226"/>
      <c r="K1744" s="226"/>
      <c r="L1744" s="226"/>
      <c r="M1744" s="226"/>
      <c r="N1744" s="226"/>
      <c r="O1744" s="226"/>
      <c r="P1744" s="226"/>
      <c r="Q1744" s="226"/>
      <c r="R1744" s="226"/>
      <c r="S1744" s="226"/>
      <c r="T1744" s="226"/>
      <c r="U1744" s="226"/>
      <c r="V1744" s="226">
        <f t="shared" si="58"/>
        <v>2455.8636423000003</v>
      </c>
      <c r="W1744" s="59">
        <v>1719.8514387600001</v>
      </c>
      <c r="X1744" s="59">
        <f t="shared" si="57"/>
        <v>2455.8636423000003</v>
      </c>
      <c r="Y1744" s="11" t="s">
        <v>51</v>
      </c>
      <c r="Z1744" s="52">
        <v>55</v>
      </c>
      <c r="AA1744" s="52">
        <v>23</v>
      </c>
      <c r="AB1744" s="52">
        <v>5</v>
      </c>
      <c r="AC1744" s="52" t="s">
        <v>5178</v>
      </c>
      <c r="AD1744" s="52">
        <v>1349</v>
      </c>
      <c r="AE1744" s="10">
        <v>54</v>
      </c>
    </row>
    <row r="1745" spans="1:31" ht="36" hidden="1" customHeight="1">
      <c r="A1745" s="32">
        <v>57</v>
      </c>
      <c r="B1745" s="227" t="s">
        <v>5179</v>
      </c>
      <c r="C1745" s="227" t="s">
        <v>5119</v>
      </c>
      <c r="D1745" s="227" t="s">
        <v>32</v>
      </c>
      <c r="E1745" s="52" t="s">
        <v>5140</v>
      </c>
      <c r="F1745" s="226">
        <v>10800153</v>
      </c>
      <c r="G1745" s="226"/>
      <c r="H1745" s="226"/>
      <c r="I1745" s="226"/>
      <c r="J1745" s="226"/>
      <c r="K1745" s="226"/>
      <c r="L1745" s="226"/>
      <c r="M1745" s="226"/>
      <c r="N1745" s="226"/>
      <c r="O1745" s="226"/>
      <c r="P1745" s="226"/>
      <c r="Q1745" s="226"/>
      <c r="R1745" s="226"/>
      <c r="S1745" s="226"/>
      <c r="T1745" s="226"/>
      <c r="U1745" s="226"/>
      <c r="V1745" s="226">
        <f t="shared" si="58"/>
        <v>1666.4636079000002</v>
      </c>
      <c r="W1745" s="59">
        <v>1122.2090254800003</v>
      </c>
      <c r="X1745" s="59">
        <f t="shared" si="57"/>
        <v>1666.4636079000002</v>
      </c>
      <c r="Y1745" s="11" t="s">
        <v>51</v>
      </c>
      <c r="Z1745" s="52">
        <v>55</v>
      </c>
      <c r="AA1745" s="52">
        <v>23</v>
      </c>
      <c r="AB1745" s="52">
        <v>5</v>
      </c>
      <c r="AC1745" s="52" t="s">
        <v>5180</v>
      </c>
      <c r="AD1745" s="52">
        <v>1354</v>
      </c>
      <c r="AE1745" s="10">
        <v>55</v>
      </c>
    </row>
    <row r="1746" spans="1:31" ht="36" hidden="1" customHeight="1">
      <c r="A1746" s="32">
        <v>58</v>
      </c>
      <c r="B1746" s="227" t="s">
        <v>5181</v>
      </c>
      <c r="C1746" s="227" t="s">
        <v>5131</v>
      </c>
      <c r="D1746" s="227" t="s">
        <v>32</v>
      </c>
      <c r="E1746" s="52" t="s">
        <v>5137</v>
      </c>
      <c r="F1746" s="226">
        <v>8578347</v>
      </c>
      <c r="G1746" s="226"/>
      <c r="H1746" s="226"/>
      <c r="I1746" s="226"/>
      <c r="J1746" s="226"/>
      <c r="K1746" s="226"/>
      <c r="L1746" s="226"/>
      <c r="M1746" s="226"/>
      <c r="N1746" s="226"/>
      <c r="O1746" s="226"/>
      <c r="P1746" s="226"/>
      <c r="Q1746" s="226"/>
      <c r="R1746" s="226"/>
      <c r="S1746" s="226"/>
      <c r="T1746" s="226"/>
      <c r="U1746" s="226"/>
      <c r="V1746" s="226">
        <f t="shared" si="58"/>
        <v>1323.6389421000001</v>
      </c>
      <c r="W1746" s="59">
        <v>1034.2137105200002</v>
      </c>
      <c r="X1746" s="59">
        <f t="shared" si="57"/>
        <v>1323.6389421000001</v>
      </c>
      <c r="Y1746" s="11" t="s">
        <v>51</v>
      </c>
      <c r="Z1746" s="52">
        <v>55</v>
      </c>
      <c r="AA1746" s="52">
        <v>23</v>
      </c>
      <c r="AB1746" s="52">
        <v>5</v>
      </c>
      <c r="AC1746" s="52" t="s">
        <v>5182</v>
      </c>
      <c r="AD1746" s="52">
        <v>2868</v>
      </c>
      <c r="AE1746" s="10">
        <v>56</v>
      </c>
    </row>
    <row r="1747" spans="1:31" ht="36" hidden="1" customHeight="1">
      <c r="A1747" s="32">
        <v>59</v>
      </c>
      <c r="B1747" s="51" t="s">
        <v>5183</v>
      </c>
      <c r="C1747" s="52" t="s">
        <v>5184</v>
      </c>
      <c r="D1747" s="52" t="s">
        <v>32</v>
      </c>
      <c r="E1747" s="52" t="s">
        <v>3659</v>
      </c>
      <c r="F1747" s="226">
        <v>22335520</v>
      </c>
      <c r="G1747" s="226"/>
      <c r="H1747" s="226"/>
      <c r="I1747" s="226"/>
      <c r="J1747" s="226"/>
      <c r="K1747" s="226"/>
      <c r="L1747" s="226"/>
      <c r="M1747" s="226"/>
      <c r="N1747" s="226"/>
      <c r="O1747" s="226"/>
      <c r="P1747" s="226"/>
      <c r="Q1747" s="226"/>
      <c r="R1747" s="226"/>
      <c r="S1747" s="226"/>
      <c r="T1747" s="226"/>
      <c r="U1747" s="226"/>
      <c r="V1747" s="226">
        <f t="shared" si="58"/>
        <v>3446.3707360000003</v>
      </c>
      <c r="W1747" s="59">
        <v>2398.3065020000004</v>
      </c>
      <c r="X1747" s="59">
        <f t="shared" si="57"/>
        <v>3446.3707360000003</v>
      </c>
      <c r="Y1747" s="11" t="s">
        <v>51</v>
      </c>
      <c r="Z1747" s="52">
        <v>55</v>
      </c>
      <c r="AA1747" s="52">
        <v>23</v>
      </c>
      <c r="AB1747" s="52">
        <v>5</v>
      </c>
      <c r="AC1747" s="52" t="s">
        <v>5185</v>
      </c>
      <c r="AD1747" s="52">
        <v>1291</v>
      </c>
      <c r="AE1747" s="10">
        <v>57</v>
      </c>
    </row>
    <row r="1748" spans="1:31" ht="36" hidden="1" customHeight="1">
      <c r="A1748" s="32">
        <v>60</v>
      </c>
      <c r="B1748" s="51" t="s">
        <v>5186</v>
      </c>
      <c r="C1748" s="51" t="s">
        <v>5184</v>
      </c>
      <c r="D1748" s="51" t="s">
        <v>32</v>
      </c>
      <c r="E1748" s="52" t="s">
        <v>3659</v>
      </c>
      <c r="F1748" s="226">
        <v>20512490</v>
      </c>
      <c r="G1748" s="226"/>
      <c r="H1748" s="226"/>
      <c r="I1748" s="226"/>
      <c r="J1748" s="226"/>
      <c r="K1748" s="226"/>
      <c r="L1748" s="226"/>
      <c r="M1748" s="226"/>
      <c r="N1748" s="226"/>
      <c r="O1748" s="226"/>
      <c r="P1748" s="226"/>
      <c r="Q1748" s="226"/>
      <c r="R1748" s="226"/>
      <c r="S1748" s="226"/>
      <c r="T1748" s="226"/>
      <c r="U1748" s="226"/>
      <c r="V1748" s="226">
        <f t="shared" si="58"/>
        <v>3165.0772070000003</v>
      </c>
      <c r="W1748" s="59">
        <v>2148.3867920000002</v>
      </c>
      <c r="X1748" s="59">
        <f t="shared" si="57"/>
        <v>3165.0772070000003</v>
      </c>
      <c r="Y1748" s="11" t="s">
        <v>51</v>
      </c>
      <c r="Z1748" s="52">
        <v>55</v>
      </c>
      <c r="AA1748" s="52">
        <v>23</v>
      </c>
      <c r="AB1748" s="52">
        <v>5</v>
      </c>
      <c r="AC1748" s="52" t="s">
        <v>5187</v>
      </c>
      <c r="AD1748" s="52">
        <v>1334</v>
      </c>
      <c r="AE1748" s="10">
        <v>58</v>
      </c>
    </row>
    <row r="1749" spans="1:31" ht="36" hidden="1" customHeight="1">
      <c r="A1749" s="32">
        <v>61</v>
      </c>
      <c r="B1749" s="51" t="s">
        <v>5188</v>
      </c>
      <c r="C1749" s="51" t="s">
        <v>5184</v>
      </c>
      <c r="D1749" s="51" t="s">
        <v>32</v>
      </c>
      <c r="E1749" s="52" t="s">
        <v>5189</v>
      </c>
      <c r="F1749" s="226">
        <v>29913890</v>
      </c>
      <c r="G1749" s="226"/>
      <c r="H1749" s="226"/>
      <c r="I1749" s="226"/>
      <c r="J1749" s="226"/>
      <c r="K1749" s="226"/>
      <c r="L1749" s="226"/>
      <c r="M1749" s="226"/>
      <c r="N1749" s="226"/>
      <c r="O1749" s="226"/>
      <c r="P1749" s="226"/>
      <c r="Q1749" s="226"/>
      <c r="R1749" s="226"/>
      <c r="S1749" s="226"/>
      <c r="T1749" s="226"/>
      <c r="U1749" s="226"/>
      <c r="V1749" s="226">
        <f t="shared" si="58"/>
        <v>4615.7132270000002</v>
      </c>
      <c r="W1749" s="59">
        <v>2287.316969</v>
      </c>
      <c r="X1749" s="59">
        <f t="shared" si="57"/>
        <v>4615.7132270000002</v>
      </c>
      <c r="Y1749" s="11" t="s">
        <v>51</v>
      </c>
      <c r="Z1749" s="52">
        <v>55</v>
      </c>
      <c r="AA1749" s="52">
        <v>23</v>
      </c>
      <c r="AB1749" s="52">
        <v>5</v>
      </c>
      <c r="AC1749" s="52" t="s">
        <v>5190</v>
      </c>
      <c r="AD1749" s="52">
        <v>1362</v>
      </c>
      <c r="AE1749" s="10">
        <v>59</v>
      </c>
    </row>
    <row r="1750" spans="1:31" ht="36" hidden="1" customHeight="1">
      <c r="A1750" s="32">
        <v>62</v>
      </c>
      <c r="B1750" s="51" t="s">
        <v>5191</v>
      </c>
      <c r="C1750" s="51" t="s">
        <v>5184</v>
      </c>
      <c r="D1750" s="51" t="s">
        <v>32</v>
      </c>
      <c r="E1750" s="52" t="s">
        <v>522</v>
      </c>
      <c r="F1750" s="226">
        <v>22544260</v>
      </c>
      <c r="G1750" s="226"/>
      <c r="H1750" s="226"/>
      <c r="I1750" s="226"/>
      <c r="J1750" s="226"/>
      <c r="K1750" s="226"/>
      <c r="L1750" s="226"/>
      <c r="M1750" s="226"/>
      <c r="N1750" s="226"/>
      <c r="O1750" s="226"/>
      <c r="P1750" s="226"/>
      <c r="Q1750" s="226"/>
      <c r="R1750" s="226"/>
      <c r="S1750" s="226"/>
      <c r="T1750" s="226"/>
      <c r="U1750" s="226"/>
      <c r="V1750" s="226">
        <f t="shared" si="58"/>
        <v>3478.5793180000001</v>
      </c>
      <c r="W1750" s="59">
        <v>2174.8291830000003</v>
      </c>
      <c r="X1750" s="59">
        <f t="shared" si="57"/>
        <v>3478.5793180000001</v>
      </c>
      <c r="Y1750" s="11" t="s">
        <v>51</v>
      </c>
      <c r="Z1750" s="52">
        <v>55</v>
      </c>
      <c r="AA1750" s="52">
        <v>23</v>
      </c>
      <c r="AB1750" s="52">
        <v>5</v>
      </c>
      <c r="AC1750" s="52"/>
      <c r="AD1750" s="52"/>
      <c r="AE1750" s="10">
        <v>60</v>
      </c>
    </row>
    <row r="1751" spans="1:31" ht="36" hidden="1" customHeight="1">
      <c r="A1751" s="32">
        <v>63</v>
      </c>
      <c r="B1751" s="51" t="s">
        <v>5192</v>
      </c>
      <c r="C1751" s="51" t="s">
        <v>5184</v>
      </c>
      <c r="D1751" s="51" t="s">
        <v>32</v>
      </c>
      <c r="E1751" s="52" t="s">
        <v>5193</v>
      </c>
      <c r="F1751" s="226">
        <v>16191710</v>
      </c>
      <c r="G1751" s="226"/>
      <c r="H1751" s="226"/>
      <c r="I1751" s="226"/>
      <c r="J1751" s="226"/>
      <c r="K1751" s="226"/>
      <c r="L1751" s="226"/>
      <c r="M1751" s="226"/>
      <c r="N1751" s="226"/>
      <c r="O1751" s="226"/>
      <c r="P1751" s="226"/>
      <c r="Q1751" s="226"/>
      <c r="R1751" s="226"/>
      <c r="S1751" s="226"/>
      <c r="T1751" s="226"/>
      <c r="U1751" s="226"/>
      <c r="V1751" s="226">
        <f t="shared" si="58"/>
        <v>2498.3808530000001</v>
      </c>
      <c r="W1751" s="59">
        <v>1596.657825</v>
      </c>
      <c r="X1751" s="59">
        <f t="shared" si="57"/>
        <v>2498.3808530000001</v>
      </c>
      <c r="Y1751" s="11" t="s">
        <v>51</v>
      </c>
      <c r="Z1751" s="52">
        <v>55</v>
      </c>
      <c r="AA1751" s="52">
        <v>23</v>
      </c>
      <c r="AB1751" s="52">
        <v>5</v>
      </c>
      <c r="AC1751" s="52" t="s">
        <v>5194</v>
      </c>
      <c r="AD1751" s="52">
        <v>1336</v>
      </c>
      <c r="AE1751" s="10">
        <v>61</v>
      </c>
    </row>
    <row r="1752" spans="1:31" ht="36" hidden="1" customHeight="1">
      <c r="A1752" s="32">
        <v>64</v>
      </c>
      <c r="B1752" s="51" t="s">
        <v>5195</v>
      </c>
      <c r="C1752" s="52" t="s">
        <v>5184</v>
      </c>
      <c r="D1752" s="52" t="s">
        <v>32</v>
      </c>
      <c r="E1752" s="52" t="s">
        <v>522</v>
      </c>
      <c r="F1752" s="226">
        <v>17994491</v>
      </c>
      <c r="G1752" s="226"/>
      <c r="H1752" s="226"/>
      <c r="I1752" s="226"/>
      <c r="J1752" s="226"/>
      <c r="K1752" s="226"/>
      <c r="L1752" s="226"/>
      <c r="M1752" s="226"/>
      <c r="N1752" s="226"/>
      <c r="O1752" s="226"/>
      <c r="P1752" s="226"/>
      <c r="Q1752" s="226"/>
      <c r="R1752" s="226"/>
      <c r="S1752" s="226"/>
      <c r="T1752" s="226"/>
      <c r="U1752" s="226"/>
      <c r="V1752" s="226">
        <f t="shared" si="58"/>
        <v>2776.5499613000002</v>
      </c>
      <c r="W1752" s="59">
        <v>2777</v>
      </c>
      <c r="X1752" s="59">
        <f t="shared" si="57"/>
        <v>2777</v>
      </c>
      <c r="Y1752" s="11" t="s">
        <v>34</v>
      </c>
      <c r="Z1752" s="52">
        <v>55</v>
      </c>
      <c r="AA1752" s="52">
        <v>23</v>
      </c>
      <c r="AB1752" s="52">
        <v>5</v>
      </c>
      <c r="AC1752" s="52" t="s">
        <v>5196</v>
      </c>
      <c r="AD1752" s="52">
        <v>1299</v>
      </c>
      <c r="AE1752" s="10">
        <v>62</v>
      </c>
    </row>
    <row r="1753" spans="1:31" ht="36" hidden="1" customHeight="1">
      <c r="A1753" s="32">
        <v>65</v>
      </c>
      <c r="B1753" s="51" t="s">
        <v>5197</v>
      </c>
      <c r="C1753" s="52" t="s">
        <v>5184</v>
      </c>
      <c r="D1753" s="52" t="s">
        <v>32</v>
      </c>
      <c r="E1753" s="52" t="s">
        <v>3483</v>
      </c>
      <c r="F1753" s="226">
        <v>13586827</v>
      </c>
      <c r="G1753" s="226"/>
      <c r="H1753" s="226"/>
      <c r="I1753" s="226"/>
      <c r="J1753" s="226"/>
      <c r="K1753" s="226"/>
      <c r="L1753" s="226"/>
      <c r="M1753" s="226"/>
      <c r="N1753" s="226"/>
      <c r="O1753" s="226"/>
      <c r="P1753" s="226"/>
      <c r="Q1753" s="226"/>
      <c r="R1753" s="226"/>
      <c r="S1753" s="226"/>
      <c r="T1753" s="226"/>
      <c r="U1753" s="226"/>
      <c r="V1753" s="226">
        <f t="shared" si="58"/>
        <v>2096.4474061000001</v>
      </c>
      <c r="W1753" s="59">
        <v>1228</v>
      </c>
      <c r="X1753" s="59">
        <f t="shared" si="57"/>
        <v>2096.4474061000001</v>
      </c>
      <c r="Y1753" s="11" t="s">
        <v>51</v>
      </c>
      <c r="Z1753" s="52">
        <v>55</v>
      </c>
      <c r="AA1753" s="52">
        <v>23</v>
      </c>
      <c r="AB1753" s="52">
        <v>5</v>
      </c>
      <c r="AC1753" s="52" t="s">
        <v>5198</v>
      </c>
      <c r="AD1753" s="52">
        <v>1276</v>
      </c>
      <c r="AE1753" s="10">
        <v>63</v>
      </c>
    </row>
    <row r="1754" spans="1:31" ht="36" hidden="1" customHeight="1">
      <c r="A1754" s="32">
        <v>66</v>
      </c>
      <c r="B1754" s="51" t="s">
        <v>5199</v>
      </c>
      <c r="C1754" s="52" t="s">
        <v>5184</v>
      </c>
      <c r="D1754" s="52" t="s">
        <v>32</v>
      </c>
      <c r="E1754" s="52" t="s">
        <v>3659</v>
      </c>
      <c r="F1754" s="226">
        <v>16134314</v>
      </c>
      <c r="G1754" s="226"/>
      <c r="H1754" s="226"/>
      <c r="I1754" s="226"/>
      <c r="J1754" s="226"/>
      <c r="K1754" s="226"/>
      <c r="L1754" s="226"/>
      <c r="M1754" s="226"/>
      <c r="N1754" s="226"/>
      <c r="O1754" s="226"/>
      <c r="P1754" s="226"/>
      <c r="Q1754" s="226"/>
      <c r="R1754" s="226"/>
      <c r="S1754" s="226"/>
      <c r="T1754" s="226"/>
      <c r="U1754" s="226"/>
      <c r="V1754" s="226">
        <f t="shared" si="58"/>
        <v>2489.5246502</v>
      </c>
      <c r="W1754" s="59">
        <v>1359</v>
      </c>
      <c r="X1754" s="59">
        <f t="shared" ref="X1754:X1817" si="59">IF(Y1754="EVN",V1754,W1754)</f>
        <v>2489.5246502</v>
      </c>
      <c r="Y1754" s="11" t="s">
        <v>51</v>
      </c>
      <c r="Z1754" s="52">
        <v>55</v>
      </c>
      <c r="AA1754" s="52">
        <v>23</v>
      </c>
      <c r="AB1754" s="52">
        <v>5</v>
      </c>
      <c r="AC1754" s="52" t="s">
        <v>5200</v>
      </c>
      <c r="AD1754" s="52">
        <v>1298</v>
      </c>
      <c r="AE1754" s="10">
        <v>64</v>
      </c>
    </row>
    <row r="1755" spans="1:31" ht="36" hidden="1" customHeight="1">
      <c r="A1755" s="32">
        <v>67</v>
      </c>
      <c r="B1755" s="51" t="s">
        <v>5201</v>
      </c>
      <c r="C1755" s="52" t="s">
        <v>5184</v>
      </c>
      <c r="D1755" s="52" t="s">
        <v>32</v>
      </c>
      <c r="E1755" s="52" t="s">
        <v>5202</v>
      </c>
      <c r="F1755" s="226">
        <v>8710250</v>
      </c>
      <c r="G1755" s="226"/>
      <c r="H1755" s="226"/>
      <c r="I1755" s="226"/>
      <c r="J1755" s="226"/>
      <c r="K1755" s="226"/>
      <c r="L1755" s="226"/>
      <c r="M1755" s="226"/>
      <c r="N1755" s="226"/>
      <c r="O1755" s="226"/>
      <c r="P1755" s="226"/>
      <c r="Q1755" s="226"/>
      <c r="R1755" s="226"/>
      <c r="S1755" s="226"/>
      <c r="T1755" s="226"/>
      <c r="U1755" s="226"/>
      <c r="V1755" s="226">
        <f t="shared" si="58"/>
        <v>1343.991575</v>
      </c>
      <c r="W1755" s="59">
        <v>1120</v>
      </c>
      <c r="X1755" s="59">
        <f t="shared" si="59"/>
        <v>1343.991575</v>
      </c>
      <c r="Y1755" s="11" t="s">
        <v>51</v>
      </c>
      <c r="Z1755" s="52">
        <v>55</v>
      </c>
      <c r="AA1755" s="52">
        <v>23</v>
      </c>
      <c r="AB1755" s="52">
        <v>5</v>
      </c>
      <c r="AC1755" s="52" t="s">
        <v>5203</v>
      </c>
      <c r="AD1755" s="52">
        <v>2874</v>
      </c>
      <c r="AE1755" s="10">
        <v>65</v>
      </c>
    </row>
    <row r="1756" spans="1:31" ht="36" hidden="1" customHeight="1">
      <c r="A1756" s="32">
        <v>68</v>
      </c>
      <c r="B1756" s="51" t="s">
        <v>5204</v>
      </c>
      <c r="C1756" s="52" t="s">
        <v>5184</v>
      </c>
      <c r="D1756" s="52" t="s">
        <v>32</v>
      </c>
      <c r="E1756" s="52" t="s">
        <v>5205</v>
      </c>
      <c r="F1756" s="226">
        <v>6503395</v>
      </c>
      <c r="G1756" s="226"/>
      <c r="H1756" s="226"/>
      <c r="I1756" s="226"/>
      <c r="J1756" s="226"/>
      <c r="K1756" s="226"/>
      <c r="L1756" s="226"/>
      <c r="M1756" s="226"/>
      <c r="N1756" s="226"/>
      <c r="O1756" s="226"/>
      <c r="P1756" s="226"/>
      <c r="Q1756" s="226"/>
      <c r="R1756" s="226"/>
      <c r="S1756" s="226"/>
      <c r="T1756" s="226"/>
      <c r="U1756" s="226"/>
      <c r="V1756" s="226">
        <f t="shared" si="58"/>
        <v>1003.4738485</v>
      </c>
      <c r="W1756" s="59">
        <v>1003</v>
      </c>
      <c r="X1756" s="59">
        <f t="shared" si="59"/>
        <v>1003</v>
      </c>
      <c r="Y1756" s="11" t="s">
        <v>34</v>
      </c>
      <c r="Z1756" s="52">
        <v>55</v>
      </c>
      <c r="AA1756" s="52">
        <v>23</v>
      </c>
      <c r="AB1756" s="52">
        <v>5</v>
      </c>
      <c r="AC1756" s="52"/>
      <c r="AD1756" s="52"/>
      <c r="AE1756" s="10">
        <v>66</v>
      </c>
    </row>
    <row r="1757" spans="1:31" ht="36" hidden="1" customHeight="1">
      <c r="A1757" s="32">
        <v>69</v>
      </c>
      <c r="B1757" s="90" t="s">
        <v>5206</v>
      </c>
      <c r="C1757" s="51" t="s">
        <v>5207</v>
      </c>
      <c r="D1757" s="51" t="s">
        <v>32</v>
      </c>
      <c r="E1757" s="229" t="s">
        <v>5208</v>
      </c>
      <c r="F1757" s="226">
        <v>138925368</v>
      </c>
      <c r="G1757" s="226"/>
      <c r="H1757" s="226"/>
      <c r="I1757" s="226"/>
      <c r="J1757" s="226"/>
      <c r="K1757" s="226">
        <v>82.486999999999995</v>
      </c>
      <c r="L1757" s="226"/>
      <c r="M1757" s="226"/>
      <c r="N1757" s="226"/>
      <c r="O1757" s="226"/>
      <c r="P1757" s="226"/>
      <c r="Q1757" s="226"/>
      <c r="R1757" s="226">
        <v>15</v>
      </c>
      <c r="S1757" s="226"/>
      <c r="T1757" s="226"/>
      <c r="U1757" s="226"/>
      <c r="V1757" s="226">
        <f t="shared" si="58"/>
        <v>21520.334522400004</v>
      </c>
      <c r="W1757" s="59">
        <v>21520.334522400004</v>
      </c>
      <c r="X1757" s="59">
        <f t="shared" si="59"/>
        <v>21520.334522400004</v>
      </c>
      <c r="Y1757" s="11" t="s">
        <v>34</v>
      </c>
      <c r="Z1757" s="229">
        <v>55</v>
      </c>
      <c r="AA1757" s="229">
        <v>23</v>
      </c>
      <c r="AB1757" s="229">
        <v>5</v>
      </c>
      <c r="AC1757" s="229"/>
      <c r="AD1757" s="229"/>
      <c r="AE1757" s="10">
        <v>67</v>
      </c>
    </row>
    <row r="1758" spans="1:31" ht="36" hidden="1" customHeight="1">
      <c r="A1758" s="32">
        <v>70</v>
      </c>
      <c r="B1758" s="90" t="s">
        <v>5209</v>
      </c>
      <c r="C1758" s="51" t="s">
        <v>5207</v>
      </c>
      <c r="D1758" s="51" t="s">
        <v>32</v>
      </c>
      <c r="E1758" s="229" t="s">
        <v>5210</v>
      </c>
      <c r="F1758" s="226">
        <v>92126558</v>
      </c>
      <c r="G1758" s="226"/>
      <c r="H1758" s="226"/>
      <c r="I1758" s="226"/>
      <c r="J1758" s="226"/>
      <c r="K1758" s="226"/>
      <c r="L1758" s="226"/>
      <c r="M1758" s="226"/>
      <c r="N1758" s="226"/>
      <c r="O1758" s="226"/>
      <c r="P1758" s="226"/>
      <c r="Q1758" s="226"/>
      <c r="R1758" s="226"/>
      <c r="S1758" s="226"/>
      <c r="T1758" s="226"/>
      <c r="U1758" s="226"/>
      <c r="V1758" s="226">
        <f t="shared" si="58"/>
        <v>14215.1278994</v>
      </c>
      <c r="W1758" s="59">
        <v>14215.130969868289</v>
      </c>
      <c r="X1758" s="59">
        <f t="shared" si="59"/>
        <v>14215.130969868289</v>
      </c>
      <c r="Y1758" s="11" t="s">
        <v>34</v>
      </c>
      <c r="Z1758" s="229">
        <v>55</v>
      </c>
      <c r="AA1758" s="229">
        <v>23</v>
      </c>
      <c r="AB1758" s="229">
        <v>5</v>
      </c>
      <c r="AC1758" s="229" t="s">
        <v>5211</v>
      </c>
      <c r="AD1758" s="229">
        <v>1266</v>
      </c>
      <c r="AE1758" s="10">
        <v>68</v>
      </c>
    </row>
    <row r="1759" spans="1:31" ht="36" hidden="1" customHeight="1">
      <c r="A1759" s="32">
        <v>71</v>
      </c>
      <c r="B1759" s="90" t="s">
        <v>5212</v>
      </c>
      <c r="C1759" s="51" t="s">
        <v>5213</v>
      </c>
      <c r="D1759" s="51" t="s">
        <v>32</v>
      </c>
      <c r="E1759" s="229" t="s">
        <v>5214</v>
      </c>
      <c r="F1759" s="226">
        <v>56125332</v>
      </c>
      <c r="G1759" s="226"/>
      <c r="H1759" s="226"/>
      <c r="I1759" s="226"/>
      <c r="J1759" s="226"/>
      <c r="K1759" s="226"/>
      <c r="L1759" s="226"/>
      <c r="M1759" s="226"/>
      <c r="N1759" s="226"/>
      <c r="O1759" s="226"/>
      <c r="P1759" s="226"/>
      <c r="Q1759" s="226"/>
      <c r="R1759" s="226"/>
      <c r="S1759" s="226"/>
      <c r="T1759" s="226"/>
      <c r="U1759" s="226"/>
      <c r="V1759" s="226">
        <f t="shared" si="58"/>
        <v>8660.1387276000005</v>
      </c>
      <c r="W1759" s="59">
        <v>8660.1405981903699</v>
      </c>
      <c r="X1759" s="59">
        <f t="shared" si="59"/>
        <v>8660.1405981903699</v>
      </c>
      <c r="Y1759" s="11" t="s">
        <v>34</v>
      </c>
      <c r="Z1759" s="229">
        <v>55</v>
      </c>
      <c r="AA1759" s="229">
        <v>23</v>
      </c>
      <c r="AB1759" s="229">
        <v>5</v>
      </c>
      <c r="AC1759" s="229" t="s">
        <v>5215</v>
      </c>
      <c r="AD1759" s="229">
        <v>1275</v>
      </c>
      <c r="AE1759" s="10">
        <v>69</v>
      </c>
    </row>
    <row r="1760" spans="1:31" ht="36" hidden="1" customHeight="1">
      <c r="A1760" s="32">
        <v>72</v>
      </c>
      <c r="B1760" s="90" t="s">
        <v>5216</v>
      </c>
      <c r="C1760" s="51" t="s">
        <v>5217</v>
      </c>
      <c r="D1760" s="51" t="s">
        <v>32</v>
      </c>
      <c r="E1760" s="229" t="s">
        <v>5208</v>
      </c>
      <c r="F1760" s="226">
        <v>53329310</v>
      </c>
      <c r="G1760" s="226"/>
      <c r="H1760" s="226"/>
      <c r="I1760" s="226"/>
      <c r="J1760" s="226"/>
      <c r="K1760" s="226"/>
      <c r="L1760" s="226"/>
      <c r="M1760" s="226"/>
      <c r="N1760" s="226"/>
      <c r="O1760" s="226"/>
      <c r="P1760" s="226"/>
      <c r="Q1760" s="226"/>
      <c r="R1760" s="226"/>
      <c r="S1760" s="226"/>
      <c r="T1760" s="226"/>
      <c r="U1760" s="226"/>
      <c r="V1760" s="226">
        <f t="shared" si="58"/>
        <v>8228.7125329999999</v>
      </c>
      <c r="W1760" s="59">
        <v>7447.4798175556407</v>
      </c>
      <c r="X1760" s="59">
        <f t="shared" si="59"/>
        <v>8228.7125329999999</v>
      </c>
      <c r="Y1760" s="11" t="s">
        <v>51</v>
      </c>
      <c r="Z1760" s="229">
        <v>55</v>
      </c>
      <c r="AA1760" s="229">
        <v>23</v>
      </c>
      <c r="AB1760" s="229">
        <v>5</v>
      </c>
      <c r="AC1760" s="229" t="s">
        <v>5218</v>
      </c>
      <c r="AD1760" s="229">
        <v>2845</v>
      </c>
      <c r="AE1760" s="10">
        <v>70</v>
      </c>
    </row>
    <row r="1761" spans="1:31" ht="36" hidden="1" customHeight="1">
      <c r="A1761" s="32">
        <v>73</v>
      </c>
      <c r="B1761" s="90" t="s">
        <v>5219</v>
      </c>
      <c r="C1761" s="51" t="s">
        <v>5217</v>
      </c>
      <c r="D1761" s="51" t="s">
        <v>32</v>
      </c>
      <c r="E1761" s="229" t="s">
        <v>5208</v>
      </c>
      <c r="F1761" s="226">
        <v>45002668</v>
      </c>
      <c r="G1761" s="226"/>
      <c r="H1761" s="226"/>
      <c r="I1761" s="226"/>
      <c r="J1761" s="226"/>
      <c r="K1761" s="226"/>
      <c r="L1761" s="226"/>
      <c r="M1761" s="226"/>
      <c r="N1761" s="226"/>
      <c r="O1761" s="226"/>
      <c r="P1761" s="226"/>
      <c r="Q1761" s="226"/>
      <c r="R1761" s="226"/>
      <c r="S1761" s="226"/>
      <c r="T1761" s="226"/>
      <c r="U1761" s="226"/>
      <c r="V1761" s="226">
        <f t="shared" si="58"/>
        <v>6943.9116724000005</v>
      </c>
      <c r="W1761" s="59">
        <v>6943.9131722852453</v>
      </c>
      <c r="X1761" s="59">
        <f t="shared" si="59"/>
        <v>6943.9131722852453</v>
      </c>
      <c r="Y1761" s="11" t="s">
        <v>34</v>
      </c>
      <c r="Z1761" s="229">
        <v>55</v>
      </c>
      <c r="AA1761" s="229">
        <v>23</v>
      </c>
      <c r="AB1761" s="229">
        <v>5</v>
      </c>
      <c r="AC1761" s="229" t="s">
        <v>5220</v>
      </c>
      <c r="AD1761" s="229">
        <v>1273</v>
      </c>
      <c r="AE1761" s="10">
        <v>71</v>
      </c>
    </row>
    <row r="1762" spans="1:31" ht="36" hidden="1" customHeight="1">
      <c r="A1762" s="32">
        <v>74</v>
      </c>
      <c r="B1762" s="90" t="s">
        <v>5221</v>
      </c>
      <c r="C1762" s="51" t="s">
        <v>5217</v>
      </c>
      <c r="D1762" s="51" t="s">
        <v>32</v>
      </c>
      <c r="E1762" s="229" t="s">
        <v>5208</v>
      </c>
      <c r="F1762" s="226">
        <v>36558123</v>
      </c>
      <c r="G1762" s="226"/>
      <c r="H1762" s="226"/>
      <c r="I1762" s="226"/>
      <c r="J1762" s="226"/>
      <c r="K1762" s="226"/>
      <c r="L1762" s="226"/>
      <c r="M1762" s="226"/>
      <c r="N1762" s="226"/>
      <c r="O1762" s="226"/>
      <c r="P1762" s="226"/>
      <c r="Q1762" s="226"/>
      <c r="R1762" s="226"/>
      <c r="S1762" s="226"/>
      <c r="T1762" s="226"/>
      <c r="U1762" s="226"/>
      <c r="V1762" s="226">
        <f t="shared" si="58"/>
        <v>5640.9183789000008</v>
      </c>
      <c r="W1762" s="59">
        <v>5640.9195973386331</v>
      </c>
      <c r="X1762" s="59">
        <f t="shared" si="59"/>
        <v>5640.9195973386331</v>
      </c>
      <c r="Y1762" s="11" t="s">
        <v>34</v>
      </c>
      <c r="Z1762" s="229">
        <v>55</v>
      </c>
      <c r="AA1762" s="229">
        <v>23</v>
      </c>
      <c r="AB1762" s="229">
        <v>5</v>
      </c>
      <c r="AC1762" s="229" t="s">
        <v>5222</v>
      </c>
      <c r="AD1762" s="229">
        <v>1280</v>
      </c>
      <c r="AE1762" s="10">
        <v>72</v>
      </c>
    </row>
    <row r="1763" spans="1:31" ht="36" hidden="1" customHeight="1">
      <c r="A1763" s="32">
        <v>75</v>
      </c>
      <c r="B1763" s="90" t="s">
        <v>5223</v>
      </c>
      <c r="C1763" s="51" t="s">
        <v>5207</v>
      </c>
      <c r="D1763" s="51" t="s">
        <v>32</v>
      </c>
      <c r="E1763" s="229" t="s">
        <v>5210</v>
      </c>
      <c r="F1763" s="226">
        <v>35266126</v>
      </c>
      <c r="G1763" s="226"/>
      <c r="H1763" s="226"/>
      <c r="I1763" s="226"/>
      <c r="J1763" s="226"/>
      <c r="K1763" s="226"/>
      <c r="L1763" s="226"/>
      <c r="M1763" s="226"/>
      <c r="N1763" s="226"/>
      <c r="O1763" s="226"/>
      <c r="P1763" s="226"/>
      <c r="Q1763" s="226"/>
      <c r="R1763" s="226"/>
      <c r="S1763" s="226"/>
      <c r="T1763" s="226"/>
      <c r="U1763" s="226"/>
      <c r="V1763" s="226">
        <f t="shared" si="58"/>
        <v>5441.5632418000005</v>
      </c>
      <c r="W1763" s="59">
        <v>5441.564417177914</v>
      </c>
      <c r="X1763" s="59">
        <f t="shared" si="59"/>
        <v>5441.564417177914</v>
      </c>
      <c r="Y1763" s="11" t="s">
        <v>34</v>
      </c>
      <c r="Z1763" s="229">
        <v>55</v>
      </c>
      <c r="AA1763" s="229">
        <v>23</v>
      </c>
      <c r="AB1763" s="229">
        <v>5</v>
      </c>
      <c r="AC1763" s="229" t="s">
        <v>5224</v>
      </c>
      <c r="AD1763" s="229">
        <v>1288</v>
      </c>
      <c r="AE1763" s="10">
        <v>73</v>
      </c>
    </row>
    <row r="1764" spans="1:31" ht="36" hidden="1" customHeight="1">
      <c r="A1764" s="32">
        <v>76</v>
      </c>
      <c r="B1764" s="90" t="s">
        <v>5225</v>
      </c>
      <c r="C1764" s="51" t="s">
        <v>5226</v>
      </c>
      <c r="D1764" s="51" t="s">
        <v>32</v>
      </c>
      <c r="E1764" s="229" t="s">
        <v>5227</v>
      </c>
      <c r="F1764" s="226">
        <v>36228125</v>
      </c>
      <c r="G1764" s="226"/>
      <c r="H1764" s="226"/>
      <c r="I1764" s="226"/>
      <c r="J1764" s="226"/>
      <c r="K1764" s="226"/>
      <c r="L1764" s="226"/>
      <c r="M1764" s="226"/>
      <c r="N1764" s="226"/>
      <c r="O1764" s="226"/>
      <c r="P1764" s="226"/>
      <c r="Q1764" s="226"/>
      <c r="R1764" s="226"/>
      <c r="S1764" s="226"/>
      <c r="T1764" s="226"/>
      <c r="U1764" s="226"/>
      <c r="V1764" s="226">
        <f t="shared" si="58"/>
        <v>5589.9996875000006</v>
      </c>
      <c r="W1764" s="59">
        <v>5590.0008949401936</v>
      </c>
      <c r="X1764" s="59">
        <f t="shared" si="59"/>
        <v>5590.0008949401936</v>
      </c>
      <c r="Y1764" s="11" t="s">
        <v>34</v>
      </c>
      <c r="Z1764" s="229">
        <v>55</v>
      </c>
      <c r="AA1764" s="229">
        <v>23</v>
      </c>
      <c r="AB1764" s="229">
        <v>5</v>
      </c>
      <c r="AC1764" s="229" t="s">
        <v>5228</v>
      </c>
      <c r="AD1764" s="229">
        <v>1304</v>
      </c>
      <c r="AE1764" s="10">
        <v>74</v>
      </c>
    </row>
    <row r="1765" spans="1:31" ht="36" hidden="1" customHeight="1">
      <c r="A1765" s="32">
        <v>77</v>
      </c>
      <c r="B1765" s="90" t="s">
        <v>5229</v>
      </c>
      <c r="C1765" s="51" t="s">
        <v>5230</v>
      </c>
      <c r="D1765" s="51" t="s">
        <v>32</v>
      </c>
      <c r="E1765" s="229" t="s">
        <v>5231</v>
      </c>
      <c r="F1765" s="226">
        <v>32126113</v>
      </c>
      <c r="G1765" s="226"/>
      <c r="H1765" s="226"/>
      <c r="I1765" s="226"/>
      <c r="J1765" s="226"/>
      <c r="K1765" s="226"/>
      <c r="L1765" s="226"/>
      <c r="M1765" s="226"/>
      <c r="N1765" s="226"/>
      <c r="O1765" s="226"/>
      <c r="P1765" s="226"/>
      <c r="Q1765" s="226"/>
      <c r="R1765" s="226"/>
      <c r="S1765" s="226"/>
      <c r="T1765" s="226"/>
      <c r="U1765" s="226"/>
      <c r="V1765" s="226">
        <f t="shared" si="58"/>
        <v>4957.0592359000002</v>
      </c>
      <c r="W1765" s="59">
        <v>4957.060306625026</v>
      </c>
      <c r="X1765" s="59">
        <f t="shared" si="59"/>
        <v>4957.060306625026</v>
      </c>
      <c r="Y1765" s="11" t="s">
        <v>34</v>
      </c>
      <c r="Z1765" s="229">
        <v>55</v>
      </c>
      <c r="AA1765" s="229">
        <v>23</v>
      </c>
      <c r="AB1765" s="229">
        <v>5</v>
      </c>
      <c r="AC1765" s="229"/>
      <c r="AD1765" s="229"/>
      <c r="AE1765" s="10">
        <v>75</v>
      </c>
    </row>
    <row r="1766" spans="1:31" ht="36" hidden="1" customHeight="1">
      <c r="A1766" s="32">
        <v>78</v>
      </c>
      <c r="B1766" s="90" t="s">
        <v>5232</v>
      </c>
      <c r="C1766" s="51" t="s">
        <v>5207</v>
      </c>
      <c r="D1766" s="51" t="s">
        <v>32</v>
      </c>
      <c r="E1766" s="229" t="s">
        <v>4691</v>
      </c>
      <c r="F1766" s="226">
        <v>31266478</v>
      </c>
      <c r="G1766" s="226"/>
      <c r="H1766" s="226"/>
      <c r="I1766" s="226"/>
      <c r="J1766" s="226"/>
      <c r="K1766" s="226"/>
      <c r="L1766" s="226"/>
      <c r="M1766" s="226"/>
      <c r="N1766" s="226"/>
      <c r="O1766" s="226"/>
      <c r="P1766" s="226"/>
      <c r="Q1766" s="226"/>
      <c r="R1766" s="226"/>
      <c r="S1766" s="226"/>
      <c r="T1766" s="226"/>
      <c r="U1766" s="226"/>
      <c r="V1766" s="226">
        <f t="shared" si="58"/>
        <v>4824.4175554000003</v>
      </c>
      <c r="W1766" s="59">
        <v>4824.4185974744169</v>
      </c>
      <c r="X1766" s="59">
        <f t="shared" si="59"/>
        <v>4824.4185974744169</v>
      </c>
      <c r="Y1766" s="11" t="s">
        <v>34</v>
      </c>
      <c r="Z1766" s="229">
        <v>55</v>
      </c>
      <c r="AA1766" s="229">
        <v>23</v>
      </c>
      <c r="AB1766" s="229">
        <v>5</v>
      </c>
      <c r="AC1766" s="229" t="s">
        <v>5233</v>
      </c>
      <c r="AD1766" s="229">
        <v>2832</v>
      </c>
      <c r="AE1766" s="10">
        <v>76</v>
      </c>
    </row>
    <row r="1767" spans="1:31" ht="36" hidden="1" customHeight="1">
      <c r="A1767" s="32">
        <v>79</v>
      </c>
      <c r="B1767" s="90" t="s">
        <v>5234</v>
      </c>
      <c r="C1767" s="51" t="s">
        <v>5217</v>
      </c>
      <c r="D1767" s="51" t="s">
        <v>32</v>
      </c>
      <c r="E1767" s="229" t="s">
        <v>4691</v>
      </c>
      <c r="F1767" s="226">
        <v>25326126</v>
      </c>
      <c r="G1767" s="226"/>
      <c r="H1767" s="226"/>
      <c r="I1767" s="226"/>
      <c r="J1767" s="226"/>
      <c r="K1767" s="226"/>
      <c r="L1767" s="226"/>
      <c r="M1767" s="226"/>
      <c r="N1767" s="226"/>
      <c r="O1767" s="226"/>
      <c r="P1767" s="226"/>
      <c r="Q1767" s="226"/>
      <c r="R1767" s="226"/>
      <c r="S1767" s="226"/>
      <c r="T1767" s="226"/>
      <c r="U1767" s="226"/>
      <c r="V1767" s="226">
        <f t="shared" si="58"/>
        <v>3907.8212418000003</v>
      </c>
      <c r="W1767" s="59">
        <v>3907.8220858895706</v>
      </c>
      <c r="X1767" s="59">
        <f t="shared" si="59"/>
        <v>3907.8220858895706</v>
      </c>
      <c r="Y1767" s="11" t="s">
        <v>34</v>
      </c>
      <c r="Z1767" s="229">
        <v>55</v>
      </c>
      <c r="AA1767" s="229">
        <v>23</v>
      </c>
      <c r="AB1767" s="229">
        <v>5</v>
      </c>
      <c r="AC1767" s="229" t="s">
        <v>5235</v>
      </c>
      <c r="AD1767" s="229">
        <v>1297</v>
      </c>
      <c r="AE1767" s="10">
        <v>77</v>
      </c>
    </row>
    <row r="1768" spans="1:31" ht="36" hidden="1" customHeight="1">
      <c r="A1768" s="32">
        <v>80</v>
      </c>
      <c r="B1768" s="90" t="s">
        <v>5236</v>
      </c>
      <c r="C1768" s="51" t="s">
        <v>5237</v>
      </c>
      <c r="D1768" s="51" t="s">
        <v>32</v>
      </c>
      <c r="E1768" s="229" t="s">
        <v>5208</v>
      </c>
      <c r="F1768" s="226">
        <v>17942120</v>
      </c>
      <c r="G1768" s="226"/>
      <c r="H1768" s="226"/>
      <c r="I1768" s="226"/>
      <c r="J1768" s="226"/>
      <c r="K1768" s="226"/>
      <c r="L1768" s="226"/>
      <c r="M1768" s="226"/>
      <c r="N1768" s="226"/>
      <c r="O1768" s="226"/>
      <c r="P1768" s="226"/>
      <c r="Q1768" s="226"/>
      <c r="R1768" s="226"/>
      <c r="S1768" s="226"/>
      <c r="T1768" s="226"/>
      <c r="U1768" s="226"/>
      <c r="V1768" s="226">
        <f t="shared" si="58"/>
        <v>2768.4691160000002</v>
      </c>
      <c r="W1768" s="59">
        <v>2756.7433743565689</v>
      </c>
      <c r="X1768" s="59">
        <f t="shared" si="59"/>
        <v>2768.4691160000002</v>
      </c>
      <c r="Y1768" s="11" t="s">
        <v>51</v>
      </c>
      <c r="Z1768" s="229">
        <v>55</v>
      </c>
      <c r="AA1768" s="229">
        <v>23</v>
      </c>
      <c r="AB1768" s="229">
        <v>5</v>
      </c>
      <c r="AC1768" s="229" t="s">
        <v>5238</v>
      </c>
      <c r="AD1768" s="229">
        <v>1337</v>
      </c>
      <c r="AE1768" s="10">
        <v>78</v>
      </c>
    </row>
    <row r="1769" spans="1:31" ht="36" hidden="1" customHeight="1">
      <c r="A1769" s="32">
        <v>81</v>
      </c>
      <c r="B1769" s="90" t="s">
        <v>5239</v>
      </c>
      <c r="C1769" s="51" t="s">
        <v>5240</v>
      </c>
      <c r="D1769" s="51" t="s">
        <v>32</v>
      </c>
      <c r="E1769" s="229" t="s">
        <v>5210</v>
      </c>
      <c r="F1769" s="226">
        <v>20128521</v>
      </c>
      <c r="G1769" s="226"/>
      <c r="H1769" s="226"/>
      <c r="I1769" s="226"/>
      <c r="J1769" s="226"/>
      <c r="K1769" s="226"/>
      <c r="L1769" s="226"/>
      <c r="M1769" s="226"/>
      <c r="N1769" s="226"/>
      <c r="O1769" s="226"/>
      <c r="P1769" s="226"/>
      <c r="Q1769" s="226"/>
      <c r="R1769" s="226"/>
      <c r="S1769" s="226"/>
      <c r="T1769" s="226"/>
      <c r="U1769" s="226"/>
      <c r="V1769" s="226">
        <f t="shared" si="58"/>
        <v>3105.8307903</v>
      </c>
      <c r="W1769" s="59">
        <v>3105.8314611595956</v>
      </c>
      <c r="X1769" s="59">
        <f t="shared" si="59"/>
        <v>3105.8314611595956</v>
      </c>
      <c r="Y1769" s="11" t="s">
        <v>34</v>
      </c>
      <c r="Z1769" s="229">
        <v>55</v>
      </c>
      <c r="AA1769" s="229">
        <v>23</v>
      </c>
      <c r="AB1769" s="229">
        <v>5</v>
      </c>
      <c r="AC1769" s="229" t="s">
        <v>5241</v>
      </c>
      <c r="AD1769" s="229">
        <v>1363</v>
      </c>
      <c r="AE1769" s="10">
        <v>79</v>
      </c>
    </row>
    <row r="1770" spans="1:31" ht="36" hidden="1" customHeight="1">
      <c r="A1770" s="32">
        <v>82</v>
      </c>
      <c r="B1770" s="90" t="s">
        <v>5242</v>
      </c>
      <c r="C1770" s="51" t="s">
        <v>5243</v>
      </c>
      <c r="D1770" s="51" t="s">
        <v>32</v>
      </c>
      <c r="E1770" s="229" t="s">
        <v>5244</v>
      </c>
      <c r="F1770" s="226">
        <v>15221472</v>
      </c>
      <c r="G1770" s="226"/>
      <c r="H1770" s="226"/>
      <c r="I1770" s="226"/>
      <c r="J1770" s="226"/>
      <c r="K1770" s="226"/>
      <c r="L1770" s="226"/>
      <c r="M1770" s="226"/>
      <c r="N1770" s="226"/>
      <c r="O1770" s="226"/>
      <c r="P1770" s="226"/>
      <c r="Q1770" s="226"/>
      <c r="R1770" s="226"/>
      <c r="S1770" s="226"/>
      <c r="T1770" s="226"/>
      <c r="U1770" s="226"/>
      <c r="V1770" s="226">
        <f t="shared" si="58"/>
        <v>2348.6731296000003</v>
      </c>
      <c r="W1770" s="59">
        <v>2348.6736369135056</v>
      </c>
      <c r="X1770" s="59">
        <f t="shared" si="59"/>
        <v>2348.6736369135056</v>
      </c>
      <c r="Y1770" s="11" t="s">
        <v>34</v>
      </c>
      <c r="Z1770" s="229">
        <v>55</v>
      </c>
      <c r="AA1770" s="229">
        <v>23</v>
      </c>
      <c r="AB1770" s="229">
        <v>5</v>
      </c>
      <c r="AC1770" s="229" t="s">
        <v>5245</v>
      </c>
      <c r="AD1770" s="229">
        <v>1361</v>
      </c>
      <c r="AE1770" s="10">
        <v>80</v>
      </c>
    </row>
    <row r="1771" spans="1:31" ht="36" hidden="1" customHeight="1">
      <c r="A1771" s="32">
        <v>83</v>
      </c>
      <c r="B1771" s="90" t="s">
        <v>5246</v>
      </c>
      <c r="C1771" s="51" t="s">
        <v>5247</v>
      </c>
      <c r="D1771" s="51" t="s">
        <v>32</v>
      </c>
      <c r="E1771" s="229" t="s">
        <v>5231</v>
      </c>
      <c r="F1771" s="226">
        <v>14250540</v>
      </c>
      <c r="G1771" s="226"/>
      <c r="H1771" s="226"/>
      <c r="I1771" s="226"/>
      <c r="J1771" s="226"/>
      <c r="K1771" s="226"/>
      <c r="L1771" s="226"/>
      <c r="M1771" s="226"/>
      <c r="N1771" s="226"/>
      <c r="O1771" s="226"/>
      <c r="P1771" s="226"/>
      <c r="Q1771" s="226"/>
      <c r="R1771" s="226"/>
      <c r="S1771" s="226"/>
      <c r="T1771" s="226"/>
      <c r="U1771" s="226"/>
      <c r="V1771" s="226">
        <f t="shared" si="58"/>
        <v>2198.858322</v>
      </c>
      <c r="W1771" s="59">
        <v>2025.2385478515264</v>
      </c>
      <c r="X1771" s="59">
        <f t="shared" si="59"/>
        <v>2198.858322</v>
      </c>
      <c r="Y1771" s="11" t="s">
        <v>51</v>
      </c>
      <c r="Z1771" s="229">
        <v>55</v>
      </c>
      <c r="AA1771" s="229">
        <v>23</v>
      </c>
      <c r="AB1771" s="229">
        <v>5</v>
      </c>
      <c r="AC1771" s="229"/>
      <c r="AD1771" s="229"/>
      <c r="AE1771" s="10">
        <v>81</v>
      </c>
    </row>
    <row r="1772" spans="1:31" ht="36" hidden="1" customHeight="1">
      <c r="A1772" s="32">
        <v>84</v>
      </c>
      <c r="B1772" s="90" t="s">
        <v>5248</v>
      </c>
      <c r="C1772" s="51" t="s">
        <v>5217</v>
      </c>
      <c r="D1772" s="51" t="s">
        <v>32</v>
      </c>
      <c r="E1772" s="229" t="s">
        <v>2423</v>
      </c>
      <c r="F1772" s="226">
        <v>7526835</v>
      </c>
      <c r="G1772" s="226"/>
      <c r="H1772" s="226"/>
      <c r="I1772" s="226"/>
      <c r="J1772" s="226"/>
      <c r="K1772" s="226"/>
      <c r="L1772" s="226"/>
      <c r="M1772" s="226"/>
      <c r="N1772" s="226"/>
      <c r="O1772" s="226"/>
      <c r="P1772" s="226"/>
      <c r="Q1772" s="226"/>
      <c r="R1772" s="226"/>
      <c r="S1772" s="226"/>
      <c r="T1772" s="226"/>
      <c r="U1772" s="226"/>
      <c r="V1772" s="226">
        <f t="shared" si="58"/>
        <v>1161.3906405</v>
      </c>
      <c r="W1772" s="59">
        <v>1161.3908913604325</v>
      </c>
      <c r="X1772" s="59">
        <f t="shared" si="59"/>
        <v>1161.3908913604325</v>
      </c>
      <c r="Y1772" s="11" t="s">
        <v>34</v>
      </c>
      <c r="Z1772" s="229">
        <v>55</v>
      </c>
      <c r="AA1772" s="229">
        <v>23</v>
      </c>
      <c r="AB1772" s="229">
        <v>5</v>
      </c>
      <c r="AC1772" s="229" t="s">
        <v>5249</v>
      </c>
      <c r="AD1772" s="229">
        <v>1357</v>
      </c>
      <c r="AE1772" s="10">
        <v>82</v>
      </c>
    </row>
    <row r="1773" spans="1:31" ht="36" hidden="1" customHeight="1">
      <c r="A1773" s="32">
        <v>85</v>
      </c>
      <c r="B1773" s="51" t="s">
        <v>5250</v>
      </c>
      <c r="C1773" s="52" t="s">
        <v>5251</v>
      </c>
      <c r="D1773" s="52" t="s">
        <v>32</v>
      </c>
      <c r="E1773" s="52" t="s">
        <v>5252</v>
      </c>
      <c r="F1773" s="226">
        <v>19938599</v>
      </c>
      <c r="G1773" s="226"/>
      <c r="H1773" s="226"/>
      <c r="I1773" s="226"/>
      <c r="J1773" s="226"/>
      <c r="K1773" s="226"/>
      <c r="L1773" s="226"/>
      <c r="M1773" s="226"/>
      <c r="N1773" s="226"/>
      <c r="O1773" s="226"/>
      <c r="P1773" s="226"/>
      <c r="Q1773" s="226"/>
      <c r="R1773" s="226"/>
      <c r="S1773" s="226"/>
      <c r="T1773" s="226"/>
      <c r="U1773" s="226"/>
      <c r="V1773" s="226">
        <f t="shared" si="58"/>
        <v>3076.5258257</v>
      </c>
      <c r="W1773" s="59">
        <v>3076.5258257</v>
      </c>
      <c r="X1773" s="59">
        <f t="shared" si="59"/>
        <v>3076.5258257</v>
      </c>
      <c r="Y1773" s="11" t="s">
        <v>34</v>
      </c>
      <c r="Z1773" s="52">
        <v>55</v>
      </c>
      <c r="AA1773" s="52">
        <v>23</v>
      </c>
      <c r="AB1773" s="52">
        <v>5</v>
      </c>
      <c r="AC1773" s="52" t="s">
        <v>5253</v>
      </c>
      <c r="AD1773" s="52">
        <v>1302</v>
      </c>
      <c r="AE1773" s="10">
        <v>83</v>
      </c>
    </row>
    <row r="1774" spans="1:31" ht="36" hidden="1" customHeight="1">
      <c r="A1774" s="32">
        <v>86</v>
      </c>
      <c r="B1774" s="51" t="s">
        <v>5254</v>
      </c>
      <c r="C1774" s="52" t="s">
        <v>5255</v>
      </c>
      <c r="D1774" s="52" t="s">
        <v>32</v>
      </c>
      <c r="E1774" s="52" t="s">
        <v>1284</v>
      </c>
      <c r="F1774" s="226">
        <v>8800300</v>
      </c>
      <c r="G1774" s="226"/>
      <c r="H1774" s="226"/>
      <c r="I1774" s="226"/>
      <c r="J1774" s="226"/>
      <c r="K1774" s="226"/>
      <c r="L1774" s="226"/>
      <c r="M1774" s="226"/>
      <c r="N1774" s="226"/>
      <c r="O1774" s="226"/>
      <c r="P1774" s="226"/>
      <c r="Q1774" s="226"/>
      <c r="R1774" s="226"/>
      <c r="S1774" s="226"/>
      <c r="T1774" s="226"/>
      <c r="U1774" s="226"/>
      <c r="V1774" s="226">
        <f t="shared" si="58"/>
        <v>1357.8862900000001</v>
      </c>
      <c r="W1774" s="59">
        <v>1357.8862900000001</v>
      </c>
      <c r="X1774" s="59">
        <f t="shared" si="59"/>
        <v>1357.8862900000001</v>
      </c>
      <c r="Y1774" s="11" t="s">
        <v>34</v>
      </c>
      <c r="Z1774" s="52">
        <v>55</v>
      </c>
      <c r="AA1774" s="52">
        <v>23</v>
      </c>
      <c r="AB1774" s="52">
        <v>5</v>
      </c>
      <c r="AC1774" s="52" t="s">
        <v>5256</v>
      </c>
      <c r="AD1774" s="52">
        <v>1358</v>
      </c>
      <c r="AE1774" s="10">
        <v>84</v>
      </c>
    </row>
    <row r="1775" spans="1:31" ht="36" hidden="1" customHeight="1">
      <c r="A1775" s="32">
        <v>87</v>
      </c>
      <c r="B1775" s="51" t="s">
        <v>5257</v>
      </c>
      <c r="C1775" s="51" t="s">
        <v>5258</v>
      </c>
      <c r="D1775" s="51" t="s">
        <v>32</v>
      </c>
      <c r="E1775" s="52" t="s">
        <v>1284</v>
      </c>
      <c r="F1775" s="226">
        <v>8732260</v>
      </c>
      <c r="G1775" s="226"/>
      <c r="H1775" s="226"/>
      <c r="I1775" s="226"/>
      <c r="J1775" s="226"/>
      <c r="K1775" s="226"/>
      <c r="L1775" s="226"/>
      <c r="M1775" s="226"/>
      <c r="N1775" s="226"/>
      <c r="O1775" s="226"/>
      <c r="P1775" s="226"/>
      <c r="Q1775" s="226"/>
      <c r="R1775" s="226"/>
      <c r="S1775" s="226"/>
      <c r="T1775" s="226"/>
      <c r="U1775" s="226"/>
      <c r="V1775" s="226">
        <f t="shared" si="58"/>
        <v>1347.3877180000002</v>
      </c>
      <c r="W1775" s="59">
        <v>1159.1417180000001</v>
      </c>
      <c r="X1775" s="59">
        <f t="shared" si="59"/>
        <v>1347.3877180000002</v>
      </c>
      <c r="Y1775" s="11" t="s">
        <v>51</v>
      </c>
      <c r="Z1775" s="52">
        <v>55</v>
      </c>
      <c r="AA1775" s="52">
        <v>23</v>
      </c>
      <c r="AB1775" s="52">
        <v>5</v>
      </c>
      <c r="AC1775" s="52" t="s">
        <v>5259</v>
      </c>
      <c r="AD1775" s="52">
        <v>1348</v>
      </c>
      <c r="AE1775" s="10">
        <v>85</v>
      </c>
    </row>
    <row r="1776" spans="1:31" ht="36" hidden="1" customHeight="1">
      <c r="A1776" s="32">
        <v>88</v>
      </c>
      <c r="B1776" s="51" t="s">
        <v>5260</v>
      </c>
      <c r="C1776" s="52" t="s">
        <v>5261</v>
      </c>
      <c r="D1776" s="52" t="s">
        <v>32</v>
      </c>
      <c r="E1776" s="52" t="s">
        <v>2423</v>
      </c>
      <c r="F1776" s="226">
        <v>16464062</v>
      </c>
      <c r="G1776" s="226"/>
      <c r="H1776" s="226"/>
      <c r="I1776" s="226"/>
      <c r="J1776" s="226"/>
      <c r="K1776" s="226"/>
      <c r="L1776" s="226"/>
      <c r="M1776" s="226"/>
      <c r="N1776" s="226"/>
      <c r="O1776" s="226"/>
      <c r="P1776" s="226"/>
      <c r="Q1776" s="226"/>
      <c r="R1776" s="226"/>
      <c r="S1776" s="226"/>
      <c r="T1776" s="226"/>
      <c r="U1776" s="226"/>
      <c r="V1776" s="226">
        <f t="shared" si="58"/>
        <v>2540.4047666000001</v>
      </c>
      <c r="W1776" s="59">
        <v>2173.6336666000002</v>
      </c>
      <c r="X1776" s="59">
        <f t="shared" si="59"/>
        <v>2540.4047666000001</v>
      </c>
      <c r="Y1776" s="11" t="s">
        <v>51</v>
      </c>
      <c r="Z1776" s="52">
        <v>55</v>
      </c>
      <c r="AA1776" s="52">
        <v>23</v>
      </c>
      <c r="AB1776" s="52">
        <v>5</v>
      </c>
      <c r="AC1776" s="52" t="s">
        <v>5262</v>
      </c>
      <c r="AD1776" s="52">
        <v>1292</v>
      </c>
      <c r="AE1776" s="10">
        <v>86</v>
      </c>
    </row>
    <row r="1777" spans="1:31" ht="36" hidden="1" customHeight="1">
      <c r="A1777" s="32">
        <v>89</v>
      </c>
      <c r="B1777" s="51" t="s">
        <v>5263</v>
      </c>
      <c r="C1777" s="52" t="s">
        <v>5264</v>
      </c>
      <c r="D1777" s="52" t="s">
        <v>32</v>
      </c>
      <c r="E1777" s="52" t="s">
        <v>5265</v>
      </c>
      <c r="F1777" s="226">
        <v>65516000</v>
      </c>
      <c r="G1777" s="226"/>
      <c r="H1777" s="226"/>
      <c r="I1777" s="226"/>
      <c r="J1777" s="226"/>
      <c r="K1777" s="226">
        <v>747</v>
      </c>
      <c r="L1777" s="226"/>
      <c r="M1777" s="226"/>
      <c r="N1777" s="226"/>
      <c r="O1777" s="226"/>
      <c r="P1777" s="226"/>
      <c r="Q1777" s="226"/>
      <c r="R1777" s="226"/>
      <c r="S1777" s="226"/>
      <c r="T1777" s="226"/>
      <c r="U1777" s="226"/>
      <c r="V1777" s="226">
        <f t="shared" si="58"/>
        <v>10871.058800000001</v>
      </c>
      <c r="W1777" s="59">
        <v>9624</v>
      </c>
      <c r="X1777" s="59">
        <f t="shared" si="59"/>
        <v>10871.058800000001</v>
      </c>
      <c r="Y1777" s="11" t="s">
        <v>51</v>
      </c>
      <c r="Z1777" s="52">
        <v>55</v>
      </c>
      <c r="AA1777" s="52">
        <v>23</v>
      </c>
      <c r="AB1777" s="52">
        <v>5</v>
      </c>
      <c r="AC1777" s="52" t="s">
        <v>5266</v>
      </c>
      <c r="AD1777" s="52">
        <v>1270</v>
      </c>
      <c r="AE1777" s="10">
        <v>87</v>
      </c>
    </row>
    <row r="1778" spans="1:31" ht="36" hidden="1" customHeight="1">
      <c r="A1778" s="32">
        <v>90</v>
      </c>
      <c r="B1778" s="51" t="s">
        <v>5267</v>
      </c>
      <c r="C1778" s="51" t="s">
        <v>5268</v>
      </c>
      <c r="D1778" s="51" t="s">
        <v>32</v>
      </c>
      <c r="E1778" s="52" t="s">
        <v>5265</v>
      </c>
      <c r="F1778" s="226">
        <v>44468000</v>
      </c>
      <c r="G1778" s="226"/>
      <c r="H1778" s="226"/>
      <c r="I1778" s="226"/>
      <c r="J1778" s="226"/>
      <c r="K1778" s="226"/>
      <c r="L1778" s="226"/>
      <c r="M1778" s="226"/>
      <c r="N1778" s="226"/>
      <c r="O1778" s="226"/>
      <c r="P1778" s="226"/>
      <c r="Q1778" s="226"/>
      <c r="R1778" s="226"/>
      <c r="S1778" s="226"/>
      <c r="T1778" s="226"/>
      <c r="U1778" s="226"/>
      <c r="V1778" s="226">
        <f t="shared" si="58"/>
        <v>6861.4124000000002</v>
      </c>
      <c r="W1778" s="59">
        <v>5937.9269000000004</v>
      </c>
      <c r="X1778" s="59">
        <f t="shared" si="59"/>
        <v>6861.4124000000002</v>
      </c>
      <c r="Y1778" s="11" t="s">
        <v>51</v>
      </c>
      <c r="Z1778" s="52">
        <v>55</v>
      </c>
      <c r="AA1778" s="52">
        <v>23</v>
      </c>
      <c r="AB1778" s="52">
        <v>5</v>
      </c>
      <c r="AC1778" s="52" t="s">
        <v>5269</v>
      </c>
      <c r="AD1778" s="52">
        <v>1257</v>
      </c>
      <c r="AE1778" s="10">
        <v>88</v>
      </c>
    </row>
    <row r="1779" spans="1:31" ht="36" hidden="1" customHeight="1">
      <c r="A1779" s="32">
        <v>91</v>
      </c>
      <c r="B1779" s="51" t="s">
        <v>5270</v>
      </c>
      <c r="C1779" s="52" t="s">
        <v>5271</v>
      </c>
      <c r="D1779" s="52" t="s">
        <v>32</v>
      </c>
      <c r="E1779" s="52" t="s">
        <v>2423</v>
      </c>
      <c r="F1779" s="226">
        <v>14842951</v>
      </c>
      <c r="G1779" s="226"/>
      <c r="H1779" s="226"/>
      <c r="I1779" s="226"/>
      <c r="J1779" s="226"/>
      <c r="K1779" s="226"/>
      <c r="L1779" s="226"/>
      <c r="M1779" s="226"/>
      <c r="N1779" s="226"/>
      <c r="O1779" s="226"/>
      <c r="P1779" s="226"/>
      <c r="Q1779" s="226"/>
      <c r="R1779" s="226"/>
      <c r="S1779" s="226"/>
      <c r="T1779" s="226"/>
      <c r="U1779" s="226"/>
      <c r="V1779" s="226">
        <f t="shared" si="58"/>
        <v>2290.2673393</v>
      </c>
      <c r="W1779" s="59">
        <v>2290.2673393</v>
      </c>
      <c r="X1779" s="59">
        <f t="shared" si="59"/>
        <v>2290.2673393</v>
      </c>
      <c r="Y1779" s="11" t="s">
        <v>34</v>
      </c>
      <c r="Z1779" s="52">
        <v>55</v>
      </c>
      <c r="AA1779" s="52">
        <v>23</v>
      </c>
      <c r="AB1779" s="52">
        <v>5</v>
      </c>
      <c r="AC1779" s="52" t="s">
        <v>5272</v>
      </c>
      <c r="AD1779" s="52">
        <v>1345</v>
      </c>
      <c r="AE1779" s="10">
        <v>89</v>
      </c>
    </row>
    <row r="1780" spans="1:31" ht="36" hidden="1" customHeight="1">
      <c r="A1780" s="32">
        <v>92</v>
      </c>
      <c r="B1780" s="51" t="s">
        <v>5273</v>
      </c>
      <c r="C1780" s="51" t="s">
        <v>5274</v>
      </c>
      <c r="D1780" s="51" t="s">
        <v>32</v>
      </c>
      <c r="E1780" s="52" t="s">
        <v>4821</v>
      </c>
      <c r="F1780" s="226">
        <v>7881000</v>
      </c>
      <c r="G1780" s="226"/>
      <c r="H1780" s="226"/>
      <c r="I1780" s="226"/>
      <c r="J1780" s="226"/>
      <c r="K1780" s="226"/>
      <c r="L1780" s="226"/>
      <c r="M1780" s="226"/>
      <c r="N1780" s="226"/>
      <c r="O1780" s="226"/>
      <c r="P1780" s="226"/>
      <c r="Q1780" s="226"/>
      <c r="R1780" s="226"/>
      <c r="S1780" s="226"/>
      <c r="T1780" s="226"/>
      <c r="U1780" s="226"/>
      <c r="V1780" s="226">
        <f t="shared" si="58"/>
        <v>1216.0383000000002</v>
      </c>
      <c r="W1780" s="59">
        <v>1053.4061000000002</v>
      </c>
      <c r="X1780" s="59">
        <f t="shared" si="59"/>
        <v>1216.0383000000002</v>
      </c>
      <c r="Y1780" s="11" t="s">
        <v>51</v>
      </c>
      <c r="Z1780" s="52">
        <v>55</v>
      </c>
      <c r="AA1780" s="52">
        <v>23</v>
      </c>
      <c r="AB1780" s="52">
        <v>5</v>
      </c>
      <c r="AC1780" s="52" t="s">
        <v>5275</v>
      </c>
      <c r="AD1780" s="52">
        <v>2867</v>
      </c>
      <c r="AE1780" s="10">
        <v>90</v>
      </c>
    </row>
    <row r="1781" spans="1:31" ht="36" hidden="1" customHeight="1">
      <c r="A1781" s="32">
        <v>93</v>
      </c>
      <c r="B1781" s="51" t="s">
        <v>5276</v>
      </c>
      <c r="C1781" s="52" t="s">
        <v>5277</v>
      </c>
      <c r="D1781" s="52" t="s">
        <v>32</v>
      </c>
      <c r="E1781" s="52" t="s">
        <v>2423</v>
      </c>
      <c r="F1781" s="226">
        <v>8415391</v>
      </c>
      <c r="G1781" s="226"/>
      <c r="H1781" s="226"/>
      <c r="I1781" s="226"/>
      <c r="J1781" s="226"/>
      <c r="K1781" s="226"/>
      <c r="L1781" s="226"/>
      <c r="M1781" s="226"/>
      <c r="N1781" s="226"/>
      <c r="O1781" s="226"/>
      <c r="P1781" s="226"/>
      <c r="Q1781" s="226"/>
      <c r="R1781" s="226"/>
      <c r="S1781" s="226"/>
      <c r="T1781" s="226"/>
      <c r="U1781" s="226"/>
      <c r="V1781" s="226">
        <f t="shared" si="58"/>
        <v>1298.4948313</v>
      </c>
      <c r="W1781" s="59">
        <v>1298.4948313</v>
      </c>
      <c r="X1781" s="59">
        <f t="shared" si="59"/>
        <v>1298.4948313</v>
      </c>
      <c r="Y1781" s="11" t="s">
        <v>34</v>
      </c>
      <c r="Z1781" s="52">
        <v>55</v>
      </c>
      <c r="AA1781" s="52">
        <v>23</v>
      </c>
      <c r="AB1781" s="52">
        <v>5</v>
      </c>
      <c r="AC1781" s="52" t="s">
        <v>5278</v>
      </c>
      <c r="AD1781" s="52">
        <v>2844</v>
      </c>
      <c r="AE1781" s="10">
        <v>91</v>
      </c>
    </row>
    <row r="1782" spans="1:31" ht="36" hidden="1" customHeight="1">
      <c r="A1782" s="32">
        <v>94</v>
      </c>
      <c r="B1782" s="51" t="s">
        <v>5279</v>
      </c>
      <c r="C1782" s="52" t="s">
        <v>5280</v>
      </c>
      <c r="D1782" s="52" t="s">
        <v>32</v>
      </c>
      <c r="E1782" s="52" t="s">
        <v>5281</v>
      </c>
      <c r="F1782" s="226">
        <v>279014800</v>
      </c>
      <c r="G1782" s="226"/>
      <c r="H1782" s="226"/>
      <c r="I1782" s="226"/>
      <c r="J1782" s="226"/>
      <c r="K1782" s="226"/>
      <c r="L1782" s="226"/>
      <c r="M1782" s="226"/>
      <c r="N1782" s="226"/>
      <c r="O1782" s="226"/>
      <c r="P1782" s="226"/>
      <c r="Q1782" s="226"/>
      <c r="R1782" s="226"/>
      <c r="S1782" s="226"/>
      <c r="T1782" s="226"/>
      <c r="U1782" s="226"/>
      <c r="V1782" s="226">
        <f t="shared" si="58"/>
        <v>43051.983640000006</v>
      </c>
      <c r="W1782" s="59">
        <v>36837.85974</v>
      </c>
      <c r="X1782" s="59">
        <f t="shared" si="59"/>
        <v>43051.983640000006</v>
      </c>
      <c r="Y1782" s="11" t="s">
        <v>51</v>
      </c>
      <c r="Z1782" s="52">
        <v>55</v>
      </c>
      <c r="AA1782" s="52">
        <v>23</v>
      </c>
      <c r="AB1782" s="52">
        <v>5</v>
      </c>
      <c r="AC1782" s="52" t="s">
        <v>5282</v>
      </c>
      <c r="AD1782" s="52">
        <v>1256</v>
      </c>
      <c r="AE1782" s="10">
        <v>92</v>
      </c>
    </row>
    <row r="1783" spans="1:31" ht="36" hidden="1" customHeight="1">
      <c r="A1783" s="32">
        <v>95</v>
      </c>
      <c r="B1783" s="51" t="s">
        <v>5283</v>
      </c>
      <c r="C1783" s="51" t="s">
        <v>5284</v>
      </c>
      <c r="D1783" s="51" t="s">
        <v>32</v>
      </c>
      <c r="E1783" s="52" t="s">
        <v>4821</v>
      </c>
      <c r="F1783" s="226">
        <v>8605300</v>
      </c>
      <c r="G1783" s="226"/>
      <c r="H1783" s="226"/>
      <c r="I1783" s="226"/>
      <c r="J1783" s="226"/>
      <c r="K1783" s="226"/>
      <c r="L1783" s="226"/>
      <c r="M1783" s="226"/>
      <c r="N1783" s="226"/>
      <c r="O1783" s="226"/>
      <c r="P1783" s="226"/>
      <c r="Q1783" s="226"/>
      <c r="R1783" s="226"/>
      <c r="S1783" s="226"/>
      <c r="T1783" s="226"/>
      <c r="U1783" s="226"/>
      <c r="V1783" s="226">
        <f t="shared" si="58"/>
        <v>1327.7977900000001</v>
      </c>
      <c r="W1783" s="59">
        <v>1145.8780900000002</v>
      </c>
      <c r="X1783" s="59">
        <f t="shared" si="59"/>
        <v>1327.7977900000001</v>
      </c>
      <c r="Y1783" s="11" t="s">
        <v>51</v>
      </c>
      <c r="Z1783" s="52">
        <v>55</v>
      </c>
      <c r="AA1783" s="52">
        <v>23</v>
      </c>
      <c r="AB1783" s="52">
        <v>5</v>
      </c>
      <c r="AC1783" s="52" t="s">
        <v>5285</v>
      </c>
      <c r="AD1783" s="52">
        <v>2863</v>
      </c>
      <c r="AE1783" s="10">
        <v>93</v>
      </c>
    </row>
    <row r="1784" spans="1:31" ht="36" hidden="1" customHeight="1">
      <c r="A1784" s="32">
        <v>96</v>
      </c>
      <c r="B1784" s="51" t="s">
        <v>5286</v>
      </c>
      <c r="C1784" s="51" t="s">
        <v>5287</v>
      </c>
      <c r="D1784" s="51" t="s">
        <v>32</v>
      </c>
      <c r="E1784" s="52" t="s">
        <v>4821</v>
      </c>
      <c r="F1784" s="226">
        <v>11792200</v>
      </c>
      <c r="G1784" s="226"/>
      <c r="H1784" s="226"/>
      <c r="I1784" s="226"/>
      <c r="J1784" s="226"/>
      <c r="K1784" s="226"/>
      <c r="L1784" s="226"/>
      <c r="M1784" s="226"/>
      <c r="N1784" s="226"/>
      <c r="O1784" s="226"/>
      <c r="P1784" s="226"/>
      <c r="Q1784" s="226"/>
      <c r="R1784" s="226"/>
      <c r="S1784" s="226"/>
      <c r="T1784" s="226"/>
      <c r="U1784" s="226"/>
      <c r="V1784" s="226">
        <f t="shared" si="58"/>
        <v>1819.53646</v>
      </c>
      <c r="W1784" s="59">
        <v>1560.7753600000001</v>
      </c>
      <c r="X1784" s="59">
        <f t="shared" si="59"/>
        <v>1819.53646</v>
      </c>
      <c r="Y1784" s="11" t="s">
        <v>51</v>
      </c>
      <c r="Z1784" s="52">
        <v>55</v>
      </c>
      <c r="AA1784" s="52">
        <v>23</v>
      </c>
      <c r="AB1784" s="52">
        <v>5</v>
      </c>
      <c r="AC1784" s="52" t="s">
        <v>5288</v>
      </c>
      <c r="AD1784" s="52">
        <v>1340</v>
      </c>
      <c r="AE1784" s="10">
        <v>94</v>
      </c>
    </row>
    <row r="1785" spans="1:31" ht="36" hidden="1" customHeight="1">
      <c r="A1785" s="32">
        <v>97</v>
      </c>
      <c r="B1785" s="51" t="s">
        <v>5289</v>
      </c>
      <c r="C1785" s="52" t="s">
        <v>5290</v>
      </c>
      <c r="D1785" s="52" t="s">
        <v>32</v>
      </c>
      <c r="E1785" s="52" t="s">
        <v>5291</v>
      </c>
      <c r="F1785" s="226">
        <v>8686780</v>
      </c>
      <c r="G1785" s="226"/>
      <c r="H1785" s="226"/>
      <c r="I1785" s="226"/>
      <c r="J1785" s="226"/>
      <c r="K1785" s="226"/>
      <c r="L1785" s="226"/>
      <c r="M1785" s="226"/>
      <c r="N1785" s="226"/>
      <c r="O1785" s="226"/>
      <c r="P1785" s="226"/>
      <c r="Q1785" s="226"/>
      <c r="R1785" s="226"/>
      <c r="S1785" s="226"/>
      <c r="T1785" s="226"/>
      <c r="U1785" s="226"/>
      <c r="V1785" s="226">
        <f t="shared" si="58"/>
        <v>1340.3701540000002</v>
      </c>
      <c r="W1785" s="59">
        <v>1340.3701540000002</v>
      </c>
      <c r="X1785" s="59">
        <f t="shared" si="59"/>
        <v>1340.3701540000002</v>
      </c>
      <c r="Y1785" s="11" t="s">
        <v>34</v>
      </c>
      <c r="Z1785" s="52">
        <v>55</v>
      </c>
      <c r="AA1785" s="52">
        <v>23</v>
      </c>
      <c r="AB1785" s="52">
        <v>5</v>
      </c>
      <c r="AC1785" s="52" t="s">
        <v>5292</v>
      </c>
      <c r="AD1785" s="52">
        <v>2871</v>
      </c>
      <c r="AE1785" s="10">
        <v>95</v>
      </c>
    </row>
    <row r="1786" spans="1:31" ht="36" hidden="1" customHeight="1">
      <c r="A1786" s="32">
        <v>98</v>
      </c>
      <c r="B1786" s="51" t="s">
        <v>5293</v>
      </c>
      <c r="C1786" s="52" t="s">
        <v>5294</v>
      </c>
      <c r="D1786" s="52" t="s">
        <v>32</v>
      </c>
      <c r="E1786" s="52" t="s">
        <v>5295</v>
      </c>
      <c r="F1786" s="226">
        <v>17620665</v>
      </c>
      <c r="G1786" s="226"/>
      <c r="H1786" s="226"/>
      <c r="I1786" s="226"/>
      <c r="J1786" s="226"/>
      <c r="K1786" s="226"/>
      <c r="L1786" s="226"/>
      <c r="M1786" s="226"/>
      <c r="N1786" s="226"/>
      <c r="O1786" s="226"/>
      <c r="P1786" s="226"/>
      <c r="Q1786" s="226"/>
      <c r="R1786" s="226"/>
      <c r="S1786" s="226"/>
      <c r="T1786" s="226"/>
      <c r="U1786" s="226"/>
      <c r="V1786" s="226">
        <f t="shared" si="58"/>
        <v>2718.8686095000003</v>
      </c>
      <c r="W1786" s="59">
        <v>2581.0787095000001</v>
      </c>
      <c r="X1786" s="59">
        <f t="shared" si="59"/>
        <v>2718.8686095000003</v>
      </c>
      <c r="Y1786" s="11" t="s">
        <v>51</v>
      </c>
      <c r="Z1786" s="52">
        <v>55</v>
      </c>
      <c r="AA1786" s="52">
        <v>23</v>
      </c>
      <c r="AB1786" s="52">
        <v>5</v>
      </c>
      <c r="AC1786" s="52" t="s">
        <v>5296</v>
      </c>
      <c r="AD1786" s="52">
        <v>1281</v>
      </c>
      <c r="AE1786" s="10">
        <v>96</v>
      </c>
    </row>
    <row r="1787" spans="1:31" ht="36" hidden="1" customHeight="1">
      <c r="A1787" s="32">
        <v>99</v>
      </c>
      <c r="B1787" s="51" t="s">
        <v>5297</v>
      </c>
      <c r="C1787" s="52" t="s">
        <v>5298</v>
      </c>
      <c r="D1787" s="52" t="s">
        <v>32</v>
      </c>
      <c r="E1787" s="52" t="s">
        <v>5299</v>
      </c>
      <c r="F1787" s="226">
        <v>8138000</v>
      </c>
      <c r="G1787" s="226"/>
      <c r="H1787" s="226"/>
      <c r="I1787" s="226"/>
      <c r="J1787" s="226"/>
      <c r="K1787" s="226"/>
      <c r="L1787" s="226"/>
      <c r="M1787" s="226"/>
      <c r="N1787" s="226"/>
      <c r="O1787" s="226"/>
      <c r="P1787" s="226"/>
      <c r="Q1787" s="226"/>
      <c r="R1787" s="226"/>
      <c r="S1787" s="226"/>
      <c r="T1787" s="226"/>
      <c r="U1787" s="226"/>
      <c r="V1787" s="226">
        <f t="shared" si="58"/>
        <v>1255.6934000000001</v>
      </c>
      <c r="W1787" s="59">
        <v>1255.6934000000001</v>
      </c>
      <c r="X1787" s="59">
        <f t="shared" si="59"/>
        <v>1255.6934000000001</v>
      </c>
      <c r="Y1787" s="11" t="s">
        <v>34</v>
      </c>
      <c r="Z1787" s="52">
        <v>55</v>
      </c>
      <c r="AA1787" s="52">
        <v>23</v>
      </c>
      <c r="AB1787" s="52">
        <v>5</v>
      </c>
      <c r="AC1787" s="52" t="s">
        <v>5300</v>
      </c>
      <c r="AD1787" s="52">
        <v>2165</v>
      </c>
      <c r="AE1787" s="10">
        <v>97</v>
      </c>
    </row>
    <row r="1788" spans="1:31" ht="36" hidden="1" customHeight="1">
      <c r="A1788" s="32">
        <v>100</v>
      </c>
      <c r="B1788" s="51" t="s">
        <v>5301</v>
      </c>
      <c r="C1788" s="52" t="s">
        <v>5302</v>
      </c>
      <c r="D1788" s="52" t="s">
        <v>32</v>
      </c>
      <c r="E1788" s="52" t="s">
        <v>5303</v>
      </c>
      <c r="F1788" s="226">
        <v>12111000</v>
      </c>
      <c r="G1788" s="226"/>
      <c r="H1788" s="226"/>
      <c r="I1788" s="226"/>
      <c r="J1788" s="226"/>
      <c r="K1788" s="226"/>
      <c r="L1788" s="226"/>
      <c r="M1788" s="226"/>
      <c r="N1788" s="226"/>
      <c r="O1788" s="226"/>
      <c r="P1788" s="226"/>
      <c r="Q1788" s="226"/>
      <c r="R1788" s="226"/>
      <c r="S1788" s="226"/>
      <c r="T1788" s="226"/>
      <c r="U1788" s="226"/>
      <c r="V1788" s="226">
        <f t="shared" si="58"/>
        <v>1868.7273</v>
      </c>
      <c r="W1788" s="59">
        <v>1654.1114300000002</v>
      </c>
      <c r="X1788" s="59">
        <f t="shared" si="59"/>
        <v>1868.7273</v>
      </c>
      <c r="Y1788" s="11" t="s">
        <v>51</v>
      </c>
      <c r="Z1788" s="52">
        <v>55</v>
      </c>
      <c r="AA1788" s="52">
        <v>23</v>
      </c>
      <c r="AB1788" s="52">
        <v>5</v>
      </c>
      <c r="AC1788" s="52" t="s">
        <v>5304</v>
      </c>
      <c r="AD1788" s="52">
        <v>1339</v>
      </c>
      <c r="AE1788" s="10">
        <v>98</v>
      </c>
    </row>
    <row r="1789" spans="1:31" ht="36" hidden="1" customHeight="1">
      <c r="A1789" s="32">
        <v>101</v>
      </c>
      <c r="B1789" s="51" t="s">
        <v>5305</v>
      </c>
      <c r="C1789" s="52" t="s">
        <v>5306</v>
      </c>
      <c r="D1789" s="52" t="s">
        <v>32</v>
      </c>
      <c r="E1789" s="52" t="s">
        <v>5307</v>
      </c>
      <c r="F1789" s="226">
        <v>26865000</v>
      </c>
      <c r="G1789" s="226"/>
      <c r="H1789" s="226"/>
      <c r="I1789" s="226"/>
      <c r="J1789" s="226"/>
      <c r="K1789" s="226"/>
      <c r="L1789" s="226"/>
      <c r="M1789" s="226"/>
      <c r="N1789" s="226"/>
      <c r="O1789" s="226"/>
      <c r="P1789" s="226"/>
      <c r="Q1789" s="226"/>
      <c r="R1789" s="226"/>
      <c r="S1789" s="226"/>
      <c r="T1789" s="226"/>
      <c r="U1789" s="226"/>
      <c r="V1789" s="226">
        <f t="shared" si="58"/>
        <v>4145.2695000000003</v>
      </c>
      <c r="W1789" s="59">
        <v>3683.9125000000004</v>
      </c>
      <c r="X1789" s="59">
        <f t="shared" si="59"/>
        <v>4145.2695000000003</v>
      </c>
      <c r="Y1789" s="11" t="s">
        <v>51</v>
      </c>
      <c r="Z1789" s="52">
        <v>55</v>
      </c>
      <c r="AA1789" s="52">
        <v>23</v>
      </c>
      <c r="AB1789" s="52">
        <v>5</v>
      </c>
      <c r="AC1789" s="52" t="s">
        <v>5308</v>
      </c>
      <c r="AD1789" s="52">
        <v>1293</v>
      </c>
      <c r="AE1789" s="10">
        <v>99</v>
      </c>
    </row>
    <row r="1790" spans="1:31" ht="36" hidden="1" customHeight="1">
      <c r="A1790" s="32">
        <v>102</v>
      </c>
      <c r="B1790" s="51" t="s">
        <v>5309</v>
      </c>
      <c r="C1790" s="52" t="s">
        <v>5310</v>
      </c>
      <c r="D1790" s="52" t="s">
        <v>32</v>
      </c>
      <c r="E1790" s="52" t="s">
        <v>5311</v>
      </c>
      <c r="F1790" s="226">
        <v>99733526</v>
      </c>
      <c r="G1790" s="226"/>
      <c r="H1790" s="226"/>
      <c r="I1790" s="226"/>
      <c r="J1790" s="226"/>
      <c r="K1790" s="226">
        <v>61</v>
      </c>
      <c r="L1790" s="226"/>
      <c r="M1790" s="226"/>
      <c r="N1790" s="226"/>
      <c r="O1790" s="226"/>
      <c r="P1790" s="226"/>
      <c r="Q1790" s="226"/>
      <c r="R1790" s="226"/>
      <c r="S1790" s="226"/>
      <c r="T1790" s="226"/>
      <c r="U1790" s="226"/>
      <c r="V1790" s="226">
        <f t="shared" si="58"/>
        <v>15451.1030618</v>
      </c>
      <c r="W1790" s="59">
        <v>15451.1030618</v>
      </c>
      <c r="X1790" s="59">
        <f t="shared" si="59"/>
        <v>15451.1030618</v>
      </c>
      <c r="Y1790" s="11" t="s">
        <v>34</v>
      </c>
      <c r="Z1790" s="52">
        <v>55</v>
      </c>
      <c r="AA1790" s="52">
        <v>23</v>
      </c>
      <c r="AB1790" s="52">
        <v>5</v>
      </c>
      <c r="AC1790" s="52" t="s">
        <v>5312</v>
      </c>
      <c r="AD1790" s="52">
        <v>2875</v>
      </c>
      <c r="AE1790" s="10">
        <v>100</v>
      </c>
    </row>
    <row r="1791" spans="1:31" ht="36" hidden="1" customHeight="1">
      <c r="A1791" s="32">
        <v>103</v>
      </c>
      <c r="B1791" s="51" t="s">
        <v>5313</v>
      </c>
      <c r="C1791" s="52" t="s">
        <v>5314</v>
      </c>
      <c r="D1791" s="52" t="s">
        <v>32</v>
      </c>
      <c r="E1791" s="52" t="s">
        <v>2854</v>
      </c>
      <c r="F1791" s="226">
        <v>6844993</v>
      </c>
      <c r="G1791" s="226"/>
      <c r="H1791" s="226"/>
      <c r="I1791" s="226"/>
      <c r="J1791" s="226"/>
      <c r="K1791" s="226"/>
      <c r="L1791" s="226"/>
      <c r="M1791" s="226"/>
      <c r="N1791" s="226"/>
      <c r="O1791" s="226"/>
      <c r="P1791" s="226"/>
      <c r="Q1791" s="226"/>
      <c r="R1791" s="226"/>
      <c r="S1791" s="226"/>
      <c r="T1791" s="226"/>
      <c r="U1791" s="226"/>
      <c r="V1791" s="226">
        <f t="shared" si="58"/>
        <v>1056.1824199</v>
      </c>
      <c r="W1791" s="59">
        <v>1056.1824199</v>
      </c>
      <c r="X1791" s="59">
        <f t="shared" si="59"/>
        <v>1056.1824199</v>
      </c>
      <c r="Y1791" s="11" t="s">
        <v>34</v>
      </c>
      <c r="Z1791" s="52">
        <v>55</v>
      </c>
      <c r="AA1791" s="52">
        <v>23</v>
      </c>
      <c r="AB1791" s="52">
        <v>5</v>
      </c>
      <c r="AC1791" s="52" t="s">
        <v>5315</v>
      </c>
      <c r="AD1791" s="52">
        <v>2859</v>
      </c>
      <c r="AE1791" s="10">
        <v>101</v>
      </c>
    </row>
    <row r="1792" spans="1:31" ht="36" hidden="1" customHeight="1">
      <c r="A1792" s="32">
        <v>104</v>
      </c>
      <c r="B1792" s="51" t="s">
        <v>5316</v>
      </c>
      <c r="C1792" s="52" t="s">
        <v>5317</v>
      </c>
      <c r="D1792" s="52" t="s">
        <v>32</v>
      </c>
      <c r="E1792" s="52" t="s">
        <v>1333</v>
      </c>
      <c r="F1792" s="226">
        <v>16182500</v>
      </c>
      <c r="G1792" s="226"/>
      <c r="H1792" s="226"/>
      <c r="I1792" s="226"/>
      <c r="J1792" s="226"/>
      <c r="K1792" s="226"/>
      <c r="L1792" s="226"/>
      <c r="M1792" s="226"/>
      <c r="N1792" s="226"/>
      <c r="O1792" s="226"/>
      <c r="P1792" s="226"/>
      <c r="Q1792" s="226"/>
      <c r="R1792" s="226"/>
      <c r="S1792" s="226"/>
      <c r="T1792" s="226"/>
      <c r="U1792" s="226"/>
      <c r="V1792" s="226">
        <f t="shared" si="58"/>
        <v>2496.95975</v>
      </c>
      <c r="W1792" s="59">
        <v>2158.4255499999999</v>
      </c>
      <c r="X1792" s="59">
        <f t="shared" si="59"/>
        <v>2496.95975</v>
      </c>
      <c r="Y1792" s="11" t="s">
        <v>51</v>
      </c>
      <c r="Z1792" s="52">
        <v>55</v>
      </c>
      <c r="AA1792" s="52">
        <v>23</v>
      </c>
      <c r="AB1792" s="52">
        <v>5</v>
      </c>
      <c r="AC1792" s="52" t="s">
        <v>5318</v>
      </c>
      <c r="AD1792" s="52">
        <v>1303</v>
      </c>
      <c r="AE1792" s="10">
        <v>102</v>
      </c>
    </row>
    <row r="1793" spans="1:31" ht="36" hidden="1" customHeight="1">
      <c r="A1793" s="32">
        <v>105</v>
      </c>
      <c r="B1793" s="51" t="s">
        <v>5319</v>
      </c>
      <c r="C1793" s="51" t="s">
        <v>5320</v>
      </c>
      <c r="D1793" s="51" t="s">
        <v>32</v>
      </c>
      <c r="E1793" s="52" t="s">
        <v>1284</v>
      </c>
      <c r="F1793" s="226">
        <v>25701000</v>
      </c>
      <c r="G1793" s="226"/>
      <c r="H1793" s="226"/>
      <c r="I1793" s="226"/>
      <c r="J1793" s="226"/>
      <c r="K1793" s="226"/>
      <c r="L1793" s="226"/>
      <c r="M1793" s="226"/>
      <c r="N1793" s="226"/>
      <c r="O1793" s="226"/>
      <c r="P1793" s="226"/>
      <c r="Q1793" s="226"/>
      <c r="R1793" s="226"/>
      <c r="S1793" s="226"/>
      <c r="T1793" s="226"/>
      <c r="U1793" s="226"/>
      <c r="V1793" s="226">
        <f t="shared" si="58"/>
        <v>3965.6643000000004</v>
      </c>
      <c r="W1793" s="59">
        <v>3538.0990000000002</v>
      </c>
      <c r="X1793" s="59">
        <f t="shared" si="59"/>
        <v>3965.6643000000004</v>
      </c>
      <c r="Y1793" s="11" t="s">
        <v>51</v>
      </c>
      <c r="Z1793" s="52">
        <v>55</v>
      </c>
      <c r="AA1793" s="52">
        <v>23</v>
      </c>
      <c r="AB1793" s="52">
        <v>5</v>
      </c>
      <c r="AC1793" s="52" t="s">
        <v>5321</v>
      </c>
      <c r="AD1793" s="52">
        <v>1279</v>
      </c>
      <c r="AE1793" s="10">
        <v>103</v>
      </c>
    </row>
    <row r="1794" spans="1:31" ht="36" hidden="1" customHeight="1">
      <c r="A1794" s="32">
        <v>106</v>
      </c>
      <c r="B1794" s="51" t="s">
        <v>5322</v>
      </c>
      <c r="C1794" s="51" t="s">
        <v>5323</v>
      </c>
      <c r="D1794" s="51" t="s">
        <v>32</v>
      </c>
      <c r="E1794" s="52" t="s">
        <v>5295</v>
      </c>
      <c r="F1794" s="226">
        <v>9740000</v>
      </c>
      <c r="G1794" s="226"/>
      <c r="H1794" s="226"/>
      <c r="I1794" s="226"/>
      <c r="J1794" s="226"/>
      <c r="K1794" s="226"/>
      <c r="L1794" s="226"/>
      <c r="M1794" s="226"/>
      <c r="N1794" s="226"/>
      <c r="O1794" s="226"/>
      <c r="P1794" s="226"/>
      <c r="Q1794" s="226"/>
      <c r="R1794" s="226"/>
      <c r="S1794" s="226"/>
      <c r="T1794" s="226"/>
      <c r="U1794" s="226"/>
      <c r="V1794" s="226">
        <f t="shared" si="58"/>
        <v>1502.8820000000001</v>
      </c>
      <c r="W1794" s="59">
        <v>1303.5264000000002</v>
      </c>
      <c r="X1794" s="59">
        <f t="shared" si="59"/>
        <v>1502.8820000000001</v>
      </c>
      <c r="Y1794" s="11" t="s">
        <v>51</v>
      </c>
      <c r="Z1794" s="52">
        <v>55</v>
      </c>
      <c r="AA1794" s="52">
        <v>23</v>
      </c>
      <c r="AB1794" s="52">
        <v>5</v>
      </c>
      <c r="AC1794" s="52"/>
      <c r="AD1794" s="52"/>
      <c r="AE1794" s="10">
        <v>104</v>
      </c>
    </row>
    <row r="1795" spans="1:31" ht="36" hidden="1" customHeight="1">
      <c r="A1795" s="32">
        <v>107</v>
      </c>
      <c r="B1795" s="51" t="s">
        <v>5324</v>
      </c>
      <c r="C1795" s="52" t="s">
        <v>5325</v>
      </c>
      <c r="D1795" s="52" t="s">
        <v>32</v>
      </c>
      <c r="E1795" s="52" t="s">
        <v>5326</v>
      </c>
      <c r="F1795" s="226">
        <v>10742656</v>
      </c>
      <c r="G1795" s="226"/>
      <c r="H1795" s="226"/>
      <c r="I1795" s="226"/>
      <c r="J1795" s="226"/>
      <c r="K1795" s="226"/>
      <c r="L1795" s="226"/>
      <c r="M1795" s="226"/>
      <c r="N1795" s="226"/>
      <c r="O1795" s="226"/>
      <c r="P1795" s="226"/>
      <c r="Q1795" s="226"/>
      <c r="R1795" s="226"/>
      <c r="S1795" s="226"/>
      <c r="T1795" s="226"/>
      <c r="U1795" s="226"/>
      <c r="V1795" s="226">
        <f t="shared" si="58"/>
        <v>1657.5918208000001</v>
      </c>
      <c r="W1795" s="59">
        <v>1657.5918208000001</v>
      </c>
      <c r="X1795" s="59">
        <f t="shared" si="59"/>
        <v>1657.5918208000001</v>
      </c>
      <c r="Y1795" s="11" t="s">
        <v>34</v>
      </c>
      <c r="Z1795" s="52">
        <v>55</v>
      </c>
      <c r="AA1795" s="52">
        <v>23</v>
      </c>
      <c r="AB1795" s="52">
        <v>5</v>
      </c>
      <c r="AC1795" s="52"/>
      <c r="AD1795" s="52"/>
      <c r="AE1795" s="10">
        <v>105</v>
      </c>
    </row>
    <row r="1796" spans="1:31" ht="36" hidden="1" customHeight="1">
      <c r="A1796" s="32">
        <v>108</v>
      </c>
      <c r="B1796" s="51" t="s">
        <v>5327</v>
      </c>
      <c r="C1796" s="51" t="s">
        <v>5328</v>
      </c>
      <c r="D1796" s="51" t="s">
        <v>32</v>
      </c>
      <c r="E1796" s="52" t="s">
        <v>2423</v>
      </c>
      <c r="F1796" s="226">
        <v>31802000</v>
      </c>
      <c r="G1796" s="226"/>
      <c r="H1796" s="226"/>
      <c r="I1796" s="226"/>
      <c r="J1796" s="226"/>
      <c r="K1796" s="226"/>
      <c r="L1796" s="226"/>
      <c r="M1796" s="226"/>
      <c r="N1796" s="226"/>
      <c r="O1796" s="226"/>
      <c r="P1796" s="226"/>
      <c r="Q1796" s="226"/>
      <c r="R1796" s="226"/>
      <c r="S1796" s="226"/>
      <c r="T1796" s="226"/>
      <c r="U1796" s="226"/>
      <c r="V1796" s="226">
        <f t="shared" si="58"/>
        <v>4907.0486000000001</v>
      </c>
      <c r="W1796" s="59">
        <v>4189.3993</v>
      </c>
      <c r="X1796" s="59">
        <f t="shared" si="59"/>
        <v>4907.0486000000001</v>
      </c>
      <c r="Y1796" s="11" t="s">
        <v>51</v>
      </c>
      <c r="Z1796" s="52">
        <v>55</v>
      </c>
      <c r="AA1796" s="52">
        <v>23</v>
      </c>
      <c r="AB1796" s="52">
        <v>5</v>
      </c>
      <c r="AC1796" s="52" t="s">
        <v>5329</v>
      </c>
      <c r="AD1796" s="52">
        <v>1254</v>
      </c>
      <c r="AE1796" s="10">
        <v>106</v>
      </c>
    </row>
    <row r="1797" spans="1:31" ht="36" hidden="1" customHeight="1">
      <c r="A1797" s="32">
        <v>109</v>
      </c>
      <c r="B1797" s="51" t="s">
        <v>5330</v>
      </c>
      <c r="C1797" s="52" t="s">
        <v>5331</v>
      </c>
      <c r="D1797" s="52" t="s">
        <v>32</v>
      </c>
      <c r="E1797" s="52" t="s">
        <v>5332</v>
      </c>
      <c r="F1797" s="226">
        <v>8110264</v>
      </c>
      <c r="G1797" s="226"/>
      <c r="H1797" s="226"/>
      <c r="I1797" s="226"/>
      <c r="J1797" s="226"/>
      <c r="K1797" s="226"/>
      <c r="L1797" s="226"/>
      <c r="M1797" s="226"/>
      <c r="N1797" s="226"/>
      <c r="O1797" s="226"/>
      <c r="P1797" s="226"/>
      <c r="Q1797" s="226"/>
      <c r="R1797" s="226"/>
      <c r="S1797" s="226"/>
      <c r="T1797" s="226"/>
      <c r="U1797" s="226"/>
      <c r="V1797" s="226">
        <f t="shared" si="58"/>
        <v>1251.4137352</v>
      </c>
      <c r="W1797" s="59">
        <v>1251.4137352</v>
      </c>
      <c r="X1797" s="59">
        <f t="shared" si="59"/>
        <v>1251.4137352</v>
      </c>
      <c r="Y1797" s="11" t="s">
        <v>34</v>
      </c>
      <c r="Z1797" s="52">
        <v>55</v>
      </c>
      <c r="AA1797" s="52">
        <v>23</v>
      </c>
      <c r="AB1797" s="52">
        <v>5</v>
      </c>
      <c r="AC1797" s="52"/>
      <c r="AD1797" s="52"/>
      <c r="AE1797" s="10">
        <v>107</v>
      </c>
    </row>
    <row r="1798" spans="1:31" ht="36" hidden="1" customHeight="1">
      <c r="A1798" s="32">
        <v>110</v>
      </c>
      <c r="B1798" s="241" t="s">
        <v>5333</v>
      </c>
      <c r="C1798" s="227" t="s">
        <v>5334</v>
      </c>
      <c r="D1798" s="228" t="s">
        <v>32</v>
      </c>
      <c r="E1798" s="229" t="s">
        <v>5335</v>
      </c>
      <c r="F1798" s="226">
        <v>88002276</v>
      </c>
      <c r="G1798" s="226"/>
      <c r="H1798" s="226"/>
      <c r="I1798" s="226"/>
      <c r="J1798" s="226"/>
      <c r="K1798" s="226"/>
      <c r="L1798" s="226"/>
      <c r="M1798" s="226"/>
      <c r="N1798" s="226"/>
      <c r="O1798" s="226"/>
      <c r="P1798" s="226"/>
      <c r="Q1798" s="226"/>
      <c r="R1798" s="226"/>
      <c r="S1798" s="226"/>
      <c r="T1798" s="226"/>
      <c r="U1798" s="226"/>
      <c r="V1798" s="226">
        <f t="shared" si="58"/>
        <v>13578.7511868</v>
      </c>
      <c r="W1798" s="59">
        <v>13578.7511868</v>
      </c>
      <c r="X1798" s="59">
        <f t="shared" si="59"/>
        <v>13578.7511868</v>
      </c>
      <c r="Y1798" s="11" t="s">
        <v>34</v>
      </c>
      <c r="Z1798" s="229">
        <v>55</v>
      </c>
      <c r="AA1798" s="229">
        <v>23</v>
      </c>
      <c r="AB1798" s="229">
        <v>5</v>
      </c>
      <c r="AC1798" s="229" t="s">
        <v>5336</v>
      </c>
      <c r="AD1798" s="229">
        <v>1283</v>
      </c>
      <c r="AE1798" s="10">
        <v>108</v>
      </c>
    </row>
    <row r="1799" spans="1:31" ht="36" hidden="1" customHeight="1">
      <c r="A1799" s="32">
        <v>111</v>
      </c>
      <c r="B1799" s="77" t="s">
        <v>5337</v>
      </c>
      <c r="C1799" s="51" t="s">
        <v>5338</v>
      </c>
      <c r="D1799" s="51" t="s">
        <v>32</v>
      </c>
      <c r="E1799" s="52" t="s">
        <v>5335</v>
      </c>
      <c r="F1799" s="226">
        <v>49396572</v>
      </c>
      <c r="G1799" s="226"/>
      <c r="H1799" s="226"/>
      <c r="I1799" s="226"/>
      <c r="J1799" s="226"/>
      <c r="K1799" s="226"/>
      <c r="L1799" s="226"/>
      <c r="M1799" s="226"/>
      <c r="N1799" s="226"/>
      <c r="O1799" s="226"/>
      <c r="P1799" s="226"/>
      <c r="Q1799" s="226"/>
      <c r="R1799" s="226"/>
      <c r="S1799" s="226"/>
      <c r="T1799" s="226"/>
      <c r="U1799" s="226"/>
      <c r="V1799" s="226">
        <f t="shared" ref="V1799:V1862" si="60">0.0001543*F1799+0.7*G1799+ 0.7*H1799+0.6*I1799+0.5*J1799+1.02*K1799+0.00088*L1799+0.99*M1799+0.00094*N1799+1.05*O1799+0.00083*P1799+1.09*Q1799+0.0009*R1799+1.09*S1799+1*T1799+0*U1799</f>
        <v>7621.8910596000005</v>
      </c>
      <c r="W1799" s="59">
        <v>7621.8910596000005</v>
      </c>
      <c r="X1799" s="59">
        <f t="shared" si="59"/>
        <v>7621.8910596000005</v>
      </c>
      <c r="Y1799" s="11" t="s">
        <v>34</v>
      </c>
      <c r="Z1799" s="52">
        <v>55</v>
      </c>
      <c r="AA1799" s="52">
        <v>23</v>
      </c>
      <c r="AB1799" s="52">
        <v>5</v>
      </c>
      <c r="AC1799" s="52" t="s">
        <v>5339</v>
      </c>
      <c r="AD1799" s="52">
        <v>1342</v>
      </c>
      <c r="AE1799" s="10">
        <v>109</v>
      </c>
    </row>
    <row r="1800" spans="1:31" ht="36" hidden="1" customHeight="1">
      <c r="A1800" s="32">
        <v>112</v>
      </c>
      <c r="B1800" s="77" t="s">
        <v>5340</v>
      </c>
      <c r="C1800" s="227" t="s">
        <v>5341</v>
      </c>
      <c r="D1800" s="228" t="s">
        <v>32</v>
      </c>
      <c r="E1800" s="229" t="s">
        <v>5342</v>
      </c>
      <c r="F1800" s="226">
        <v>1017790608</v>
      </c>
      <c r="G1800" s="226"/>
      <c r="H1800" s="226"/>
      <c r="I1800" s="226"/>
      <c r="J1800" s="226"/>
      <c r="K1800" s="226"/>
      <c r="L1800" s="226"/>
      <c r="M1800" s="226"/>
      <c r="N1800" s="226"/>
      <c r="O1800" s="226"/>
      <c r="P1800" s="226"/>
      <c r="Q1800" s="226"/>
      <c r="R1800" s="226"/>
      <c r="S1800" s="226"/>
      <c r="T1800" s="226"/>
      <c r="U1800" s="226"/>
      <c r="V1800" s="226">
        <f t="shared" si="60"/>
        <v>157045.0908144</v>
      </c>
      <c r="W1800" s="59">
        <v>157045.0908144</v>
      </c>
      <c r="X1800" s="59">
        <f t="shared" si="59"/>
        <v>157045.0908144</v>
      </c>
      <c r="Y1800" s="11" t="s">
        <v>34</v>
      </c>
      <c r="Z1800" s="229">
        <v>55</v>
      </c>
      <c r="AA1800" s="229">
        <v>23</v>
      </c>
      <c r="AB1800" s="229">
        <v>5</v>
      </c>
      <c r="AC1800" s="229" t="s">
        <v>5343</v>
      </c>
      <c r="AD1800" s="229">
        <v>1251</v>
      </c>
      <c r="AE1800" s="10">
        <v>110</v>
      </c>
    </row>
    <row r="1801" spans="1:31" ht="36" hidden="1" customHeight="1">
      <c r="A1801" s="32">
        <v>113</v>
      </c>
      <c r="B1801" s="77" t="s">
        <v>5344</v>
      </c>
      <c r="C1801" s="51" t="s">
        <v>5345</v>
      </c>
      <c r="D1801" s="52" t="s">
        <v>32</v>
      </c>
      <c r="E1801" s="52" t="s">
        <v>5342</v>
      </c>
      <c r="F1801" s="226">
        <v>226736107.20000002</v>
      </c>
      <c r="G1801" s="226"/>
      <c r="H1801" s="226"/>
      <c r="I1801" s="226"/>
      <c r="J1801" s="226"/>
      <c r="K1801" s="226"/>
      <c r="L1801" s="226"/>
      <c r="M1801" s="226"/>
      <c r="N1801" s="226"/>
      <c r="O1801" s="226"/>
      <c r="P1801" s="226"/>
      <c r="Q1801" s="226"/>
      <c r="R1801" s="226"/>
      <c r="S1801" s="226"/>
      <c r="T1801" s="226"/>
      <c r="U1801" s="226"/>
      <c r="V1801" s="226">
        <f t="shared" si="60"/>
        <v>34985.381340960004</v>
      </c>
      <c r="W1801" s="59">
        <v>34985.381340960004</v>
      </c>
      <c r="X1801" s="59">
        <f t="shared" si="59"/>
        <v>34985.381340960004</v>
      </c>
      <c r="Y1801" s="11" t="s">
        <v>34</v>
      </c>
      <c r="Z1801" s="52">
        <v>55</v>
      </c>
      <c r="AA1801" s="52">
        <v>23</v>
      </c>
      <c r="AB1801" s="52">
        <v>5</v>
      </c>
      <c r="AC1801" s="52" t="s">
        <v>5346</v>
      </c>
      <c r="AD1801" s="52">
        <v>2846</v>
      </c>
      <c r="AE1801" s="10">
        <v>111</v>
      </c>
    </row>
    <row r="1802" spans="1:31" ht="36" hidden="1" customHeight="1">
      <c r="A1802" s="32">
        <v>114</v>
      </c>
      <c r="B1802" s="242" t="s">
        <v>5347</v>
      </c>
      <c r="C1802" s="227" t="s">
        <v>5348</v>
      </c>
      <c r="D1802" s="228" t="s">
        <v>32</v>
      </c>
      <c r="E1802" s="229" t="s">
        <v>5335</v>
      </c>
      <c r="F1802" s="226">
        <v>515332752</v>
      </c>
      <c r="G1802" s="226"/>
      <c r="H1802" s="226"/>
      <c r="I1802" s="226"/>
      <c r="J1802" s="226"/>
      <c r="K1802" s="226"/>
      <c r="L1802" s="226"/>
      <c r="M1802" s="226"/>
      <c r="N1802" s="226"/>
      <c r="O1802" s="226"/>
      <c r="P1802" s="226"/>
      <c r="Q1802" s="226"/>
      <c r="R1802" s="226"/>
      <c r="S1802" s="226"/>
      <c r="T1802" s="226"/>
      <c r="U1802" s="226"/>
      <c r="V1802" s="226">
        <f t="shared" si="60"/>
        <v>79515.843633600001</v>
      </c>
      <c r="W1802" s="59">
        <v>79515.843633600001</v>
      </c>
      <c r="X1802" s="59">
        <f t="shared" si="59"/>
        <v>79515.843633600001</v>
      </c>
      <c r="Y1802" s="11" t="s">
        <v>34</v>
      </c>
      <c r="Z1802" s="229">
        <v>55</v>
      </c>
      <c r="AA1802" s="229">
        <v>23</v>
      </c>
      <c r="AB1802" s="229">
        <v>5</v>
      </c>
      <c r="AC1802" s="229" t="s">
        <v>5349</v>
      </c>
      <c r="AD1802" s="229">
        <v>1253</v>
      </c>
      <c r="AE1802" s="10">
        <v>112</v>
      </c>
    </row>
    <row r="1803" spans="1:31" ht="36" hidden="1" customHeight="1">
      <c r="A1803" s="32">
        <v>115</v>
      </c>
      <c r="B1803" s="77" t="s">
        <v>5350</v>
      </c>
      <c r="C1803" s="227" t="s">
        <v>5351</v>
      </c>
      <c r="D1803" s="228" t="s">
        <v>32</v>
      </c>
      <c r="E1803" s="229" t="s">
        <v>5335</v>
      </c>
      <c r="F1803" s="226">
        <v>1483331200</v>
      </c>
      <c r="G1803" s="226"/>
      <c r="H1803" s="226"/>
      <c r="I1803" s="226"/>
      <c r="J1803" s="226"/>
      <c r="K1803" s="226"/>
      <c r="L1803" s="226"/>
      <c r="M1803" s="226"/>
      <c r="N1803" s="226"/>
      <c r="O1803" s="226"/>
      <c r="P1803" s="226"/>
      <c r="Q1803" s="226"/>
      <c r="R1803" s="226"/>
      <c r="S1803" s="226"/>
      <c r="T1803" s="226"/>
      <c r="U1803" s="226"/>
      <c r="V1803" s="226">
        <f t="shared" si="60"/>
        <v>228878.00416000001</v>
      </c>
      <c r="W1803" s="59">
        <v>195452.29265040002</v>
      </c>
      <c r="X1803" s="59">
        <f t="shared" si="59"/>
        <v>228878.00416000001</v>
      </c>
      <c r="Y1803" s="11" t="s">
        <v>51</v>
      </c>
      <c r="Z1803" s="229">
        <v>55</v>
      </c>
      <c r="AA1803" s="229">
        <v>23</v>
      </c>
      <c r="AB1803" s="229">
        <v>5</v>
      </c>
      <c r="AC1803" s="229" t="s">
        <v>5352</v>
      </c>
      <c r="AD1803" s="229">
        <v>1252</v>
      </c>
      <c r="AE1803" s="10">
        <v>113</v>
      </c>
    </row>
    <row r="1804" spans="1:31" ht="36" hidden="1" customHeight="1">
      <c r="A1804" s="32">
        <v>116</v>
      </c>
      <c r="B1804" s="77" t="s">
        <v>5353</v>
      </c>
      <c r="C1804" s="227" t="s">
        <v>5354</v>
      </c>
      <c r="D1804" s="227" t="s">
        <v>32</v>
      </c>
      <c r="E1804" s="229" t="s">
        <v>5355</v>
      </c>
      <c r="F1804" s="226">
        <v>142360430</v>
      </c>
      <c r="G1804" s="226"/>
      <c r="H1804" s="226"/>
      <c r="I1804" s="226"/>
      <c r="J1804" s="226"/>
      <c r="K1804" s="226"/>
      <c r="L1804" s="226"/>
      <c r="M1804" s="226"/>
      <c r="N1804" s="226"/>
      <c r="O1804" s="226"/>
      <c r="P1804" s="226"/>
      <c r="Q1804" s="226"/>
      <c r="R1804" s="226"/>
      <c r="S1804" s="226"/>
      <c r="T1804" s="226"/>
      <c r="U1804" s="226"/>
      <c r="V1804" s="226">
        <f t="shared" si="60"/>
        <v>21966.214349000002</v>
      </c>
      <c r="W1804" s="59">
        <v>18514.9316268</v>
      </c>
      <c r="X1804" s="59">
        <f t="shared" si="59"/>
        <v>21966.214349000002</v>
      </c>
      <c r="Y1804" s="11" t="s">
        <v>51</v>
      </c>
      <c r="Z1804" s="229">
        <v>55</v>
      </c>
      <c r="AA1804" s="229">
        <v>23</v>
      </c>
      <c r="AB1804" s="229">
        <v>5</v>
      </c>
      <c r="AC1804" s="229" t="s">
        <v>5356</v>
      </c>
      <c r="AD1804" s="229">
        <v>1258</v>
      </c>
      <c r="AE1804" s="10">
        <v>114</v>
      </c>
    </row>
    <row r="1805" spans="1:31" ht="36" hidden="1" customHeight="1">
      <c r="A1805" s="32">
        <v>117</v>
      </c>
      <c r="B1805" s="77" t="s">
        <v>5357</v>
      </c>
      <c r="C1805" s="227" t="s">
        <v>5358</v>
      </c>
      <c r="D1805" s="227" t="s">
        <v>32</v>
      </c>
      <c r="E1805" s="229" t="s">
        <v>5359</v>
      </c>
      <c r="F1805" s="226">
        <v>88472028</v>
      </c>
      <c r="G1805" s="226"/>
      <c r="H1805" s="226"/>
      <c r="I1805" s="226"/>
      <c r="J1805" s="226"/>
      <c r="K1805" s="226"/>
      <c r="L1805" s="226"/>
      <c r="M1805" s="226"/>
      <c r="N1805" s="226"/>
      <c r="O1805" s="226"/>
      <c r="P1805" s="226"/>
      <c r="Q1805" s="226"/>
      <c r="R1805" s="226"/>
      <c r="S1805" s="226"/>
      <c r="T1805" s="226"/>
      <c r="U1805" s="226"/>
      <c r="V1805" s="226">
        <f t="shared" si="60"/>
        <v>13651.2339204</v>
      </c>
      <c r="W1805" s="59">
        <v>13651.2339204</v>
      </c>
      <c r="X1805" s="59">
        <f t="shared" si="59"/>
        <v>13651.2339204</v>
      </c>
      <c r="Y1805" s="11" t="s">
        <v>34</v>
      </c>
      <c r="Z1805" s="229">
        <v>55</v>
      </c>
      <c r="AA1805" s="229">
        <v>23</v>
      </c>
      <c r="AB1805" s="229">
        <v>5</v>
      </c>
      <c r="AC1805" s="229" t="s">
        <v>5360</v>
      </c>
      <c r="AD1805" s="229">
        <v>1255</v>
      </c>
      <c r="AE1805" s="10">
        <v>115</v>
      </c>
    </row>
    <row r="1806" spans="1:31" ht="36" hidden="1" customHeight="1">
      <c r="A1806" s="32">
        <v>118</v>
      </c>
      <c r="B1806" s="51" t="s">
        <v>5361</v>
      </c>
      <c r="C1806" s="227" t="s">
        <v>5362</v>
      </c>
      <c r="D1806" s="228" t="s">
        <v>32</v>
      </c>
      <c r="E1806" s="229" t="s">
        <v>5335</v>
      </c>
      <c r="F1806" s="226">
        <v>141496600</v>
      </c>
      <c r="G1806" s="226"/>
      <c r="H1806" s="226"/>
      <c r="I1806" s="226"/>
      <c r="J1806" s="226"/>
      <c r="K1806" s="226"/>
      <c r="L1806" s="226"/>
      <c r="M1806" s="226"/>
      <c r="N1806" s="226"/>
      <c r="O1806" s="226"/>
      <c r="P1806" s="226"/>
      <c r="Q1806" s="226"/>
      <c r="R1806" s="226"/>
      <c r="S1806" s="226"/>
      <c r="T1806" s="226"/>
      <c r="U1806" s="226"/>
      <c r="V1806" s="226">
        <f t="shared" si="60"/>
        <v>21832.925380000001</v>
      </c>
      <c r="W1806" s="59">
        <v>15675.182700000001</v>
      </c>
      <c r="X1806" s="59">
        <f t="shared" si="59"/>
        <v>21832.925380000001</v>
      </c>
      <c r="Y1806" s="11" t="s">
        <v>51</v>
      </c>
      <c r="Z1806" s="229">
        <v>55</v>
      </c>
      <c r="AA1806" s="229">
        <v>23</v>
      </c>
      <c r="AB1806" s="229">
        <v>5</v>
      </c>
      <c r="AC1806" s="229" t="s">
        <v>5363</v>
      </c>
      <c r="AD1806" s="229">
        <v>1268</v>
      </c>
      <c r="AE1806" s="10">
        <v>116</v>
      </c>
    </row>
    <row r="1807" spans="1:31" ht="36" hidden="1" customHeight="1">
      <c r="A1807" s="32">
        <v>119</v>
      </c>
      <c r="B1807" s="77" t="s">
        <v>5364</v>
      </c>
      <c r="C1807" s="51" t="s">
        <v>5365</v>
      </c>
      <c r="D1807" s="51" t="s">
        <v>539</v>
      </c>
      <c r="E1807" s="51" t="s">
        <v>5366</v>
      </c>
      <c r="F1807" s="243">
        <v>18325200</v>
      </c>
      <c r="G1807" s="243"/>
      <c r="H1807" s="243"/>
      <c r="I1807" s="243"/>
      <c r="J1807" s="243"/>
      <c r="K1807" s="243"/>
      <c r="L1807" s="243"/>
      <c r="M1807" s="243"/>
      <c r="N1807" s="243"/>
      <c r="O1807" s="243"/>
      <c r="P1807" s="243"/>
      <c r="Q1807" s="243"/>
      <c r="R1807" s="243"/>
      <c r="S1807" s="243"/>
      <c r="T1807" s="243"/>
      <c r="U1807" s="243"/>
      <c r="V1807" s="243">
        <f t="shared" si="60"/>
        <v>2827.57836</v>
      </c>
      <c r="W1807" s="135">
        <v>2828</v>
      </c>
      <c r="X1807" s="135">
        <f t="shared" si="59"/>
        <v>2828</v>
      </c>
      <c r="Y1807" s="243" t="s">
        <v>34</v>
      </c>
      <c r="Z1807" s="51">
        <v>55</v>
      </c>
      <c r="AA1807" s="51">
        <v>23</v>
      </c>
      <c r="AB1807" s="51">
        <v>6</v>
      </c>
      <c r="AC1807" s="51" t="s">
        <v>5367</v>
      </c>
      <c r="AD1807" s="51">
        <v>1367</v>
      </c>
      <c r="AE1807" s="10">
        <f t="shared" ref="AE1807:AE1813" si="61">AE1806+1</f>
        <v>117</v>
      </c>
    </row>
    <row r="1808" spans="1:31" ht="36" hidden="1" customHeight="1">
      <c r="A1808" s="32">
        <v>120</v>
      </c>
      <c r="B1808" s="51" t="s">
        <v>5368</v>
      </c>
      <c r="C1808" s="51" t="s">
        <v>5369</v>
      </c>
      <c r="D1808" s="51" t="s">
        <v>539</v>
      </c>
      <c r="E1808" s="51" t="s">
        <v>5370</v>
      </c>
      <c r="F1808" s="243">
        <v>6966840</v>
      </c>
      <c r="G1808" s="243"/>
      <c r="H1808" s="243"/>
      <c r="I1808" s="243"/>
      <c r="J1808" s="243"/>
      <c r="K1808" s="243"/>
      <c r="L1808" s="243"/>
      <c r="M1808" s="243"/>
      <c r="N1808" s="243"/>
      <c r="O1808" s="243"/>
      <c r="P1808" s="243"/>
      <c r="Q1808" s="243"/>
      <c r="R1808" s="243"/>
      <c r="S1808" s="243"/>
      <c r="T1808" s="243"/>
      <c r="U1808" s="243"/>
      <c r="V1808" s="243">
        <f t="shared" si="60"/>
        <v>1074.983412</v>
      </c>
      <c r="W1808" s="135">
        <v>1075</v>
      </c>
      <c r="X1808" s="135">
        <f t="shared" si="59"/>
        <v>1075</v>
      </c>
      <c r="Y1808" s="243" t="s">
        <v>34</v>
      </c>
      <c r="Z1808" s="51">
        <v>55</v>
      </c>
      <c r="AA1808" s="51">
        <v>23</v>
      </c>
      <c r="AB1808" s="51">
        <v>6</v>
      </c>
      <c r="AC1808" s="51" t="s">
        <v>5371</v>
      </c>
      <c r="AD1808" s="51">
        <v>2848</v>
      </c>
      <c r="AE1808" s="10">
        <f t="shared" si="61"/>
        <v>118</v>
      </c>
    </row>
    <row r="1809" spans="1:31" ht="36" hidden="1" customHeight="1">
      <c r="A1809" s="32">
        <v>121</v>
      </c>
      <c r="B1809" s="77" t="s">
        <v>5372</v>
      </c>
      <c r="C1809" s="51" t="s">
        <v>5373</v>
      </c>
      <c r="D1809" s="51" t="s">
        <v>539</v>
      </c>
      <c r="E1809" s="51" t="s">
        <v>5374</v>
      </c>
      <c r="F1809" s="243">
        <v>4263871.2</v>
      </c>
      <c r="G1809" s="243"/>
      <c r="H1809" s="243"/>
      <c r="I1809" s="243"/>
      <c r="J1809" s="243"/>
      <c r="K1809" s="243"/>
      <c r="L1809" s="243"/>
      <c r="M1809" s="243"/>
      <c r="N1809" s="243"/>
      <c r="O1809" s="243"/>
      <c r="P1809" s="243"/>
      <c r="Q1809" s="243"/>
      <c r="R1809" s="243"/>
      <c r="S1809" s="243"/>
      <c r="T1809" s="243"/>
      <c r="U1809" s="243"/>
      <c r="V1809" s="243">
        <f t="shared" si="60"/>
        <v>657.91532616000006</v>
      </c>
      <c r="W1809" s="135">
        <v>658</v>
      </c>
      <c r="X1809" s="135">
        <f t="shared" si="59"/>
        <v>658</v>
      </c>
      <c r="Y1809" s="243" t="s">
        <v>34</v>
      </c>
      <c r="Z1809" s="51">
        <v>55</v>
      </c>
      <c r="AA1809" s="51">
        <v>23</v>
      </c>
      <c r="AB1809" s="51">
        <v>6</v>
      </c>
      <c r="AC1809" s="51" t="s">
        <v>5375</v>
      </c>
      <c r="AD1809" s="51">
        <v>2841</v>
      </c>
      <c r="AE1809" s="10">
        <f t="shared" si="61"/>
        <v>119</v>
      </c>
    </row>
    <row r="1810" spans="1:31" ht="36" hidden="1" customHeight="1">
      <c r="A1810" s="32">
        <v>122</v>
      </c>
      <c r="B1810" s="77" t="s">
        <v>5376</v>
      </c>
      <c r="C1810" s="51" t="s">
        <v>5377</v>
      </c>
      <c r="D1810" s="51" t="s">
        <v>539</v>
      </c>
      <c r="E1810" s="51" t="s">
        <v>1625</v>
      </c>
      <c r="F1810" s="226">
        <v>6298000</v>
      </c>
      <c r="G1810" s="243"/>
      <c r="H1810" s="243"/>
      <c r="I1810" s="243"/>
      <c r="J1810" s="243"/>
      <c r="K1810" s="243"/>
      <c r="L1810" s="243"/>
      <c r="M1810" s="243"/>
      <c r="N1810" s="243"/>
      <c r="O1810" s="243"/>
      <c r="P1810" s="243"/>
      <c r="Q1810" s="243"/>
      <c r="R1810" s="243"/>
      <c r="S1810" s="243"/>
      <c r="T1810" s="243"/>
      <c r="U1810" s="243"/>
      <c r="V1810" s="243">
        <f t="shared" si="60"/>
        <v>971.78140000000008</v>
      </c>
      <c r="W1810" s="135">
        <v>847</v>
      </c>
      <c r="X1810" s="135">
        <f t="shared" si="59"/>
        <v>971.78140000000008</v>
      </c>
      <c r="Y1810" s="243" t="s">
        <v>51</v>
      </c>
      <c r="Z1810" s="51">
        <v>55</v>
      </c>
      <c r="AA1810" s="51">
        <v>23</v>
      </c>
      <c r="AB1810" s="51">
        <v>6</v>
      </c>
      <c r="AC1810" s="51" t="s">
        <v>5378</v>
      </c>
      <c r="AD1810" s="51">
        <v>2825</v>
      </c>
      <c r="AE1810" s="10">
        <f t="shared" si="61"/>
        <v>120</v>
      </c>
    </row>
    <row r="1811" spans="1:31" ht="36" hidden="1" customHeight="1">
      <c r="A1811" s="32">
        <v>123</v>
      </c>
      <c r="B1811" s="77" t="s">
        <v>5379</v>
      </c>
      <c r="C1811" s="51" t="s">
        <v>5380</v>
      </c>
      <c r="D1811" s="51" t="s">
        <v>539</v>
      </c>
      <c r="E1811" s="51" t="s">
        <v>1625</v>
      </c>
      <c r="F1811" s="243">
        <v>5258600</v>
      </c>
      <c r="G1811" s="243"/>
      <c r="H1811" s="243"/>
      <c r="I1811" s="243"/>
      <c r="J1811" s="243"/>
      <c r="K1811" s="243"/>
      <c r="L1811" s="243"/>
      <c r="M1811" s="243"/>
      <c r="N1811" s="243"/>
      <c r="O1811" s="243"/>
      <c r="P1811" s="243"/>
      <c r="Q1811" s="243"/>
      <c r="R1811" s="243"/>
      <c r="S1811" s="243"/>
      <c r="T1811" s="243"/>
      <c r="U1811" s="243"/>
      <c r="V1811" s="243">
        <f t="shared" si="60"/>
        <v>811.40198000000009</v>
      </c>
      <c r="W1811" s="135">
        <v>703</v>
      </c>
      <c r="X1811" s="135">
        <f t="shared" si="59"/>
        <v>811.40198000000009</v>
      </c>
      <c r="Y1811" s="243" t="s">
        <v>51</v>
      </c>
      <c r="Z1811" s="51">
        <v>55</v>
      </c>
      <c r="AA1811" s="51">
        <v>23</v>
      </c>
      <c r="AB1811" s="51">
        <v>6</v>
      </c>
      <c r="AC1811" s="51" t="s">
        <v>5381</v>
      </c>
      <c r="AD1811" s="51">
        <v>1366</v>
      </c>
      <c r="AE1811" s="10">
        <f t="shared" si="61"/>
        <v>121</v>
      </c>
    </row>
    <row r="1812" spans="1:31" ht="36" hidden="1" customHeight="1">
      <c r="A1812" s="32">
        <v>124</v>
      </c>
      <c r="B1812" s="77" t="s">
        <v>5382</v>
      </c>
      <c r="C1812" s="51" t="s">
        <v>5383</v>
      </c>
      <c r="D1812" s="51" t="s">
        <v>539</v>
      </c>
      <c r="E1812" s="51" t="s">
        <v>1625</v>
      </c>
      <c r="F1812" s="243">
        <v>10622747</v>
      </c>
      <c r="G1812" s="243"/>
      <c r="H1812" s="243"/>
      <c r="I1812" s="243"/>
      <c r="J1812" s="243"/>
      <c r="K1812" s="243"/>
      <c r="L1812" s="243"/>
      <c r="M1812" s="243"/>
      <c r="N1812" s="243"/>
      <c r="O1812" s="243"/>
      <c r="P1812" s="243"/>
      <c r="Q1812" s="243"/>
      <c r="R1812" s="243"/>
      <c r="S1812" s="243"/>
      <c r="T1812" s="243"/>
      <c r="U1812" s="243"/>
      <c r="V1812" s="243">
        <f t="shared" si="60"/>
        <v>1639.0898621000001</v>
      </c>
      <c r="W1812" s="135">
        <v>1404</v>
      </c>
      <c r="X1812" s="135">
        <f t="shared" si="59"/>
        <v>1639.0898621000001</v>
      </c>
      <c r="Y1812" s="243" t="s">
        <v>51</v>
      </c>
      <c r="Z1812" s="51">
        <v>55</v>
      </c>
      <c r="AA1812" s="51">
        <v>23</v>
      </c>
      <c r="AB1812" s="51">
        <v>6</v>
      </c>
      <c r="AC1812" s="51" t="s">
        <v>5384</v>
      </c>
      <c r="AD1812" s="51">
        <v>1343</v>
      </c>
      <c r="AE1812" s="10">
        <f t="shared" si="61"/>
        <v>122</v>
      </c>
    </row>
    <row r="1813" spans="1:31" ht="36" hidden="1" customHeight="1">
      <c r="A1813" s="32">
        <v>125</v>
      </c>
      <c r="B1813" s="77" t="s">
        <v>5385</v>
      </c>
      <c r="C1813" s="51" t="s">
        <v>5386</v>
      </c>
      <c r="D1813" s="51" t="s">
        <v>539</v>
      </c>
      <c r="E1813" s="51" t="s">
        <v>4955</v>
      </c>
      <c r="F1813" s="243">
        <v>3716308</v>
      </c>
      <c r="G1813" s="243"/>
      <c r="H1813" s="243"/>
      <c r="I1813" s="243"/>
      <c r="J1813" s="243"/>
      <c r="K1813" s="243"/>
      <c r="L1813" s="243"/>
      <c r="M1813" s="243"/>
      <c r="N1813" s="243"/>
      <c r="O1813" s="243"/>
      <c r="P1813" s="243"/>
      <c r="Q1813" s="243"/>
      <c r="R1813" s="243"/>
      <c r="S1813" s="243"/>
      <c r="T1813" s="243"/>
      <c r="U1813" s="243"/>
      <c r="V1813" s="243">
        <f t="shared" si="60"/>
        <v>573.4263244</v>
      </c>
      <c r="W1813" s="135">
        <v>500</v>
      </c>
      <c r="X1813" s="135">
        <f t="shared" si="59"/>
        <v>573.4263244</v>
      </c>
      <c r="Y1813" s="243" t="s">
        <v>51</v>
      </c>
      <c r="Z1813" s="51">
        <v>55</v>
      </c>
      <c r="AA1813" s="51">
        <v>23</v>
      </c>
      <c r="AB1813" s="51">
        <v>6</v>
      </c>
      <c r="AC1813" s="51" t="s">
        <v>5387</v>
      </c>
      <c r="AD1813" s="51">
        <v>2174</v>
      </c>
      <c r="AE1813" s="10">
        <f t="shared" si="61"/>
        <v>123</v>
      </c>
    </row>
    <row r="1814" spans="1:31" ht="36" hidden="1" customHeight="1">
      <c r="A1814" s="32">
        <v>126</v>
      </c>
      <c r="B1814" s="77" t="s">
        <v>5388</v>
      </c>
      <c r="C1814" s="51" t="s">
        <v>5389</v>
      </c>
      <c r="D1814" s="13" t="s">
        <v>55</v>
      </c>
      <c r="E1814" s="51" t="s">
        <v>1938</v>
      </c>
      <c r="F1814" s="243">
        <v>3808000</v>
      </c>
      <c r="G1814" s="243"/>
      <c r="H1814" s="243"/>
      <c r="I1814" s="243"/>
      <c r="J1814" s="243"/>
      <c r="K1814" s="243"/>
      <c r="L1814" s="243"/>
      <c r="M1814" s="243"/>
      <c r="N1814" s="243"/>
      <c r="O1814" s="243"/>
      <c r="P1814" s="243"/>
      <c r="Q1814" s="243"/>
      <c r="R1814" s="243"/>
      <c r="S1814" s="243"/>
      <c r="T1814" s="243"/>
      <c r="U1814" s="243"/>
      <c r="V1814" s="243">
        <f t="shared" si="60"/>
        <v>587.57440000000008</v>
      </c>
      <c r="W1814" s="135">
        <v>588</v>
      </c>
      <c r="X1814" s="135">
        <f t="shared" si="59"/>
        <v>588</v>
      </c>
      <c r="Y1814" s="243" t="s">
        <v>34</v>
      </c>
      <c r="Z1814" s="51">
        <v>55</v>
      </c>
      <c r="AA1814" s="51">
        <v>23</v>
      </c>
      <c r="AB1814" s="51">
        <v>1</v>
      </c>
      <c r="AC1814" s="51"/>
      <c r="AD1814" s="51"/>
      <c r="AE1814" s="10">
        <v>124</v>
      </c>
    </row>
    <row r="1815" spans="1:31" ht="36" hidden="1" customHeight="1">
      <c r="A1815" s="32">
        <v>1</v>
      </c>
      <c r="B1815" s="77" t="s">
        <v>5390</v>
      </c>
      <c r="C1815" s="77" t="s">
        <v>5391</v>
      </c>
      <c r="D1815" s="52" t="s">
        <v>32</v>
      </c>
      <c r="E1815" s="52"/>
      <c r="F1815" s="29">
        <v>11268800</v>
      </c>
      <c r="G1815" s="29"/>
      <c r="H1815" s="29"/>
      <c r="I1815" s="29"/>
      <c r="J1815" s="29"/>
      <c r="K1815" s="29"/>
      <c r="L1815" s="244">
        <v>0</v>
      </c>
      <c r="M1815" s="29"/>
      <c r="N1815" s="244">
        <v>0</v>
      </c>
      <c r="O1815" s="29"/>
      <c r="P1815" s="244">
        <v>0</v>
      </c>
      <c r="Q1815" s="13"/>
      <c r="R1815" s="119">
        <v>0</v>
      </c>
      <c r="S1815" s="29"/>
      <c r="T1815" s="13"/>
      <c r="U1815" s="13"/>
      <c r="V1815" s="243">
        <f t="shared" si="60"/>
        <v>1738.77584</v>
      </c>
      <c r="W1815" s="30">
        <v>1738.77584</v>
      </c>
      <c r="X1815" s="30">
        <f t="shared" si="59"/>
        <v>1738.77584</v>
      </c>
      <c r="Y1815" s="11" t="s">
        <v>34</v>
      </c>
      <c r="Z1815" s="77">
        <v>56</v>
      </c>
      <c r="AA1815" s="77">
        <v>6</v>
      </c>
      <c r="AB1815" s="77">
        <v>5</v>
      </c>
      <c r="AC1815" s="77" t="s">
        <v>5392</v>
      </c>
      <c r="AD1815" s="77">
        <v>1369</v>
      </c>
    </row>
    <row r="1816" spans="1:31" ht="36" hidden="1" customHeight="1">
      <c r="A1816" s="32">
        <v>2</v>
      </c>
      <c r="B1816" s="77" t="s">
        <v>5393</v>
      </c>
      <c r="C1816" s="77" t="s">
        <v>5394</v>
      </c>
      <c r="D1816" s="52" t="s">
        <v>32</v>
      </c>
      <c r="E1816" s="52"/>
      <c r="F1816" s="29">
        <v>25103200</v>
      </c>
      <c r="G1816" s="29"/>
      <c r="H1816" s="29"/>
      <c r="I1816" s="29"/>
      <c r="J1816" s="29"/>
      <c r="K1816" s="29">
        <v>28.410196078431373</v>
      </c>
      <c r="L1816" s="244">
        <v>0</v>
      </c>
      <c r="M1816" s="29"/>
      <c r="N1816" s="244">
        <v>0</v>
      </c>
      <c r="O1816" s="29">
        <v>115.45249999999999</v>
      </c>
      <c r="P1816" s="244">
        <v>0</v>
      </c>
      <c r="Q1816" s="13"/>
      <c r="R1816" s="119">
        <v>0</v>
      </c>
      <c r="S1816" s="29"/>
      <c r="T1816" s="13"/>
      <c r="U1816" s="13"/>
      <c r="V1816" s="243">
        <f t="shared" si="60"/>
        <v>4023.627285</v>
      </c>
      <c r="W1816" s="30">
        <v>4023.627285</v>
      </c>
      <c r="X1816" s="30">
        <f t="shared" si="59"/>
        <v>4023.627285</v>
      </c>
      <c r="Y1816" s="11" t="s">
        <v>34</v>
      </c>
      <c r="Z1816" s="77">
        <v>56</v>
      </c>
      <c r="AA1816" s="77">
        <v>6</v>
      </c>
      <c r="AB1816" s="77">
        <v>5</v>
      </c>
      <c r="AC1816" s="77" t="s">
        <v>5395</v>
      </c>
      <c r="AD1816" s="77">
        <v>1370</v>
      </c>
    </row>
    <row r="1817" spans="1:31" ht="36" hidden="1" customHeight="1">
      <c r="A1817" s="32">
        <v>3</v>
      </c>
      <c r="B1817" s="77" t="s">
        <v>5396</v>
      </c>
      <c r="C1817" s="77" t="s">
        <v>5397</v>
      </c>
      <c r="D1817" s="52" t="s">
        <v>32</v>
      </c>
      <c r="E1817" s="52"/>
      <c r="F1817" s="29">
        <v>17240300</v>
      </c>
      <c r="G1817" s="29"/>
      <c r="H1817" s="29"/>
      <c r="I1817" s="29"/>
      <c r="J1817" s="29"/>
      <c r="K1817" s="29"/>
      <c r="L1817" s="244">
        <v>0</v>
      </c>
      <c r="M1817" s="29"/>
      <c r="N1817" s="244">
        <v>0</v>
      </c>
      <c r="O1817" s="29"/>
      <c r="P1817" s="244">
        <v>0</v>
      </c>
      <c r="Q1817" s="13"/>
      <c r="R1817" s="119">
        <v>0</v>
      </c>
      <c r="S1817" s="29"/>
      <c r="T1817" s="13"/>
      <c r="U1817" s="13"/>
      <c r="V1817" s="243">
        <f t="shared" si="60"/>
        <v>2660.1782900000003</v>
      </c>
      <c r="W1817" s="30">
        <v>2660.1782900000003</v>
      </c>
      <c r="X1817" s="30">
        <f t="shared" si="59"/>
        <v>2660.1782900000003</v>
      </c>
      <c r="Y1817" s="11" t="s">
        <v>34</v>
      </c>
      <c r="Z1817" s="77">
        <v>56</v>
      </c>
      <c r="AA1817" s="77">
        <v>6</v>
      </c>
      <c r="AB1817" s="77">
        <v>5</v>
      </c>
      <c r="AC1817" s="77" t="s">
        <v>5398</v>
      </c>
      <c r="AD1817" s="77">
        <v>1371</v>
      </c>
    </row>
    <row r="1818" spans="1:31" ht="36" hidden="1" customHeight="1">
      <c r="A1818" s="32">
        <v>4</v>
      </c>
      <c r="B1818" s="77" t="s">
        <v>5399</v>
      </c>
      <c r="C1818" s="77" t="s">
        <v>5400</v>
      </c>
      <c r="D1818" s="52" t="s">
        <v>32</v>
      </c>
      <c r="E1818" s="52"/>
      <c r="F1818" s="29">
        <v>32060600</v>
      </c>
      <c r="G1818" s="29"/>
      <c r="H1818" s="29"/>
      <c r="I1818" s="29"/>
      <c r="J1818" s="29"/>
      <c r="K1818" s="29">
        <v>176.2553725490196</v>
      </c>
      <c r="L1818" s="244">
        <v>0</v>
      </c>
      <c r="M1818" s="29"/>
      <c r="N1818" s="244">
        <v>0</v>
      </c>
      <c r="O1818" s="29"/>
      <c r="P1818" s="244">
        <v>0</v>
      </c>
      <c r="Q1818" s="13"/>
      <c r="R1818" s="119">
        <v>0</v>
      </c>
      <c r="S1818" s="29">
        <v>43.337000000000003</v>
      </c>
      <c r="T1818" s="13"/>
      <c r="U1818" s="13"/>
      <c r="V1818" s="243">
        <f t="shared" si="60"/>
        <v>5173.9683900000009</v>
      </c>
      <c r="W1818" s="30">
        <v>5173.9683900000009</v>
      </c>
      <c r="X1818" s="30">
        <f t="shared" ref="X1818:X1881" si="62">IF(Y1818="EVN",V1818,W1818)</f>
        <v>5173.9683900000009</v>
      </c>
      <c r="Y1818" s="11" t="s">
        <v>34</v>
      </c>
      <c r="Z1818" s="77">
        <v>56</v>
      </c>
      <c r="AA1818" s="77">
        <v>6</v>
      </c>
      <c r="AB1818" s="77">
        <v>5</v>
      </c>
      <c r="AC1818" s="77" t="s">
        <v>5401</v>
      </c>
      <c r="AD1818" s="77">
        <v>1372</v>
      </c>
    </row>
    <row r="1819" spans="1:31" ht="36" hidden="1" customHeight="1">
      <c r="A1819" s="32">
        <v>5</v>
      </c>
      <c r="B1819" s="77" t="s">
        <v>5402</v>
      </c>
      <c r="C1819" s="77" t="s">
        <v>5403</v>
      </c>
      <c r="D1819" s="52" t="s">
        <v>32</v>
      </c>
      <c r="E1819" s="52"/>
      <c r="F1819" s="29">
        <v>8574700</v>
      </c>
      <c r="G1819" s="29"/>
      <c r="H1819" s="29"/>
      <c r="I1819" s="29"/>
      <c r="J1819" s="29"/>
      <c r="K1819" s="29"/>
      <c r="L1819" s="244">
        <v>0</v>
      </c>
      <c r="M1819" s="29"/>
      <c r="N1819" s="244">
        <v>0</v>
      </c>
      <c r="O1819" s="29"/>
      <c r="P1819" s="244">
        <v>0</v>
      </c>
      <c r="Q1819" s="13"/>
      <c r="R1819" s="119">
        <v>0</v>
      </c>
      <c r="S1819" s="29"/>
      <c r="T1819" s="13"/>
      <c r="U1819" s="13"/>
      <c r="V1819" s="243">
        <f t="shared" si="60"/>
        <v>1323.0762100000002</v>
      </c>
      <c r="W1819" s="30">
        <v>1323.0762100000002</v>
      </c>
      <c r="X1819" s="30">
        <f t="shared" si="62"/>
        <v>1323.0762100000002</v>
      </c>
      <c r="Y1819" s="11" t="s">
        <v>34</v>
      </c>
      <c r="Z1819" s="77">
        <v>56</v>
      </c>
      <c r="AA1819" s="77">
        <v>6</v>
      </c>
      <c r="AB1819" s="77">
        <v>5</v>
      </c>
      <c r="AC1819" s="77" t="s">
        <v>5404</v>
      </c>
      <c r="AD1819" s="77">
        <v>1373</v>
      </c>
    </row>
    <row r="1820" spans="1:31" ht="36" hidden="1" customHeight="1">
      <c r="A1820" s="32">
        <v>6</v>
      </c>
      <c r="B1820" s="77" t="s">
        <v>5405</v>
      </c>
      <c r="C1820" s="77" t="s">
        <v>5397</v>
      </c>
      <c r="D1820" s="52" t="s">
        <v>32</v>
      </c>
      <c r="E1820" s="52"/>
      <c r="F1820" s="29">
        <v>13750000</v>
      </c>
      <c r="G1820" s="29"/>
      <c r="H1820" s="29"/>
      <c r="I1820" s="29"/>
      <c r="J1820" s="29"/>
      <c r="K1820" s="29">
        <v>163.92156862745097</v>
      </c>
      <c r="L1820" s="244">
        <v>0</v>
      </c>
      <c r="M1820" s="29"/>
      <c r="N1820" s="244">
        <v>0</v>
      </c>
      <c r="O1820" s="29"/>
      <c r="P1820" s="244">
        <v>0</v>
      </c>
      <c r="Q1820" s="13"/>
      <c r="R1820" s="119">
        <v>0</v>
      </c>
      <c r="S1820" s="29">
        <v>11.679</v>
      </c>
      <c r="T1820" s="13"/>
      <c r="U1820" s="13"/>
      <c r="V1820" s="243">
        <f t="shared" si="60"/>
        <v>2301.5551099999998</v>
      </c>
      <c r="W1820" s="30">
        <v>2301.5551099999998</v>
      </c>
      <c r="X1820" s="30">
        <f t="shared" si="62"/>
        <v>2301.5551099999998</v>
      </c>
      <c r="Y1820" s="11" t="s">
        <v>34</v>
      </c>
      <c r="Z1820" s="77">
        <v>56</v>
      </c>
      <c r="AA1820" s="77">
        <v>6</v>
      </c>
      <c r="AB1820" s="77">
        <v>5</v>
      </c>
      <c r="AC1820" s="77" t="s">
        <v>5406</v>
      </c>
      <c r="AD1820" s="77">
        <v>1374</v>
      </c>
    </row>
    <row r="1821" spans="1:31" ht="36" hidden="1" customHeight="1">
      <c r="A1821" s="32">
        <v>7</v>
      </c>
      <c r="B1821" s="77" t="s">
        <v>5407</v>
      </c>
      <c r="C1821" s="77" t="s">
        <v>5408</v>
      </c>
      <c r="D1821" s="52" t="s">
        <v>32</v>
      </c>
      <c r="E1821" s="52"/>
      <c r="F1821" s="29">
        <v>143000000</v>
      </c>
      <c r="G1821" s="29"/>
      <c r="H1821" s="29"/>
      <c r="I1821" s="29"/>
      <c r="J1821" s="29"/>
      <c r="K1821" s="29"/>
      <c r="L1821" s="244">
        <v>0</v>
      </c>
      <c r="M1821" s="29"/>
      <c r="N1821" s="244">
        <v>0</v>
      </c>
      <c r="O1821" s="29"/>
      <c r="P1821" s="244">
        <v>0</v>
      </c>
      <c r="Q1821" s="13"/>
      <c r="R1821" s="119">
        <v>11000000</v>
      </c>
      <c r="S1821" s="29"/>
      <c r="T1821" s="13"/>
      <c r="U1821" s="13"/>
      <c r="V1821" s="243">
        <f t="shared" si="60"/>
        <v>31964.9</v>
      </c>
      <c r="W1821" s="30">
        <v>31964.9</v>
      </c>
      <c r="X1821" s="30">
        <f t="shared" si="62"/>
        <v>31964.9</v>
      </c>
      <c r="Y1821" s="11" t="s">
        <v>34</v>
      </c>
      <c r="Z1821" s="77">
        <v>56</v>
      </c>
      <c r="AA1821" s="77">
        <v>6</v>
      </c>
      <c r="AB1821" s="77">
        <v>5</v>
      </c>
      <c r="AC1821" s="77" t="s">
        <v>5409</v>
      </c>
      <c r="AD1821" s="77">
        <v>1375</v>
      </c>
    </row>
    <row r="1822" spans="1:31" ht="36" hidden="1" customHeight="1">
      <c r="A1822" s="32">
        <v>8</v>
      </c>
      <c r="B1822" s="77" t="s">
        <v>5410</v>
      </c>
      <c r="C1822" s="77" t="s">
        <v>5411</v>
      </c>
      <c r="D1822" s="52" t="s">
        <v>32</v>
      </c>
      <c r="E1822" s="52"/>
      <c r="F1822" s="29">
        <v>51680000</v>
      </c>
      <c r="G1822" s="29"/>
      <c r="H1822" s="29"/>
      <c r="I1822" s="29"/>
      <c r="J1822" s="29"/>
      <c r="K1822" s="29">
        <v>300</v>
      </c>
      <c r="L1822" s="244">
        <v>0</v>
      </c>
      <c r="M1822" s="29"/>
      <c r="N1822" s="244">
        <v>0</v>
      </c>
      <c r="O1822" s="29"/>
      <c r="P1822" s="244">
        <v>0</v>
      </c>
      <c r="Q1822" s="13"/>
      <c r="R1822" s="119">
        <v>0</v>
      </c>
      <c r="S1822" s="29"/>
      <c r="T1822" s="13"/>
      <c r="U1822" s="13"/>
      <c r="V1822" s="243">
        <f t="shared" si="60"/>
        <v>8280.2240000000002</v>
      </c>
      <c r="W1822" s="30">
        <v>8280.2240000000002</v>
      </c>
      <c r="X1822" s="30">
        <f t="shared" si="62"/>
        <v>8280.2240000000002</v>
      </c>
      <c r="Y1822" s="11" t="s">
        <v>34</v>
      </c>
      <c r="Z1822" s="77">
        <v>56</v>
      </c>
      <c r="AA1822" s="77">
        <v>6</v>
      </c>
      <c r="AB1822" s="77">
        <v>5</v>
      </c>
      <c r="AC1822" s="77" t="s">
        <v>5412</v>
      </c>
      <c r="AD1822" s="77">
        <v>1376</v>
      </c>
    </row>
    <row r="1823" spans="1:31" ht="36" hidden="1" customHeight="1">
      <c r="A1823" s="32">
        <v>9</v>
      </c>
      <c r="B1823" s="77" t="s">
        <v>5413</v>
      </c>
      <c r="C1823" s="77" t="s">
        <v>5414</v>
      </c>
      <c r="D1823" s="52" t="s">
        <v>32</v>
      </c>
      <c r="E1823" s="52"/>
      <c r="F1823" s="29">
        <v>257766400</v>
      </c>
      <c r="G1823" s="29">
        <v>16301.511999999999</v>
      </c>
      <c r="H1823" s="29"/>
      <c r="I1823" s="29"/>
      <c r="J1823" s="29"/>
      <c r="K1823" s="29">
        <v>804.202</v>
      </c>
      <c r="L1823" s="244">
        <v>0</v>
      </c>
      <c r="M1823" s="29"/>
      <c r="N1823" s="244">
        <v>0</v>
      </c>
      <c r="O1823" s="29"/>
      <c r="P1823" s="244">
        <v>0</v>
      </c>
      <c r="Q1823" s="13"/>
      <c r="R1823" s="119">
        <v>12745017</v>
      </c>
      <c r="S1823" s="29"/>
      <c r="T1823" s="13"/>
      <c r="U1823" s="13"/>
      <c r="V1823" s="243">
        <f t="shared" si="60"/>
        <v>63475.215260000004</v>
      </c>
      <c r="W1823" s="30">
        <v>63475.215260000004</v>
      </c>
      <c r="X1823" s="30">
        <f t="shared" si="62"/>
        <v>63475.215260000004</v>
      </c>
      <c r="Y1823" s="11" t="s">
        <v>34</v>
      </c>
      <c r="Z1823" s="77">
        <v>56</v>
      </c>
      <c r="AA1823" s="77">
        <v>6</v>
      </c>
      <c r="AB1823" s="77">
        <v>5</v>
      </c>
      <c r="AC1823" s="77" t="s">
        <v>5415</v>
      </c>
      <c r="AD1823" s="77">
        <v>1377</v>
      </c>
    </row>
    <row r="1824" spans="1:31" ht="36" hidden="1" customHeight="1">
      <c r="A1824" s="32">
        <v>10</v>
      </c>
      <c r="B1824" s="77" t="s">
        <v>5416</v>
      </c>
      <c r="C1824" s="77" t="s">
        <v>5414</v>
      </c>
      <c r="D1824" s="52" t="s">
        <v>32</v>
      </c>
      <c r="E1824" s="52"/>
      <c r="F1824" s="29">
        <v>376673400</v>
      </c>
      <c r="G1824" s="29"/>
      <c r="H1824" s="29"/>
      <c r="I1824" s="29"/>
      <c r="J1824" s="29"/>
      <c r="K1824" s="29"/>
      <c r="L1824" s="244">
        <v>0</v>
      </c>
      <c r="M1824" s="29"/>
      <c r="N1824" s="244">
        <v>0</v>
      </c>
      <c r="O1824" s="29"/>
      <c r="P1824" s="244">
        <v>0</v>
      </c>
      <c r="Q1824" s="13"/>
      <c r="R1824" s="119">
        <v>5638000</v>
      </c>
      <c r="S1824" s="29"/>
      <c r="T1824" s="13"/>
      <c r="U1824" s="13"/>
      <c r="V1824" s="243">
        <f t="shared" si="60"/>
        <v>63194.905619999998</v>
      </c>
      <c r="W1824" s="30">
        <v>63194.905619999998</v>
      </c>
      <c r="X1824" s="30">
        <f t="shared" si="62"/>
        <v>63194.905619999998</v>
      </c>
      <c r="Y1824" s="11" t="s">
        <v>34</v>
      </c>
      <c r="Z1824" s="77">
        <v>56</v>
      </c>
      <c r="AA1824" s="77">
        <v>6</v>
      </c>
      <c r="AB1824" s="77">
        <v>5</v>
      </c>
      <c r="AC1824" s="77" t="s">
        <v>5417</v>
      </c>
      <c r="AD1824" s="77">
        <v>1378</v>
      </c>
    </row>
    <row r="1825" spans="1:30" ht="36" hidden="1" customHeight="1">
      <c r="A1825" s="32">
        <v>11</v>
      </c>
      <c r="B1825" s="77" t="s">
        <v>5418</v>
      </c>
      <c r="C1825" s="77" t="s">
        <v>5419</v>
      </c>
      <c r="D1825" s="52" t="s">
        <v>32</v>
      </c>
      <c r="E1825" s="52"/>
      <c r="F1825" s="29">
        <v>378762000</v>
      </c>
      <c r="G1825" s="29">
        <v>765</v>
      </c>
      <c r="H1825" s="29"/>
      <c r="I1825" s="29"/>
      <c r="J1825" s="29"/>
      <c r="K1825" s="29">
        <v>903.29411764705878</v>
      </c>
      <c r="L1825" s="244">
        <v>0</v>
      </c>
      <c r="M1825" s="29"/>
      <c r="N1825" s="244">
        <v>0</v>
      </c>
      <c r="O1825" s="29">
        <v>49.009523809523806</v>
      </c>
      <c r="P1825" s="244">
        <v>0</v>
      </c>
      <c r="Q1825" s="13"/>
      <c r="R1825" s="119">
        <v>12675000</v>
      </c>
      <c r="S1825" s="29"/>
      <c r="T1825" s="13"/>
      <c r="U1825" s="13"/>
      <c r="V1825" s="243">
        <f t="shared" si="60"/>
        <v>71358.796600000001</v>
      </c>
      <c r="W1825" s="30">
        <v>71358.796600000001</v>
      </c>
      <c r="X1825" s="30">
        <f t="shared" si="62"/>
        <v>71358.796600000001</v>
      </c>
      <c r="Y1825" s="11" t="s">
        <v>34</v>
      </c>
      <c r="Z1825" s="77">
        <v>56</v>
      </c>
      <c r="AA1825" s="77">
        <v>6</v>
      </c>
      <c r="AB1825" s="77">
        <v>5</v>
      </c>
      <c r="AC1825" s="77" t="s">
        <v>5420</v>
      </c>
      <c r="AD1825" s="77">
        <v>1379</v>
      </c>
    </row>
    <row r="1826" spans="1:30" ht="36" hidden="1" customHeight="1">
      <c r="A1826" s="32">
        <v>12</v>
      </c>
      <c r="B1826" s="77" t="s">
        <v>5421</v>
      </c>
      <c r="C1826" s="77" t="s">
        <v>5419</v>
      </c>
      <c r="D1826" s="52" t="s">
        <v>32</v>
      </c>
      <c r="E1826" s="52"/>
      <c r="F1826" s="29">
        <v>35762000</v>
      </c>
      <c r="G1826" s="29"/>
      <c r="H1826" s="29"/>
      <c r="I1826" s="29"/>
      <c r="J1826" s="29"/>
      <c r="K1826" s="29">
        <v>36</v>
      </c>
      <c r="L1826" s="244">
        <v>0</v>
      </c>
      <c r="M1826" s="29"/>
      <c r="N1826" s="244">
        <v>0</v>
      </c>
      <c r="O1826" s="29"/>
      <c r="P1826" s="244">
        <v>0</v>
      </c>
      <c r="Q1826" s="13"/>
      <c r="R1826" s="119">
        <v>3007500</v>
      </c>
      <c r="S1826" s="29"/>
      <c r="T1826" s="13"/>
      <c r="U1826" s="13"/>
      <c r="V1826" s="243">
        <f t="shared" si="60"/>
        <v>8261.5466000000015</v>
      </c>
      <c r="W1826" s="30">
        <v>8261.5466000000015</v>
      </c>
      <c r="X1826" s="30">
        <f t="shared" si="62"/>
        <v>8261.5466000000015</v>
      </c>
      <c r="Y1826" s="11" t="s">
        <v>34</v>
      </c>
      <c r="Z1826" s="77">
        <v>56</v>
      </c>
      <c r="AA1826" s="77">
        <v>6</v>
      </c>
      <c r="AB1826" s="77">
        <v>5</v>
      </c>
      <c r="AC1826" s="77" t="s">
        <v>5422</v>
      </c>
      <c r="AD1826" s="77">
        <v>1380</v>
      </c>
    </row>
    <row r="1827" spans="1:30" ht="36" hidden="1" customHeight="1">
      <c r="A1827" s="32">
        <v>13</v>
      </c>
      <c r="B1827" s="77" t="s">
        <v>5423</v>
      </c>
      <c r="C1827" s="77" t="s">
        <v>5424</v>
      </c>
      <c r="D1827" s="52" t="s">
        <v>32</v>
      </c>
      <c r="E1827" s="52"/>
      <c r="F1827" s="29">
        <v>25519100</v>
      </c>
      <c r="G1827" s="29"/>
      <c r="H1827" s="29"/>
      <c r="I1827" s="29"/>
      <c r="J1827" s="29"/>
      <c r="K1827" s="29"/>
      <c r="L1827" s="244">
        <v>0</v>
      </c>
      <c r="M1827" s="29"/>
      <c r="N1827" s="244">
        <v>0</v>
      </c>
      <c r="O1827" s="29"/>
      <c r="P1827" s="244">
        <v>0</v>
      </c>
      <c r="Q1827" s="13"/>
      <c r="R1827" s="119">
        <v>37400000</v>
      </c>
      <c r="S1827" s="29"/>
      <c r="T1827" s="13"/>
      <c r="U1827" s="13"/>
      <c r="V1827" s="243">
        <f t="shared" si="60"/>
        <v>37597.597130000002</v>
      </c>
      <c r="W1827" s="30">
        <v>37597.597130000002</v>
      </c>
      <c r="X1827" s="30">
        <f t="shared" si="62"/>
        <v>37597.597130000002</v>
      </c>
      <c r="Y1827" s="11" t="s">
        <v>34</v>
      </c>
      <c r="Z1827" s="77">
        <v>56</v>
      </c>
      <c r="AA1827" s="77">
        <v>6</v>
      </c>
      <c r="AB1827" s="77">
        <v>5</v>
      </c>
      <c r="AC1827" s="77" t="s">
        <v>5425</v>
      </c>
      <c r="AD1827" s="77">
        <v>1381</v>
      </c>
    </row>
    <row r="1828" spans="1:30" ht="36" hidden="1" customHeight="1">
      <c r="A1828" s="32">
        <v>14</v>
      </c>
      <c r="B1828" s="77" t="s">
        <v>5426</v>
      </c>
      <c r="C1828" s="77" t="s">
        <v>5419</v>
      </c>
      <c r="D1828" s="52" t="s">
        <v>32</v>
      </c>
      <c r="E1828" s="52"/>
      <c r="F1828" s="29">
        <v>286474600</v>
      </c>
      <c r="G1828" s="29">
        <v>8800</v>
      </c>
      <c r="H1828" s="29"/>
      <c r="I1828" s="29"/>
      <c r="J1828" s="29"/>
      <c r="K1828" s="29">
        <v>64.710588235294125</v>
      </c>
      <c r="L1828" s="244">
        <v>0</v>
      </c>
      <c r="M1828" s="29"/>
      <c r="N1828" s="244">
        <v>0</v>
      </c>
      <c r="O1828" s="29"/>
      <c r="P1828" s="244">
        <v>0</v>
      </c>
      <c r="Q1828" s="13"/>
      <c r="R1828" s="119">
        <v>22264000</v>
      </c>
      <c r="S1828" s="29"/>
      <c r="T1828" s="13"/>
      <c r="U1828" s="13"/>
      <c r="V1828" s="243">
        <f t="shared" si="60"/>
        <v>70466.635580000002</v>
      </c>
      <c r="W1828" s="30">
        <v>70466.635580000002</v>
      </c>
      <c r="X1828" s="30">
        <f t="shared" si="62"/>
        <v>70466.635580000002</v>
      </c>
      <c r="Y1828" s="11" t="s">
        <v>34</v>
      </c>
      <c r="Z1828" s="77">
        <v>56</v>
      </c>
      <c r="AA1828" s="77">
        <v>6</v>
      </c>
      <c r="AB1828" s="77">
        <v>5</v>
      </c>
      <c r="AC1828" s="77" t="s">
        <v>5427</v>
      </c>
      <c r="AD1828" s="77">
        <v>1382</v>
      </c>
    </row>
    <row r="1829" spans="1:30" ht="36" hidden="1" customHeight="1">
      <c r="A1829" s="32">
        <v>15</v>
      </c>
      <c r="B1829" s="77" t="s">
        <v>5428</v>
      </c>
      <c r="C1829" s="77" t="s">
        <v>5411</v>
      </c>
      <c r="D1829" s="52" t="s">
        <v>32</v>
      </c>
      <c r="E1829" s="52"/>
      <c r="F1829" s="29">
        <v>134400000</v>
      </c>
      <c r="G1829" s="29"/>
      <c r="H1829" s="29"/>
      <c r="I1829" s="29"/>
      <c r="J1829" s="29"/>
      <c r="K1829" s="29">
        <v>12.941176470588234</v>
      </c>
      <c r="L1829" s="244">
        <v>0</v>
      </c>
      <c r="M1829" s="29"/>
      <c r="N1829" s="244">
        <v>0</v>
      </c>
      <c r="O1829" s="29"/>
      <c r="P1829" s="244">
        <v>0</v>
      </c>
      <c r="Q1829" s="13"/>
      <c r="R1829" s="119">
        <v>2115650</v>
      </c>
      <c r="S1829" s="29"/>
      <c r="T1829" s="13"/>
      <c r="U1829" s="13"/>
      <c r="V1829" s="243">
        <f t="shared" si="60"/>
        <v>22655.205000000002</v>
      </c>
      <c r="W1829" s="30">
        <v>22655.205000000002</v>
      </c>
      <c r="X1829" s="30">
        <f t="shared" si="62"/>
        <v>22655.205000000002</v>
      </c>
      <c r="Y1829" s="11" t="s">
        <v>34</v>
      </c>
      <c r="Z1829" s="77">
        <v>56</v>
      </c>
      <c r="AA1829" s="77">
        <v>6</v>
      </c>
      <c r="AB1829" s="77">
        <v>5</v>
      </c>
      <c r="AC1829" s="77" t="s">
        <v>5429</v>
      </c>
      <c r="AD1829" s="77">
        <v>1383</v>
      </c>
    </row>
    <row r="1830" spans="1:30" ht="36" hidden="1" customHeight="1">
      <c r="A1830" s="32">
        <v>16</v>
      </c>
      <c r="B1830" s="77" t="s">
        <v>5430</v>
      </c>
      <c r="C1830" s="77" t="s">
        <v>5431</v>
      </c>
      <c r="D1830" s="52" t="s">
        <v>32</v>
      </c>
      <c r="E1830" s="52"/>
      <c r="F1830" s="29">
        <v>13891000</v>
      </c>
      <c r="G1830" s="29">
        <v>8407</v>
      </c>
      <c r="H1830" s="29"/>
      <c r="I1830" s="29"/>
      <c r="J1830" s="29"/>
      <c r="K1830" s="29">
        <v>55.11607843137255</v>
      </c>
      <c r="L1830" s="244">
        <v>0</v>
      </c>
      <c r="M1830" s="29"/>
      <c r="N1830" s="244">
        <v>0</v>
      </c>
      <c r="O1830" s="29">
        <v>43.807905138339926</v>
      </c>
      <c r="P1830" s="244">
        <v>0</v>
      </c>
      <c r="Q1830" s="13"/>
      <c r="R1830" s="119">
        <v>0</v>
      </c>
      <c r="S1830" s="29"/>
      <c r="T1830" s="13"/>
      <c r="U1830" s="13"/>
      <c r="V1830" s="243">
        <f t="shared" si="60"/>
        <v>8130.498000395256</v>
      </c>
      <c r="W1830" s="30">
        <v>8130.498000395256</v>
      </c>
      <c r="X1830" s="30">
        <f t="shared" si="62"/>
        <v>8130.498000395256</v>
      </c>
      <c r="Y1830" s="11" t="s">
        <v>34</v>
      </c>
      <c r="Z1830" s="77">
        <v>56</v>
      </c>
      <c r="AA1830" s="77">
        <v>6</v>
      </c>
      <c r="AB1830" s="77">
        <v>5</v>
      </c>
      <c r="AC1830" s="77" t="s">
        <v>5432</v>
      </c>
      <c r="AD1830" s="77">
        <v>1384</v>
      </c>
    </row>
    <row r="1831" spans="1:30" ht="36" hidden="1" customHeight="1">
      <c r="A1831" s="32">
        <v>17</v>
      </c>
      <c r="B1831" s="77" t="s">
        <v>5433</v>
      </c>
      <c r="C1831" s="77" t="s">
        <v>5397</v>
      </c>
      <c r="D1831" s="52" t="s">
        <v>32</v>
      </c>
      <c r="E1831" s="52"/>
      <c r="F1831" s="29">
        <v>34749972</v>
      </c>
      <c r="G1831" s="29"/>
      <c r="H1831" s="29"/>
      <c r="I1831" s="29"/>
      <c r="J1831" s="29"/>
      <c r="K1831" s="29"/>
      <c r="L1831" s="244">
        <v>0</v>
      </c>
      <c r="M1831" s="29"/>
      <c r="N1831" s="244">
        <v>0</v>
      </c>
      <c r="O1831" s="29"/>
      <c r="P1831" s="244">
        <v>0</v>
      </c>
      <c r="Q1831" s="13"/>
      <c r="R1831" s="119">
        <v>4500000</v>
      </c>
      <c r="S1831" s="29"/>
      <c r="T1831" s="13"/>
      <c r="U1831" s="13"/>
      <c r="V1831" s="243">
        <f t="shared" si="60"/>
        <v>9411.9206795999999</v>
      </c>
      <c r="W1831" s="30">
        <v>9411.9206795999999</v>
      </c>
      <c r="X1831" s="30">
        <f t="shared" si="62"/>
        <v>9411.9206795999999</v>
      </c>
      <c r="Y1831" s="11" t="s">
        <v>34</v>
      </c>
      <c r="Z1831" s="77">
        <v>56</v>
      </c>
      <c r="AA1831" s="77">
        <v>6</v>
      </c>
      <c r="AB1831" s="77">
        <v>5</v>
      </c>
      <c r="AC1831" s="77" t="s">
        <v>5434</v>
      </c>
      <c r="AD1831" s="77">
        <v>1385</v>
      </c>
    </row>
    <row r="1832" spans="1:30" ht="36" hidden="1" customHeight="1">
      <c r="A1832" s="32">
        <v>18</v>
      </c>
      <c r="B1832" s="77" t="s">
        <v>5435</v>
      </c>
      <c r="C1832" s="77" t="s">
        <v>5436</v>
      </c>
      <c r="D1832" s="52" t="s">
        <v>32</v>
      </c>
      <c r="E1832" s="52"/>
      <c r="F1832" s="29">
        <v>255500000</v>
      </c>
      <c r="G1832" s="29"/>
      <c r="H1832" s="29"/>
      <c r="I1832" s="29"/>
      <c r="J1832" s="29"/>
      <c r="K1832" s="29"/>
      <c r="L1832" s="244">
        <v>0</v>
      </c>
      <c r="M1832" s="29"/>
      <c r="N1832" s="244">
        <v>0</v>
      </c>
      <c r="O1832" s="29"/>
      <c r="P1832" s="244">
        <v>0</v>
      </c>
      <c r="Q1832" s="13"/>
      <c r="R1832" s="119">
        <v>502225.00000000006</v>
      </c>
      <c r="S1832" s="29"/>
      <c r="T1832" s="13"/>
      <c r="U1832" s="13"/>
      <c r="V1832" s="243">
        <f t="shared" si="60"/>
        <v>39875.652500000004</v>
      </c>
      <c r="W1832" s="30">
        <v>39875.652500000004</v>
      </c>
      <c r="X1832" s="30">
        <f t="shared" si="62"/>
        <v>39875.652500000004</v>
      </c>
      <c r="Y1832" s="11" t="s">
        <v>34</v>
      </c>
      <c r="Z1832" s="77">
        <v>56</v>
      </c>
      <c r="AA1832" s="77">
        <v>6</v>
      </c>
      <c r="AB1832" s="77">
        <v>5</v>
      </c>
      <c r="AC1832" s="77" t="s">
        <v>5437</v>
      </c>
      <c r="AD1832" s="77">
        <v>1386</v>
      </c>
    </row>
    <row r="1833" spans="1:30" ht="36" hidden="1" customHeight="1">
      <c r="A1833" s="32">
        <v>19</v>
      </c>
      <c r="B1833" s="77" t="s">
        <v>5438</v>
      </c>
      <c r="C1833" s="77" t="s">
        <v>5397</v>
      </c>
      <c r="D1833" s="52" t="s">
        <v>32</v>
      </c>
      <c r="E1833" s="52"/>
      <c r="F1833" s="29">
        <v>20691100</v>
      </c>
      <c r="G1833" s="29"/>
      <c r="H1833" s="29"/>
      <c r="I1833" s="29"/>
      <c r="J1833" s="29"/>
      <c r="K1833" s="29"/>
      <c r="L1833" s="244">
        <v>0</v>
      </c>
      <c r="M1833" s="29"/>
      <c r="N1833" s="244">
        <v>0</v>
      </c>
      <c r="O1833" s="29"/>
      <c r="P1833" s="244">
        <v>0</v>
      </c>
      <c r="Q1833" s="13"/>
      <c r="R1833" s="119">
        <v>0</v>
      </c>
      <c r="S1833" s="29"/>
      <c r="T1833" s="13"/>
      <c r="U1833" s="13"/>
      <c r="V1833" s="243">
        <f t="shared" si="60"/>
        <v>3192.6367300000002</v>
      </c>
      <c r="W1833" s="30">
        <v>3192.6367300000002</v>
      </c>
      <c r="X1833" s="30">
        <f t="shared" si="62"/>
        <v>3192.6367300000002</v>
      </c>
      <c r="Y1833" s="11" t="s">
        <v>34</v>
      </c>
      <c r="Z1833" s="77">
        <v>56</v>
      </c>
      <c r="AA1833" s="77">
        <v>6</v>
      </c>
      <c r="AB1833" s="77">
        <v>5</v>
      </c>
      <c r="AC1833" s="77" t="s">
        <v>5439</v>
      </c>
      <c r="AD1833" s="77">
        <v>1387</v>
      </c>
    </row>
    <row r="1834" spans="1:30" ht="36" hidden="1" customHeight="1">
      <c r="A1834" s="32">
        <v>20</v>
      </c>
      <c r="B1834" s="77" t="s">
        <v>5440</v>
      </c>
      <c r="C1834" s="77" t="s">
        <v>5441</v>
      </c>
      <c r="D1834" s="52" t="s">
        <v>32</v>
      </c>
      <c r="E1834" s="52"/>
      <c r="F1834" s="29">
        <v>12316700</v>
      </c>
      <c r="G1834" s="29"/>
      <c r="H1834" s="29"/>
      <c r="I1834" s="29"/>
      <c r="J1834" s="29"/>
      <c r="K1834" s="29"/>
      <c r="L1834" s="244">
        <v>0</v>
      </c>
      <c r="M1834" s="29"/>
      <c r="N1834" s="244">
        <v>0</v>
      </c>
      <c r="O1834" s="29"/>
      <c r="P1834" s="244">
        <v>0</v>
      </c>
      <c r="Q1834" s="13"/>
      <c r="R1834" s="119">
        <v>0</v>
      </c>
      <c r="S1834" s="29"/>
      <c r="T1834" s="13"/>
      <c r="U1834" s="13"/>
      <c r="V1834" s="243">
        <f t="shared" si="60"/>
        <v>1900.4668100000001</v>
      </c>
      <c r="W1834" s="30">
        <v>1900.4668100000001</v>
      </c>
      <c r="X1834" s="30">
        <f t="shared" si="62"/>
        <v>1900.4668100000001</v>
      </c>
      <c r="Y1834" s="11" t="s">
        <v>34</v>
      </c>
      <c r="Z1834" s="77">
        <v>56</v>
      </c>
      <c r="AA1834" s="77">
        <v>6</v>
      </c>
      <c r="AB1834" s="77">
        <v>5</v>
      </c>
      <c r="AC1834" s="77" t="s">
        <v>5442</v>
      </c>
      <c r="AD1834" s="77">
        <v>1388</v>
      </c>
    </row>
    <row r="1835" spans="1:30" ht="36" hidden="1" customHeight="1">
      <c r="A1835" s="32">
        <v>21</v>
      </c>
      <c r="B1835" s="77" t="s">
        <v>5443</v>
      </c>
      <c r="C1835" s="77" t="s">
        <v>5419</v>
      </c>
      <c r="D1835" s="52" t="s">
        <v>32</v>
      </c>
      <c r="E1835" s="52"/>
      <c r="F1835" s="29">
        <v>29851600</v>
      </c>
      <c r="G1835" s="29"/>
      <c r="H1835" s="29"/>
      <c r="I1835" s="29"/>
      <c r="J1835" s="29"/>
      <c r="K1835" s="29"/>
      <c r="L1835" s="244">
        <v>0</v>
      </c>
      <c r="M1835" s="29"/>
      <c r="N1835" s="244">
        <v>0</v>
      </c>
      <c r="O1835" s="29"/>
      <c r="P1835" s="244">
        <v>0</v>
      </c>
      <c r="Q1835" s="13"/>
      <c r="R1835" s="119">
        <v>0</v>
      </c>
      <c r="S1835" s="29"/>
      <c r="T1835" s="13"/>
      <c r="U1835" s="13"/>
      <c r="V1835" s="243">
        <f t="shared" si="60"/>
        <v>4606.1018800000002</v>
      </c>
      <c r="W1835" s="30">
        <v>4606.1018800000002</v>
      </c>
      <c r="X1835" s="30">
        <f t="shared" si="62"/>
        <v>4606.1018800000002</v>
      </c>
      <c r="Y1835" s="11" t="s">
        <v>34</v>
      </c>
      <c r="Z1835" s="77">
        <v>56</v>
      </c>
      <c r="AA1835" s="77">
        <v>6</v>
      </c>
      <c r="AB1835" s="77">
        <v>5</v>
      </c>
      <c r="AC1835" s="77" t="s">
        <v>5444</v>
      </c>
      <c r="AD1835" s="77">
        <v>1390</v>
      </c>
    </row>
    <row r="1836" spans="1:30" ht="36" hidden="1" customHeight="1">
      <c r="A1836" s="32">
        <v>22</v>
      </c>
      <c r="B1836" s="77" t="s">
        <v>5445</v>
      </c>
      <c r="C1836" s="77" t="s">
        <v>5446</v>
      </c>
      <c r="D1836" s="52" t="s">
        <v>32</v>
      </c>
      <c r="E1836" s="52"/>
      <c r="F1836" s="29">
        <v>158022513</v>
      </c>
      <c r="G1836" s="29"/>
      <c r="H1836" s="29"/>
      <c r="I1836" s="29"/>
      <c r="J1836" s="29"/>
      <c r="K1836" s="29">
        <v>76.239000000000004</v>
      </c>
      <c r="L1836" s="244">
        <v>0</v>
      </c>
      <c r="M1836" s="29"/>
      <c r="N1836" s="244">
        <v>0</v>
      </c>
      <c r="O1836" s="29">
        <v>23.591999999999999</v>
      </c>
      <c r="P1836" s="244">
        <v>38297</v>
      </c>
      <c r="Q1836" s="13"/>
      <c r="R1836" s="119">
        <v>0</v>
      </c>
      <c r="S1836" s="29">
        <v>519.59</v>
      </c>
      <c r="T1836" s="13"/>
      <c r="U1836" s="13"/>
      <c r="V1836" s="243">
        <f t="shared" si="60"/>
        <v>25083.548745900003</v>
      </c>
      <c r="W1836" s="30">
        <v>25051.762235900002</v>
      </c>
      <c r="X1836" s="30">
        <f t="shared" si="62"/>
        <v>25051.762235900002</v>
      </c>
      <c r="Y1836" s="11" t="s">
        <v>34</v>
      </c>
      <c r="Z1836" s="77">
        <v>56</v>
      </c>
      <c r="AA1836" s="77">
        <v>6</v>
      </c>
      <c r="AB1836" s="77">
        <v>5</v>
      </c>
      <c r="AC1836" s="77" t="s">
        <v>5447</v>
      </c>
      <c r="AD1836" s="77">
        <v>1391</v>
      </c>
    </row>
    <row r="1837" spans="1:30" ht="36" hidden="1" customHeight="1">
      <c r="A1837" s="32">
        <v>23</v>
      </c>
      <c r="B1837" s="77" t="s">
        <v>5448</v>
      </c>
      <c r="C1837" s="77" t="s">
        <v>5449</v>
      </c>
      <c r="D1837" s="52" t="s">
        <v>32</v>
      </c>
      <c r="E1837" s="52"/>
      <c r="F1837" s="29">
        <v>2159000</v>
      </c>
      <c r="G1837" s="29">
        <v>3303</v>
      </c>
      <c r="H1837" s="29"/>
      <c r="I1837" s="29"/>
      <c r="J1837" s="29"/>
      <c r="K1837" s="29">
        <v>79</v>
      </c>
      <c r="L1837" s="244">
        <v>0</v>
      </c>
      <c r="M1837" s="29"/>
      <c r="N1837" s="244">
        <v>0</v>
      </c>
      <c r="O1837" s="29">
        <v>5</v>
      </c>
      <c r="P1837" s="244">
        <v>0</v>
      </c>
      <c r="Q1837" s="13"/>
      <c r="R1837" s="119">
        <v>0</v>
      </c>
      <c r="S1837" s="29"/>
      <c r="T1837" s="13"/>
      <c r="U1837" s="13"/>
      <c r="V1837" s="243">
        <f t="shared" si="60"/>
        <v>2731.0636999999997</v>
      </c>
      <c r="W1837" s="30">
        <v>2731.0636999999997</v>
      </c>
      <c r="X1837" s="30">
        <f t="shared" si="62"/>
        <v>2731.0636999999997</v>
      </c>
      <c r="Y1837" s="11" t="s">
        <v>34</v>
      </c>
      <c r="Z1837" s="77">
        <v>56</v>
      </c>
      <c r="AA1837" s="77">
        <v>6</v>
      </c>
      <c r="AB1837" s="77">
        <v>5</v>
      </c>
      <c r="AC1837" s="77" t="s">
        <v>5450</v>
      </c>
      <c r="AD1837" s="77">
        <v>1392</v>
      </c>
    </row>
    <row r="1838" spans="1:30" ht="36" hidden="1" customHeight="1">
      <c r="A1838" s="32">
        <v>24</v>
      </c>
      <c r="B1838" s="77" t="s">
        <v>5451</v>
      </c>
      <c r="C1838" s="77" t="s">
        <v>5424</v>
      </c>
      <c r="D1838" s="52" t="s">
        <v>32</v>
      </c>
      <c r="E1838" s="52"/>
      <c r="F1838" s="29">
        <v>30334200</v>
      </c>
      <c r="G1838" s="29"/>
      <c r="H1838" s="29"/>
      <c r="I1838" s="29"/>
      <c r="J1838" s="29"/>
      <c r="K1838" s="29">
        <v>281.77254901960788</v>
      </c>
      <c r="L1838" s="244"/>
      <c r="M1838" s="29"/>
      <c r="N1838" s="244">
        <v>0</v>
      </c>
      <c r="O1838" s="29"/>
      <c r="P1838" s="244">
        <v>0</v>
      </c>
      <c r="Q1838" s="13"/>
      <c r="R1838" s="119">
        <v>18587000</v>
      </c>
      <c r="S1838" s="29"/>
      <c r="T1838" s="13"/>
      <c r="U1838" s="13"/>
      <c r="V1838" s="243">
        <f t="shared" si="60"/>
        <v>21696.27506</v>
      </c>
      <c r="W1838" s="30">
        <v>21696.27506</v>
      </c>
      <c r="X1838" s="30">
        <f t="shared" si="62"/>
        <v>21696.27506</v>
      </c>
      <c r="Y1838" s="11" t="s">
        <v>34</v>
      </c>
      <c r="Z1838" s="77">
        <v>56</v>
      </c>
      <c r="AA1838" s="77">
        <v>6</v>
      </c>
      <c r="AB1838" s="77">
        <v>5</v>
      </c>
      <c r="AC1838" s="77" t="s">
        <v>5452</v>
      </c>
      <c r="AD1838" s="77">
        <v>1393</v>
      </c>
    </row>
    <row r="1839" spans="1:30" ht="36" hidden="1" customHeight="1">
      <c r="A1839" s="32">
        <v>25</v>
      </c>
      <c r="B1839" s="77" t="s">
        <v>5453</v>
      </c>
      <c r="C1839" s="77" t="s">
        <v>5411</v>
      </c>
      <c r="D1839" s="52" t="s">
        <v>32</v>
      </c>
      <c r="E1839" s="52"/>
      <c r="F1839" s="29">
        <v>8152900</v>
      </c>
      <c r="G1839" s="29"/>
      <c r="H1839" s="29"/>
      <c r="I1839" s="29"/>
      <c r="J1839" s="29"/>
      <c r="K1839" s="29"/>
      <c r="L1839" s="244">
        <v>0</v>
      </c>
      <c r="M1839" s="29"/>
      <c r="N1839" s="244">
        <v>0</v>
      </c>
      <c r="O1839" s="29"/>
      <c r="P1839" s="244">
        <v>0</v>
      </c>
      <c r="Q1839" s="13"/>
      <c r="R1839" s="119">
        <v>2043000.0000000002</v>
      </c>
      <c r="S1839" s="29"/>
      <c r="T1839" s="13"/>
      <c r="U1839" s="13"/>
      <c r="V1839" s="243">
        <f t="shared" si="60"/>
        <v>3096.6924700000004</v>
      </c>
      <c r="W1839" s="30">
        <v>3096.69247</v>
      </c>
      <c r="X1839" s="30">
        <f t="shared" si="62"/>
        <v>3096.69247</v>
      </c>
      <c r="Y1839" s="11" t="s">
        <v>34</v>
      </c>
      <c r="Z1839" s="77">
        <v>56</v>
      </c>
      <c r="AA1839" s="77">
        <v>6</v>
      </c>
      <c r="AB1839" s="77">
        <v>5</v>
      </c>
      <c r="AC1839" s="77" t="s">
        <v>5454</v>
      </c>
      <c r="AD1839" s="77">
        <v>1394</v>
      </c>
    </row>
    <row r="1840" spans="1:30" ht="36" hidden="1" customHeight="1">
      <c r="A1840" s="32">
        <v>26</v>
      </c>
      <c r="B1840" s="77" t="s">
        <v>5455</v>
      </c>
      <c r="C1840" s="77" t="s">
        <v>5456</v>
      </c>
      <c r="D1840" s="52" t="s">
        <v>32</v>
      </c>
      <c r="E1840" s="52"/>
      <c r="F1840" s="29">
        <v>15850000</v>
      </c>
      <c r="G1840" s="29"/>
      <c r="H1840" s="29"/>
      <c r="I1840" s="29"/>
      <c r="J1840" s="29"/>
      <c r="K1840" s="29">
        <v>8</v>
      </c>
      <c r="L1840" s="244">
        <v>0</v>
      </c>
      <c r="M1840" s="29">
        <v>25</v>
      </c>
      <c r="N1840" s="244">
        <v>0</v>
      </c>
      <c r="O1840" s="29"/>
      <c r="P1840" s="244">
        <v>0</v>
      </c>
      <c r="Q1840" s="13"/>
      <c r="R1840" s="119">
        <v>0</v>
      </c>
      <c r="S1840" s="29"/>
      <c r="T1840" s="13"/>
      <c r="U1840" s="13"/>
      <c r="V1840" s="243">
        <f t="shared" si="60"/>
        <v>2478.5650000000001</v>
      </c>
      <c r="W1840" s="30">
        <v>2478.5650000000001</v>
      </c>
      <c r="X1840" s="30">
        <f t="shared" si="62"/>
        <v>2478.5650000000001</v>
      </c>
      <c r="Y1840" s="11" t="s">
        <v>34</v>
      </c>
      <c r="Z1840" s="77">
        <v>56</v>
      </c>
      <c r="AA1840" s="77">
        <v>6</v>
      </c>
      <c r="AB1840" s="77">
        <v>5</v>
      </c>
      <c r="AC1840" s="77" t="s">
        <v>5457</v>
      </c>
      <c r="AD1840" s="77">
        <v>1395</v>
      </c>
    </row>
    <row r="1841" spans="1:30" ht="36" hidden="1" customHeight="1">
      <c r="A1841" s="32">
        <v>27</v>
      </c>
      <c r="B1841" s="77" t="s">
        <v>5458</v>
      </c>
      <c r="C1841" s="77" t="s">
        <v>5419</v>
      </c>
      <c r="D1841" s="52" t="s">
        <v>32</v>
      </c>
      <c r="E1841" s="52"/>
      <c r="F1841" s="29">
        <v>46910000</v>
      </c>
      <c r="G1841" s="29"/>
      <c r="H1841" s="29"/>
      <c r="I1841" s="29"/>
      <c r="J1841" s="29"/>
      <c r="K1841" s="29">
        <v>15</v>
      </c>
      <c r="L1841" s="244">
        <v>0</v>
      </c>
      <c r="M1841" s="29">
        <v>1586</v>
      </c>
      <c r="N1841" s="244">
        <v>0</v>
      </c>
      <c r="O1841" s="29"/>
      <c r="P1841" s="244">
        <v>0</v>
      </c>
      <c r="Q1841" s="13"/>
      <c r="R1841" s="119">
        <v>0</v>
      </c>
      <c r="S1841" s="29"/>
      <c r="T1841" s="13"/>
      <c r="U1841" s="13"/>
      <c r="V1841" s="243">
        <f t="shared" si="60"/>
        <v>8823.6530000000002</v>
      </c>
      <c r="W1841" s="30">
        <v>8823.6530000000002</v>
      </c>
      <c r="X1841" s="30">
        <f t="shared" si="62"/>
        <v>8823.6530000000002</v>
      </c>
      <c r="Y1841" s="11" t="s">
        <v>34</v>
      </c>
      <c r="Z1841" s="77">
        <v>56</v>
      </c>
      <c r="AA1841" s="77">
        <v>6</v>
      </c>
      <c r="AB1841" s="77">
        <v>5</v>
      </c>
      <c r="AC1841" s="77"/>
      <c r="AD1841" s="77"/>
    </row>
    <row r="1842" spans="1:30" ht="36" hidden="1" customHeight="1">
      <c r="A1842" s="32">
        <v>28</v>
      </c>
      <c r="B1842" s="77" t="s">
        <v>5459</v>
      </c>
      <c r="C1842" s="77" t="s">
        <v>5460</v>
      </c>
      <c r="D1842" s="52" t="s">
        <v>32</v>
      </c>
      <c r="E1842" s="52"/>
      <c r="F1842" s="29">
        <v>14322400</v>
      </c>
      <c r="G1842" s="29"/>
      <c r="H1842" s="29"/>
      <c r="I1842" s="29"/>
      <c r="J1842" s="29"/>
      <c r="K1842" s="29"/>
      <c r="L1842" s="244">
        <v>0</v>
      </c>
      <c r="M1842" s="29"/>
      <c r="N1842" s="244">
        <v>0</v>
      </c>
      <c r="O1842" s="29"/>
      <c r="P1842" s="244">
        <v>0</v>
      </c>
      <c r="Q1842" s="13"/>
      <c r="R1842" s="119">
        <v>0</v>
      </c>
      <c r="S1842" s="29"/>
      <c r="T1842" s="13"/>
      <c r="U1842" s="13"/>
      <c r="V1842" s="243">
        <f t="shared" si="60"/>
        <v>2209.94632</v>
      </c>
      <c r="W1842" s="30">
        <v>2209.94632</v>
      </c>
      <c r="X1842" s="30">
        <f t="shared" si="62"/>
        <v>2209.94632</v>
      </c>
      <c r="Y1842" s="11" t="s">
        <v>34</v>
      </c>
      <c r="Z1842" s="77">
        <v>56</v>
      </c>
      <c r="AA1842" s="77">
        <v>6</v>
      </c>
      <c r="AB1842" s="77">
        <v>5</v>
      </c>
      <c r="AC1842" s="77" t="s">
        <v>5461</v>
      </c>
      <c r="AD1842" s="77">
        <v>2880</v>
      </c>
    </row>
    <row r="1843" spans="1:30" ht="36" hidden="1" customHeight="1">
      <c r="A1843" s="32">
        <v>29</v>
      </c>
      <c r="B1843" s="77" t="s">
        <v>5462</v>
      </c>
      <c r="C1843" s="77" t="s">
        <v>5411</v>
      </c>
      <c r="D1843" s="52" t="s">
        <v>32</v>
      </c>
      <c r="E1843" s="52"/>
      <c r="F1843" s="29">
        <v>36218600</v>
      </c>
      <c r="G1843" s="29"/>
      <c r="H1843" s="29"/>
      <c r="I1843" s="29"/>
      <c r="J1843" s="29"/>
      <c r="K1843" s="29"/>
      <c r="L1843" s="244">
        <v>0</v>
      </c>
      <c r="M1843" s="29"/>
      <c r="N1843" s="244">
        <v>0</v>
      </c>
      <c r="O1843" s="29"/>
      <c r="P1843" s="244">
        <v>0</v>
      </c>
      <c r="Q1843" s="13"/>
      <c r="R1843" s="119">
        <v>16000000</v>
      </c>
      <c r="S1843" s="29"/>
      <c r="T1843" s="13"/>
      <c r="U1843" s="13"/>
      <c r="V1843" s="243">
        <f t="shared" si="60"/>
        <v>19988.529979999999</v>
      </c>
      <c r="W1843" s="30">
        <v>19988.529979999999</v>
      </c>
      <c r="X1843" s="30">
        <f t="shared" si="62"/>
        <v>19988.529979999999</v>
      </c>
      <c r="Y1843" s="11" t="s">
        <v>34</v>
      </c>
      <c r="Z1843" s="77">
        <v>56</v>
      </c>
      <c r="AA1843" s="77">
        <v>6</v>
      </c>
      <c r="AB1843" s="77">
        <v>5</v>
      </c>
      <c r="AC1843" s="77" t="s">
        <v>5463</v>
      </c>
      <c r="AD1843" s="77">
        <v>1398</v>
      </c>
    </row>
    <row r="1844" spans="1:30" ht="36" hidden="1" customHeight="1">
      <c r="A1844" s="32">
        <v>30</v>
      </c>
      <c r="B1844" s="77" t="s">
        <v>5464</v>
      </c>
      <c r="C1844" s="77" t="s">
        <v>5419</v>
      </c>
      <c r="D1844" s="52" t="s">
        <v>32</v>
      </c>
      <c r="E1844" s="52"/>
      <c r="F1844" s="29">
        <v>10794056</v>
      </c>
      <c r="G1844" s="29"/>
      <c r="H1844" s="29"/>
      <c r="I1844" s="29"/>
      <c r="J1844" s="29"/>
      <c r="K1844" s="29">
        <v>412.49799999999999</v>
      </c>
      <c r="L1844" s="244">
        <v>0</v>
      </c>
      <c r="M1844" s="29">
        <v>2089.277</v>
      </c>
      <c r="N1844" s="244">
        <v>0</v>
      </c>
      <c r="O1844" s="29"/>
      <c r="P1844" s="244">
        <v>0</v>
      </c>
      <c r="Q1844" s="13"/>
      <c r="R1844" s="119">
        <v>0</v>
      </c>
      <c r="S1844" s="29"/>
      <c r="T1844" s="13"/>
      <c r="U1844" s="13"/>
      <c r="V1844" s="243">
        <f t="shared" si="60"/>
        <v>4154.6550308000005</v>
      </c>
      <c r="W1844" s="30">
        <v>4154.6550308000005</v>
      </c>
      <c r="X1844" s="30">
        <f t="shared" si="62"/>
        <v>4154.6550308000005</v>
      </c>
      <c r="Y1844" s="11" t="s">
        <v>34</v>
      </c>
      <c r="Z1844" s="77">
        <v>56</v>
      </c>
      <c r="AA1844" s="77">
        <v>6</v>
      </c>
      <c r="AB1844" s="77">
        <v>5</v>
      </c>
      <c r="AC1844" s="77" t="s">
        <v>5465</v>
      </c>
      <c r="AD1844" s="77">
        <v>1399</v>
      </c>
    </row>
    <row r="1845" spans="1:30" ht="36" hidden="1" customHeight="1">
      <c r="A1845" s="32">
        <v>31</v>
      </c>
      <c r="B1845" s="77" t="s">
        <v>5466</v>
      </c>
      <c r="C1845" s="77" t="s">
        <v>5467</v>
      </c>
      <c r="D1845" s="52" t="s">
        <v>32</v>
      </c>
      <c r="E1845" s="52"/>
      <c r="F1845" s="29">
        <v>36396200</v>
      </c>
      <c r="G1845" s="29"/>
      <c r="H1845" s="29"/>
      <c r="I1845" s="29"/>
      <c r="J1845" s="29"/>
      <c r="K1845" s="29"/>
      <c r="L1845" s="244">
        <v>0</v>
      </c>
      <c r="M1845" s="29"/>
      <c r="N1845" s="244">
        <v>0</v>
      </c>
      <c r="O1845" s="29"/>
      <c r="P1845" s="244">
        <v>0</v>
      </c>
      <c r="Q1845" s="13"/>
      <c r="R1845" s="119">
        <v>13990440.000000002</v>
      </c>
      <c r="S1845" s="29"/>
      <c r="T1845" s="13"/>
      <c r="U1845" s="13"/>
      <c r="V1845" s="243">
        <f t="shared" si="60"/>
        <v>18207.329660000003</v>
      </c>
      <c r="W1845" s="30">
        <v>18207.329660000003</v>
      </c>
      <c r="X1845" s="30">
        <f t="shared" si="62"/>
        <v>18207.329660000003</v>
      </c>
      <c r="Y1845" s="11" t="s">
        <v>34</v>
      </c>
      <c r="Z1845" s="77">
        <v>56</v>
      </c>
      <c r="AA1845" s="77">
        <v>6</v>
      </c>
      <c r="AB1845" s="77">
        <v>5</v>
      </c>
      <c r="AC1845" s="77" t="s">
        <v>5468</v>
      </c>
      <c r="AD1845" s="77">
        <v>1401</v>
      </c>
    </row>
    <row r="1846" spans="1:30" ht="36" hidden="1" customHeight="1">
      <c r="A1846" s="32">
        <v>32</v>
      </c>
      <c r="B1846" s="77" t="s">
        <v>5469</v>
      </c>
      <c r="C1846" s="77" t="s">
        <v>5411</v>
      </c>
      <c r="D1846" s="52" t="s">
        <v>32</v>
      </c>
      <c r="E1846" s="52"/>
      <c r="F1846" s="29">
        <v>16041700</v>
      </c>
      <c r="G1846" s="29"/>
      <c r="H1846" s="29"/>
      <c r="I1846" s="29"/>
      <c r="J1846" s="29"/>
      <c r="K1846" s="29">
        <v>9.6000000000000014</v>
      </c>
      <c r="L1846" s="244">
        <v>0</v>
      </c>
      <c r="M1846" s="29"/>
      <c r="N1846" s="244">
        <v>0</v>
      </c>
      <c r="O1846" s="29"/>
      <c r="P1846" s="244">
        <v>0</v>
      </c>
      <c r="Q1846" s="13"/>
      <c r="R1846" s="119">
        <v>0</v>
      </c>
      <c r="S1846" s="29"/>
      <c r="T1846" s="13"/>
      <c r="U1846" s="13"/>
      <c r="V1846" s="243">
        <f t="shared" si="60"/>
        <v>2485.0263100000002</v>
      </c>
      <c r="W1846" s="30">
        <v>2485.0263100000002</v>
      </c>
      <c r="X1846" s="30">
        <f t="shared" si="62"/>
        <v>2485.0263100000002</v>
      </c>
      <c r="Y1846" s="11" t="s">
        <v>34</v>
      </c>
      <c r="Z1846" s="77">
        <v>56</v>
      </c>
      <c r="AA1846" s="77">
        <v>6</v>
      </c>
      <c r="AB1846" s="77">
        <v>5</v>
      </c>
      <c r="AC1846" s="77" t="s">
        <v>5470</v>
      </c>
      <c r="AD1846" s="77">
        <v>1402</v>
      </c>
    </row>
    <row r="1847" spans="1:30" ht="36" hidden="1" customHeight="1">
      <c r="A1847" s="32">
        <v>33</v>
      </c>
      <c r="B1847" s="77" t="s">
        <v>5471</v>
      </c>
      <c r="C1847" s="77" t="s">
        <v>5472</v>
      </c>
      <c r="D1847" s="52" t="s">
        <v>32</v>
      </c>
      <c r="E1847" s="52"/>
      <c r="F1847" s="29">
        <v>28455000</v>
      </c>
      <c r="G1847" s="29">
        <v>17957</v>
      </c>
      <c r="H1847" s="29"/>
      <c r="I1847" s="29"/>
      <c r="J1847" s="29"/>
      <c r="K1847" s="29">
        <v>48</v>
      </c>
      <c r="L1847" s="244">
        <v>0</v>
      </c>
      <c r="M1847" s="29"/>
      <c r="N1847" s="244">
        <v>0</v>
      </c>
      <c r="O1847" s="29"/>
      <c r="P1847" s="244">
        <v>0</v>
      </c>
      <c r="Q1847" s="13"/>
      <c r="R1847" s="119">
        <v>0</v>
      </c>
      <c r="S1847" s="29"/>
      <c r="T1847" s="13"/>
      <c r="U1847" s="13"/>
      <c r="V1847" s="243">
        <f t="shared" si="60"/>
        <v>17009.466499999999</v>
      </c>
      <c r="W1847" s="30">
        <v>17009.466499999999</v>
      </c>
      <c r="X1847" s="30">
        <f t="shared" si="62"/>
        <v>17009.466499999999</v>
      </c>
      <c r="Y1847" s="11" t="s">
        <v>34</v>
      </c>
      <c r="Z1847" s="77">
        <v>56</v>
      </c>
      <c r="AA1847" s="77">
        <v>6</v>
      </c>
      <c r="AB1847" s="77">
        <v>5</v>
      </c>
      <c r="AC1847" s="77" t="s">
        <v>5473</v>
      </c>
      <c r="AD1847" s="77">
        <v>2891</v>
      </c>
    </row>
    <row r="1848" spans="1:30" ht="36" hidden="1" customHeight="1">
      <c r="A1848" s="32">
        <v>34</v>
      </c>
      <c r="B1848" s="77" t="s">
        <v>5474</v>
      </c>
      <c r="C1848" s="77" t="s">
        <v>5411</v>
      </c>
      <c r="D1848" s="52" t="s">
        <v>32</v>
      </c>
      <c r="E1848" s="52"/>
      <c r="F1848" s="29">
        <v>2800000</v>
      </c>
      <c r="G1848" s="29"/>
      <c r="H1848" s="29"/>
      <c r="I1848" s="29"/>
      <c r="J1848" s="29"/>
      <c r="K1848" s="29">
        <v>21.37</v>
      </c>
      <c r="L1848" s="244">
        <v>0</v>
      </c>
      <c r="M1848" s="29"/>
      <c r="N1848" s="244">
        <v>0</v>
      </c>
      <c r="O1848" s="29"/>
      <c r="P1848" s="244">
        <v>0</v>
      </c>
      <c r="Q1848" s="13"/>
      <c r="R1848" s="119">
        <v>2059075</v>
      </c>
      <c r="S1848" s="29"/>
      <c r="T1848" s="13"/>
      <c r="U1848" s="13"/>
      <c r="V1848" s="243">
        <f t="shared" si="60"/>
        <v>2307.0048999999999</v>
      </c>
      <c r="W1848" s="30">
        <v>2307.0048999999999</v>
      </c>
      <c r="X1848" s="30">
        <f t="shared" si="62"/>
        <v>2307.0048999999999</v>
      </c>
      <c r="Y1848" s="11" t="s">
        <v>34</v>
      </c>
      <c r="Z1848" s="77">
        <v>56</v>
      </c>
      <c r="AA1848" s="77">
        <v>6</v>
      </c>
      <c r="AB1848" s="77">
        <v>5</v>
      </c>
      <c r="AC1848" s="77" t="s">
        <v>5475</v>
      </c>
      <c r="AD1848" s="77">
        <v>2879</v>
      </c>
    </row>
    <row r="1849" spans="1:30" ht="36" hidden="1" customHeight="1">
      <c r="A1849" s="32">
        <v>35</v>
      </c>
      <c r="B1849" s="77" t="s">
        <v>5476</v>
      </c>
      <c r="C1849" s="77" t="s">
        <v>5477</v>
      </c>
      <c r="D1849" s="52" t="s">
        <v>32</v>
      </c>
      <c r="E1849" s="52"/>
      <c r="F1849" s="29"/>
      <c r="G1849" s="29"/>
      <c r="H1849" s="29"/>
      <c r="I1849" s="29"/>
      <c r="J1849" s="29"/>
      <c r="K1849" s="29"/>
      <c r="L1849" s="244">
        <v>0</v>
      </c>
      <c r="M1849" s="29"/>
      <c r="N1849" s="244">
        <v>0</v>
      </c>
      <c r="O1849" s="29"/>
      <c r="P1849" s="244">
        <v>0</v>
      </c>
      <c r="Q1849" s="13"/>
      <c r="R1849" s="119">
        <v>341371000</v>
      </c>
      <c r="S1849" s="29"/>
      <c r="T1849" s="13"/>
      <c r="U1849" s="13"/>
      <c r="V1849" s="243">
        <f t="shared" si="60"/>
        <v>307233.89999999997</v>
      </c>
      <c r="W1849" s="30">
        <v>307233.89999999997</v>
      </c>
      <c r="X1849" s="30">
        <f t="shared" si="62"/>
        <v>307233.89999999997</v>
      </c>
      <c r="Y1849" s="11" t="s">
        <v>34</v>
      </c>
      <c r="Z1849" s="77">
        <v>56</v>
      </c>
      <c r="AA1849" s="77">
        <v>6</v>
      </c>
      <c r="AB1849" s="77">
        <v>5</v>
      </c>
      <c r="AC1849" s="77" t="s">
        <v>5478</v>
      </c>
      <c r="AD1849" s="77">
        <v>1405</v>
      </c>
    </row>
    <row r="1850" spans="1:30" ht="36" hidden="1" customHeight="1">
      <c r="A1850" s="32">
        <v>36</v>
      </c>
      <c r="B1850" s="77" t="s">
        <v>5479</v>
      </c>
      <c r="C1850" s="77" t="s">
        <v>5419</v>
      </c>
      <c r="D1850" s="52" t="s">
        <v>32</v>
      </c>
      <c r="E1850" s="52"/>
      <c r="F1850" s="29">
        <v>2867900</v>
      </c>
      <c r="G1850" s="29"/>
      <c r="H1850" s="29"/>
      <c r="I1850" s="29"/>
      <c r="J1850" s="29"/>
      <c r="K1850" s="29">
        <v>97.374588235294112</v>
      </c>
      <c r="L1850" s="244">
        <v>0</v>
      </c>
      <c r="M1850" s="29"/>
      <c r="N1850" s="244">
        <v>0</v>
      </c>
      <c r="O1850" s="29">
        <v>2.341390476190476</v>
      </c>
      <c r="P1850" s="244">
        <v>0</v>
      </c>
      <c r="Q1850" s="13"/>
      <c r="R1850" s="119">
        <v>22415012.5</v>
      </c>
      <c r="S1850" s="29"/>
      <c r="T1850" s="13"/>
      <c r="U1850" s="13"/>
      <c r="V1850" s="243">
        <f t="shared" si="60"/>
        <v>20717.80876</v>
      </c>
      <c r="W1850" s="30">
        <v>20717.80876</v>
      </c>
      <c r="X1850" s="30">
        <f t="shared" si="62"/>
        <v>20717.80876</v>
      </c>
      <c r="Y1850" s="11" t="s">
        <v>34</v>
      </c>
      <c r="Z1850" s="77">
        <v>56</v>
      </c>
      <c r="AA1850" s="77">
        <v>6</v>
      </c>
      <c r="AB1850" s="77">
        <v>5</v>
      </c>
      <c r="AC1850" s="77" t="s">
        <v>5480</v>
      </c>
      <c r="AD1850" s="77">
        <v>2882</v>
      </c>
    </row>
    <row r="1851" spans="1:30" ht="36" hidden="1" customHeight="1">
      <c r="A1851" s="32">
        <v>37</v>
      </c>
      <c r="B1851" s="77" t="s">
        <v>5481</v>
      </c>
      <c r="C1851" s="77" t="s">
        <v>5482</v>
      </c>
      <c r="D1851" s="52" t="s">
        <v>32</v>
      </c>
      <c r="E1851" s="52"/>
      <c r="F1851" s="29">
        <v>13742200</v>
      </c>
      <c r="G1851" s="29"/>
      <c r="H1851" s="29"/>
      <c r="I1851" s="29"/>
      <c r="J1851" s="29"/>
      <c r="K1851" s="29"/>
      <c r="L1851" s="244">
        <v>0</v>
      </c>
      <c r="M1851" s="29"/>
      <c r="N1851" s="244">
        <v>0</v>
      </c>
      <c r="O1851" s="29"/>
      <c r="P1851" s="244">
        <v>0</v>
      </c>
      <c r="Q1851" s="13"/>
      <c r="R1851" s="119">
        <v>0</v>
      </c>
      <c r="S1851" s="29"/>
      <c r="T1851" s="13"/>
      <c r="U1851" s="13"/>
      <c r="V1851" s="243">
        <f t="shared" si="60"/>
        <v>2120.42146</v>
      </c>
      <c r="W1851" s="30">
        <v>2120.42146</v>
      </c>
      <c r="X1851" s="30">
        <f t="shared" si="62"/>
        <v>2120.42146</v>
      </c>
      <c r="Y1851" s="11" t="s">
        <v>34</v>
      </c>
      <c r="Z1851" s="77">
        <v>56</v>
      </c>
      <c r="AA1851" s="77">
        <v>6</v>
      </c>
      <c r="AB1851" s="77">
        <v>5</v>
      </c>
      <c r="AC1851" s="77"/>
      <c r="AD1851" s="77"/>
    </row>
    <row r="1852" spans="1:30" ht="36" hidden="1" customHeight="1">
      <c r="A1852" s="32">
        <v>38</v>
      </c>
      <c r="B1852" s="77" t="s">
        <v>5483</v>
      </c>
      <c r="C1852" s="77" t="s">
        <v>5484</v>
      </c>
      <c r="D1852" s="52" t="s">
        <v>32</v>
      </c>
      <c r="E1852" s="52"/>
      <c r="F1852" s="29">
        <v>12470400</v>
      </c>
      <c r="G1852" s="29"/>
      <c r="H1852" s="29"/>
      <c r="I1852" s="29"/>
      <c r="J1852" s="29"/>
      <c r="K1852" s="29"/>
      <c r="L1852" s="244">
        <v>0</v>
      </c>
      <c r="M1852" s="29"/>
      <c r="N1852" s="244">
        <v>0</v>
      </c>
      <c r="O1852" s="29"/>
      <c r="P1852" s="244">
        <v>0</v>
      </c>
      <c r="Q1852" s="13"/>
      <c r="R1852" s="119">
        <v>0</v>
      </c>
      <c r="S1852" s="29"/>
      <c r="T1852" s="13"/>
      <c r="U1852" s="13"/>
      <c r="V1852" s="243">
        <f t="shared" si="60"/>
        <v>1924.18272</v>
      </c>
      <c r="W1852" s="30">
        <v>1924.18272</v>
      </c>
      <c r="X1852" s="30">
        <f t="shared" si="62"/>
        <v>1924.18272</v>
      </c>
      <c r="Y1852" s="11" t="s">
        <v>34</v>
      </c>
      <c r="Z1852" s="77">
        <v>56</v>
      </c>
      <c r="AA1852" s="77">
        <v>6</v>
      </c>
      <c r="AB1852" s="77">
        <v>5</v>
      </c>
      <c r="AC1852" s="77"/>
      <c r="AD1852" s="77"/>
    </row>
    <row r="1853" spans="1:30" ht="36" hidden="1" customHeight="1">
      <c r="A1853" s="32">
        <v>39</v>
      </c>
      <c r="B1853" s="77" t="s">
        <v>5485</v>
      </c>
      <c r="C1853" s="77" t="s">
        <v>5486</v>
      </c>
      <c r="D1853" s="52" t="s">
        <v>32</v>
      </c>
      <c r="E1853" s="52"/>
      <c r="F1853" s="29">
        <v>6976200</v>
      </c>
      <c r="G1853" s="29"/>
      <c r="H1853" s="29"/>
      <c r="I1853" s="29"/>
      <c r="J1853" s="29"/>
      <c r="K1853" s="29">
        <v>38.494</v>
      </c>
      <c r="L1853" s="244">
        <v>0</v>
      </c>
      <c r="M1853" s="29"/>
      <c r="N1853" s="244">
        <v>0</v>
      </c>
      <c r="O1853" s="29"/>
      <c r="P1853" s="244">
        <v>0</v>
      </c>
      <c r="Q1853" s="13"/>
      <c r="R1853" s="119">
        <v>4550000</v>
      </c>
      <c r="S1853" s="29"/>
      <c r="T1853" s="13"/>
      <c r="U1853" s="13"/>
      <c r="V1853" s="243">
        <f t="shared" si="60"/>
        <v>5210.6915399999998</v>
      </c>
      <c r="W1853" s="30">
        <v>5210.6915399999998</v>
      </c>
      <c r="X1853" s="30">
        <f t="shared" si="62"/>
        <v>5210.6915399999998</v>
      </c>
      <c r="Y1853" s="11" t="s">
        <v>34</v>
      </c>
      <c r="Z1853" s="77">
        <v>56</v>
      </c>
      <c r="AA1853" s="77">
        <v>6</v>
      </c>
      <c r="AB1853" s="77">
        <v>5</v>
      </c>
      <c r="AC1853" s="77" t="s">
        <v>5487</v>
      </c>
      <c r="AD1853" s="77">
        <v>1408</v>
      </c>
    </row>
    <row r="1854" spans="1:30" ht="36" hidden="1" customHeight="1">
      <c r="A1854" s="32">
        <v>40</v>
      </c>
      <c r="B1854" s="77" t="s">
        <v>5488</v>
      </c>
      <c r="C1854" s="77" t="s">
        <v>5489</v>
      </c>
      <c r="D1854" s="52" t="s">
        <v>32</v>
      </c>
      <c r="E1854" s="52"/>
      <c r="F1854" s="29"/>
      <c r="G1854" s="29"/>
      <c r="H1854" s="29"/>
      <c r="I1854" s="29"/>
      <c r="J1854" s="29"/>
      <c r="K1854" s="29">
        <v>111</v>
      </c>
      <c r="L1854" s="244">
        <v>0</v>
      </c>
      <c r="M1854" s="29"/>
      <c r="N1854" s="244">
        <v>0</v>
      </c>
      <c r="O1854" s="29"/>
      <c r="P1854" s="244">
        <v>0</v>
      </c>
      <c r="Q1854" s="13"/>
      <c r="R1854" s="119">
        <v>922085000</v>
      </c>
      <c r="S1854" s="29"/>
      <c r="T1854" s="13"/>
      <c r="U1854" s="13"/>
      <c r="V1854" s="243">
        <f t="shared" si="60"/>
        <v>829989.72</v>
      </c>
      <c r="W1854" s="30">
        <v>829989.72</v>
      </c>
      <c r="X1854" s="30">
        <f t="shared" si="62"/>
        <v>829989.72</v>
      </c>
      <c r="Y1854" s="11" t="s">
        <v>34</v>
      </c>
      <c r="Z1854" s="77">
        <v>56</v>
      </c>
      <c r="AA1854" s="77">
        <v>6</v>
      </c>
      <c r="AB1854" s="77">
        <v>5</v>
      </c>
      <c r="AC1854" s="77" t="s">
        <v>5490</v>
      </c>
      <c r="AD1854" s="77">
        <v>1409</v>
      </c>
    </row>
    <row r="1855" spans="1:30" ht="36" hidden="1" customHeight="1">
      <c r="A1855" s="32">
        <v>41</v>
      </c>
      <c r="B1855" s="77" t="s">
        <v>5491</v>
      </c>
      <c r="C1855" s="77" t="s">
        <v>5489</v>
      </c>
      <c r="D1855" s="52" t="s">
        <v>32</v>
      </c>
      <c r="E1855" s="52"/>
      <c r="F1855" s="29"/>
      <c r="G1855" s="29"/>
      <c r="H1855" s="29"/>
      <c r="I1855" s="29"/>
      <c r="J1855" s="29"/>
      <c r="K1855" s="29"/>
      <c r="L1855" s="244">
        <v>0</v>
      </c>
      <c r="M1855" s="29"/>
      <c r="N1855" s="244">
        <v>0</v>
      </c>
      <c r="O1855" s="29"/>
      <c r="P1855" s="244">
        <v>0</v>
      </c>
      <c r="Q1855" s="13"/>
      <c r="R1855" s="119">
        <v>922345000</v>
      </c>
      <c r="S1855" s="29"/>
      <c r="T1855" s="13"/>
      <c r="U1855" s="13"/>
      <c r="V1855" s="243">
        <f t="shared" si="60"/>
        <v>830110.5</v>
      </c>
      <c r="W1855" s="30">
        <v>830110.5</v>
      </c>
      <c r="X1855" s="30">
        <f t="shared" si="62"/>
        <v>830110.5</v>
      </c>
      <c r="Y1855" s="11" t="s">
        <v>34</v>
      </c>
      <c r="Z1855" s="77">
        <v>56</v>
      </c>
      <c r="AA1855" s="77">
        <v>6</v>
      </c>
      <c r="AB1855" s="77">
        <v>5</v>
      </c>
      <c r="AC1855" s="77" t="s">
        <v>5492</v>
      </c>
      <c r="AD1855" s="77">
        <v>1410</v>
      </c>
    </row>
    <row r="1856" spans="1:30" ht="36" hidden="1" customHeight="1">
      <c r="A1856" s="32">
        <v>42</v>
      </c>
      <c r="B1856" s="77" t="s">
        <v>5493</v>
      </c>
      <c r="C1856" s="77" t="s">
        <v>5467</v>
      </c>
      <c r="D1856" s="52" t="s">
        <v>32</v>
      </c>
      <c r="E1856" s="52"/>
      <c r="F1856" s="29">
        <v>155624400</v>
      </c>
      <c r="G1856" s="29"/>
      <c r="H1856" s="29"/>
      <c r="I1856" s="29"/>
      <c r="J1856" s="29"/>
      <c r="K1856" s="29"/>
      <c r="L1856" s="244">
        <v>0</v>
      </c>
      <c r="M1856" s="29"/>
      <c r="N1856" s="244">
        <v>0</v>
      </c>
      <c r="O1856" s="29"/>
      <c r="P1856" s="244">
        <v>0</v>
      </c>
      <c r="Q1856" s="13"/>
      <c r="R1856" s="119">
        <v>26174000</v>
      </c>
      <c r="S1856" s="29"/>
      <c r="T1856" s="13"/>
      <c r="U1856" s="13"/>
      <c r="V1856" s="243">
        <f t="shared" si="60"/>
        <v>47569.444920000002</v>
      </c>
      <c r="W1856" s="30">
        <v>47569.444920000002</v>
      </c>
      <c r="X1856" s="30">
        <f t="shared" si="62"/>
        <v>47569.444920000002</v>
      </c>
      <c r="Y1856" s="11" t="s">
        <v>34</v>
      </c>
      <c r="Z1856" s="77">
        <v>56</v>
      </c>
      <c r="AA1856" s="77">
        <v>6</v>
      </c>
      <c r="AB1856" s="77">
        <v>5</v>
      </c>
      <c r="AC1856" s="77" t="s">
        <v>5494</v>
      </c>
      <c r="AD1856" s="77">
        <v>1411</v>
      </c>
    </row>
    <row r="1857" spans="1:30" ht="36" hidden="1" customHeight="1">
      <c r="A1857" s="32">
        <v>43</v>
      </c>
      <c r="B1857" s="77" t="s">
        <v>5495</v>
      </c>
      <c r="C1857" s="77" t="s">
        <v>5397</v>
      </c>
      <c r="D1857" s="52" t="s">
        <v>32</v>
      </c>
      <c r="E1857" s="52"/>
      <c r="F1857" s="29">
        <v>81500000</v>
      </c>
      <c r="G1857" s="29"/>
      <c r="H1857" s="29"/>
      <c r="I1857" s="29"/>
      <c r="J1857" s="29"/>
      <c r="K1857" s="29"/>
      <c r="L1857" s="244">
        <v>0</v>
      </c>
      <c r="M1857" s="29"/>
      <c r="N1857" s="244">
        <v>0</v>
      </c>
      <c r="O1857" s="29"/>
      <c r="P1857" s="244">
        <v>0</v>
      </c>
      <c r="Q1857" s="13"/>
      <c r="R1857" s="119">
        <v>0</v>
      </c>
      <c r="S1857" s="29"/>
      <c r="T1857" s="13"/>
      <c r="U1857" s="13"/>
      <c r="V1857" s="243">
        <f t="shared" si="60"/>
        <v>12575.45</v>
      </c>
      <c r="W1857" s="30">
        <v>12575.45</v>
      </c>
      <c r="X1857" s="30">
        <f t="shared" si="62"/>
        <v>12575.45</v>
      </c>
      <c r="Y1857" s="11" t="s">
        <v>34</v>
      </c>
      <c r="Z1857" s="77">
        <v>56</v>
      </c>
      <c r="AA1857" s="77">
        <v>6</v>
      </c>
      <c r="AB1857" s="77">
        <v>5</v>
      </c>
      <c r="AC1857" s="77" t="s">
        <v>5496</v>
      </c>
      <c r="AD1857" s="77">
        <v>1413</v>
      </c>
    </row>
    <row r="1858" spans="1:30" ht="36" hidden="1" customHeight="1">
      <c r="A1858" s="32">
        <v>44</v>
      </c>
      <c r="B1858" s="77" t="s">
        <v>5497</v>
      </c>
      <c r="C1858" s="77" t="s">
        <v>5397</v>
      </c>
      <c r="D1858" s="52" t="s">
        <v>32</v>
      </c>
      <c r="E1858" s="52"/>
      <c r="F1858" s="29">
        <v>33562700</v>
      </c>
      <c r="G1858" s="29"/>
      <c r="H1858" s="29"/>
      <c r="I1858" s="29"/>
      <c r="J1858" s="29"/>
      <c r="K1858" s="29"/>
      <c r="L1858" s="244">
        <v>0</v>
      </c>
      <c r="M1858" s="29"/>
      <c r="N1858" s="244">
        <v>0</v>
      </c>
      <c r="O1858" s="29"/>
      <c r="P1858" s="244">
        <v>0</v>
      </c>
      <c r="Q1858" s="13"/>
      <c r="R1858" s="119">
        <v>0</v>
      </c>
      <c r="S1858" s="29"/>
      <c r="T1858" s="13"/>
      <c r="U1858" s="13"/>
      <c r="V1858" s="243">
        <f t="shared" si="60"/>
        <v>5178.7246100000002</v>
      </c>
      <c r="W1858" s="30">
        <v>5178.7246100000002</v>
      </c>
      <c r="X1858" s="30">
        <f t="shared" si="62"/>
        <v>5178.7246100000002</v>
      </c>
      <c r="Y1858" s="11" t="s">
        <v>34</v>
      </c>
      <c r="Z1858" s="77">
        <v>56</v>
      </c>
      <c r="AA1858" s="77">
        <v>6</v>
      </c>
      <c r="AB1858" s="77">
        <v>5</v>
      </c>
      <c r="AC1858" s="77" t="s">
        <v>5498</v>
      </c>
      <c r="AD1858" s="77">
        <v>2893</v>
      </c>
    </row>
    <row r="1859" spans="1:30" ht="36" hidden="1" customHeight="1">
      <c r="A1859" s="32">
        <v>45</v>
      </c>
      <c r="B1859" s="77" t="s">
        <v>5499</v>
      </c>
      <c r="C1859" s="77" t="s">
        <v>5411</v>
      </c>
      <c r="D1859" s="52" t="s">
        <v>32</v>
      </c>
      <c r="E1859" s="52"/>
      <c r="F1859" s="29">
        <v>34088100</v>
      </c>
      <c r="G1859" s="29"/>
      <c r="H1859" s="29"/>
      <c r="I1859" s="29"/>
      <c r="J1859" s="29"/>
      <c r="K1859" s="29"/>
      <c r="L1859" s="244">
        <v>0</v>
      </c>
      <c r="M1859" s="29"/>
      <c r="N1859" s="244">
        <v>0</v>
      </c>
      <c r="O1859" s="29"/>
      <c r="P1859" s="244">
        <v>0</v>
      </c>
      <c r="Q1859" s="13"/>
      <c r="R1859" s="119">
        <v>15788000</v>
      </c>
      <c r="S1859" s="29"/>
      <c r="T1859" s="13"/>
      <c r="U1859" s="13"/>
      <c r="V1859" s="243">
        <f t="shared" si="60"/>
        <v>19468.993829999999</v>
      </c>
      <c r="W1859" s="30">
        <v>19468.993829999999</v>
      </c>
      <c r="X1859" s="30">
        <f t="shared" si="62"/>
        <v>19468.993829999999</v>
      </c>
      <c r="Y1859" s="11" t="s">
        <v>34</v>
      </c>
      <c r="Z1859" s="77">
        <v>56</v>
      </c>
      <c r="AA1859" s="77">
        <v>6</v>
      </c>
      <c r="AB1859" s="77">
        <v>5</v>
      </c>
      <c r="AC1859" s="77" t="s">
        <v>5500</v>
      </c>
      <c r="AD1859" s="77">
        <v>1415</v>
      </c>
    </row>
    <row r="1860" spans="1:30" ht="36" hidden="1" customHeight="1">
      <c r="A1860" s="32">
        <v>46</v>
      </c>
      <c r="B1860" s="77" t="s">
        <v>5501</v>
      </c>
      <c r="C1860" s="77" t="s">
        <v>5411</v>
      </c>
      <c r="D1860" s="52" t="s">
        <v>32</v>
      </c>
      <c r="E1860" s="52"/>
      <c r="F1860" s="29"/>
      <c r="G1860" s="29"/>
      <c r="H1860" s="29"/>
      <c r="I1860" s="29"/>
      <c r="J1860" s="29"/>
      <c r="K1860" s="29"/>
      <c r="L1860" s="244">
        <v>0</v>
      </c>
      <c r="M1860" s="29"/>
      <c r="N1860" s="244">
        <v>0</v>
      </c>
      <c r="O1860" s="29"/>
      <c r="P1860" s="244">
        <v>0</v>
      </c>
      <c r="Q1860" s="13"/>
      <c r="R1860" s="119">
        <v>1149000</v>
      </c>
      <c r="S1860" s="29"/>
      <c r="T1860" s="13"/>
      <c r="U1860" s="13"/>
      <c r="V1860" s="243">
        <f t="shared" si="60"/>
        <v>1034.0999999999999</v>
      </c>
      <c r="W1860" s="30">
        <v>1034.0999999999999</v>
      </c>
      <c r="X1860" s="30">
        <f t="shared" si="62"/>
        <v>1034.0999999999999</v>
      </c>
      <c r="Y1860" s="11" t="s">
        <v>34</v>
      </c>
      <c r="Z1860" s="77">
        <v>56</v>
      </c>
      <c r="AA1860" s="77">
        <v>6</v>
      </c>
      <c r="AB1860" s="77">
        <v>5</v>
      </c>
      <c r="AC1860" s="77" t="s">
        <v>5502</v>
      </c>
      <c r="AD1860" s="77">
        <v>1416</v>
      </c>
    </row>
    <row r="1861" spans="1:30" ht="36" hidden="1" customHeight="1">
      <c r="A1861" s="32">
        <v>47</v>
      </c>
      <c r="B1861" s="77" t="s">
        <v>5503</v>
      </c>
      <c r="C1861" s="77" t="s">
        <v>5397</v>
      </c>
      <c r="D1861" s="52" t="s">
        <v>32</v>
      </c>
      <c r="E1861" s="52"/>
      <c r="F1861" s="29">
        <v>6289400</v>
      </c>
      <c r="G1861" s="29"/>
      <c r="H1861" s="29"/>
      <c r="I1861" s="29"/>
      <c r="J1861" s="29"/>
      <c r="K1861" s="29">
        <v>600</v>
      </c>
      <c r="L1861" s="244">
        <v>0</v>
      </c>
      <c r="M1861" s="29"/>
      <c r="N1861" s="244">
        <v>0</v>
      </c>
      <c r="O1861" s="29">
        <v>104</v>
      </c>
      <c r="P1861" s="244">
        <v>0</v>
      </c>
      <c r="Q1861" s="13"/>
      <c r="R1861" s="119">
        <v>776106</v>
      </c>
      <c r="S1861" s="29"/>
      <c r="T1861" s="13"/>
      <c r="U1861" s="13"/>
      <c r="V1861" s="243">
        <f t="shared" si="60"/>
        <v>2390.1498200000001</v>
      </c>
      <c r="W1861" s="30">
        <v>2390.1498200000001</v>
      </c>
      <c r="X1861" s="30">
        <f t="shared" si="62"/>
        <v>2390.1498200000001</v>
      </c>
      <c r="Y1861" s="11" t="s">
        <v>34</v>
      </c>
      <c r="Z1861" s="77">
        <v>56</v>
      </c>
      <c r="AA1861" s="77">
        <v>6</v>
      </c>
      <c r="AB1861" s="77">
        <v>5</v>
      </c>
      <c r="AC1861" s="77" t="s">
        <v>5504</v>
      </c>
      <c r="AD1861" s="77">
        <v>1417</v>
      </c>
    </row>
    <row r="1862" spans="1:30" ht="36" hidden="1" customHeight="1">
      <c r="A1862" s="32">
        <v>48</v>
      </c>
      <c r="B1862" s="77" t="s">
        <v>5505</v>
      </c>
      <c r="C1862" s="77" t="s">
        <v>5424</v>
      </c>
      <c r="D1862" s="52" t="s">
        <v>32</v>
      </c>
      <c r="E1862" s="52"/>
      <c r="F1862" s="29">
        <v>31027090</v>
      </c>
      <c r="G1862" s="29"/>
      <c r="H1862" s="29"/>
      <c r="I1862" s="29"/>
      <c r="J1862" s="29"/>
      <c r="K1862" s="29"/>
      <c r="L1862" s="244">
        <v>0</v>
      </c>
      <c r="M1862" s="29"/>
      <c r="N1862" s="244">
        <v>0</v>
      </c>
      <c r="O1862" s="29"/>
      <c r="P1862" s="244">
        <v>0</v>
      </c>
      <c r="Q1862" s="13"/>
      <c r="R1862" s="119">
        <v>0</v>
      </c>
      <c r="S1862" s="29"/>
      <c r="T1862" s="13"/>
      <c r="U1862" s="13"/>
      <c r="V1862" s="243">
        <f t="shared" si="60"/>
        <v>4787.4799870000006</v>
      </c>
      <c r="W1862" s="30">
        <v>4787.4799870000006</v>
      </c>
      <c r="X1862" s="30">
        <f t="shared" si="62"/>
        <v>4787.4799870000006</v>
      </c>
      <c r="Y1862" s="11" t="s">
        <v>34</v>
      </c>
      <c r="Z1862" s="77">
        <v>56</v>
      </c>
      <c r="AA1862" s="77">
        <v>6</v>
      </c>
      <c r="AB1862" s="77">
        <v>5</v>
      </c>
      <c r="AC1862" s="77" t="s">
        <v>5506</v>
      </c>
      <c r="AD1862" s="77">
        <v>1418</v>
      </c>
    </row>
    <row r="1863" spans="1:30" ht="36" hidden="1" customHeight="1">
      <c r="A1863" s="32">
        <v>49</v>
      </c>
      <c r="B1863" s="77" t="s">
        <v>5507</v>
      </c>
      <c r="C1863" s="77" t="s">
        <v>5508</v>
      </c>
      <c r="D1863" s="52" t="s">
        <v>32</v>
      </c>
      <c r="E1863" s="52"/>
      <c r="F1863" s="29">
        <v>6532728.4510693448</v>
      </c>
      <c r="G1863" s="29"/>
      <c r="H1863" s="29"/>
      <c r="I1863" s="29"/>
      <c r="J1863" s="29"/>
      <c r="K1863" s="29"/>
      <c r="L1863" s="244">
        <v>0</v>
      </c>
      <c r="M1863" s="29"/>
      <c r="N1863" s="244">
        <v>0</v>
      </c>
      <c r="O1863" s="29"/>
      <c r="P1863" s="244">
        <v>0</v>
      </c>
      <c r="Q1863" s="13"/>
      <c r="R1863" s="119">
        <v>0</v>
      </c>
      <c r="S1863" s="29"/>
      <c r="T1863" s="13"/>
      <c r="U1863" s="13"/>
      <c r="V1863" s="243">
        <f t="shared" ref="V1863:V1926" si="63">0.0001543*F1863+0.7*G1863+ 0.7*H1863+0.6*I1863+0.5*J1863+1.02*K1863+0.00088*L1863+0.99*M1863+0.00094*N1863+1.05*O1863+0.00083*P1863+1.09*Q1863+0.0009*R1863+1.09*S1863+1*T1863+0*U1863</f>
        <v>1008</v>
      </c>
      <c r="W1863" s="30">
        <v>1008</v>
      </c>
      <c r="X1863" s="30">
        <f t="shared" si="62"/>
        <v>1008</v>
      </c>
      <c r="Y1863" s="11" t="s">
        <v>34</v>
      </c>
      <c r="Z1863" s="77">
        <v>56</v>
      </c>
      <c r="AA1863" s="77">
        <v>6</v>
      </c>
      <c r="AB1863" s="77">
        <v>5</v>
      </c>
      <c r="AC1863" s="77" t="s">
        <v>5509</v>
      </c>
      <c r="AD1863" s="77">
        <v>1437</v>
      </c>
    </row>
    <row r="1864" spans="1:30" ht="36" hidden="1" customHeight="1">
      <c r="A1864" s="32">
        <v>50</v>
      </c>
      <c r="B1864" s="77" t="s">
        <v>5510</v>
      </c>
      <c r="C1864" s="77" t="s">
        <v>5511</v>
      </c>
      <c r="D1864" s="52" t="s">
        <v>32</v>
      </c>
      <c r="E1864" s="52"/>
      <c r="F1864" s="29">
        <v>242683600</v>
      </c>
      <c r="G1864" s="29"/>
      <c r="H1864" s="29"/>
      <c r="I1864" s="29"/>
      <c r="J1864" s="29"/>
      <c r="K1864" s="29"/>
      <c r="L1864" s="244">
        <v>0</v>
      </c>
      <c r="M1864" s="29"/>
      <c r="N1864" s="244">
        <v>0</v>
      </c>
      <c r="O1864" s="29"/>
      <c r="P1864" s="244">
        <v>0</v>
      </c>
      <c r="Q1864" s="26"/>
      <c r="R1864" s="119">
        <v>0</v>
      </c>
      <c r="S1864" s="29"/>
      <c r="T1864" s="26"/>
      <c r="U1864" s="26"/>
      <c r="V1864" s="243">
        <f t="shared" si="63"/>
        <v>37446.07948</v>
      </c>
      <c r="W1864" s="28">
        <v>16964</v>
      </c>
      <c r="X1864" s="135" t="e">
        <f>#REF!*H1864+#REF!*I1864+#REF!*J1864+#REF!*K1864+#REF!*L1864+#REF!*M1864+#REF!*N1864+#REF!*O1864+#REF!*P1864+#REF!*Q1864+#REF!*R1864+#REF!*S1864+#REF!*T1864+#REF!*U1864+#REF!*V1864+#REF!*W1864</f>
        <v>#REF!</v>
      </c>
      <c r="Y1864" s="11" t="s">
        <v>34</v>
      </c>
      <c r="Z1864" s="77">
        <v>56</v>
      </c>
      <c r="AA1864" s="77">
        <v>6</v>
      </c>
      <c r="AB1864" s="77">
        <v>5</v>
      </c>
      <c r="AC1864" s="77"/>
      <c r="AD1864" s="77"/>
    </row>
    <row r="1865" spans="1:30" ht="36" hidden="1" customHeight="1">
      <c r="A1865" s="32">
        <v>51</v>
      </c>
      <c r="B1865" s="77" t="s">
        <v>5512</v>
      </c>
      <c r="C1865" s="77" t="s">
        <v>5397</v>
      </c>
      <c r="D1865" s="52" t="s">
        <v>32</v>
      </c>
      <c r="E1865" s="52"/>
      <c r="F1865" s="29">
        <v>13085000</v>
      </c>
      <c r="G1865" s="77"/>
      <c r="H1865" s="29"/>
      <c r="I1865" s="77"/>
      <c r="J1865" s="77"/>
      <c r="K1865" s="29"/>
      <c r="L1865" s="244">
        <v>0</v>
      </c>
      <c r="M1865" s="77"/>
      <c r="N1865" s="244">
        <v>0</v>
      </c>
      <c r="O1865" s="77"/>
      <c r="P1865" s="244">
        <v>0</v>
      </c>
      <c r="Q1865" s="26"/>
      <c r="R1865" s="119">
        <v>2028000</v>
      </c>
      <c r="S1865" s="77"/>
      <c r="T1865" s="26"/>
      <c r="U1865" s="26"/>
      <c r="V1865" s="243">
        <f t="shared" si="63"/>
        <v>3844.2155000000002</v>
      </c>
      <c r="W1865" s="28">
        <v>3844.2155000000002</v>
      </c>
      <c r="X1865" s="28">
        <f t="shared" si="62"/>
        <v>3844.2155000000002</v>
      </c>
      <c r="Y1865" s="11" t="s">
        <v>34</v>
      </c>
      <c r="Z1865" s="77">
        <v>56</v>
      </c>
      <c r="AA1865" s="77">
        <v>6</v>
      </c>
      <c r="AB1865" s="77">
        <v>5</v>
      </c>
      <c r="AC1865" s="77" t="s">
        <v>5513</v>
      </c>
      <c r="AD1865" s="77">
        <v>1439</v>
      </c>
    </row>
    <row r="1866" spans="1:30" ht="36" hidden="1" customHeight="1">
      <c r="A1866" s="32">
        <v>52</v>
      </c>
      <c r="B1866" s="77" t="s">
        <v>5514</v>
      </c>
      <c r="C1866" s="77" t="s">
        <v>5515</v>
      </c>
      <c r="D1866" s="52" t="s">
        <v>32</v>
      </c>
      <c r="E1866" s="52"/>
      <c r="F1866" s="29">
        <v>12514700</v>
      </c>
      <c r="G1866" s="77"/>
      <c r="H1866" s="29"/>
      <c r="I1866" s="77"/>
      <c r="J1866" s="77"/>
      <c r="K1866" s="29"/>
      <c r="L1866" s="244">
        <v>0</v>
      </c>
      <c r="M1866" s="77"/>
      <c r="N1866" s="244">
        <v>0</v>
      </c>
      <c r="O1866" s="119"/>
      <c r="P1866" s="244">
        <v>0</v>
      </c>
      <c r="Q1866" s="26"/>
      <c r="R1866" s="119">
        <v>0</v>
      </c>
      <c r="S1866" s="119"/>
      <c r="T1866" s="26"/>
      <c r="U1866" s="26"/>
      <c r="V1866" s="243">
        <f t="shared" si="63"/>
        <v>1931.0182100000002</v>
      </c>
      <c r="W1866" s="28">
        <v>1627.17065</v>
      </c>
      <c r="X1866" s="135" t="e">
        <f>#REF!*H1866+#REF!*I1866+#REF!*J1866+#REF!*K1866+#REF!*L1866+#REF!*M1866+#REF!*N1866+#REF!*O1866+#REF!*P1866+#REF!*Q1866+#REF!*R1866+#REF!*S1866+#REF!*T1866+#REF!*U1866+#REF!*V1866+#REF!*W1866</f>
        <v>#REF!</v>
      </c>
      <c r="Y1866" s="11" t="s">
        <v>51</v>
      </c>
      <c r="Z1866" s="77">
        <v>56</v>
      </c>
      <c r="AA1866" s="77">
        <v>6</v>
      </c>
      <c r="AB1866" s="77">
        <v>5</v>
      </c>
      <c r="AC1866" s="77" t="s">
        <v>5516</v>
      </c>
      <c r="AD1866" s="77">
        <v>1440</v>
      </c>
    </row>
    <row r="1867" spans="1:30" ht="36" hidden="1" customHeight="1">
      <c r="A1867" s="32">
        <v>53</v>
      </c>
      <c r="B1867" s="77" t="s">
        <v>5517</v>
      </c>
      <c r="C1867" s="77" t="s">
        <v>5518</v>
      </c>
      <c r="D1867" s="52" t="s">
        <v>32</v>
      </c>
      <c r="E1867" s="52"/>
      <c r="F1867" s="29">
        <v>7541500</v>
      </c>
      <c r="G1867" s="77"/>
      <c r="H1867" s="29"/>
      <c r="I1867" s="77"/>
      <c r="J1867" s="77"/>
      <c r="K1867" s="29"/>
      <c r="L1867" s="244">
        <v>0</v>
      </c>
      <c r="M1867" s="77"/>
      <c r="N1867" s="244">
        <v>0</v>
      </c>
      <c r="O1867" s="119"/>
      <c r="P1867" s="244">
        <v>0</v>
      </c>
      <c r="Q1867" s="26"/>
      <c r="R1867" s="119">
        <v>0</v>
      </c>
      <c r="S1867" s="119"/>
      <c r="T1867" s="26"/>
      <c r="U1867" s="26"/>
      <c r="V1867" s="243">
        <f t="shared" si="63"/>
        <v>1163.65345</v>
      </c>
      <c r="W1867" s="28">
        <v>1157.75919</v>
      </c>
      <c r="X1867" s="135" t="e">
        <f>#REF!*H1867+#REF!*I1867+#REF!*J1867+#REF!*K1867+#REF!*L1867+#REF!*M1867+#REF!*N1867+#REF!*O1867+#REF!*P1867+#REF!*Q1867+#REF!*R1867+#REF!*S1867+#REF!*T1867+#REF!*U1867+#REF!*V1867+#REF!*W1867</f>
        <v>#REF!</v>
      </c>
      <c r="Y1867" s="11" t="s">
        <v>51</v>
      </c>
      <c r="Z1867" s="77">
        <v>56</v>
      </c>
      <c r="AA1867" s="77">
        <v>6</v>
      </c>
      <c r="AB1867" s="77">
        <v>5</v>
      </c>
      <c r="AC1867" s="77" t="s">
        <v>5519</v>
      </c>
      <c r="AD1867" s="77">
        <v>2888</v>
      </c>
    </row>
    <row r="1868" spans="1:30" ht="36" hidden="1" customHeight="1">
      <c r="A1868" s="32">
        <v>54</v>
      </c>
      <c r="B1868" s="77" t="s">
        <v>5520</v>
      </c>
      <c r="C1868" s="77" t="s">
        <v>5521</v>
      </c>
      <c r="D1868" s="52" t="s">
        <v>32</v>
      </c>
      <c r="E1868" s="52"/>
      <c r="F1868" s="29">
        <v>312400</v>
      </c>
      <c r="G1868" s="77"/>
      <c r="H1868" s="29"/>
      <c r="I1868" s="77"/>
      <c r="J1868" s="77"/>
      <c r="K1868" s="29">
        <v>6437.89</v>
      </c>
      <c r="L1868" s="244">
        <v>0</v>
      </c>
      <c r="M1868" s="77"/>
      <c r="N1868" s="244">
        <v>0</v>
      </c>
      <c r="O1868" s="77">
        <v>152.66000000000003</v>
      </c>
      <c r="P1868" s="244">
        <v>0</v>
      </c>
      <c r="Q1868" s="13"/>
      <c r="R1868" s="119">
        <v>63800000</v>
      </c>
      <c r="S1868" s="77"/>
      <c r="T1868" s="13"/>
      <c r="U1868" s="13"/>
      <c r="V1868" s="243">
        <f t="shared" si="63"/>
        <v>64195.144119999997</v>
      </c>
      <c r="W1868" s="30">
        <v>64195.144119999997</v>
      </c>
      <c r="X1868" s="30">
        <f t="shared" si="62"/>
        <v>64195.144119999997</v>
      </c>
      <c r="Y1868" s="11" t="s">
        <v>34</v>
      </c>
      <c r="Z1868" s="77">
        <v>56</v>
      </c>
      <c r="AA1868" s="77">
        <v>6</v>
      </c>
      <c r="AB1868" s="77">
        <v>5</v>
      </c>
      <c r="AC1868" s="77"/>
      <c r="AD1868" s="77"/>
    </row>
    <row r="1869" spans="1:30" ht="36" hidden="1" customHeight="1">
      <c r="A1869" s="32">
        <v>55</v>
      </c>
      <c r="B1869" s="77" t="s">
        <v>5522</v>
      </c>
      <c r="C1869" s="77" t="s">
        <v>5523</v>
      </c>
      <c r="D1869" s="52" t="s">
        <v>32</v>
      </c>
      <c r="E1869" s="52"/>
      <c r="F1869" s="29">
        <v>9905300</v>
      </c>
      <c r="G1869" s="77"/>
      <c r="H1869" s="29"/>
      <c r="I1869" s="77"/>
      <c r="J1869" s="77"/>
      <c r="K1869" s="29"/>
      <c r="L1869" s="244">
        <v>0</v>
      </c>
      <c r="M1869" s="119"/>
      <c r="N1869" s="244">
        <v>0</v>
      </c>
      <c r="O1869" s="77"/>
      <c r="P1869" s="244">
        <v>0</v>
      </c>
      <c r="Q1869" s="13"/>
      <c r="R1869" s="119">
        <v>0</v>
      </c>
      <c r="S1869" s="77"/>
      <c r="T1869" s="13"/>
      <c r="U1869" s="13"/>
      <c r="V1869" s="243">
        <f t="shared" si="63"/>
        <v>1528.38779</v>
      </c>
      <c r="W1869" s="30">
        <v>1528.38779</v>
      </c>
      <c r="X1869" s="30">
        <f t="shared" si="62"/>
        <v>1528.38779</v>
      </c>
      <c r="Y1869" s="11" t="s">
        <v>34</v>
      </c>
      <c r="Z1869" s="77">
        <v>56</v>
      </c>
      <c r="AA1869" s="77">
        <v>6</v>
      </c>
      <c r="AB1869" s="77">
        <v>5</v>
      </c>
      <c r="AC1869" s="77" t="s">
        <v>5524</v>
      </c>
      <c r="AD1869" s="77">
        <v>1441</v>
      </c>
    </row>
    <row r="1870" spans="1:30" ht="36" hidden="1" customHeight="1">
      <c r="A1870" s="32">
        <v>56</v>
      </c>
      <c r="B1870" s="77" t="s">
        <v>5525</v>
      </c>
      <c r="C1870" s="77" t="s">
        <v>5467</v>
      </c>
      <c r="D1870" s="52" t="s">
        <v>32</v>
      </c>
      <c r="E1870" s="52"/>
      <c r="F1870" s="29">
        <v>53218500</v>
      </c>
      <c r="G1870" s="77"/>
      <c r="H1870" s="29"/>
      <c r="I1870" s="77"/>
      <c r="J1870" s="77"/>
      <c r="K1870" s="29"/>
      <c r="L1870" s="244">
        <v>0</v>
      </c>
      <c r="M1870" s="77"/>
      <c r="N1870" s="244">
        <v>0</v>
      </c>
      <c r="O1870" s="77"/>
      <c r="P1870" s="244">
        <v>0</v>
      </c>
      <c r="Q1870" s="13"/>
      <c r="R1870" s="119">
        <v>2924000</v>
      </c>
      <c r="S1870" s="77"/>
      <c r="T1870" s="13"/>
      <c r="U1870" s="13"/>
      <c r="V1870" s="243">
        <f t="shared" si="63"/>
        <v>10843.214550000001</v>
      </c>
      <c r="W1870" s="30">
        <v>10843.214550000001</v>
      </c>
      <c r="X1870" s="30">
        <f t="shared" si="62"/>
        <v>10843.214550000001</v>
      </c>
      <c r="Y1870" s="11" t="s">
        <v>34</v>
      </c>
      <c r="Z1870" s="77">
        <v>56</v>
      </c>
      <c r="AA1870" s="77">
        <v>6</v>
      </c>
      <c r="AB1870" s="77">
        <v>5</v>
      </c>
      <c r="AC1870" s="77" t="s">
        <v>5526</v>
      </c>
      <c r="AD1870" s="77">
        <v>1442</v>
      </c>
    </row>
    <row r="1871" spans="1:30" ht="36" hidden="1" customHeight="1">
      <c r="A1871" s="32">
        <v>57</v>
      </c>
      <c r="B1871" s="77" t="s">
        <v>5527</v>
      </c>
      <c r="C1871" s="77" t="s">
        <v>5528</v>
      </c>
      <c r="D1871" s="52" t="s">
        <v>32</v>
      </c>
      <c r="E1871" s="52"/>
      <c r="F1871" s="29">
        <v>407100</v>
      </c>
      <c r="G1871" s="77"/>
      <c r="H1871" s="29"/>
      <c r="I1871" s="77"/>
      <c r="J1871" s="77"/>
      <c r="K1871" s="29">
        <v>103.18431372549018</v>
      </c>
      <c r="L1871" s="244"/>
      <c r="M1871" s="77"/>
      <c r="N1871" s="244">
        <v>0</v>
      </c>
      <c r="O1871" s="77"/>
      <c r="P1871" s="244">
        <v>0</v>
      </c>
      <c r="Q1871" s="13"/>
      <c r="R1871" s="119">
        <v>25000000</v>
      </c>
      <c r="S1871" s="77"/>
      <c r="T1871" s="13"/>
      <c r="U1871" s="13"/>
      <c r="V1871" s="243">
        <f t="shared" si="63"/>
        <v>22668.063529999999</v>
      </c>
      <c r="W1871" s="30">
        <v>22668.063529999999</v>
      </c>
      <c r="X1871" s="30">
        <f t="shared" si="62"/>
        <v>22668.063529999999</v>
      </c>
      <c r="Y1871" s="11" t="s">
        <v>34</v>
      </c>
      <c r="Z1871" s="77">
        <v>56</v>
      </c>
      <c r="AA1871" s="77">
        <v>6</v>
      </c>
      <c r="AB1871" s="77">
        <v>5</v>
      </c>
      <c r="AC1871" s="77" t="s">
        <v>5529</v>
      </c>
      <c r="AD1871" s="77">
        <v>1443</v>
      </c>
    </row>
    <row r="1872" spans="1:30" ht="36" hidden="1" customHeight="1">
      <c r="A1872" s="32">
        <v>58</v>
      </c>
      <c r="B1872" s="77" t="s">
        <v>5530</v>
      </c>
      <c r="C1872" s="77" t="s">
        <v>5531</v>
      </c>
      <c r="D1872" s="52" t="s">
        <v>32</v>
      </c>
      <c r="E1872" s="52"/>
      <c r="F1872" s="29">
        <v>6654500</v>
      </c>
      <c r="G1872" s="77"/>
      <c r="H1872" s="29"/>
      <c r="I1872" s="77"/>
      <c r="J1872" s="77"/>
      <c r="K1872" s="29"/>
      <c r="L1872" s="244">
        <v>0</v>
      </c>
      <c r="M1872" s="77"/>
      <c r="N1872" s="244">
        <v>0</v>
      </c>
      <c r="O1872" s="77"/>
      <c r="P1872" s="244">
        <v>0</v>
      </c>
      <c r="Q1872" s="13"/>
      <c r="R1872" s="119">
        <v>0</v>
      </c>
      <c r="S1872" s="77"/>
      <c r="T1872" s="13"/>
      <c r="U1872" s="13"/>
      <c r="V1872" s="243">
        <f t="shared" si="63"/>
        <v>1026.78935</v>
      </c>
      <c r="W1872" s="30">
        <v>1026.78935</v>
      </c>
      <c r="X1872" s="30">
        <f t="shared" si="62"/>
        <v>1026.78935</v>
      </c>
      <c r="Y1872" s="11" t="s">
        <v>34</v>
      </c>
      <c r="Z1872" s="77">
        <v>56</v>
      </c>
      <c r="AA1872" s="77">
        <v>6</v>
      </c>
      <c r="AB1872" s="77">
        <v>5</v>
      </c>
      <c r="AC1872" s="77" t="s">
        <v>5532</v>
      </c>
      <c r="AD1872" s="77">
        <v>2890</v>
      </c>
    </row>
    <row r="1873" spans="1:31" ht="36" hidden="1" customHeight="1">
      <c r="A1873" s="32">
        <v>59</v>
      </c>
      <c r="B1873" s="77" t="s">
        <v>5533</v>
      </c>
      <c r="C1873" s="77" t="s">
        <v>5534</v>
      </c>
      <c r="D1873" s="13" t="s">
        <v>55</v>
      </c>
      <c r="E1873" s="52"/>
      <c r="F1873" s="29">
        <v>539000</v>
      </c>
      <c r="G1873" s="77"/>
      <c r="H1873" s="29"/>
      <c r="I1873" s="77"/>
      <c r="J1873" s="77"/>
      <c r="K1873" s="29">
        <v>5475.3332549019606</v>
      </c>
      <c r="L1873" s="245">
        <v>0</v>
      </c>
      <c r="M1873" s="77"/>
      <c r="N1873" s="244">
        <v>0</v>
      </c>
      <c r="O1873" s="29">
        <v>181.73996190476188</v>
      </c>
      <c r="P1873" s="244">
        <v>0</v>
      </c>
      <c r="Q1873" s="13"/>
      <c r="R1873" s="119">
        <v>0</v>
      </c>
      <c r="S1873" s="77"/>
      <c r="T1873" s="13"/>
      <c r="U1873" s="13"/>
      <c r="V1873" s="243">
        <f t="shared" si="63"/>
        <v>5858.8345799999997</v>
      </c>
      <c r="W1873" s="30">
        <v>5858.8345799999997</v>
      </c>
      <c r="X1873" s="30">
        <f t="shared" si="62"/>
        <v>5858.8345799999997</v>
      </c>
      <c r="Y1873" s="13" t="s">
        <v>34</v>
      </c>
      <c r="Z1873" s="77">
        <v>56</v>
      </c>
      <c r="AA1873" s="77">
        <v>6</v>
      </c>
      <c r="AB1873" s="52">
        <v>1</v>
      </c>
      <c r="AC1873" s="77" t="s">
        <v>5535</v>
      </c>
      <c r="AD1873" s="77">
        <v>1422</v>
      </c>
    </row>
    <row r="1874" spans="1:31" ht="36" hidden="1" customHeight="1">
      <c r="A1874" s="32">
        <v>60</v>
      </c>
      <c r="B1874" s="77" t="s">
        <v>5536</v>
      </c>
      <c r="C1874" s="77" t="s">
        <v>5537</v>
      </c>
      <c r="D1874" s="13" t="s">
        <v>55</v>
      </c>
      <c r="E1874" s="52"/>
      <c r="F1874" s="29"/>
      <c r="G1874" s="77"/>
      <c r="H1874" s="29"/>
      <c r="I1874" s="77"/>
      <c r="J1874" s="77"/>
      <c r="K1874" s="29">
        <v>625</v>
      </c>
      <c r="L1874" s="244">
        <v>0</v>
      </c>
      <c r="M1874" s="77">
        <v>1154</v>
      </c>
      <c r="N1874" s="244">
        <v>0</v>
      </c>
      <c r="O1874" s="77"/>
      <c r="P1874" s="244">
        <v>0</v>
      </c>
      <c r="Q1874" s="13"/>
      <c r="R1874" s="119">
        <v>0</v>
      </c>
      <c r="S1874" s="77"/>
      <c r="T1874" s="13"/>
      <c r="U1874" s="13"/>
      <c r="V1874" s="243">
        <f t="shared" si="63"/>
        <v>1779.96</v>
      </c>
      <c r="W1874" s="30">
        <v>1779.96</v>
      </c>
      <c r="X1874" s="30">
        <f t="shared" si="62"/>
        <v>1779.96</v>
      </c>
      <c r="Y1874" s="13" t="s">
        <v>34</v>
      </c>
      <c r="Z1874" s="77">
        <v>56</v>
      </c>
      <c r="AA1874" s="77">
        <v>6</v>
      </c>
      <c r="AB1874" s="52">
        <v>1</v>
      </c>
      <c r="AC1874" s="77" t="s">
        <v>5538</v>
      </c>
      <c r="AD1874" s="77">
        <v>1423</v>
      </c>
    </row>
    <row r="1875" spans="1:31" ht="36" hidden="1" customHeight="1">
      <c r="A1875" s="32">
        <v>61</v>
      </c>
      <c r="B1875" s="77" t="s">
        <v>5539</v>
      </c>
      <c r="C1875" s="77" t="s">
        <v>5397</v>
      </c>
      <c r="D1875" s="13" t="s">
        <v>55</v>
      </c>
      <c r="E1875" s="52"/>
      <c r="F1875" s="29"/>
      <c r="G1875" s="77"/>
      <c r="H1875" s="29"/>
      <c r="I1875" s="77"/>
      <c r="J1875" s="77"/>
      <c r="K1875" s="29">
        <v>1004</v>
      </c>
      <c r="L1875" s="244">
        <v>0</v>
      </c>
      <c r="M1875" s="77"/>
      <c r="N1875" s="244">
        <v>0</v>
      </c>
      <c r="O1875" s="77"/>
      <c r="P1875" s="244">
        <v>0</v>
      </c>
      <c r="Q1875" s="13"/>
      <c r="R1875" s="119">
        <v>0</v>
      </c>
      <c r="S1875" s="77"/>
      <c r="T1875" s="13"/>
      <c r="U1875" s="13"/>
      <c r="V1875" s="243">
        <f t="shared" si="63"/>
        <v>1024.08</v>
      </c>
      <c r="W1875" s="30">
        <v>1024.08</v>
      </c>
      <c r="X1875" s="30">
        <f t="shared" si="62"/>
        <v>1024.08</v>
      </c>
      <c r="Y1875" s="13" t="s">
        <v>34</v>
      </c>
      <c r="Z1875" s="77">
        <v>56</v>
      </c>
      <c r="AA1875" s="77">
        <v>6</v>
      </c>
      <c r="AB1875" s="52">
        <v>1</v>
      </c>
      <c r="AC1875" s="77" t="s">
        <v>5540</v>
      </c>
      <c r="AD1875" s="77">
        <v>2896</v>
      </c>
    </row>
    <row r="1876" spans="1:31" ht="36" hidden="1" customHeight="1">
      <c r="A1876" s="32">
        <v>62</v>
      </c>
      <c r="B1876" s="77" t="s">
        <v>5541</v>
      </c>
      <c r="C1876" s="77" t="s">
        <v>5542</v>
      </c>
      <c r="D1876" s="52" t="s">
        <v>32</v>
      </c>
      <c r="E1876" s="52"/>
      <c r="F1876" s="29">
        <v>38522700</v>
      </c>
      <c r="G1876" s="77"/>
      <c r="H1876" s="29"/>
      <c r="I1876" s="77"/>
      <c r="J1876" s="77"/>
      <c r="K1876" s="29">
        <v>10.180392156862744</v>
      </c>
      <c r="L1876" s="244">
        <v>0</v>
      </c>
      <c r="M1876" s="77"/>
      <c r="N1876" s="244">
        <v>0</v>
      </c>
      <c r="O1876" s="77"/>
      <c r="P1876" s="244">
        <v>0</v>
      </c>
      <c r="Q1876" s="13"/>
      <c r="R1876" s="119">
        <v>0</v>
      </c>
      <c r="S1876" s="77"/>
      <c r="T1876" s="13"/>
      <c r="U1876" s="13"/>
      <c r="V1876" s="243">
        <f t="shared" si="63"/>
        <v>5954.4366100000007</v>
      </c>
      <c r="W1876" s="30">
        <v>5954.4366100000007</v>
      </c>
      <c r="X1876" s="30">
        <f t="shared" si="62"/>
        <v>5954.4366100000007</v>
      </c>
      <c r="Y1876" s="11" t="s">
        <v>34</v>
      </c>
      <c r="Z1876" s="77">
        <v>56</v>
      </c>
      <c r="AA1876" s="77">
        <v>6</v>
      </c>
      <c r="AB1876" s="77">
        <v>5</v>
      </c>
      <c r="AC1876" s="77" t="s">
        <v>5543</v>
      </c>
      <c r="AD1876" s="77">
        <v>1424</v>
      </c>
    </row>
    <row r="1877" spans="1:31" ht="36" hidden="1" customHeight="1">
      <c r="A1877" s="32">
        <v>63</v>
      </c>
      <c r="B1877" s="51" t="s">
        <v>5544</v>
      </c>
      <c r="C1877" s="51" t="s">
        <v>5467</v>
      </c>
      <c r="D1877" s="52" t="s">
        <v>32</v>
      </c>
      <c r="E1877" s="52"/>
      <c r="F1877" s="29">
        <v>35419800</v>
      </c>
      <c r="G1877" s="77"/>
      <c r="H1877" s="29"/>
      <c r="I1877" s="77"/>
      <c r="J1877" s="77"/>
      <c r="K1877" s="29"/>
      <c r="L1877" s="244">
        <v>0</v>
      </c>
      <c r="M1877" s="77"/>
      <c r="N1877" s="244">
        <v>0</v>
      </c>
      <c r="O1877" s="77"/>
      <c r="P1877" s="244">
        <v>0</v>
      </c>
      <c r="Q1877" s="13"/>
      <c r="R1877" s="119">
        <v>0</v>
      </c>
      <c r="S1877" s="77"/>
      <c r="T1877" s="13"/>
      <c r="U1877" s="13"/>
      <c r="V1877" s="243">
        <f t="shared" si="63"/>
        <v>5465.2751400000006</v>
      </c>
      <c r="W1877" s="30">
        <v>5465.2751400000006</v>
      </c>
      <c r="X1877" s="30">
        <f t="shared" si="62"/>
        <v>5465.2751400000006</v>
      </c>
      <c r="Y1877" s="11" t="s">
        <v>34</v>
      </c>
      <c r="Z1877" s="77">
        <v>56</v>
      </c>
      <c r="AA1877" s="77">
        <v>6</v>
      </c>
      <c r="AB1877" s="77">
        <v>5</v>
      </c>
      <c r="AC1877" s="77" t="s">
        <v>5545</v>
      </c>
      <c r="AD1877" s="77">
        <v>1425</v>
      </c>
    </row>
    <row r="1878" spans="1:31" ht="36" hidden="1" customHeight="1">
      <c r="A1878" s="32">
        <v>64</v>
      </c>
      <c r="B1878" s="51" t="s">
        <v>5546</v>
      </c>
      <c r="C1878" s="51" t="s">
        <v>5531</v>
      </c>
      <c r="D1878" s="52" t="s">
        <v>32</v>
      </c>
      <c r="E1878" s="52"/>
      <c r="F1878" s="29">
        <v>10177000</v>
      </c>
      <c r="G1878" s="77"/>
      <c r="H1878" s="29"/>
      <c r="I1878" s="77"/>
      <c r="J1878" s="77"/>
      <c r="K1878" s="29"/>
      <c r="L1878" s="244">
        <v>0</v>
      </c>
      <c r="M1878" s="77"/>
      <c r="N1878" s="244">
        <v>0</v>
      </c>
      <c r="O1878" s="77"/>
      <c r="P1878" s="244">
        <v>0</v>
      </c>
      <c r="Q1878" s="13"/>
      <c r="R1878" s="119">
        <v>0</v>
      </c>
      <c r="S1878" s="77"/>
      <c r="T1878" s="13"/>
      <c r="U1878" s="13"/>
      <c r="V1878" s="243">
        <f t="shared" si="63"/>
        <v>1570.3111000000001</v>
      </c>
      <c r="W1878" s="30">
        <v>1570.3111000000001</v>
      </c>
      <c r="X1878" s="30">
        <f t="shared" si="62"/>
        <v>1570.3111000000001</v>
      </c>
      <c r="Y1878" s="11" t="s">
        <v>34</v>
      </c>
      <c r="Z1878" s="77">
        <v>56</v>
      </c>
      <c r="AA1878" s="77">
        <v>6</v>
      </c>
      <c r="AB1878" s="77">
        <v>5</v>
      </c>
      <c r="AC1878" s="77" t="s">
        <v>5547</v>
      </c>
      <c r="AD1878" s="77">
        <v>1426</v>
      </c>
    </row>
    <row r="1879" spans="1:31" ht="36" hidden="1" customHeight="1">
      <c r="A1879" s="32">
        <v>65</v>
      </c>
      <c r="B1879" s="77" t="s">
        <v>5548</v>
      </c>
      <c r="C1879" s="77" t="s">
        <v>5411</v>
      </c>
      <c r="D1879" s="52" t="s">
        <v>32</v>
      </c>
      <c r="E1879" s="52"/>
      <c r="F1879" s="29">
        <v>6570000</v>
      </c>
      <c r="G1879" s="29"/>
      <c r="H1879" s="29"/>
      <c r="I1879" s="29"/>
      <c r="J1879" s="29"/>
      <c r="K1879" s="29"/>
      <c r="L1879" s="244">
        <v>0</v>
      </c>
      <c r="M1879" s="77"/>
      <c r="N1879" s="244">
        <v>0</v>
      </c>
      <c r="O1879" s="77"/>
      <c r="P1879" s="244">
        <v>0</v>
      </c>
      <c r="Q1879" s="13"/>
      <c r="R1879" s="119">
        <v>0</v>
      </c>
      <c r="S1879" s="77"/>
      <c r="T1879" s="13"/>
      <c r="U1879" s="13"/>
      <c r="V1879" s="243">
        <f t="shared" si="63"/>
        <v>1013.7510000000001</v>
      </c>
      <c r="W1879" s="30">
        <v>1013.7510000000001</v>
      </c>
      <c r="X1879" s="30">
        <f t="shared" si="62"/>
        <v>1013.7510000000001</v>
      </c>
      <c r="Y1879" s="11" t="s">
        <v>34</v>
      </c>
      <c r="Z1879" s="77">
        <v>56</v>
      </c>
      <c r="AA1879" s="77">
        <v>6</v>
      </c>
      <c r="AB1879" s="77">
        <v>5</v>
      </c>
      <c r="AC1879" s="77" t="s">
        <v>5549</v>
      </c>
      <c r="AD1879" s="77">
        <v>2886</v>
      </c>
    </row>
    <row r="1880" spans="1:31" ht="36" hidden="1" customHeight="1">
      <c r="A1880" s="32">
        <v>66</v>
      </c>
      <c r="B1880" s="77" t="s">
        <v>5550</v>
      </c>
      <c r="C1880" s="77" t="s">
        <v>5542</v>
      </c>
      <c r="D1880" s="52" t="s">
        <v>32</v>
      </c>
      <c r="E1880" s="52"/>
      <c r="F1880" s="29">
        <v>42192600</v>
      </c>
      <c r="G1880" s="29"/>
      <c r="H1880" s="29"/>
      <c r="I1880" s="29"/>
      <c r="J1880" s="29"/>
      <c r="K1880" s="29"/>
      <c r="L1880" s="244">
        <v>0</v>
      </c>
      <c r="M1880" s="77"/>
      <c r="N1880" s="244">
        <v>0</v>
      </c>
      <c r="O1880" s="77"/>
      <c r="P1880" s="244">
        <v>0</v>
      </c>
      <c r="Q1880" s="13"/>
      <c r="R1880" s="119">
        <v>0</v>
      </c>
      <c r="S1880" s="77"/>
      <c r="T1880" s="13"/>
      <c r="U1880" s="13"/>
      <c r="V1880" s="243">
        <f t="shared" si="63"/>
        <v>6510.3181800000002</v>
      </c>
      <c r="W1880" s="30">
        <v>6510.3181800000002</v>
      </c>
      <c r="X1880" s="30">
        <f t="shared" si="62"/>
        <v>6510.3181800000002</v>
      </c>
      <c r="Y1880" s="11" t="s">
        <v>34</v>
      </c>
      <c r="Z1880" s="77">
        <v>56</v>
      </c>
      <c r="AA1880" s="77">
        <v>6</v>
      </c>
      <c r="AB1880" s="77">
        <v>5</v>
      </c>
      <c r="AC1880" s="77" t="s">
        <v>5551</v>
      </c>
      <c r="AD1880" s="77">
        <v>1428</v>
      </c>
    </row>
    <row r="1881" spans="1:31" ht="36" hidden="1" customHeight="1">
      <c r="A1881" s="32">
        <v>67</v>
      </c>
      <c r="B1881" s="77" t="s">
        <v>5552</v>
      </c>
      <c r="C1881" s="77" t="s">
        <v>5467</v>
      </c>
      <c r="D1881" s="52" t="s">
        <v>32</v>
      </c>
      <c r="E1881" s="52"/>
      <c r="F1881" s="29">
        <v>44661200</v>
      </c>
      <c r="G1881" s="29"/>
      <c r="H1881" s="29"/>
      <c r="I1881" s="29"/>
      <c r="J1881" s="29"/>
      <c r="K1881" s="29"/>
      <c r="L1881" s="244">
        <v>0</v>
      </c>
      <c r="M1881" s="77"/>
      <c r="N1881" s="244">
        <v>0</v>
      </c>
      <c r="O1881" s="77"/>
      <c r="P1881" s="244">
        <v>0</v>
      </c>
      <c r="Q1881" s="13"/>
      <c r="R1881" s="119">
        <v>0</v>
      </c>
      <c r="S1881" s="77"/>
      <c r="T1881" s="13"/>
      <c r="U1881" s="13"/>
      <c r="V1881" s="243">
        <f t="shared" si="63"/>
        <v>6891.2231600000005</v>
      </c>
      <c r="W1881" s="30">
        <v>6891.2231600000005</v>
      </c>
      <c r="X1881" s="30">
        <f t="shared" si="62"/>
        <v>6891.2231600000005</v>
      </c>
      <c r="Y1881" s="11" t="s">
        <v>34</v>
      </c>
      <c r="Z1881" s="77">
        <v>56</v>
      </c>
      <c r="AA1881" s="77">
        <v>6</v>
      </c>
      <c r="AB1881" s="77">
        <v>5</v>
      </c>
      <c r="AC1881" s="77" t="s">
        <v>5553</v>
      </c>
      <c r="AD1881" s="77">
        <v>1430</v>
      </c>
    </row>
    <row r="1882" spans="1:31" ht="36" hidden="1" customHeight="1">
      <c r="A1882" s="32">
        <v>68</v>
      </c>
      <c r="B1882" s="77" t="s">
        <v>5554</v>
      </c>
      <c r="C1882" s="77" t="s">
        <v>5397</v>
      </c>
      <c r="D1882" s="52" t="s">
        <v>32</v>
      </c>
      <c r="E1882" s="52"/>
      <c r="F1882" s="29">
        <v>79950600</v>
      </c>
      <c r="G1882" s="29"/>
      <c r="H1882" s="29"/>
      <c r="I1882" s="29"/>
      <c r="J1882" s="29"/>
      <c r="K1882" s="29"/>
      <c r="L1882" s="244">
        <v>0</v>
      </c>
      <c r="M1882" s="77"/>
      <c r="N1882" s="244">
        <v>0</v>
      </c>
      <c r="O1882" s="77"/>
      <c r="P1882" s="244">
        <v>0</v>
      </c>
      <c r="Q1882" s="13"/>
      <c r="R1882" s="119">
        <v>2283000</v>
      </c>
      <c r="S1882" s="77"/>
      <c r="T1882" s="13"/>
      <c r="U1882" s="13"/>
      <c r="V1882" s="243">
        <f t="shared" si="63"/>
        <v>14391.077580000001</v>
      </c>
      <c r="W1882" s="30">
        <v>14391.077580000001</v>
      </c>
      <c r="X1882" s="30">
        <f t="shared" ref="X1882:X1908" si="64">IF(Y1882="EVN",V1882,W1882)</f>
        <v>14391.077580000001</v>
      </c>
      <c r="Y1882" s="11" t="s">
        <v>34</v>
      </c>
      <c r="Z1882" s="77">
        <v>56</v>
      </c>
      <c r="AA1882" s="77">
        <v>6</v>
      </c>
      <c r="AB1882" s="77">
        <v>5</v>
      </c>
      <c r="AC1882" s="77" t="s">
        <v>5555</v>
      </c>
      <c r="AD1882" s="77">
        <v>1429</v>
      </c>
    </row>
    <row r="1883" spans="1:31" ht="36" hidden="1" customHeight="1">
      <c r="A1883" s="32">
        <v>69</v>
      </c>
      <c r="B1883" s="77" t="s">
        <v>5556</v>
      </c>
      <c r="C1883" s="77" t="s">
        <v>5511</v>
      </c>
      <c r="D1883" s="52" t="s">
        <v>32</v>
      </c>
      <c r="E1883" s="52"/>
      <c r="F1883" s="29">
        <v>605306500</v>
      </c>
      <c r="G1883" s="29"/>
      <c r="H1883" s="29"/>
      <c r="I1883" s="29"/>
      <c r="J1883" s="29"/>
      <c r="K1883" s="29"/>
      <c r="L1883" s="244">
        <v>0</v>
      </c>
      <c r="M1883" s="77"/>
      <c r="N1883" s="244">
        <v>0</v>
      </c>
      <c r="O1883" s="77"/>
      <c r="P1883" s="244">
        <v>0</v>
      </c>
      <c r="Q1883" s="13"/>
      <c r="R1883" s="119">
        <v>42991000</v>
      </c>
      <c r="S1883" s="77"/>
      <c r="T1883" s="13"/>
      <c r="U1883" s="13"/>
      <c r="V1883" s="243">
        <f t="shared" si="63"/>
        <v>132090.69295</v>
      </c>
      <c r="W1883" s="30">
        <v>132090.69295</v>
      </c>
      <c r="X1883" s="30">
        <f t="shared" si="64"/>
        <v>132090.69295</v>
      </c>
      <c r="Y1883" s="11" t="s">
        <v>34</v>
      </c>
      <c r="Z1883" s="77">
        <v>56</v>
      </c>
      <c r="AA1883" s="77">
        <v>6</v>
      </c>
      <c r="AB1883" s="77">
        <v>5</v>
      </c>
      <c r="AC1883" s="77"/>
      <c r="AD1883" s="77"/>
    </row>
    <row r="1884" spans="1:31" ht="36" hidden="1" customHeight="1">
      <c r="A1884" s="32">
        <v>70</v>
      </c>
      <c r="B1884" s="77" t="s">
        <v>5557</v>
      </c>
      <c r="C1884" s="77" t="s">
        <v>5558</v>
      </c>
      <c r="D1884" s="52" t="s">
        <v>32</v>
      </c>
      <c r="E1884" s="52"/>
      <c r="F1884" s="29">
        <v>6914700</v>
      </c>
      <c r="G1884" s="29"/>
      <c r="H1884" s="29"/>
      <c r="I1884" s="29"/>
      <c r="J1884" s="29"/>
      <c r="K1884" s="29"/>
      <c r="L1884" s="244">
        <v>0</v>
      </c>
      <c r="M1884" s="77"/>
      <c r="N1884" s="244">
        <v>0</v>
      </c>
      <c r="O1884" s="77"/>
      <c r="P1884" s="244">
        <v>0</v>
      </c>
      <c r="Q1884" s="13"/>
      <c r="R1884" s="119">
        <v>0</v>
      </c>
      <c r="S1884" s="77"/>
      <c r="T1884" s="13"/>
      <c r="U1884" s="13"/>
      <c r="V1884" s="243">
        <f t="shared" si="63"/>
        <v>1066.93821</v>
      </c>
      <c r="W1884" s="30">
        <v>1066.93821</v>
      </c>
      <c r="X1884" s="30">
        <f t="shared" si="64"/>
        <v>1066.93821</v>
      </c>
      <c r="Y1884" s="11" t="s">
        <v>34</v>
      </c>
      <c r="Z1884" s="77">
        <v>56</v>
      </c>
      <c r="AA1884" s="77">
        <v>6</v>
      </c>
      <c r="AB1884" s="77">
        <v>5</v>
      </c>
      <c r="AC1884" s="77" t="s">
        <v>5559</v>
      </c>
      <c r="AD1884" s="77">
        <v>1412</v>
      </c>
    </row>
    <row r="1885" spans="1:31" ht="36" hidden="1" customHeight="1">
      <c r="A1885" s="32">
        <v>71</v>
      </c>
      <c r="B1885" s="77" t="s">
        <v>5560</v>
      </c>
      <c r="C1885" s="77" t="s">
        <v>5561</v>
      </c>
      <c r="D1885" s="52" t="s">
        <v>32</v>
      </c>
      <c r="E1885" s="52"/>
      <c r="F1885" s="29">
        <v>12439200</v>
      </c>
      <c r="G1885" s="29"/>
      <c r="H1885" s="29"/>
      <c r="I1885" s="29"/>
      <c r="J1885" s="29"/>
      <c r="K1885" s="29">
        <v>28.3032</v>
      </c>
      <c r="L1885" s="244">
        <v>0</v>
      </c>
      <c r="M1885" s="77"/>
      <c r="N1885" s="244">
        <v>0</v>
      </c>
      <c r="O1885" s="246">
        <v>6.1576000000000004</v>
      </c>
      <c r="P1885" s="244">
        <v>0</v>
      </c>
      <c r="Q1885" s="13"/>
      <c r="R1885" s="119">
        <v>0</v>
      </c>
      <c r="S1885" s="77"/>
      <c r="T1885" s="13"/>
      <c r="U1885" s="13"/>
      <c r="V1885" s="243">
        <f t="shared" si="63"/>
        <v>1954.7033040000001</v>
      </c>
      <c r="W1885" s="30">
        <v>1954.7033040000001</v>
      </c>
      <c r="X1885" s="30">
        <f t="shared" si="64"/>
        <v>1954.7033040000001</v>
      </c>
      <c r="Y1885" s="11" t="s">
        <v>34</v>
      </c>
      <c r="Z1885" s="77">
        <v>56</v>
      </c>
      <c r="AA1885" s="77">
        <v>6</v>
      </c>
      <c r="AB1885" s="77">
        <v>5</v>
      </c>
      <c r="AC1885" s="77" t="s">
        <v>5562</v>
      </c>
      <c r="AD1885" s="77">
        <v>2895</v>
      </c>
    </row>
    <row r="1886" spans="1:31" ht="36" hidden="1" customHeight="1">
      <c r="A1886" s="32">
        <v>72</v>
      </c>
      <c r="B1886" s="51" t="s">
        <v>5563</v>
      </c>
      <c r="C1886" s="51" t="s">
        <v>5564</v>
      </c>
      <c r="D1886" s="52" t="s">
        <v>5565</v>
      </c>
      <c r="E1886" s="52"/>
      <c r="F1886" s="29">
        <v>8904200</v>
      </c>
      <c r="G1886" s="29"/>
      <c r="H1886" s="29"/>
      <c r="I1886" s="29"/>
      <c r="J1886" s="29"/>
      <c r="K1886" s="29">
        <v>113.82196078431373</v>
      </c>
      <c r="L1886" s="244">
        <v>0</v>
      </c>
      <c r="M1886" s="29"/>
      <c r="N1886" s="244">
        <v>0</v>
      </c>
      <c r="O1886" s="29">
        <v>42.24</v>
      </c>
      <c r="P1886" s="244">
        <v>0</v>
      </c>
      <c r="Q1886" s="13"/>
      <c r="R1886" s="119">
        <v>0</v>
      </c>
      <c r="S1886" s="29">
        <v>10.8</v>
      </c>
      <c r="T1886" s="13"/>
      <c r="U1886" s="13"/>
      <c r="V1886" s="243">
        <f t="shared" si="63"/>
        <v>1546.1404600000003</v>
      </c>
      <c r="W1886" s="30">
        <v>1546.1404600000003</v>
      </c>
      <c r="X1886" s="30">
        <f t="shared" si="64"/>
        <v>1546.1404600000003</v>
      </c>
      <c r="Y1886" s="13" t="s">
        <v>34</v>
      </c>
      <c r="Z1886" s="77">
        <v>56</v>
      </c>
      <c r="AA1886" s="77">
        <v>6</v>
      </c>
      <c r="AB1886" s="77">
        <v>6</v>
      </c>
      <c r="AC1886" s="77" t="s">
        <v>5566</v>
      </c>
      <c r="AD1886" s="77">
        <v>1433</v>
      </c>
      <c r="AE1886" s="10">
        <f>AE1885+1</f>
        <v>1</v>
      </c>
    </row>
    <row r="1887" spans="1:31" ht="36" hidden="1" customHeight="1">
      <c r="A1887" s="32">
        <v>73</v>
      </c>
      <c r="B1887" s="77" t="s">
        <v>5567</v>
      </c>
      <c r="C1887" s="77" t="s">
        <v>5568</v>
      </c>
      <c r="D1887" s="52" t="s">
        <v>5565</v>
      </c>
      <c r="E1887" s="52"/>
      <c r="F1887" s="29">
        <v>6692700</v>
      </c>
      <c r="G1887" s="29"/>
      <c r="H1887" s="29"/>
      <c r="I1887" s="29"/>
      <c r="J1887" s="29"/>
      <c r="K1887" s="29"/>
      <c r="L1887" s="244">
        <v>0</v>
      </c>
      <c r="M1887" s="77"/>
      <c r="N1887" s="244">
        <v>0</v>
      </c>
      <c r="O1887" s="77"/>
      <c r="P1887" s="244">
        <v>0</v>
      </c>
      <c r="Q1887" s="13"/>
      <c r="R1887" s="119">
        <v>0</v>
      </c>
      <c r="S1887" s="77"/>
      <c r="T1887" s="13"/>
      <c r="U1887" s="13"/>
      <c r="V1887" s="243">
        <f t="shared" si="63"/>
        <v>1032.68361</v>
      </c>
      <c r="W1887" s="30">
        <v>1032.68361</v>
      </c>
      <c r="X1887" s="30">
        <f t="shared" si="64"/>
        <v>1032.68361</v>
      </c>
      <c r="Y1887" s="13" t="s">
        <v>34</v>
      </c>
      <c r="Z1887" s="77">
        <v>56</v>
      </c>
      <c r="AA1887" s="77">
        <v>6</v>
      </c>
      <c r="AB1887" s="77">
        <v>6</v>
      </c>
      <c r="AC1887" s="77" t="s">
        <v>5569</v>
      </c>
      <c r="AD1887" s="77">
        <v>1434</v>
      </c>
      <c r="AE1887" s="10">
        <f>AE1886+1</f>
        <v>2</v>
      </c>
    </row>
    <row r="1888" spans="1:31" ht="36" hidden="1" customHeight="1">
      <c r="A1888" s="32">
        <v>74</v>
      </c>
      <c r="B1888" s="77" t="s">
        <v>5570</v>
      </c>
      <c r="C1888" s="77" t="s">
        <v>5571</v>
      </c>
      <c r="D1888" s="52" t="s">
        <v>5565</v>
      </c>
      <c r="E1888" s="52"/>
      <c r="F1888" s="29">
        <v>30235200</v>
      </c>
      <c r="G1888" s="77"/>
      <c r="H1888" s="29"/>
      <c r="I1888" s="77"/>
      <c r="J1888" s="77"/>
      <c r="K1888" s="29">
        <v>180</v>
      </c>
      <c r="L1888" s="244">
        <v>0</v>
      </c>
      <c r="M1888" s="77"/>
      <c r="N1888" s="244">
        <v>0</v>
      </c>
      <c r="O1888" s="77"/>
      <c r="P1888" s="244">
        <v>0</v>
      </c>
      <c r="Q1888" s="13"/>
      <c r="R1888" s="119">
        <v>0</v>
      </c>
      <c r="S1888" s="77">
        <v>768</v>
      </c>
      <c r="T1888" s="13"/>
      <c r="U1888" s="13"/>
      <c r="V1888" s="243">
        <f t="shared" si="63"/>
        <v>5686.0113600000004</v>
      </c>
      <c r="W1888" s="30">
        <v>5686.0113600000004</v>
      </c>
      <c r="X1888" s="30">
        <f t="shared" si="64"/>
        <v>5686.0113600000004</v>
      </c>
      <c r="Y1888" s="13" t="s">
        <v>34</v>
      </c>
      <c r="Z1888" s="77">
        <v>56</v>
      </c>
      <c r="AA1888" s="77">
        <v>6</v>
      </c>
      <c r="AB1888" s="77">
        <v>6</v>
      </c>
      <c r="AC1888" s="77" t="s">
        <v>5572</v>
      </c>
      <c r="AD1888" s="77">
        <v>1435</v>
      </c>
      <c r="AE1888" s="10">
        <f>AE1887+1</f>
        <v>3</v>
      </c>
    </row>
    <row r="1889" spans="1:31" ht="36" hidden="1" customHeight="1">
      <c r="A1889" s="32">
        <v>75</v>
      </c>
      <c r="B1889" s="77" t="s">
        <v>5573</v>
      </c>
      <c r="C1889" s="77" t="s">
        <v>5574</v>
      </c>
      <c r="D1889" s="52" t="s">
        <v>5565</v>
      </c>
      <c r="E1889" s="52"/>
      <c r="F1889" s="29">
        <v>5082800</v>
      </c>
      <c r="G1889" s="77"/>
      <c r="H1889" s="29"/>
      <c r="I1889" s="77"/>
      <c r="J1889" s="77"/>
      <c r="K1889" s="29"/>
      <c r="L1889" s="244">
        <v>0</v>
      </c>
      <c r="M1889" s="77"/>
      <c r="N1889" s="244">
        <v>0</v>
      </c>
      <c r="O1889" s="77"/>
      <c r="P1889" s="244">
        <v>0</v>
      </c>
      <c r="Q1889" s="13"/>
      <c r="R1889" s="119">
        <v>0</v>
      </c>
      <c r="S1889" s="77"/>
      <c r="T1889" s="13"/>
      <c r="U1889" s="13"/>
      <c r="V1889" s="243">
        <f t="shared" si="63"/>
        <v>784.27604000000008</v>
      </c>
      <c r="W1889" s="30">
        <v>784.27604000000008</v>
      </c>
      <c r="X1889" s="30">
        <f t="shared" si="64"/>
        <v>784.27604000000008</v>
      </c>
      <c r="Y1889" s="13" t="s">
        <v>34</v>
      </c>
      <c r="Z1889" s="77">
        <v>56</v>
      </c>
      <c r="AA1889" s="77">
        <v>6</v>
      </c>
      <c r="AB1889" s="77">
        <v>6</v>
      </c>
      <c r="AC1889" s="77" t="s">
        <v>5575</v>
      </c>
      <c r="AD1889" s="77">
        <v>1436</v>
      </c>
      <c r="AE1889" s="10">
        <f>AE1888+1</f>
        <v>4</v>
      </c>
    </row>
    <row r="1890" spans="1:31" ht="36" hidden="1" customHeight="1">
      <c r="A1890" s="32">
        <v>76</v>
      </c>
      <c r="B1890" s="77" t="s">
        <v>5576</v>
      </c>
      <c r="C1890" s="77" t="s">
        <v>5489</v>
      </c>
      <c r="D1890" s="52" t="s">
        <v>32</v>
      </c>
      <c r="E1890" s="52"/>
      <c r="F1890" s="29"/>
      <c r="G1890" s="29"/>
      <c r="H1890" s="29"/>
      <c r="I1890" s="29"/>
      <c r="J1890" s="29"/>
      <c r="K1890" s="29">
        <v>728.21</v>
      </c>
      <c r="L1890" s="244">
        <v>0</v>
      </c>
      <c r="M1890" s="29"/>
      <c r="N1890" s="244">
        <v>0</v>
      </c>
      <c r="O1890" s="29"/>
      <c r="P1890" s="244">
        <v>0</v>
      </c>
      <c r="Q1890" s="13"/>
      <c r="R1890" s="119">
        <v>2626000000</v>
      </c>
      <c r="S1890" s="29"/>
      <c r="T1890" s="13"/>
      <c r="U1890" s="13"/>
      <c r="V1890" s="243">
        <f t="shared" si="63"/>
        <v>2364142.7741999999</v>
      </c>
      <c r="W1890" s="30">
        <v>2364142.7741999999</v>
      </c>
      <c r="X1890" s="30">
        <f t="shared" si="64"/>
        <v>2364142.7741999999</v>
      </c>
      <c r="Y1890" s="11" t="s">
        <v>34</v>
      </c>
      <c r="Z1890" s="77">
        <v>56</v>
      </c>
      <c r="AA1890" s="77">
        <v>6</v>
      </c>
      <c r="AB1890" s="77">
        <v>5</v>
      </c>
      <c r="AC1890" s="77" t="s">
        <v>5577</v>
      </c>
      <c r="AD1890" s="77">
        <v>1447</v>
      </c>
    </row>
    <row r="1891" spans="1:31" ht="36" hidden="1" customHeight="1">
      <c r="A1891" s="32">
        <v>77</v>
      </c>
      <c r="B1891" s="77" t="s">
        <v>5578</v>
      </c>
      <c r="C1891" s="77" t="s">
        <v>5579</v>
      </c>
      <c r="D1891" s="52" t="s">
        <v>32</v>
      </c>
      <c r="E1891" s="52"/>
      <c r="F1891" s="29">
        <v>10498800</v>
      </c>
      <c r="G1891" s="29"/>
      <c r="H1891" s="29"/>
      <c r="I1891" s="29"/>
      <c r="J1891" s="29"/>
      <c r="K1891" s="29"/>
      <c r="L1891" s="244">
        <v>0</v>
      </c>
      <c r="M1891" s="29"/>
      <c r="N1891" s="244">
        <v>0</v>
      </c>
      <c r="O1891" s="29"/>
      <c r="P1891" s="244">
        <v>0</v>
      </c>
      <c r="Q1891" s="13"/>
      <c r="R1891" s="119">
        <v>0</v>
      </c>
      <c r="S1891" s="29"/>
      <c r="T1891" s="13"/>
      <c r="U1891" s="13"/>
      <c r="V1891" s="243">
        <f t="shared" si="63"/>
        <v>1619.9648400000001</v>
      </c>
      <c r="W1891" s="30">
        <v>1619.9648400000001</v>
      </c>
      <c r="X1891" s="30">
        <f t="shared" si="64"/>
        <v>1619.9648400000001</v>
      </c>
      <c r="Y1891" s="11" t="s">
        <v>34</v>
      </c>
      <c r="Z1891" s="77">
        <v>56</v>
      </c>
      <c r="AA1891" s="77">
        <v>6</v>
      </c>
      <c r="AB1891" s="77">
        <v>5</v>
      </c>
      <c r="AC1891" s="77" t="s">
        <v>5580</v>
      </c>
      <c r="AD1891" s="77">
        <v>2887</v>
      </c>
    </row>
    <row r="1892" spans="1:31" ht="36" hidden="1" customHeight="1">
      <c r="A1892" s="32">
        <v>78</v>
      </c>
      <c r="B1892" s="77" t="s">
        <v>5471</v>
      </c>
      <c r="C1892" s="77" t="s">
        <v>5472</v>
      </c>
      <c r="D1892" s="52" t="s">
        <v>32</v>
      </c>
      <c r="E1892" s="52"/>
      <c r="F1892" s="29">
        <v>28455000</v>
      </c>
      <c r="G1892" s="29">
        <v>17957</v>
      </c>
      <c r="H1892" s="29"/>
      <c r="I1892" s="29"/>
      <c r="J1892" s="29"/>
      <c r="K1892" s="29">
        <v>48</v>
      </c>
      <c r="L1892" s="244">
        <v>0</v>
      </c>
      <c r="M1892" s="29"/>
      <c r="N1892" s="244">
        <v>0</v>
      </c>
      <c r="O1892" s="29"/>
      <c r="P1892" s="244">
        <v>0</v>
      </c>
      <c r="Q1892" s="13"/>
      <c r="R1892" s="119">
        <v>0</v>
      </c>
      <c r="S1892" s="29"/>
      <c r="T1892" s="13"/>
      <c r="U1892" s="13"/>
      <c r="V1892" s="243">
        <f t="shared" si="63"/>
        <v>17009.466499999999</v>
      </c>
      <c r="W1892" s="30">
        <v>17009.466499999999</v>
      </c>
      <c r="X1892" s="30">
        <f t="shared" si="64"/>
        <v>17009.466499999999</v>
      </c>
      <c r="Y1892" s="11" t="s">
        <v>34</v>
      </c>
      <c r="Z1892" s="77">
        <v>56</v>
      </c>
      <c r="AA1892" s="77">
        <v>6</v>
      </c>
      <c r="AB1892" s="77">
        <v>5</v>
      </c>
      <c r="AC1892" s="77" t="s">
        <v>5581</v>
      </c>
      <c r="AD1892" s="77">
        <v>2892</v>
      </c>
    </row>
    <row r="1893" spans="1:31" ht="36" hidden="1" customHeight="1">
      <c r="A1893" s="32">
        <v>79</v>
      </c>
      <c r="B1893" s="77" t="s">
        <v>5582</v>
      </c>
      <c r="C1893" s="77" t="s">
        <v>5583</v>
      </c>
      <c r="D1893" s="52" t="s">
        <v>32</v>
      </c>
      <c r="E1893" s="52"/>
      <c r="F1893" s="29"/>
      <c r="G1893" s="29"/>
      <c r="H1893" s="29"/>
      <c r="I1893" s="29"/>
      <c r="J1893" s="29"/>
      <c r="K1893" s="29"/>
      <c r="L1893" s="244">
        <v>0</v>
      </c>
      <c r="M1893" s="29"/>
      <c r="N1893" s="244">
        <v>0</v>
      </c>
      <c r="O1893" s="29"/>
      <c r="P1893" s="244">
        <v>0</v>
      </c>
      <c r="Q1893" s="13"/>
      <c r="R1893" s="119">
        <v>8943000</v>
      </c>
      <c r="S1893" s="29"/>
      <c r="T1893" s="13"/>
      <c r="U1893" s="13"/>
      <c r="V1893" s="243">
        <f t="shared" si="63"/>
        <v>8048.7</v>
      </c>
      <c r="W1893" s="30">
        <v>8048.7</v>
      </c>
      <c r="X1893" s="30">
        <f t="shared" si="64"/>
        <v>8048.7</v>
      </c>
      <c r="Y1893" s="11" t="s">
        <v>34</v>
      </c>
      <c r="Z1893" s="77">
        <v>56</v>
      </c>
      <c r="AA1893" s="77">
        <v>6</v>
      </c>
      <c r="AB1893" s="77">
        <v>5</v>
      </c>
      <c r="AC1893" s="77" t="s">
        <v>5584</v>
      </c>
      <c r="AD1893" s="77">
        <v>2883</v>
      </c>
    </row>
    <row r="1894" spans="1:31" ht="36" hidden="1" customHeight="1">
      <c r="A1894" s="32">
        <v>80</v>
      </c>
      <c r="B1894" s="77" t="s">
        <v>5585</v>
      </c>
      <c r="C1894" s="77" t="s">
        <v>5586</v>
      </c>
      <c r="D1894" s="13" t="s">
        <v>55</v>
      </c>
      <c r="E1894" s="52"/>
      <c r="F1894" s="29">
        <v>1050635</v>
      </c>
      <c r="G1894" s="29"/>
      <c r="H1894" s="29"/>
      <c r="I1894" s="29"/>
      <c r="J1894" s="29"/>
      <c r="K1894" s="29">
        <v>39.148784313725493</v>
      </c>
      <c r="L1894" s="244"/>
      <c r="M1894" s="29"/>
      <c r="N1894" s="244">
        <v>0</v>
      </c>
      <c r="O1894" s="29">
        <v>901.71595238095222</v>
      </c>
      <c r="P1894" s="244"/>
      <c r="Q1894" s="13"/>
      <c r="R1894" s="119">
        <v>0</v>
      </c>
      <c r="S1894" s="29"/>
      <c r="T1894" s="13"/>
      <c r="U1894" s="13"/>
      <c r="V1894" s="243">
        <f t="shared" si="63"/>
        <v>1148.8464904999998</v>
      </c>
      <c r="W1894" s="30">
        <v>1148.8464904999998</v>
      </c>
      <c r="X1894" s="30">
        <f t="shared" si="64"/>
        <v>1148.8464904999998</v>
      </c>
      <c r="Y1894" s="13" t="s">
        <v>34</v>
      </c>
      <c r="Z1894" s="77">
        <v>56</v>
      </c>
      <c r="AA1894" s="77">
        <v>6</v>
      </c>
      <c r="AB1894" s="52">
        <v>1</v>
      </c>
      <c r="AC1894" s="77" t="s">
        <v>5587</v>
      </c>
      <c r="AD1894" s="77">
        <v>2878</v>
      </c>
    </row>
    <row r="1895" spans="1:31" ht="36" hidden="1" customHeight="1">
      <c r="A1895" s="32">
        <v>81</v>
      </c>
      <c r="B1895" s="77" t="s">
        <v>5588</v>
      </c>
      <c r="C1895" s="77" t="s">
        <v>5589</v>
      </c>
      <c r="D1895" s="13" t="s">
        <v>55</v>
      </c>
      <c r="E1895" s="52"/>
      <c r="F1895" s="29">
        <v>34051</v>
      </c>
      <c r="G1895" s="29"/>
      <c r="H1895" s="29"/>
      <c r="I1895" s="29"/>
      <c r="J1895" s="29"/>
      <c r="K1895" s="29">
        <v>1190</v>
      </c>
      <c r="L1895" s="244">
        <v>0</v>
      </c>
      <c r="M1895" s="29"/>
      <c r="N1895" s="244">
        <v>0</v>
      </c>
      <c r="O1895" s="29"/>
      <c r="P1895" s="244">
        <v>0</v>
      </c>
      <c r="Q1895" s="13"/>
      <c r="R1895" s="119">
        <v>0</v>
      </c>
      <c r="S1895" s="29"/>
      <c r="T1895" s="13"/>
      <c r="U1895" s="13"/>
      <c r="V1895" s="243">
        <f t="shared" si="63"/>
        <v>1219.0540693</v>
      </c>
      <c r="W1895" s="30">
        <v>1219.0540693</v>
      </c>
      <c r="X1895" s="30">
        <f t="shared" si="64"/>
        <v>1219.0540693</v>
      </c>
      <c r="Y1895" s="13" t="s">
        <v>34</v>
      </c>
      <c r="Z1895" s="77">
        <v>56</v>
      </c>
      <c r="AA1895" s="77">
        <v>6</v>
      </c>
      <c r="AB1895" s="52">
        <v>1</v>
      </c>
      <c r="AC1895" s="77" t="s">
        <v>5590</v>
      </c>
      <c r="AD1895" s="77">
        <v>2885</v>
      </c>
    </row>
    <row r="1896" spans="1:31" ht="36" hidden="1" customHeight="1">
      <c r="A1896" s="32">
        <v>82</v>
      </c>
      <c r="B1896" s="77" t="s">
        <v>5591</v>
      </c>
      <c r="C1896" s="77" t="s">
        <v>5592</v>
      </c>
      <c r="D1896" s="13" t="s">
        <v>55</v>
      </c>
      <c r="E1896" s="52"/>
      <c r="F1896" s="29"/>
      <c r="G1896" s="29"/>
      <c r="H1896" s="29"/>
      <c r="I1896" s="29"/>
      <c r="J1896" s="29"/>
      <c r="K1896" s="29">
        <v>1509.8039215686274</v>
      </c>
      <c r="L1896" s="244"/>
      <c r="M1896" s="29"/>
      <c r="N1896" s="244">
        <v>0</v>
      </c>
      <c r="O1896" s="29"/>
      <c r="P1896" s="244">
        <v>0</v>
      </c>
      <c r="Q1896" s="13"/>
      <c r="R1896" s="119">
        <v>0</v>
      </c>
      <c r="S1896" s="29"/>
      <c r="T1896" s="13"/>
      <c r="U1896" s="13"/>
      <c r="V1896" s="243">
        <f t="shared" si="63"/>
        <v>1540</v>
      </c>
      <c r="W1896" s="30">
        <v>1540</v>
      </c>
      <c r="X1896" s="30">
        <f t="shared" si="64"/>
        <v>1540</v>
      </c>
      <c r="Y1896" s="13" t="s">
        <v>34</v>
      </c>
      <c r="Z1896" s="77">
        <v>56</v>
      </c>
      <c r="AA1896" s="77">
        <v>6</v>
      </c>
      <c r="AB1896" s="52">
        <v>1</v>
      </c>
      <c r="AC1896" s="77" t="s">
        <v>5593</v>
      </c>
      <c r="AD1896" s="77">
        <v>2899</v>
      </c>
    </row>
    <row r="1897" spans="1:31" ht="36" hidden="1" customHeight="1">
      <c r="A1897" s="32">
        <v>83</v>
      </c>
      <c r="B1897" s="77" t="s">
        <v>5594</v>
      </c>
      <c r="C1897" s="77" t="s">
        <v>5595</v>
      </c>
      <c r="D1897" s="13" t="s">
        <v>55</v>
      </c>
      <c r="E1897" s="52"/>
      <c r="F1897" s="29"/>
      <c r="G1897" s="29"/>
      <c r="H1897" s="29"/>
      <c r="I1897" s="29"/>
      <c r="J1897" s="29"/>
      <c r="K1897" s="29">
        <v>2347.8650196078434</v>
      </c>
      <c r="L1897" s="244"/>
      <c r="M1897" s="29"/>
      <c r="N1897" s="244">
        <v>0</v>
      </c>
      <c r="O1897" s="29">
        <v>128.95828571428569</v>
      </c>
      <c r="P1897" s="244"/>
      <c r="Q1897" s="13"/>
      <c r="R1897" s="119">
        <v>0</v>
      </c>
      <c r="S1897" s="29"/>
      <c r="T1897" s="13"/>
      <c r="U1897" s="13"/>
      <c r="V1897" s="243">
        <f t="shared" si="63"/>
        <v>2530.2285200000001</v>
      </c>
      <c r="W1897" s="30">
        <v>2530.2285200000001</v>
      </c>
      <c r="X1897" s="30">
        <f t="shared" si="64"/>
        <v>2530.2285200000001</v>
      </c>
      <c r="Y1897" s="13" t="s">
        <v>34</v>
      </c>
      <c r="Z1897" s="77">
        <v>56</v>
      </c>
      <c r="AA1897" s="77">
        <v>6</v>
      </c>
      <c r="AB1897" s="52">
        <v>1</v>
      </c>
      <c r="AC1897" s="77" t="s">
        <v>5596</v>
      </c>
      <c r="AD1897" s="77">
        <v>2897</v>
      </c>
    </row>
    <row r="1898" spans="1:31" ht="36" hidden="1" customHeight="1">
      <c r="A1898" s="32">
        <v>84</v>
      </c>
      <c r="B1898" s="77" t="s">
        <v>5597</v>
      </c>
      <c r="C1898" s="77" t="s">
        <v>5598</v>
      </c>
      <c r="D1898" s="52" t="s">
        <v>1822</v>
      </c>
      <c r="E1898" s="52"/>
      <c r="F1898" s="29">
        <v>6500000</v>
      </c>
      <c r="G1898" s="29"/>
      <c r="H1898" s="29"/>
      <c r="I1898" s="29"/>
      <c r="J1898" s="29"/>
      <c r="K1898" s="29">
        <v>52.008862745098035</v>
      </c>
      <c r="L1898" s="244">
        <v>0</v>
      </c>
      <c r="M1898" s="29"/>
      <c r="N1898" s="244">
        <v>0</v>
      </c>
      <c r="O1898" s="29">
        <v>12.48952380952381</v>
      </c>
      <c r="P1898" s="244">
        <v>0</v>
      </c>
      <c r="Q1898" s="13"/>
      <c r="R1898" s="119">
        <v>0</v>
      </c>
      <c r="S1898" s="29"/>
      <c r="T1898" s="13"/>
      <c r="U1898" s="13"/>
      <c r="V1898" s="243">
        <f t="shared" si="63"/>
        <v>1069.1130400000002</v>
      </c>
      <c r="W1898" s="30">
        <v>1069.1130400000002</v>
      </c>
      <c r="X1898" s="30">
        <f t="shared" si="64"/>
        <v>1069.1130400000002</v>
      </c>
      <c r="Y1898" s="11" t="s">
        <v>34</v>
      </c>
      <c r="Z1898" s="77">
        <v>56</v>
      </c>
      <c r="AA1898" s="77">
        <v>6</v>
      </c>
      <c r="AB1898" s="77">
        <v>5</v>
      </c>
      <c r="AC1898" s="77"/>
      <c r="AD1898" s="77"/>
    </row>
    <row r="1899" spans="1:31" ht="36" hidden="1" customHeight="1">
      <c r="A1899" s="32">
        <v>85</v>
      </c>
      <c r="B1899" s="77" t="s">
        <v>5599</v>
      </c>
      <c r="C1899" s="77" t="s">
        <v>5600</v>
      </c>
      <c r="D1899" s="52" t="s">
        <v>1822</v>
      </c>
      <c r="E1899" s="52"/>
      <c r="F1899" s="29">
        <v>8818600</v>
      </c>
      <c r="G1899" s="29"/>
      <c r="H1899" s="29"/>
      <c r="I1899" s="29"/>
      <c r="J1899" s="29"/>
      <c r="K1899" s="29"/>
      <c r="L1899" s="244">
        <v>0</v>
      </c>
      <c r="M1899" s="29"/>
      <c r="N1899" s="244">
        <v>0</v>
      </c>
      <c r="O1899" s="29"/>
      <c r="P1899" s="244">
        <v>0</v>
      </c>
      <c r="Q1899" s="13"/>
      <c r="R1899" s="119">
        <v>0</v>
      </c>
      <c r="S1899" s="29"/>
      <c r="T1899" s="13"/>
      <c r="U1899" s="13"/>
      <c r="V1899" s="243">
        <f t="shared" si="63"/>
        <v>1360.7099800000001</v>
      </c>
      <c r="W1899" s="30">
        <v>1360.7099800000001</v>
      </c>
      <c r="X1899" s="30">
        <f t="shared" si="64"/>
        <v>1360.7099800000001</v>
      </c>
      <c r="Y1899" s="11" t="s">
        <v>34</v>
      </c>
      <c r="Z1899" s="77">
        <v>56</v>
      </c>
      <c r="AA1899" s="77">
        <v>6</v>
      </c>
      <c r="AB1899" s="77">
        <v>5</v>
      </c>
      <c r="AC1899" s="77" t="s">
        <v>5601</v>
      </c>
      <c r="AD1899" s="77">
        <v>2901</v>
      </c>
    </row>
    <row r="1900" spans="1:31" ht="36" hidden="1" customHeight="1">
      <c r="A1900" s="32">
        <v>86</v>
      </c>
      <c r="B1900" s="77" t="s">
        <v>5602</v>
      </c>
      <c r="C1900" s="77" t="s">
        <v>5400</v>
      </c>
      <c r="D1900" s="52" t="s">
        <v>1822</v>
      </c>
      <c r="E1900" s="52"/>
      <c r="F1900" s="29">
        <v>14605500</v>
      </c>
      <c r="G1900" s="29"/>
      <c r="H1900" s="29"/>
      <c r="I1900" s="29"/>
      <c r="J1900" s="29"/>
      <c r="K1900" s="29"/>
      <c r="L1900" s="244">
        <v>0</v>
      </c>
      <c r="M1900" s="29"/>
      <c r="N1900" s="244">
        <v>0</v>
      </c>
      <c r="O1900" s="29"/>
      <c r="P1900" s="244">
        <v>0</v>
      </c>
      <c r="Q1900" s="13"/>
      <c r="R1900" s="119">
        <v>0</v>
      </c>
      <c r="S1900" s="29"/>
      <c r="T1900" s="13"/>
      <c r="U1900" s="13"/>
      <c r="V1900" s="243">
        <f t="shared" si="63"/>
        <v>2253.6286500000001</v>
      </c>
      <c r="W1900" s="30">
        <v>2253.6286500000001</v>
      </c>
      <c r="X1900" s="30">
        <f t="shared" si="64"/>
        <v>2253.6286500000001</v>
      </c>
      <c r="Y1900" s="11" t="s">
        <v>34</v>
      </c>
      <c r="Z1900" s="77">
        <v>56</v>
      </c>
      <c r="AA1900" s="77">
        <v>6</v>
      </c>
      <c r="AB1900" s="77">
        <v>5</v>
      </c>
      <c r="AC1900" s="77"/>
      <c r="AD1900" s="77"/>
    </row>
    <row r="1901" spans="1:31" ht="36" hidden="1" customHeight="1">
      <c r="A1901" s="32">
        <v>87</v>
      </c>
      <c r="B1901" s="77" t="s">
        <v>5603</v>
      </c>
      <c r="C1901" s="77" t="s">
        <v>5604</v>
      </c>
      <c r="D1901" s="52" t="s">
        <v>1822</v>
      </c>
      <c r="E1901" s="52"/>
      <c r="F1901" s="29">
        <v>7323300</v>
      </c>
      <c r="G1901" s="29"/>
      <c r="H1901" s="29"/>
      <c r="I1901" s="29"/>
      <c r="J1901" s="29"/>
      <c r="K1901" s="29"/>
      <c r="L1901" s="244">
        <v>0</v>
      </c>
      <c r="M1901" s="29"/>
      <c r="N1901" s="244">
        <v>0</v>
      </c>
      <c r="O1901" s="29"/>
      <c r="P1901" s="244">
        <v>0</v>
      </c>
      <c r="Q1901" s="13"/>
      <c r="R1901" s="119">
        <v>0</v>
      </c>
      <c r="S1901" s="29"/>
      <c r="T1901" s="13"/>
      <c r="U1901" s="13"/>
      <c r="V1901" s="243">
        <f t="shared" si="63"/>
        <v>1129.9851900000001</v>
      </c>
      <c r="W1901" s="30">
        <v>1129.9851900000001</v>
      </c>
      <c r="X1901" s="30">
        <f t="shared" si="64"/>
        <v>1129.9851900000001</v>
      </c>
      <c r="Y1901" s="11" t="s">
        <v>34</v>
      </c>
      <c r="Z1901" s="77">
        <v>56</v>
      </c>
      <c r="AA1901" s="77">
        <v>6</v>
      </c>
      <c r="AB1901" s="77">
        <v>5</v>
      </c>
      <c r="AC1901" s="77"/>
      <c r="AD1901" s="77"/>
    </row>
    <row r="1902" spans="1:31" ht="36" hidden="1" customHeight="1">
      <c r="A1902" s="32">
        <v>88</v>
      </c>
      <c r="B1902" s="77" t="s">
        <v>5605</v>
      </c>
      <c r="C1902" s="77" t="s">
        <v>5606</v>
      </c>
      <c r="D1902" s="52" t="s">
        <v>32</v>
      </c>
      <c r="E1902" s="52"/>
      <c r="F1902" s="29"/>
      <c r="G1902" s="29"/>
      <c r="H1902" s="29"/>
      <c r="I1902" s="29"/>
      <c r="J1902" s="29"/>
      <c r="K1902" s="29"/>
      <c r="L1902" s="244">
        <v>0</v>
      </c>
      <c r="M1902" s="29"/>
      <c r="N1902" s="244">
        <v>0</v>
      </c>
      <c r="O1902" s="29"/>
      <c r="P1902" s="244">
        <v>0</v>
      </c>
      <c r="Q1902" s="13"/>
      <c r="R1902" s="119">
        <v>1583000</v>
      </c>
      <c r="S1902" s="29"/>
      <c r="T1902" s="13"/>
      <c r="U1902" s="13"/>
      <c r="V1902" s="243">
        <f t="shared" si="63"/>
        <v>1424.7</v>
      </c>
      <c r="W1902" s="30">
        <v>1424.7</v>
      </c>
      <c r="X1902" s="30">
        <f t="shared" si="64"/>
        <v>1424.7</v>
      </c>
      <c r="Y1902" s="11" t="s">
        <v>34</v>
      </c>
      <c r="Z1902" s="77">
        <v>56</v>
      </c>
      <c r="AA1902" s="77">
        <v>6</v>
      </c>
      <c r="AB1902" s="77">
        <v>5</v>
      </c>
      <c r="AC1902" s="77"/>
      <c r="AD1902" s="77"/>
    </row>
    <row r="1903" spans="1:31" ht="36" hidden="1" customHeight="1">
      <c r="A1903" s="32">
        <v>89</v>
      </c>
      <c r="B1903" s="77" t="s">
        <v>5607</v>
      </c>
      <c r="C1903" s="77" t="s">
        <v>5403</v>
      </c>
      <c r="D1903" s="52" t="s">
        <v>32</v>
      </c>
      <c r="E1903" s="52"/>
      <c r="F1903" s="29">
        <v>6249600</v>
      </c>
      <c r="G1903" s="29"/>
      <c r="H1903" s="29"/>
      <c r="I1903" s="29"/>
      <c r="J1903" s="29"/>
      <c r="K1903" s="29"/>
      <c r="L1903" s="244">
        <v>0</v>
      </c>
      <c r="M1903" s="29"/>
      <c r="N1903" s="244">
        <v>0</v>
      </c>
      <c r="O1903" s="29"/>
      <c r="P1903" s="244">
        <v>0</v>
      </c>
      <c r="Q1903" s="13"/>
      <c r="R1903" s="119">
        <v>3593000</v>
      </c>
      <c r="S1903" s="29"/>
      <c r="T1903" s="13"/>
      <c r="U1903" s="13"/>
      <c r="V1903" s="243">
        <f t="shared" si="63"/>
        <v>4198.0132800000001</v>
      </c>
      <c r="W1903" s="30">
        <v>4198.0132800000001</v>
      </c>
      <c r="X1903" s="30">
        <f t="shared" si="64"/>
        <v>4198.0132800000001</v>
      </c>
      <c r="Y1903" s="11" t="s">
        <v>34</v>
      </c>
      <c r="Z1903" s="77">
        <v>56</v>
      </c>
      <c r="AA1903" s="77">
        <v>6</v>
      </c>
      <c r="AB1903" s="77">
        <v>5</v>
      </c>
      <c r="AC1903" s="77"/>
      <c r="AD1903" s="77"/>
    </row>
    <row r="1904" spans="1:31" ht="36" hidden="1" customHeight="1">
      <c r="A1904" s="32">
        <v>90</v>
      </c>
      <c r="B1904" s="77" t="s">
        <v>5608</v>
      </c>
      <c r="C1904" s="77" t="s">
        <v>5609</v>
      </c>
      <c r="D1904" s="52" t="s">
        <v>539</v>
      </c>
      <c r="E1904" s="52"/>
      <c r="F1904" s="29">
        <v>12000000</v>
      </c>
      <c r="G1904" s="29"/>
      <c r="H1904" s="29"/>
      <c r="I1904" s="29"/>
      <c r="J1904" s="29"/>
      <c r="K1904" s="29">
        <v>230</v>
      </c>
      <c r="L1904" s="244">
        <v>0</v>
      </c>
      <c r="M1904" s="29"/>
      <c r="N1904" s="244">
        <v>0</v>
      </c>
      <c r="O1904" s="29"/>
      <c r="P1904" s="244">
        <v>0</v>
      </c>
      <c r="Q1904" s="13"/>
      <c r="R1904" s="119">
        <v>0</v>
      </c>
      <c r="S1904" s="29"/>
      <c r="T1904" s="13"/>
      <c r="U1904" s="13"/>
      <c r="V1904" s="243">
        <f t="shared" si="63"/>
        <v>2086.2000000000003</v>
      </c>
      <c r="W1904" s="30">
        <v>2086.2000000000003</v>
      </c>
      <c r="X1904" s="30">
        <f t="shared" si="64"/>
        <v>2086.2000000000003</v>
      </c>
      <c r="Y1904" s="13" t="s">
        <v>34</v>
      </c>
      <c r="Z1904" s="77">
        <v>56</v>
      </c>
      <c r="AA1904" s="77">
        <v>6</v>
      </c>
      <c r="AB1904" s="77">
        <v>6</v>
      </c>
      <c r="AC1904" s="77"/>
      <c r="AD1904" s="77"/>
    </row>
    <row r="1905" spans="1:31" ht="36" hidden="1" customHeight="1">
      <c r="A1905" s="32">
        <v>91</v>
      </c>
      <c r="B1905" s="77" t="s">
        <v>5610</v>
      </c>
      <c r="C1905" s="77" t="s">
        <v>5419</v>
      </c>
      <c r="D1905" s="13" t="s">
        <v>55</v>
      </c>
      <c r="E1905" s="52"/>
      <c r="F1905" s="29">
        <v>1601370</v>
      </c>
      <c r="G1905" s="29"/>
      <c r="H1905" s="29"/>
      <c r="I1905" s="29"/>
      <c r="J1905" s="29"/>
      <c r="K1905" s="29">
        <v>765</v>
      </c>
      <c r="L1905" s="244">
        <v>0</v>
      </c>
      <c r="M1905" s="29"/>
      <c r="N1905" s="244">
        <v>0</v>
      </c>
      <c r="O1905" s="29">
        <v>1.3</v>
      </c>
      <c r="P1905" s="244">
        <v>0</v>
      </c>
      <c r="Q1905" s="13"/>
      <c r="R1905" s="119">
        <v>0</v>
      </c>
      <c r="S1905" s="29"/>
      <c r="T1905" s="13"/>
      <c r="U1905" s="13"/>
      <c r="V1905" s="243">
        <f t="shared" si="63"/>
        <v>1028.7563910000001</v>
      </c>
      <c r="W1905" s="30">
        <v>1028.7563910000001</v>
      </c>
      <c r="X1905" s="30">
        <f t="shared" si="64"/>
        <v>1028.7563910000001</v>
      </c>
      <c r="Y1905" s="13" t="s">
        <v>34</v>
      </c>
      <c r="Z1905" s="77">
        <v>56</v>
      </c>
      <c r="AA1905" s="77">
        <v>6</v>
      </c>
      <c r="AB1905" s="52">
        <v>1</v>
      </c>
      <c r="AC1905" s="77" t="s">
        <v>5611</v>
      </c>
      <c r="AD1905" s="77">
        <v>1445</v>
      </c>
    </row>
    <row r="1906" spans="1:31" ht="36" hidden="1" customHeight="1">
      <c r="A1906" s="32">
        <v>92</v>
      </c>
      <c r="B1906" s="77" t="s">
        <v>5612</v>
      </c>
      <c r="C1906" s="77" t="s">
        <v>5613</v>
      </c>
      <c r="D1906" s="13" t="s">
        <v>55</v>
      </c>
      <c r="E1906" s="52"/>
      <c r="F1906" s="29">
        <v>6136900</v>
      </c>
      <c r="G1906" s="29"/>
      <c r="H1906" s="29"/>
      <c r="I1906" s="29"/>
      <c r="J1906" s="29"/>
      <c r="K1906" s="29">
        <v>600</v>
      </c>
      <c r="L1906" s="244">
        <v>0</v>
      </c>
      <c r="M1906" s="29"/>
      <c r="N1906" s="244">
        <v>0</v>
      </c>
      <c r="O1906" s="29">
        <v>78</v>
      </c>
      <c r="P1906" s="244">
        <v>0</v>
      </c>
      <c r="Q1906" s="13"/>
      <c r="R1906" s="119">
        <v>0</v>
      </c>
      <c r="S1906" s="29"/>
      <c r="T1906" s="13"/>
      <c r="U1906" s="13"/>
      <c r="V1906" s="243">
        <f t="shared" si="63"/>
        <v>1640.8236700000002</v>
      </c>
      <c r="W1906" s="30">
        <v>1640.8236700000002</v>
      </c>
      <c r="X1906" s="30">
        <f t="shared" si="64"/>
        <v>1640.8236700000002</v>
      </c>
      <c r="Y1906" s="13" t="s">
        <v>34</v>
      </c>
      <c r="Z1906" s="77">
        <v>56</v>
      </c>
      <c r="AA1906" s="77">
        <v>6</v>
      </c>
      <c r="AB1906" s="52">
        <v>1</v>
      </c>
      <c r="AC1906" s="77"/>
      <c r="AD1906" s="77"/>
    </row>
    <row r="1907" spans="1:31" ht="36" hidden="1" customHeight="1">
      <c r="A1907" s="32">
        <v>93</v>
      </c>
      <c r="B1907" s="77" t="s">
        <v>5614</v>
      </c>
      <c r="C1907" s="77" t="s">
        <v>5615</v>
      </c>
      <c r="D1907" s="52" t="s">
        <v>32</v>
      </c>
      <c r="E1907" s="52"/>
      <c r="F1907" s="29">
        <v>6604018</v>
      </c>
      <c r="G1907" s="29"/>
      <c r="H1907" s="29"/>
      <c r="I1907" s="29"/>
      <c r="J1907" s="29"/>
      <c r="K1907" s="29"/>
      <c r="L1907" s="244">
        <v>0</v>
      </c>
      <c r="M1907" s="29"/>
      <c r="N1907" s="244">
        <v>0</v>
      </c>
      <c r="O1907" s="29"/>
      <c r="P1907" s="244">
        <v>0</v>
      </c>
      <c r="Q1907" s="13"/>
      <c r="R1907" s="119">
        <v>0</v>
      </c>
      <c r="S1907" s="29"/>
      <c r="T1907" s="13"/>
      <c r="U1907" s="13"/>
      <c r="V1907" s="243">
        <f t="shared" si="63"/>
        <v>1018.9999774</v>
      </c>
      <c r="W1907" s="30">
        <v>1018.9999774</v>
      </c>
      <c r="X1907" s="30">
        <f t="shared" si="64"/>
        <v>1018.9999774</v>
      </c>
      <c r="Y1907" s="11" t="s">
        <v>34</v>
      </c>
      <c r="Z1907" s="77">
        <v>56</v>
      </c>
      <c r="AA1907" s="77">
        <v>6</v>
      </c>
      <c r="AB1907" s="77">
        <v>5</v>
      </c>
      <c r="AC1907" s="77" t="s">
        <v>5616</v>
      </c>
      <c r="AD1907" s="77">
        <v>1432</v>
      </c>
    </row>
    <row r="1908" spans="1:31" ht="36" hidden="1" customHeight="1">
      <c r="A1908" s="32">
        <v>94</v>
      </c>
      <c r="B1908" s="77" t="s">
        <v>5617</v>
      </c>
      <c r="C1908" s="77" t="s">
        <v>5618</v>
      </c>
      <c r="D1908" s="52" t="s">
        <v>32</v>
      </c>
      <c r="E1908" s="52"/>
      <c r="F1908" s="29">
        <v>7192100</v>
      </c>
      <c r="G1908" s="29"/>
      <c r="H1908" s="29"/>
      <c r="I1908" s="29"/>
      <c r="J1908" s="29"/>
      <c r="K1908" s="29"/>
      <c r="L1908" s="244">
        <v>0</v>
      </c>
      <c r="M1908" s="29"/>
      <c r="N1908" s="244">
        <v>0</v>
      </c>
      <c r="O1908" s="29"/>
      <c r="P1908" s="244">
        <v>0</v>
      </c>
      <c r="Q1908" s="13"/>
      <c r="R1908" s="119">
        <v>0</v>
      </c>
      <c r="S1908" s="29"/>
      <c r="T1908" s="13"/>
      <c r="U1908" s="13"/>
      <c r="V1908" s="243">
        <f t="shared" si="63"/>
        <v>1109.7410300000001</v>
      </c>
      <c r="W1908" s="30">
        <v>1109.7410300000001</v>
      </c>
      <c r="X1908" s="30">
        <f t="shared" si="64"/>
        <v>1109.7410300000001</v>
      </c>
      <c r="Y1908" s="11" t="s">
        <v>34</v>
      </c>
      <c r="Z1908" s="77">
        <v>56</v>
      </c>
      <c r="AA1908" s="77">
        <v>6</v>
      </c>
      <c r="AB1908" s="77">
        <v>5</v>
      </c>
      <c r="AC1908" s="77"/>
      <c r="AD1908" s="77"/>
    </row>
    <row r="1909" spans="1:31" ht="36" hidden="1" customHeight="1">
      <c r="A1909" s="32">
        <v>1</v>
      </c>
      <c r="B1909" s="209" t="s">
        <v>5619</v>
      </c>
      <c r="C1909" s="209" t="s">
        <v>5620</v>
      </c>
      <c r="D1909" s="129" t="s">
        <v>32</v>
      </c>
      <c r="E1909" s="129" t="s">
        <v>4185</v>
      </c>
      <c r="F1909" s="24">
        <v>250358200</v>
      </c>
      <c r="G1909" s="247"/>
      <c r="H1909" s="247"/>
      <c r="I1909" s="247"/>
      <c r="J1909" s="247"/>
      <c r="K1909" s="247"/>
      <c r="L1909" s="247"/>
      <c r="M1909" s="247"/>
      <c r="N1909" s="247"/>
      <c r="O1909" s="247"/>
      <c r="P1909" s="247"/>
      <c r="Q1909" s="13"/>
      <c r="R1909" s="247"/>
      <c r="S1909" s="247"/>
      <c r="T1909" s="13"/>
      <c r="U1909" s="13"/>
      <c r="V1909" s="243">
        <f t="shared" si="63"/>
        <v>38630.270260000005</v>
      </c>
      <c r="W1909" s="59">
        <v>37113.040520200004</v>
      </c>
      <c r="X1909" s="59">
        <v>38630.270260000005</v>
      </c>
      <c r="Y1909" s="11" t="s">
        <v>51</v>
      </c>
      <c r="Z1909" s="13">
        <v>57</v>
      </c>
      <c r="AA1909" s="13">
        <v>58</v>
      </c>
      <c r="AB1909" s="13">
        <v>5</v>
      </c>
      <c r="AC1909" s="13"/>
      <c r="AD1909" s="13"/>
    </row>
    <row r="1910" spans="1:31" ht="36" hidden="1" customHeight="1">
      <c r="A1910" s="32">
        <v>2</v>
      </c>
      <c r="B1910" s="209" t="s">
        <v>5621</v>
      </c>
      <c r="C1910" s="209" t="s">
        <v>5622</v>
      </c>
      <c r="D1910" s="129" t="s">
        <v>32</v>
      </c>
      <c r="E1910" s="129" t="s">
        <v>5623</v>
      </c>
      <c r="F1910" s="24">
        <v>164380832</v>
      </c>
      <c r="G1910" s="247"/>
      <c r="H1910" s="247"/>
      <c r="I1910" s="247"/>
      <c r="J1910" s="247"/>
      <c r="K1910" s="247"/>
      <c r="L1910" s="247"/>
      <c r="M1910" s="247"/>
      <c r="N1910" s="247"/>
      <c r="O1910" s="247"/>
      <c r="P1910" s="247"/>
      <c r="Q1910" s="13"/>
      <c r="R1910" s="247">
        <v>5910000</v>
      </c>
      <c r="S1910" s="247"/>
      <c r="T1910" s="13"/>
      <c r="U1910" s="13"/>
      <c r="V1910" s="243">
        <f t="shared" si="63"/>
        <v>30682.962377600001</v>
      </c>
      <c r="W1910" s="30">
        <v>30682.962377600001</v>
      </c>
      <c r="X1910" s="59">
        <v>30682.962377600001</v>
      </c>
      <c r="Y1910" s="11" t="s">
        <v>34</v>
      </c>
      <c r="Z1910" s="13">
        <v>57</v>
      </c>
      <c r="AA1910" s="13">
        <v>58</v>
      </c>
      <c r="AB1910" s="13">
        <v>5</v>
      </c>
      <c r="AC1910" s="13"/>
      <c r="AD1910" s="13"/>
    </row>
    <row r="1911" spans="1:31" ht="36" hidden="1" customHeight="1">
      <c r="A1911" s="32">
        <v>3</v>
      </c>
      <c r="B1911" s="209" t="s">
        <v>5624</v>
      </c>
      <c r="C1911" s="209" t="s">
        <v>5625</v>
      </c>
      <c r="D1911" s="129" t="s">
        <v>32</v>
      </c>
      <c r="E1911" s="248" t="s">
        <v>5626</v>
      </c>
      <c r="F1911" s="24">
        <v>139761452</v>
      </c>
      <c r="G1911" s="247"/>
      <c r="H1911" s="247"/>
      <c r="I1911" s="247">
        <v>3804</v>
      </c>
      <c r="J1911" s="247"/>
      <c r="K1911" s="247">
        <v>184.96</v>
      </c>
      <c r="L1911" s="247"/>
      <c r="M1911" s="247"/>
      <c r="N1911" s="247"/>
      <c r="O1911" s="247">
        <v>24.6</v>
      </c>
      <c r="P1911" s="247"/>
      <c r="Q1911" s="13"/>
      <c r="R1911" s="247">
        <v>3000000</v>
      </c>
      <c r="S1911" s="247">
        <v>18.38</v>
      </c>
      <c r="T1911" s="13"/>
      <c r="U1911" s="13"/>
      <c r="V1911" s="243">
        <f t="shared" si="63"/>
        <v>26782.1154436</v>
      </c>
      <c r="W1911" s="30">
        <v>26782.1154436</v>
      </c>
      <c r="X1911" s="59">
        <v>26782.1154436</v>
      </c>
      <c r="Y1911" s="11" t="s">
        <v>34</v>
      </c>
      <c r="Z1911" s="13">
        <v>57</v>
      </c>
      <c r="AA1911" s="13">
        <v>58</v>
      </c>
      <c r="AB1911" s="13">
        <v>5</v>
      </c>
      <c r="AC1911" s="38" t="s">
        <v>5627</v>
      </c>
      <c r="AD1911" s="13">
        <v>2940</v>
      </c>
    </row>
    <row r="1912" spans="1:31" ht="36" hidden="1" customHeight="1">
      <c r="A1912" s="32">
        <v>4</v>
      </c>
      <c r="B1912" s="209" t="s">
        <v>5628</v>
      </c>
      <c r="C1912" s="209" t="s">
        <v>5629</v>
      </c>
      <c r="D1912" s="129" t="s">
        <v>32</v>
      </c>
      <c r="E1912" s="129" t="s">
        <v>5630</v>
      </c>
      <c r="F1912" s="24">
        <v>111548000</v>
      </c>
      <c r="G1912" s="247"/>
      <c r="H1912" s="247"/>
      <c r="I1912" s="247"/>
      <c r="J1912" s="247"/>
      <c r="K1912" s="247">
        <v>17.2</v>
      </c>
      <c r="L1912" s="247"/>
      <c r="M1912" s="247"/>
      <c r="N1912" s="247"/>
      <c r="O1912" s="247"/>
      <c r="P1912" s="247"/>
      <c r="Q1912" s="13"/>
      <c r="R1912" s="247"/>
      <c r="S1912" s="247">
        <v>64</v>
      </c>
      <c r="T1912" s="13"/>
      <c r="U1912" s="13"/>
      <c r="V1912" s="243">
        <f t="shared" si="63"/>
        <v>17299.160400000001</v>
      </c>
      <c r="W1912" s="30">
        <v>17299.160400000001</v>
      </c>
      <c r="X1912" s="59">
        <v>17299.160400000001</v>
      </c>
      <c r="Y1912" s="11" t="s">
        <v>34</v>
      </c>
      <c r="Z1912" s="13">
        <v>57</v>
      </c>
      <c r="AA1912" s="13">
        <v>58</v>
      </c>
      <c r="AB1912" s="13">
        <v>5</v>
      </c>
      <c r="AC1912" s="13"/>
      <c r="AD1912" s="13"/>
    </row>
    <row r="1913" spans="1:31" ht="36" hidden="1" customHeight="1">
      <c r="A1913" s="32">
        <v>5</v>
      </c>
      <c r="B1913" s="209" t="s">
        <v>5631</v>
      </c>
      <c r="C1913" s="209" t="s">
        <v>5632</v>
      </c>
      <c r="D1913" s="129" t="s">
        <v>32</v>
      </c>
      <c r="E1913" s="129" t="s">
        <v>5633</v>
      </c>
      <c r="F1913" s="14">
        <v>104078669</v>
      </c>
      <c r="G1913" s="247"/>
      <c r="H1913" s="247"/>
      <c r="I1913" s="247"/>
      <c r="J1913" s="247"/>
      <c r="K1913" s="247">
        <v>378.4</v>
      </c>
      <c r="L1913" s="247"/>
      <c r="M1913" s="247">
        <v>36.119999999999997</v>
      </c>
      <c r="N1913" s="247"/>
      <c r="O1913" s="247">
        <v>93.44</v>
      </c>
      <c r="P1913" s="247"/>
      <c r="Q1913" s="13"/>
      <c r="R1913" s="247"/>
      <c r="S1913" s="247"/>
      <c r="T1913" s="13"/>
      <c r="U1913" s="13"/>
      <c r="V1913" s="243">
        <f t="shared" si="63"/>
        <v>16579.1774267</v>
      </c>
      <c r="W1913" s="30">
        <v>16579.1774267</v>
      </c>
      <c r="X1913" s="59">
        <v>16579.1774267</v>
      </c>
      <c r="Y1913" s="11" t="s">
        <v>34</v>
      </c>
      <c r="Z1913" s="13">
        <v>57</v>
      </c>
      <c r="AA1913" s="13">
        <v>58</v>
      </c>
      <c r="AB1913" s="13">
        <v>5</v>
      </c>
      <c r="AC1913" s="13"/>
      <c r="AD1913" s="13"/>
    </row>
    <row r="1914" spans="1:31" ht="36" hidden="1" customHeight="1">
      <c r="A1914" s="32">
        <v>6</v>
      </c>
      <c r="B1914" s="209" t="s">
        <v>5634</v>
      </c>
      <c r="C1914" s="209" t="s">
        <v>5635</v>
      </c>
      <c r="D1914" s="129" t="s">
        <v>32</v>
      </c>
      <c r="E1914" s="129" t="s">
        <v>5636</v>
      </c>
      <c r="F1914" s="24">
        <v>73247328</v>
      </c>
      <c r="G1914" s="247"/>
      <c r="H1914" s="247"/>
      <c r="I1914" s="247">
        <v>4771</v>
      </c>
      <c r="J1914" s="247"/>
      <c r="K1914" s="247">
        <v>22.574999999999999</v>
      </c>
      <c r="L1914" s="247"/>
      <c r="M1914" s="247"/>
      <c r="N1914" s="247"/>
      <c r="O1914" s="247">
        <v>17.943399999999997</v>
      </c>
      <c r="P1914" s="247"/>
      <c r="Q1914" s="13"/>
      <c r="R1914" s="247"/>
      <c r="S1914" s="247"/>
      <c r="T1914" s="13"/>
      <c r="U1914" s="13"/>
      <c r="V1914" s="243">
        <f t="shared" si="63"/>
        <v>14206.529780400002</v>
      </c>
      <c r="W1914" s="30">
        <v>14206.529780400002</v>
      </c>
      <c r="X1914" s="59">
        <v>14206.529780400002</v>
      </c>
      <c r="Y1914" s="11" t="s">
        <v>34</v>
      </c>
      <c r="Z1914" s="13">
        <v>57</v>
      </c>
      <c r="AA1914" s="13">
        <v>58</v>
      </c>
      <c r="AB1914" s="13">
        <v>5</v>
      </c>
      <c r="AC1914" s="38" t="s">
        <v>5637</v>
      </c>
      <c r="AD1914" s="13">
        <v>3046</v>
      </c>
    </row>
    <row r="1915" spans="1:31" ht="36" hidden="1" customHeight="1">
      <c r="A1915" s="32">
        <v>7</v>
      </c>
      <c r="B1915" s="209" t="s">
        <v>5638</v>
      </c>
      <c r="C1915" s="209" t="s">
        <v>5639</v>
      </c>
      <c r="D1915" s="129" t="s">
        <v>32</v>
      </c>
      <c r="E1915" s="129" t="s">
        <v>5640</v>
      </c>
      <c r="F1915" s="24">
        <v>70640592</v>
      </c>
      <c r="G1915" s="247"/>
      <c r="H1915" s="247"/>
      <c r="I1915" s="247"/>
      <c r="J1915" s="247"/>
      <c r="K1915" s="247"/>
      <c r="L1915" s="247"/>
      <c r="M1915" s="247"/>
      <c r="N1915" s="247"/>
      <c r="O1915" s="247"/>
      <c r="P1915" s="247"/>
      <c r="Q1915" s="13"/>
      <c r="R1915" s="247"/>
      <c r="S1915" s="247"/>
      <c r="T1915" s="13"/>
      <c r="U1915" s="13"/>
      <c r="V1915" s="243">
        <f t="shared" si="63"/>
        <v>10899.8433456</v>
      </c>
      <c r="W1915" s="30">
        <v>10899.8433456</v>
      </c>
      <c r="X1915" s="59">
        <v>10899.8433456</v>
      </c>
      <c r="Y1915" s="11" t="s">
        <v>34</v>
      </c>
      <c r="Z1915" s="13">
        <v>57</v>
      </c>
      <c r="AA1915" s="13">
        <v>58</v>
      </c>
      <c r="AB1915" s="13">
        <v>5</v>
      </c>
      <c r="AC1915" s="13"/>
      <c r="AD1915" s="13"/>
    </row>
    <row r="1916" spans="1:31" ht="36" hidden="1" customHeight="1">
      <c r="A1916" s="32">
        <v>8</v>
      </c>
      <c r="B1916" s="209" t="s">
        <v>5641</v>
      </c>
      <c r="C1916" s="209" t="s">
        <v>5642</v>
      </c>
      <c r="D1916" s="129" t="s">
        <v>32</v>
      </c>
      <c r="E1916" s="129" t="s">
        <v>5643</v>
      </c>
      <c r="F1916" s="24">
        <v>74105705</v>
      </c>
      <c r="G1916" s="247"/>
      <c r="H1916" s="247"/>
      <c r="I1916" s="247"/>
      <c r="J1916" s="247"/>
      <c r="K1916" s="247"/>
      <c r="L1916" s="247"/>
      <c r="M1916" s="247"/>
      <c r="N1916" s="247"/>
      <c r="O1916" s="247">
        <v>9.24</v>
      </c>
      <c r="P1916" s="247"/>
      <c r="Q1916" s="13"/>
      <c r="R1916" s="247"/>
      <c r="S1916" s="247">
        <v>14.7</v>
      </c>
      <c r="T1916" s="13"/>
      <c r="U1916" s="13"/>
      <c r="V1916" s="243">
        <f t="shared" si="63"/>
        <v>11460.235281499999</v>
      </c>
      <c r="W1916" s="30">
        <v>10801.4198</v>
      </c>
      <c r="X1916" s="59">
        <v>11460.235281499999</v>
      </c>
      <c r="Y1916" s="11" t="s">
        <v>51</v>
      </c>
      <c r="Z1916" s="13">
        <v>57</v>
      </c>
      <c r="AA1916" s="13">
        <v>58</v>
      </c>
      <c r="AB1916" s="13">
        <v>5</v>
      </c>
      <c r="AC1916" s="13"/>
      <c r="AD1916" s="13"/>
    </row>
    <row r="1917" spans="1:31" ht="36" hidden="1" customHeight="1">
      <c r="A1917" s="32">
        <v>9</v>
      </c>
      <c r="B1917" s="249" t="s">
        <v>5644</v>
      </c>
      <c r="C1917" s="249" t="s">
        <v>5645</v>
      </c>
      <c r="D1917" s="129" t="s">
        <v>32</v>
      </c>
      <c r="E1917" s="250" t="s">
        <v>4185</v>
      </c>
      <c r="F1917" s="251">
        <v>61356559</v>
      </c>
      <c r="G1917" s="247"/>
      <c r="H1917" s="247"/>
      <c r="I1917" s="247">
        <v>6724</v>
      </c>
      <c r="J1917" s="247"/>
      <c r="K1917" s="247">
        <v>16.537800000000001</v>
      </c>
      <c r="L1917" s="247"/>
      <c r="M1917" s="247"/>
      <c r="N1917" s="247"/>
      <c r="O1917" s="247"/>
      <c r="P1917" s="247"/>
      <c r="Q1917" s="13"/>
      <c r="R1917" s="247"/>
      <c r="S1917" s="247">
        <v>432</v>
      </c>
      <c r="T1917" s="13"/>
      <c r="U1917" s="13"/>
      <c r="V1917" s="243">
        <f t="shared" si="63"/>
        <v>13989.465609699999</v>
      </c>
      <c r="W1917" s="30">
        <v>13989.465609699999</v>
      </c>
      <c r="X1917" s="59">
        <v>13989.465609699999</v>
      </c>
      <c r="Y1917" s="11" t="s">
        <v>34</v>
      </c>
      <c r="Z1917" s="13">
        <v>57</v>
      </c>
      <c r="AA1917" s="13">
        <v>58</v>
      </c>
      <c r="AB1917" s="13">
        <v>5</v>
      </c>
      <c r="AC1917" s="38" t="s">
        <v>5646</v>
      </c>
      <c r="AD1917" s="13">
        <v>2973</v>
      </c>
    </row>
    <row r="1918" spans="1:31" ht="36" hidden="1" customHeight="1">
      <c r="A1918" s="32">
        <v>10</v>
      </c>
      <c r="B1918" s="209" t="s">
        <v>5647</v>
      </c>
      <c r="C1918" s="209" t="s">
        <v>5648</v>
      </c>
      <c r="D1918" s="129" t="s">
        <v>32</v>
      </c>
      <c r="E1918" s="250" t="s">
        <v>289</v>
      </c>
      <c r="F1918" s="24">
        <v>59316930</v>
      </c>
      <c r="G1918" s="247"/>
      <c r="H1918" s="247"/>
      <c r="I1918" s="247"/>
      <c r="J1918" s="247"/>
      <c r="K1918" s="247">
        <v>2402.84</v>
      </c>
      <c r="L1918" s="247"/>
      <c r="M1918" s="247">
        <v>35</v>
      </c>
      <c r="N1918" s="247"/>
      <c r="O1918" s="247"/>
      <c r="P1918" s="247"/>
      <c r="Q1918" s="13"/>
      <c r="R1918" s="247"/>
      <c r="S1918" s="247"/>
      <c r="T1918" s="13"/>
      <c r="U1918" s="13"/>
      <c r="V1918" s="243">
        <f t="shared" si="63"/>
        <v>11638.149099</v>
      </c>
      <c r="W1918" s="30">
        <v>11638.149099</v>
      </c>
      <c r="X1918" s="59">
        <v>11638.149099</v>
      </c>
      <c r="Y1918" s="11" t="s">
        <v>34</v>
      </c>
      <c r="Z1918" s="13">
        <v>57</v>
      </c>
      <c r="AA1918" s="13">
        <v>58</v>
      </c>
      <c r="AB1918" s="13">
        <v>5</v>
      </c>
      <c r="AC1918" s="13"/>
      <c r="AD1918" s="13"/>
    </row>
    <row r="1919" spans="1:31" ht="36" hidden="1" customHeight="1">
      <c r="A1919" s="32">
        <v>11</v>
      </c>
      <c r="B1919" s="252" t="s">
        <v>5649</v>
      </c>
      <c r="C1919" s="252" t="s">
        <v>5650</v>
      </c>
      <c r="D1919" s="13" t="s">
        <v>55</v>
      </c>
      <c r="E1919" s="250" t="s">
        <v>3569</v>
      </c>
      <c r="F1919" s="24">
        <v>58479000</v>
      </c>
      <c r="G1919" s="247"/>
      <c r="H1919" s="247"/>
      <c r="I1919" s="247"/>
      <c r="J1919" s="247"/>
      <c r="K1919" s="247">
        <v>121</v>
      </c>
      <c r="L1919" s="247"/>
      <c r="M1919" s="247"/>
      <c r="N1919" s="247"/>
      <c r="O1919" s="247">
        <v>34</v>
      </c>
      <c r="P1919" s="247"/>
      <c r="Q1919" s="13"/>
      <c r="R1919" s="247"/>
      <c r="S1919" s="247"/>
      <c r="T1919" s="13"/>
      <c r="U1919" s="13"/>
      <c r="V1919" s="243">
        <f t="shared" si="63"/>
        <v>9182.4297000000006</v>
      </c>
      <c r="W1919" s="30">
        <v>9182.4297000000006</v>
      </c>
      <c r="X1919" s="59">
        <v>9182.4297000000006</v>
      </c>
      <c r="Y1919" s="247" t="s">
        <v>34</v>
      </c>
      <c r="Z1919" s="13"/>
      <c r="AA1919" s="13"/>
      <c r="AB1919" s="13">
        <v>1</v>
      </c>
      <c r="AC1919" s="13"/>
      <c r="AD1919" s="13"/>
      <c r="AE1919" s="10">
        <f>AE1918+1</f>
        <v>1</v>
      </c>
    </row>
    <row r="1920" spans="1:31" ht="36" hidden="1" customHeight="1">
      <c r="A1920" s="32">
        <v>12</v>
      </c>
      <c r="B1920" s="209" t="s">
        <v>5651</v>
      </c>
      <c r="C1920" s="209" t="s">
        <v>5652</v>
      </c>
      <c r="D1920" s="13" t="s">
        <v>55</v>
      </c>
      <c r="E1920" s="129" t="s">
        <v>1806</v>
      </c>
      <c r="F1920" s="24">
        <v>56670685</v>
      </c>
      <c r="G1920" s="247"/>
      <c r="H1920" s="247"/>
      <c r="I1920" s="247"/>
      <c r="J1920" s="247"/>
      <c r="K1920" s="247">
        <v>4079.84</v>
      </c>
      <c r="L1920" s="247"/>
      <c r="M1920" s="247"/>
      <c r="N1920" s="247"/>
      <c r="O1920" s="247">
        <v>407.77800000000002</v>
      </c>
      <c r="P1920" s="247"/>
      <c r="Q1920" s="13"/>
      <c r="R1920" s="247"/>
      <c r="S1920" s="247"/>
      <c r="T1920" s="13"/>
      <c r="U1920" s="13"/>
      <c r="V1920" s="243">
        <f t="shared" si="63"/>
        <v>13333.890395500002</v>
      </c>
      <c r="W1920" s="30">
        <v>13333.890395500002</v>
      </c>
      <c r="X1920" s="59">
        <v>13333.890395500002</v>
      </c>
      <c r="Y1920" s="247" t="s">
        <v>34</v>
      </c>
      <c r="Z1920" s="13"/>
      <c r="AA1920" s="13"/>
      <c r="AB1920" s="13">
        <v>1</v>
      </c>
      <c r="AC1920" s="13"/>
      <c r="AD1920" s="13"/>
      <c r="AE1920" s="10">
        <f>AE1919+1</f>
        <v>2</v>
      </c>
    </row>
    <row r="1921" spans="1:31" ht="36" hidden="1" customHeight="1">
      <c r="A1921" s="32">
        <v>13</v>
      </c>
      <c r="B1921" s="253" t="s">
        <v>5653</v>
      </c>
      <c r="C1921" s="253" t="s">
        <v>5654</v>
      </c>
      <c r="D1921" s="129" t="s">
        <v>32</v>
      </c>
      <c r="E1921" s="254" t="s">
        <v>5655</v>
      </c>
      <c r="F1921" s="24">
        <v>48230719.377835386</v>
      </c>
      <c r="G1921" s="247"/>
      <c r="H1921" s="247"/>
      <c r="I1921" s="247"/>
      <c r="J1921" s="247"/>
      <c r="K1921" s="247"/>
      <c r="L1921" s="247"/>
      <c r="M1921" s="247"/>
      <c r="N1921" s="247"/>
      <c r="O1921" s="247"/>
      <c r="P1921" s="247"/>
      <c r="Q1921" s="13"/>
      <c r="R1921" s="247"/>
      <c r="S1921" s="247"/>
      <c r="T1921" s="13"/>
      <c r="U1921" s="13"/>
      <c r="V1921" s="243">
        <f t="shared" si="63"/>
        <v>7442.0000000000009</v>
      </c>
      <c r="W1921" s="30">
        <v>7442.0000000000009</v>
      </c>
      <c r="X1921" s="59">
        <v>7442.0000000000009</v>
      </c>
      <c r="Y1921" s="11" t="s">
        <v>34</v>
      </c>
      <c r="Z1921" s="13">
        <v>57</v>
      </c>
      <c r="AA1921" s="13">
        <v>58</v>
      </c>
      <c r="AB1921" s="13">
        <v>5</v>
      </c>
      <c r="AC1921" s="38" t="s">
        <v>5656</v>
      </c>
      <c r="AD1921" s="13">
        <v>3047</v>
      </c>
    </row>
    <row r="1922" spans="1:31" ht="36" hidden="1" customHeight="1">
      <c r="A1922" s="32">
        <v>14</v>
      </c>
      <c r="B1922" s="209" t="s">
        <v>5657</v>
      </c>
      <c r="C1922" s="209" t="s">
        <v>5658</v>
      </c>
      <c r="D1922" s="129" t="s">
        <v>539</v>
      </c>
      <c r="E1922" s="250" t="s">
        <v>5659</v>
      </c>
      <c r="F1922" s="24">
        <v>59944127</v>
      </c>
      <c r="G1922" s="247"/>
      <c r="H1922" s="247"/>
      <c r="I1922" s="247"/>
      <c r="J1922" s="247"/>
      <c r="K1922" s="247"/>
      <c r="L1922" s="247"/>
      <c r="M1922" s="247"/>
      <c r="N1922" s="247"/>
      <c r="O1922" s="247"/>
      <c r="P1922" s="247"/>
      <c r="Q1922" s="13"/>
      <c r="R1922" s="247"/>
      <c r="S1922" s="247"/>
      <c r="T1922" s="13"/>
      <c r="U1922" s="13"/>
      <c r="V1922" s="243">
        <f t="shared" si="63"/>
        <v>9249.3787960999998</v>
      </c>
      <c r="W1922" s="30">
        <v>7353.0520094000003</v>
      </c>
      <c r="X1922" s="59">
        <v>9249.3787960999998</v>
      </c>
      <c r="Y1922" s="247" t="s">
        <v>51</v>
      </c>
      <c r="Z1922" s="13">
        <v>57</v>
      </c>
      <c r="AA1922" s="13">
        <v>58</v>
      </c>
      <c r="AB1922" s="13">
        <v>6</v>
      </c>
      <c r="AC1922" s="38" t="s">
        <v>5660</v>
      </c>
      <c r="AD1922" s="13">
        <v>3019</v>
      </c>
      <c r="AE1922" s="10">
        <f>AE1921+1</f>
        <v>1</v>
      </c>
    </row>
    <row r="1923" spans="1:31" ht="36" hidden="1" customHeight="1">
      <c r="A1923" s="32">
        <v>15</v>
      </c>
      <c r="B1923" s="209" t="s">
        <v>5661</v>
      </c>
      <c r="C1923" s="209" t="s">
        <v>5662</v>
      </c>
      <c r="D1923" s="129" t="s">
        <v>32</v>
      </c>
      <c r="E1923" s="129" t="s">
        <v>5663</v>
      </c>
      <c r="F1923" s="24">
        <v>45603863</v>
      </c>
      <c r="G1923" s="247"/>
      <c r="H1923" s="247"/>
      <c r="I1923" s="247"/>
      <c r="J1923" s="247"/>
      <c r="K1923" s="247">
        <v>440.32</v>
      </c>
      <c r="L1923" s="247"/>
      <c r="M1923" s="247"/>
      <c r="N1923" s="247"/>
      <c r="O1923" s="247"/>
      <c r="P1923" s="247"/>
      <c r="Q1923" s="13"/>
      <c r="R1923" s="247"/>
      <c r="S1923" s="247"/>
      <c r="T1923" s="13"/>
      <c r="U1923" s="13"/>
      <c r="V1923" s="243">
        <f t="shared" si="63"/>
        <v>7485.8024609000004</v>
      </c>
      <c r="W1923" s="30">
        <v>7485.8024609000004</v>
      </c>
      <c r="X1923" s="59">
        <v>7485.8024609000004</v>
      </c>
      <c r="Y1923" s="11" t="s">
        <v>34</v>
      </c>
      <c r="Z1923" s="13">
        <v>57</v>
      </c>
      <c r="AA1923" s="13">
        <v>58</v>
      </c>
      <c r="AB1923" s="13">
        <v>5</v>
      </c>
      <c r="AC1923" s="13"/>
      <c r="AD1923" s="13"/>
    </row>
    <row r="1924" spans="1:31" ht="36" hidden="1" customHeight="1">
      <c r="A1924" s="32">
        <v>16</v>
      </c>
      <c r="B1924" s="255" t="s">
        <v>5664</v>
      </c>
      <c r="C1924" s="255" t="s">
        <v>5665</v>
      </c>
      <c r="D1924" s="129" t="s">
        <v>32</v>
      </c>
      <c r="E1924" s="129" t="s">
        <v>5666</v>
      </c>
      <c r="F1924" s="24">
        <v>45444990</v>
      </c>
      <c r="G1924" s="247"/>
      <c r="H1924" s="247"/>
      <c r="I1924" s="247"/>
      <c r="J1924" s="247"/>
      <c r="K1924" s="247">
        <v>17.2</v>
      </c>
      <c r="L1924" s="247"/>
      <c r="M1924" s="247"/>
      <c r="N1924" s="247"/>
      <c r="O1924" s="247"/>
      <c r="P1924" s="247"/>
      <c r="Q1924" s="13"/>
      <c r="R1924" s="247"/>
      <c r="S1924" s="247"/>
      <c r="T1924" s="13"/>
      <c r="U1924" s="13"/>
      <c r="V1924" s="243">
        <f t="shared" si="63"/>
        <v>7029.7059570000001</v>
      </c>
      <c r="W1924" s="30">
        <v>7029.7059570000001</v>
      </c>
      <c r="X1924" s="59">
        <v>7029.7059570000001</v>
      </c>
      <c r="Y1924" s="11" t="s">
        <v>34</v>
      </c>
      <c r="Z1924" s="13">
        <v>57</v>
      </c>
      <c r="AA1924" s="13">
        <v>58</v>
      </c>
      <c r="AB1924" s="13">
        <v>5</v>
      </c>
      <c r="AC1924" s="38" t="s">
        <v>5667</v>
      </c>
      <c r="AD1924" s="13">
        <v>2912</v>
      </c>
    </row>
    <row r="1925" spans="1:31" ht="36" hidden="1" customHeight="1">
      <c r="A1925" s="32">
        <v>17</v>
      </c>
      <c r="B1925" s="209" t="s">
        <v>5668</v>
      </c>
      <c r="C1925" s="209" t="s">
        <v>5669</v>
      </c>
      <c r="D1925" s="129" t="s">
        <v>32</v>
      </c>
      <c r="E1925" s="248" t="s">
        <v>5640</v>
      </c>
      <c r="F1925" s="24">
        <v>43958606</v>
      </c>
      <c r="G1925" s="247"/>
      <c r="H1925" s="247"/>
      <c r="I1925" s="247"/>
      <c r="J1925" s="247"/>
      <c r="K1925" s="247"/>
      <c r="L1925" s="247"/>
      <c r="M1925" s="247"/>
      <c r="N1925" s="247"/>
      <c r="O1925" s="247"/>
      <c r="P1925" s="247"/>
      <c r="Q1925" s="13"/>
      <c r="R1925" s="247"/>
      <c r="S1925" s="247"/>
      <c r="T1925" s="13"/>
      <c r="U1925" s="13"/>
      <c r="V1925" s="243">
        <f t="shared" si="63"/>
        <v>6782.8129058000004</v>
      </c>
      <c r="W1925" s="30">
        <v>6782.8129058000004</v>
      </c>
      <c r="X1925" s="59">
        <v>6782.8129058000004</v>
      </c>
      <c r="Y1925" s="11" t="s">
        <v>34</v>
      </c>
      <c r="Z1925" s="13"/>
      <c r="AA1925" s="13"/>
      <c r="AB1925" s="13">
        <v>5</v>
      </c>
      <c r="AC1925" s="13"/>
      <c r="AD1925" s="13"/>
    </row>
    <row r="1926" spans="1:31" ht="36" hidden="1" customHeight="1">
      <c r="A1926" s="32">
        <v>18</v>
      </c>
      <c r="B1926" s="256" t="s">
        <v>5670</v>
      </c>
      <c r="C1926" s="256" t="s">
        <v>5671</v>
      </c>
      <c r="D1926" s="129" t="s">
        <v>539</v>
      </c>
      <c r="E1926" s="250" t="s">
        <v>5672</v>
      </c>
      <c r="F1926" s="24">
        <v>43773744</v>
      </c>
      <c r="G1926" s="247"/>
      <c r="H1926" s="247"/>
      <c r="I1926" s="247"/>
      <c r="J1926" s="247"/>
      <c r="K1926" s="247"/>
      <c r="L1926" s="247"/>
      <c r="M1926" s="247"/>
      <c r="N1926" s="247"/>
      <c r="O1926" s="247"/>
      <c r="P1926" s="247"/>
      <c r="Q1926" s="13"/>
      <c r="R1926" s="247"/>
      <c r="S1926" s="247"/>
      <c r="T1926" s="13"/>
      <c r="U1926" s="13"/>
      <c r="V1926" s="243">
        <f t="shared" si="63"/>
        <v>6754.2886992000003</v>
      </c>
      <c r="W1926" s="30">
        <v>6754.2886992000003</v>
      </c>
      <c r="X1926" s="59">
        <v>6754.2886992000003</v>
      </c>
      <c r="Y1926" s="247" t="s">
        <v>34</v>
      </c>
      <c r="Z1926" s="13"/>
      <c r="AA1926" s="13"/>
      <c r="AB1926" s="13">
        <v>6</v>
      </c>
      <c r="AC1926" s="13"/>
      <c r="AD1926" s="13"/>
      <c r="AE1926" s="10">
        <f>AE1925+1</f>
        <v>1</v>
      </c>
    </row>
    <row r="1927" spans="1:31" ht="36" hidden="1" customHeight="1">
      <c r="A1927" s="32">
        <v>19</v>
      </c>
      <c r="B1927" s="209" t="s">
        <v>5673</v>
      </c>
      <c r="C1927" s="209" t="s">
        <v>5674</v>
      </c>
      <c r="D1927" s="129" t="s">
        <v>32</v>
      </c>
      <c r="E1927" s="250" t="s">
        <v>522</v>
      </c>
      <c r="F1927" s="24">
        <v>43666300</v>
      </c>
      <c r="G1927" s="247"/>
      <c r="H1927" s="247"/>
      <c r="I1927" s="247"/>
      <c r="J1927" s="247"/>
      <c r="K1927" s="247"/>
      <c r="L1927" s="247"/>
      <c r="M1927" s="247"/>
      <c r="N1927" s="247"/>
      <c r="O1927" s="247"/>
      <c r="P1927" s="247"/>
      <c r="Q1927" s="47">
        <v>6</v>
      </c>
      <c r="R1927" s="247"/>
      <c r="S1927" s="247"/>
      <c r="T1927" s="13"/>
      <c r="U1927" s="13"/>
      <c r="V1927" s="243">
        <f t="shared" ref="V1927:V1990" si="65">0.0001543*F1927+0.7*G1927+ 0.7*H1927+0.6*I1927+0.5*J1927+1.02*K1927+0.00088*L1927+0.99*M1927+0.00094*N1927+1.05*O1927+0.00083*P1927+1.09*Q1927+0.0009*R1927+1.09*S1927+1*T1927+0*U1927</f>
        <v>6744.2500900000005</v>
      </c>
      <c r="W1927" s="30">
        <v>6744.1087900000002</v>
      </c>
      <c r="X1927" s="59">
        <v>6737.7100900000005</v>
      </c>
      <c r="Y1927" s="11" t="s">
        <v>51</v>
      </c>
      <c r="Z1927" s="13"/>
      <c r="AA1927" s="13"/>
      <c r="AB1927" s="13">
        <v>5</v>
      </c>
      <c r="AC1927" s="13"/>
      <c r="AD1927" s="13"/>
    </row>
    <row r="1928" spans="1:31" ht="36" hidden="1" customHeight="1">
      <c r="A1928" s="32">
        <v>20</v>
      </c>
      <c r="B1928" s="209" t="s">
        <v>5675</v>
      </c>
      <c r="C1928" s="209" t="s">
        <v>5676</v>
      </c>
      <c r="D1928" s="129" t="s">
        <v>32</v>
      </c>
      <c r="E1928" s="248" t="s">
        <v>5640</v>
      </c>
      <c r="F1928" s="24">
        <v>42528966</v>
      </c>
      <c r="G1928" s="247"/>
      <c r="H1928" s="247"/>
      <c r="I1928" s="247">
        <v>19354</v>
      </c>
      <c r="J1928" s="247"/>
      <c r="K1928" s="247">
        <v>186.62</v>
      </c>
      <c r="L1928" s="247"/>
      <c r="M1928" s="247"/>
      <c r="N1928" s="247"/>
      <c r="O1928" s="247">
        <v>70.81</v>
      </c>
      <c r="P1928" s="247"/>
      <c r="Q1928" s="13"/>
      <c r="R1928" s="247"/>
      <c r="S1928" s="247">
        <v>3</v>
      </c>
      <c r="T1928" s="13"/>
      <c r="U1928" s="13"/>
      <c r="V1928" s="243">
        <f t="shared" si="65"/>
        <v>18442.592353799999</v>
      </c>
      <c r="W1928" s="30">
        <v>18442.592353799999</v>
      </c>
      <c r="X1928" s="59">
        <v>18442.592353799999</v>
      </c>
      <c r="Y1928" s="11" t="s">
        <v>34</v>
      </c>
      <c r="Z1928" s="13"/>
      <c r="AA1928" s="13"/>
      <c r="AB1928" s="13">
        <v>5</v>
      </c>
      <c r="AC1928" s="13"/>
      <c r="AD1928" s="13"/>
    </row>
    <row r="1929" spans="1:31" ht="36" hidden="1" customHeight="1">
      <c r="A1929" s="32">
        <v>21</v>
      </c>
      <c r="B1929" s="209" t="s">
        <v>5677</v>
      </c>
      <c r="C1929" s="209" t="s">
        <v>5678</v>
      </c>
      <c r="D1929" s="129" t="s">
        <v>32</v>
      </c>
      <c r="E1929" s="129" t="s">
        <v>5679</v>
      </c>
      <c r="F1929" s="24">
        <v>42144431</v>
      </c>
      <c r="G1929" s="247"/>
      <c r="H1929" s="247"/>
      <c r="I1929" s="247"/>
      <c r="J1929" s="247"/>
      <c r="K1929" s="247"/>
      <c r="L1929" s="247"/>
      <c r="M1929" s="247"/>
      <c r="N1929" s="247"/>
      <c r="O1929" s="247"/>
      <c r="P1929" s="247"/>
      <c r="Q1929" s="13"/>
      <c r="R1929" s="247"/>
      <c r="S1929" s="247"/>
      <c r="T1929" s="13"/>
      <c r="U1929" s="13"/>
      <c r="V1929" s="243">
        <f t="shared" si="65"/>
        <v>6502.8857033000004</v>
      </c>
      <c r="W1929" s="30">
        <v>6502.8857033000004</v>
      </c>
      <c r="X1929" s="59">
        <v>6502.8857033000004</v>
      </c>
      <c r="Y1929" s="11" t="s">
        <v>34</v>
      </c>
      <c r="Z1929" s="13">
        <v>57</v>
      </c>
      <c r="AA1929" s="13">
        <v>58</v>
      </c>
      <c r="AB1929" s="13">
        <v>5</v>
      </c>
      <c r="AC1929" s="38" t="s">
        <v>5680</v>
      </c>
      <c r="AD1929" s="13">
        <v>2992</v>
      </c>
    </row>
    <row r="1930" spans="1:31" ht="36" hidden="1" customHeight="1">
      <c r="A1930" s="32">
        <v>22</v>
      </c>
      <c r="B1930" s="209" t="s">
        <v>5681</v>
      </c>
      <c r="C1930" s="209" t="s">
        <v>5682</v>
      </c>
      <c r="D1930" s="129" t="s">
        <v>32</v>
      </c>
      <c r="E1930" s="129" t="s">
        <v>5683</v>
      </c>
      <c r="F1930" s="24">
        <v>40160300</v>
      </c>
      <c r="G1930" s="247"/>
      <c r="H1930" s="247"/>
      <c r="I1930" s="247"/>
      <c r="J1930" s="247"/>
      <c r="K1930" s="247"/>
      <c r="L1930" s="247"/>
      <c r="M1930" s="247"/>
      <c r="N1930" s="247"/>
      <c r="O1930" s="247"/>
      <c r="P1930" s="247"/>
      <c r="Q1930" s="13"/>
      <c r="R1930" s="247"/>
      <c r="S1930" s="247"/>
      <c r="T1930" s="13"/>
      <c r="U1930" s="13"/>
      <c r="V1930" s="243">
        <f t="shared" si="65"/>
        <v>6196.7342900000003</v>
      </c>
      <c r="W1930" s="30">
        <v>6196.7342900000003</v>
      </c>
      <c r="X1930" s="59">
        <v>6196.7342900000003</v>
      </c>
      <c r="Y1930" s="11" t="s">
        <v>34</v>
      </c>
      <c r="Z1930" s="13"/>
      <c r="AA1930" s="13"/>
      <c r="AB1930" s="13">
        <v>5</v>
      </c>
      <c r="AC1930" s="13"/>
      <c r="AD1930" s="13"/>
    </row>
    <row r="1931" spans="1:31" ht="36" hidden="1" customHeight="1">
      <c r="A1931" s="32">
        <v>23</v>
      </c>
      <c r="B1931" s="249" t="s">
        <v>5684</v>
      </c>
      <c r="C1931" s="249" t="s">
        <v>5685</v>
      </c>
      <c r="D1931" s="129" t="s">
        <v>32</v>
      </c>
      <c r="E1931" s="250" t="s">
        <v>4185</v>
      </c>
      <c r="F1931" s="24">
        <v>35487106</v>
      </c>
      <c r="G1931" s="247"/>
      <c r="H1931" s="247"/>
      <c r="I1931" s="247"/>
      <c r="J1931" s="247"/>
      <c r="K1931" s="247">
        <v>3.95</v>
      </c>
      <c r="L1931" s="247"/>
      <c r="M1931" s="247"/>
      <c r="N1931" s="247"/>
      <c r="O1931" s="247"/>
      <c r="P1931" s="247"/>
      <c r="Q1931" s="13"/>
      <c r="R1931" s="247"/>
      <c r="S1931" s="247">
        <v>97.52</v>
      </c>
      <c r="T1931" s="13"/>
      <c r="U1931" s="13"/>
      <c r="V1931" s="243">
        <f t="shared" si="65"/>
        <v>5585.9862558000004</v>
      </c>
      <c r="W1931" s="30">
        <v>5585.9862558000004</v>
      </c>
      <c r="X1931" s="59">
        <v>5585.9862558000004</v>
      </c>
      <c r="Y1931" s="11" t="s">
        <v>34</v>
      </c>
      <c r="Z1931" s="13"/>
      <c r="AA1931" s="13"/>
      <c r="AB1931" s="13">
        <v>5</v>
      </c>
      <c r="AC1931" s="13"/>
      <c r="AD1931" s="13"/>
    </row>
    <row r="1932" spans="1:31" ht="36" hidden="1" customHeight="1">
      <c r="A1932" s="32">
        <v>24</v>
      </c>
      <c r="B1932" s="209" t="s">
        <v>5686</v>
      </c>
      <c r="C1932" s="209" t="s">
        <v>5687</v>
      </c>
      <c r="D1932" s="129" t="s">
        <v>32</v>
      </c>
      <c r="E1932" s="129" t="s">
        <v>5688</v>
      </c>
      <c r="F1932" s="14">
        <v>35309850</v>
      </c>
      <c r="G1932" s="247"/>
      <c r="H1932" s="247"/>
      <c r="I1932" s="247"/>
      <c r="J1932" s="247"/>
      <c r="K1932" s="247">
        <v>3.2593999999999999</v>
      </c>
      <c r="L1932" s="247"/>
      <c r="M1932" s="247"/>
      <c r="N1932" s="247"/>
      <c r="O1932" s="247"/>
      <c r="P1932" s="247"/>
      <c r="Q1932" s="13"/>
      <c r="R1932" s="247"/>
      <c r="S1932" s="247"/>
      <c r="T1932" s="13"/>
      <c r="U1932" s="13"/>
      <c r="V1932" s="243">
        <f t="shared" si="65"/>
        <v>5451.6344430000008</v>
      </c>
      <c r="W1932" s="30">
        <v>5451.6344430000008</v>
      </c>
      <c r="X1932" s="59">
        <v>5451.6344430000008</v>
      </c>
      <c r="Y1932" s="11" t="s">
        <v>34</v>
      </c>
      <c r="Z1932" s="13"/>
      <c r="AA1932" s="13"/>
      <c r="AB1932" s="13">
        <v>5</v>
      </c>
      <c r="AC1932" s="13"/>
      <c r="AD1932" s="13"/>
    </row>
    <row r="1933" spans="1:31" ht="36" hidden="1" customHeight="1">
      <c r="A1933" s="32">
        <v>25</v>
      </c>
      <c r="B1933" s="209" t="s">
        <v>5689</v>
      </c>
      <c r="C1933" s="209" t="s">
        <v>5690</v>
      </c>
      <c r="D1933" s="129" t="s">
        <v>32</v>
      </c>
      <c r="E1933" s="129" t="s">
        <v>5691</v>
      </c>
      <c r="F1933" s="24">
        <v>35304002</v>
      </c>
      <c r="G1933" s="247"/>
      <c r="H1933" s="247"/>
      <c r="I1933" s="247"/>
      <c r="J1933" s="247"/>
      <c r="K1933" s="247"/>
      <c r="L1933" s="247"/>
      <c r="M1933" s="247"/>
      <c r="N1933" s="247"/>
      <c r="O1933" s="247"/>
      <c r="P1933" s="247"/>
      <c r="Q1933" s="13"/>
      <c r="R1933" s="247"/>
      <c r="S1933" s="247"/>
      <c r="T1933" s="13"/>
      <c r="U1933" s="13"/>
      <c r="V1933" s="243">
        <f t="shared" si="65"/>
        <v>5447.4075086000003</v>
      </c>
      <c r="W1933" s="30">
        <v>5447.4075086000003</v>
      </c>
      <c r="X1933" s="59">
        <v>5447.4075086000003</v>
      </c>
      <c r="Y1933" s="11" t="s">
        <v>34</v>
      </c>
      <c r="Z1933" s="13">
        <v>57</v>
      </c>
      <c r="AA1933" s="13">
        <v>58</v>
      </c>
      <c r="AB1933" s="13">
        <v>5</v>
      </c>
      <c r="AC1933" s="38" t="s">
        <v>5692</v>
      </c>
      <c r="AD1933" s="13">
        <v>3035</v>
      </c>
    </row>
    <row r="1934" spans="1:31" ht="36" hidden="1" customHeight="1">
      <c r="A1934" s="32">
        <v>26</v>
      </c>
      <c r="B1934" s="133" t="s">
        <v>5693</v>
      </c>
      <c r="C1934" s="133" t="s">
        <v>5694</v>
      </c>
      <c r="D1934" s="11" t="s">
        <v>32</v>
      </c>
      <c r="E1934" s="11" t="s">
        <v>5695</v>
      </c>
      <c r="F1934" s="14">
        <v>33526584</v>
      </c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3"/>
      <c r="R1934" s="129"/>
      <c r="S1934" s="129"/>
      <c r="T1934" s="13"/>
      <c r="U1934" s="13"/>
      <c r="V1934" s="243">
        <f t="shared" si="65"/>
        <v>5173.1519112000005</v>
      </c>
      <c r="W1934" s="30">
        <v>5173.1519112000005</v>
      </c>
      <c r="X1934" s="59">
        <v>5173.1519112000005</v>
      </c>
      <c r="Y1934" s="11" t="s">
        <v>34</v>
      </c>
      <c r="Z1934" s="13"/>
      <c r="AA1934" s="13"/>
      <c r="AB1934" s="13">
        <v>5</v>
      </c>
      <c r="AC1934" s="13"/>
      <c r="AD1934" s="13"/>
    </row>
    <row r="1935" spans="1:31" ht="36" hidden="1" customHeight="1">
      <c r="A1935" s="32">
        <v>27</v>
      </c>
      <c r="B1935" s="209" t="s">
        <v>5696</v>
      </c>
      <c r="C1935" s="209" t="s">
        <v>5697</v>
      </c>
      <c r="D1935" s="129" t="s">
        <v>32</v>
      </c>
      <c r="E1935" s="129" t="s">
        <v>5698</v>
      </c>
      <c r="F1935" s="24">
        <v>32064098</v>
      </c>
      <c r="G1935" s="247"/>
      <c r="H1935" s="247"/>
      <c r="I1935" s="247"/>
      <c r="J1935" s="247"/>
      <c r="K1935" s="247"/>
      <c r="L1935" s="247"/>
      <c r="M1935" s="247"/>
      <c r="N1935" s="247"/>
      <c r="O1935" s="247"/>
      <c r="P1935" s="247"/>
      <c r="Q1935" s="13"/>
      <c r="R1935" s="247"/>
      <c r="S1935" s="247"/>
      <c r="T1935" s="13"/>
      <c r="U1935" s="13"/>
      <c r="V1935" s="243">
        <f t="shared" si="65"/>
        <v>4947.4903214000005</v>
      </c>
      <c r="W1935" s="30">
        <v>4947.4903214000005</v>
      </c>
      <c r="X1935" s="59">
        <v>4947.4903214000005</v>
      </c>
      <c r="Y1935" s="11" t="s">
        <v>34</v>
      </c>
      <c r="Z1935" s="13"/>
      <c r="AA1935" s="13"/>
      <c r="AB1935" s="13">
        <v>5</v>
      </c>
      <c r="AC1935" s="13"/>
      <c r="AD1935" s="13"/>
    </row>
    <row r="1936" spans="1:31" ht="36" hidden="1" customHeight="1">
      <c r="A1936" s="32">
        <v>28</v>
      </c>
      <c r="B1936" s="209" t="s">
        <v>5699</v>
      </c>
      <c r="C1936" s="209" t="s">
        <v>5700</v>
      </c>
      <c r="D1936" s="129" t="s">
        <v>32</v>
      </c>
      <c r="E1936" s="129" t="s">
        <v>5701</v>
      </c>
      <c r="F1936" s="24">
        <v>31205118</v>
      </c>
      <c r="G1936" s="247"/>
      <c r="H1936" s="247"/>
      <c r="I1936" s="247"/>
      <c r="J1936" s="247"/>
      <c r="K1936" s="247">
        <v>65.349999999999994</v>
      </c>
      <c r="L1936" s="247"/>
      <c r="M1936" s="247"/>
      <c r="N1936" s="247"/>
      <c r="O1936" s="247"/>
      <c r="P1936" s="247"/>
      <c r="Q1936" s="13"/>
      <c r="R1936" s="247"/>
      <c r="S1936" s="247"/>
      <c r="T1936" s="13"/>
      <c r="U1936" s="13"/>
      <c r="V1936" s="243">
        <f t="shared" si="65"/>
        <v>4881.6067074000002</v>
      </c>
      <c r="W1936" s="30">
        <v>4880.2923800000008</v>
      </c>
      <c r="X1936" s="59">
        <v>4881.6067074000002</v>
      </c>
      <c r="Y1936" s="11" t="s">
        <v>51</v>
      </c>
      <c r="Z1936" s="13"/>
      <c r="AA1936" s="13"/>
      <c r="AB1936" s="13">
        <v>5</v>
      </c>
      <c r="AC1936" s="13"/>
      <c r="AD1936" s="13"/>
    </row>
    <row r="1937" spans="1:31" ht="36" hidden="1" customHeight="1">
      <c r="A1937" s="32">
        <v>29</v>
      </c>
      <c r="B1937" s="255" t="s">
        <v>5702</v>
      </c>
      <c r="C1937" s="255" t="s">
        <v>5703</v>
      </c>
      <c r="D1937" s="129" t="s">
        <v>32</v>
      </c>
      <c r="E1937" s="257" t="s">
        <v>5704</v>
      </c>
      <c r="F1937" s="24">
        <v>31008121</v>
      </c>
      <c r="G1937" s="247"/>
      <c r="H1937" s="247"/>
      <c r="I1937" s="247"/>
      <c r="J1937" s="247"/>
      <c r="K1937" s="247"/>
      <c r="L1937" s="247"/>
      <c r="M1937" s="247"/>
      <c r="N1937" s="247"/>
      <c r="O1937" s="247"/>
      <c r="P1937" s="247"/>
      <c r="Q1937" s="13"/>
      <c r="R1937" s="247"/>
      <c r="S1937" s="247"/>
      <c r="T1937" s="13"/>
      <c r="U1937" s="13"/>
      <c r="V1937" s="243">
        <f t="shared" si="65"/>
        <v>4784.5530703000004</v>
      </c>
      <c r="W1937" s="30">
        <v>4784.5530703000004</v>
      </c>
      <c r="X1937" s="59">
        <v>4784.5530703000004</v>
      </c>
      <c r="Y1937" s="11" t="s">
        <v>34</v>
      </c>
      <c r="Z1937" s="13"/>
      <c r="AA1937" s="13"/>
      <c r="AB1937" s="13">
        <v>5</v>
      </c>
      <c r="AC1937" s="13"/>
      <c r="AD1937" s="13"/>
    </row>
    <row r="1938" spans="1:31" ht="36" hidden="1" customHeight="1">
      <c r="A1938" s="32">
        <v>30</v>
      </c>
      <c r="B1938" s="209" t="s">
        <v>5705</v>
      </c>
      <c r="C1938" s="209" t="s">
        <v>5706</v>
      </c>
      <c r="D1938" s="129" t="s">
        <v>32</v>
      </c>
      <c r="E1938" s="129" t="s">
        <v>5707</v>
      </c>
      <c r="F1938" s="24">
        <v>29783081</v>
      </c>
      <c r="G1938" s="247"/>
      <c r="H1938" s="247"/>
      <c r="I1938" s="247"/>
      <c r="J1938" s="247"/>
      <c r="K1938" s="247"/>
      <c r="L1938" s="247"/>
      <c r="M1938" s="247"/>
      <c r="N1938" s="247"/>
      <c r="O1938" s="247"/>
      <c r="P1938" s="247"/>
      <c r="Q1938" s="13"/>
      <c r="R1938" s="247"/>
      <c r="S1938" s="247"/>
      <c r="T1938" s="13"/>
      <c r="U1938" s="13"/>
      <c r="V1938" s="243">
        <f t="shared" si="65"/>
        <v>4595.5293983000001</v>
      </c>
      <c r="W1938" s="30">
        <v>4595.5293983000001</v>
      </c>
      <c r="X1938" s="59">
        <v>4595.5293983000001</v>
      </c>
      <c r="Y1938" s="11" t="s">
        <v>34</v>
      </c>
      <c r="Z1938" s="13"/>
      <c r="AA1938" s="13"/>
      <c r="AB1938" s="13">
        <v>5</v>
      </c>
      <c r="AC1938" s="13"/>
      <c r="AD1938" s="13"/>
    </row>
    <row r="1939" spans="1:31" ht="36" hidden="1" customHeight="1">
      <c r="A1939" s="32">
        <v>31</v>
      </c>
      <c r="B1939" s="209" t="s">
        <v>5708</v>
      </c>
      <c r="C1939" s="209" t="s">
        <v>5709</v>
      </c>
      <c r="D1939" s="129" t="s">
        <v>32</v>
      </c>
      <c r="E1939" s="129" t="s">
        <v>5679</v>
      </c>
      <c r="F1939" s="24">
        <v>29527299</v>
      </c>
      <c r="G1939" s="247"/>
      <c r="H1939" s="247"/>
      <c r="I1939" s="247"/>
      <c r="J1939" s="247"/>
      <c r="K1939" s="247">
        <v>246.65</v>
      </c>
      <c r="L1939" s="247"/>
      <c r="M1939" s="247">
        <v>149</v>
      </c>
      <c r="N1939" s="247"/>
      <c r="O1939" s="247">
        <v>7738</v>
      </c>
      <c r="P1939" s="247"/>
      <c r="Q1939" s="13"/>
      <c r="R1939" s="247"/>
      <c r="S1939" s="247"/>
      <c r="T1939" s="13"/>
      <c r="U1939" s="13"/>
      <c r="V1939" s="243">
        <f t="shared" si="65"/>
        <v>13080.055235700002</v>
      </c>
      <c r="W1939" s="30">
        <v>13080.055235700002</v>
      </c>
      <c r="X1939" s="59">
        <v>13080.055235700002</v>
      </c>
      <c r="Y1939" s="11" t="s">
        <v>34</v>
      </c>
      <c r="Z1939" s="13">
        <v>57</v>
      </c>
      <c r="AA1939" s="13">
        <v>58</v>
      </c>
      <c r="AB1939" s="13">
        <v>5</v>
      </c>
      <c r="AC1939" s="38" t="s">
        <v>5710</v>
      </c>
      <c r="AD1939" s="13">
        <v>3032</v>
      </c>
    </row>
    <row r="1940" spans="1:31" ht="36" hidden="1" customHeight="1">
      <c r="A1940" s="32">
        <v>32</v>
      </c>
      <c r="B1940" s="209" t="s">
        <v>5711</v>
      </c>
      <c r="C1940" s="209" t="s">
        <v>5712</v>
      </c>
      <c r="D1940" s="129" t="s">
        <v>32</v>
      </c>
      <c r="E1940" s="129" t="s">
        <v>5713</v>
      </c>
      <c r="F1940" s="24">
        <v>29111967</v>
      </c>
      <c r="G1940" s="247"/>
      <c r="H1940" s="247"/>
      <c r="I1940" s="247"/>
      <c r="J1940" s="247"/>
      <c r="K1940" s="247">
        <v>1764.72</v>
      </c>
      <c r="L1940" s="247"/>
      <c r="M1940" s="247"/>
      <c r="N1940" s="247"/>
      <c r="O1940" s="247"/>
      <c r="P1940" s="247"/>
      <c r="Q1940" s="13"/>
      <c r="R1940" s="247"/>
      <c r="S1940" s="247">
        <v>1461</v>
      </c>
      <c r="T1940" s="13"/>
      <c r="U1940" s="13"/>
      <c r="V1940" s="243">
        <f t="shared" si="65"/>
        <v>7884.4809081000003</v>
      </c>
      <c r="W1940" s="30">
        <v>7884.4809081000003</v>
      </c>
      <c r="X1940" s="59">
        <v>7884.4809081000003</v>
      </c>
      <c r="Y1940" s="11" t="s">
        <v>34</v>
      </c>
      <c r="Z1940" s="13"/>
      <c r="AA1940" s="13"/>
      <c r="AB1940" s="13">
        <v>5</v>
      </c>
      <c r="AC1940" s="13"/>
      <c r="AD1940" s="13"/>
    </row>
    <row r="1941" spans="1:31" ht="36" hidden="1" customHeight="1">
      <c r="A1941" s="32">
        <v>33</v>
      </c>
      <c r="B1941" s="209" t="s">
        <v>5714</v>
      </c>
      <c r="C1941" s="209" t="s">
        <v>5715</v>
      </c>
      <c r="D1941" s="129" t="s">
        <v>539</v>
      </c>
      <c r="E1941" s="248" t="s">
        <v>5716</v>
      </c>
      <c r="F1941" s="24">
        <v>27748776</v>
      </c>
      <c r="G1941" s="247"/>
      <c r="H1941" s="247"/>
      <c r="I1941" s="247"/>
      <c r="J1941" s="247"/>
      <c r="K1941" s="247">
        <v>6.6735999999999995</v>
      </c>
      <c r="L1941" s="247"/>
      <c r="M1941" s="247"/>
      <c r="N1941" s="247"/>
      <c r="O1941" s="247"/>
      <c r="P1941" s="247"/>
      <c r="Q1941" s="13"/>
      <c r="R1941" s="247"/>
      <c r="S1941" s="247">
        <v>324</v>
      </c>
      <c r="T1941" s="13"/>
      <c r="U1941" s="13"/>
      <c r="V1941" s="243">
        <f t="shared" si="65"/>
        <v>4641.6032088000002</v>
      </c>
      <c r="W1941" s="30">
        <v>4641.6032088000002</v>
      </c>
      <c r="X1941" s="59">
        <v>4641.6032088000002</v>
      </c>
      <c r="Y1941" s="247" t="s">
        <v>34</v>
      </c>
      <c r="Z1941" s="13">
        <v>57</v>
      </c>
      <c r="AA1941" s="13">
        <v>58</v>
      </c>
      <c r="AB1941" s="13">
        <v>6</v>
      </c>
      <c r="AC1941" s="38" t="s">
        <v>5717</v>
      </c>
      <c r="AD1941" s="13">
        <v>3194</v>
      </c>
      <c r="AE1941" s="10">
        <f>AE1940+1</f>
        <v>1</v>
      </c>
    </row>
    <row r="1942" spans="1:31" ht="36" hidden="1" customHeight="1">
      <c r="A1942" s="32">
        <v>34</v>
      </c>
      <c r="B1942" s="209" t="s">
        <v>5718</v>
      </c>
      <c r="C1942" s="209" t="s">
        <v>5719</v>
      </c>
      <c r="D1942" s="129" t="s">
        <v>32</v>
      </c>
      <c r="E1942" s="129" t="s">
        <v>5683</v>
      </c>
      <c r="F1942" s="24">
        <v>27650485</v>
      </c>
      <c r="G1942" s="247"/>
      <c r="H1942" s="247"/>
      <c r="I1942" s="247"/>
      <c r="J1942" s="247"/>
      <c r="K1942" s="247">
        <v>28.8</v>
      </c>
      <c r="L1942" s="247"/>
      <c r="M1942" s="247"/>
      <c r="N1942" s="247"/>
      <c r="O1942" s="247"/>
      <c r="P1942" s="247"/>
      <c r="Q1942" s="13"/>
      <c r="R1942" s="247"/>
      <c r="S1942" s="247"/>
      <c r="T1942" s="13"/>
      <c r="U1942" s="13"/>
      <c r="V1942" s="243">
        <f t="shared" si="65"/>
        <v>4295.8458355000002</v>
      </c>
      <c r="W1942" s="30">
        <v>4295.8458355000002</v>
      </c>
      <c r="X1942" s="59">
        <v>4295.8458355000002</v>
      </c>
      <c r="Y1942" s="11" t="s">
        <v>34</v>
      </c>
      <c r="Z1942" s="13"/>
      <c r="AA1942" s="13"/>
      <c r="AB1942" s="13">
        <v>5</v>
      </c>
      <c r="AC1942" s="13"/>
      <c r="AD1942" s="13"/>
    </row>
    <row r="1943" spans="1:31" ht="36" hidden="1" customHeight="1">
      <c r="A1943" s="32">
        <v>35</v>
      </c>
      <c r="B1943" s="209" t="s">
        <v>5720</v>
      </c>
      <c r="C1943" s="209" t="s">
        <v>5721</v>
      </c>
      <c r="D1943" s="129" t="s">
        <v>32</v>
      </c>
      <c r="E1943" s="129" t="s">
        <v>5683</v>
      </c>
      <c r="F1943" s="24">
        <v>27600828</v>
      </c>
      <c r="G1943" s="247"/>
      <c r="H1943" s="247"/>
      <c r="I1943" s="247">
        <v>1534</v>
      </c>
      <c r="J1943" s="247"/>
      <c r="K1943" s="247">
        <v>17.870799999999999</v>
      </c>
      <c r="L1943" s="247"/>
      <c r="M1943" s="247"/>
      <c r="N1943" s="247"/>
      <c r="O1943" s="247"/>
      <c r="P1943" s="247"/>
      <c r="Q1943" s="13"/>
      <c r="R1943" s="247"/>
      <c r="S1943" s="247"/>
      <c r="T1943" s="13"/>
      <c r="U1943" s="13"/>
      <c r="V1943" s="243">
        <f t="shared" si="65"/>
        <v>5197.4359764000001</v>
      </c>
      <c r="W1943" s="30">
        <v>5197.4359764000001</v>
      </c>
      <c r="X1943" s="59">
        <v>5197.4359764000001</v>
      </c>
      <c r="Y1943" s="11" t="s">
        <v>34</v>
      </c>
      <c r="Z1943" s="13"/>
      <c r="AA1943" s="13"/>
      <c r="AB1943" s="13">
        <v>5</v>
      </c>
      <c r="AC1943" s="13"/>
      <c r="AD1943" s="13"/>
    </row>
    <row r="1944" spans="1:31" ht="36" hidden="1" customHeight="1">
      <c r="A1944" s="32">
        <v>36</v>
      </c>
      <c r="B1944" s="209" t="s">
        <v>5722</v>
      </c>
      <c r="C1944" s="209" t="s">
        <v>5723</v>
      </c>
      <c r="D1944" s="129" t="s">
        <v>32</v>
      </c>
      <c r="E1944" s="129" t="s">
        <v>5724</v>
      </c>
      <c r="F1944" s="24">
        <v>26876457</v>
      </c>
      <c r="G1944" s="247"/>
      <c r="H1944" s="247"/>
      <c r="I1944" s="247"/>
      <c r="J1944" s="247"/>
      <c r="K1944" s="247">
        <v>36.119999999999997</v>
      </c>
      <c r="L1944" s="247"/>
      <c r="M1944" s="247"/>
      <c r="N1944" s="247"/>
      <c r="O1944" s="247"/>
      <c r="P1944" s="247"/>
      <c r="Q1944" s="13"/>
      <c r="R1944" s="247"/>
      <c r="S1944" s="247"/>
      <c r="T1944" s="13"/>
      <c r="U1944" s="13"/>
      <c r="V1944" s="243">
        <f t="shared" si="65"/>
        <v>4183.8797150999999</v>
      </c>
      <c r="W1944" s="30">
        <v>4183.8797150999999</v>
      </c>
      <c r="X1944" s="59">
        <v>4183.8797150999999</v>
      </c>
      <c r="Y1944" s="11" t="s">
        <v>34</v>
      </c>
      <c r="Z1944" s="13">
        <v>57</v>
      </c>
      <c r="AA1944" s="13">
        <v>58</v>
      </c>
      <c r="AB1944" s="13">
        <v>5</v>
      </c>
      <c r="AC1944" s="38" t="s">
        <v>5725</v>
      </c>
      <c r="AD1944" s="13">
        <v>3000</v>
      </c>
    </row>
    <row r="1945" spans="1:31" ht="36" hidden="1" customHeight="1">
      <c r="A1945" s="32">
        <v>37</v>
      </c>
      <c r="B1945" s="258" t="s">
        <v>5726</v>
      </c>
      <c r="C1945" s="209" t="s">
        <v>5727</v>
      </c>
      <c r="D1945" s="129" t="s">
        <v>539</v>
      </c>
      <c r="E1945" s="250" t="s">
        <v>5728</v>
      </c>
      <c r="F1945" s="24">
        <v>26519432</v>
      </c>
      <c r="G1945" s="247"/>
      <c r="H1945" s="247"/>
      <c r="I1945" s="247"/>
      <c r="J1945" s="247"/>
      <c r="K1945" s="247"/>
      <c r="L1945" s="247"/>
      <c r="M1945" s="247"/>
      <c r="N1945" s="247"/>
      <c r="O1945" s="247"/>
      <c r="P1945" s="247"/>
      <c r="Q1945" s="13"/>
      <c r="R1945" s="247"/>
      <c r="S1945" s="247"/>
      <c r="T1945" s="13"/>
      <c r="U1945" s="13"/>
      <c r="V1945" s="243">
        <f t="shared" si="65"/>
        <v>4091.9483576000002</v>
      </c>
      <c r="W1945" s="30">
        <v>4091.9483576000002</v>
      </c>
      <c r="X1945" s="59">
        <v>4091.9483576000002</v>
      </c>
      <c r="Y1945" s="247" t="s">
        <v>34</v>
      </c>
      <c r="Z1945" s="13">
        <v>57</v>
      </c>
      <c r="AA1945" s="13">
        <v>58</v>
      </c>
      <c r="AB1945" s="13">
        <v>6</v>
      </c>
      <c r="AC1945" s="38" t="s">
        <v>5729</v>
      </c>
      <c r="AD1945" s="13">
        <v>3204</v>
      </c>
      <c r="AE1945" s="10">
        <f>AE1944+1</f>
        <v>1</v>
      </c>
    </row>
    <row r="1946" spans="1:31" ht="36" hidden="1" customHeight="1">
      <c r="A1946" s="32">
        <v>38</v>
      </c>
      <c r="B1946" s="209" t="s">
        <v>5730</v>
      </c>
      <c r="C1946" s="209" t="s">
        <v>5731</v>
      </c>
      <c r="D1946" s="129" t="s">
        <v>32</v>
      </c>
      <c r="E1946" s="248" t="s">
        <v>5698</v>
      </c>
      <c r="F1946" s="24">
        <v>25859854</v>
      </c>
      <c r="G1946" s="247"/>
      <c r="H1946" s="247"/>
      <c r="I1946" s="247">
        <v>290</v>
      </c>
      <c r="J1946" s="247"/>
      <c r="K1946" s="259">
        <v>0.15135999999999999</v>
      </c>
      <c r="L1946" s="259"/>
      <c r="M1946" s="247"/>
      <c r="N1946" s="247"/>
      <c r="O1946" s="247"/>
      <c r="P1946" s="247"/>
      <c r="Q1946" s="13"/>
      <c r="R1946" s="247"/>
      <c r="S1946" s="247"/>
      <c r="T1946" s="13"/>
      <c r="U1946" s="13"/>
      <c r="V1946" s="243">
        <f t="shared" si="65"/>
        <v>4164.3298594000007</v>
      </c>
      <c r="W1946" s="30">
        <v>4164.3298594000007</v>
      </c>
      <c r="X1946" s="59">
        <v>4164.3298594000007</v>
      </c>
      <c r="Y1946" s="11" t="s">
        <v>34</v>
      </c>
      <c r="Z1946" s="13"/>
      <c r="AA1946" s="13"/>
      <c r="AB1946" s="13">
        <v>5</v>
      </c>
      <c r="AC1946" s="13"/>
      <c r="AD1946" s="13"/>
    </row>
    <row r="1947" spans="1:31" ht="36" hidden="1" customHeight="1">
      <c r="A1947" s="32">
        <v>39</v>
      </c>
      <c r="B1947" s="209" t="s">
        <v>5732</v>
      </c>
      <c r="C1947" s="209" t="s">
        <v>5733</v>
      </c>
      <c r="D1947" s="129" t="s">
        <v>32</v>
      </c>
      <c r="E1947" s="129" t="s">
        <v>5666</v>
      </c>
      <c r="F1947" s="24">
        <v>25679449</v>
      </c>
      <c r="G1947" s="247"/>
      <c r="H1947" s="247"/>
      <c r="I1947" s="247"/>
      <c r="J1947" s="247"/>
      <c r="K1947" s="247"/>
      <c r="L1947" s="247"/>
      <c r="M1947" s="247"/>
      <c r="N1947" s="247"/>
      <c r="O1947" s="247"/>
      <c r="P1947" s="247"/>
      <c r="Q1947" s="13"/>
      <c r="R1947" s="247"/>
      <c r="S1947" s="247"/>
      <c r="T1947" s="13"/>
      <c r="U1947" s="13"/>
      <c r="V1947" s="243">
        <f t="shared" si="65"/>
        <v>3962.3389807000003</v>
      </c>
      <c r="W1947" s="30">
        <v>3962.3389807000003</v>
      </c>
      <c r="X1947" s="59">
        <v>3962.3389807000003</v>
      </c>
      <c r="Y1947" s="11" t="s">
        <v>34</v>
      </c>
      <c r="Z1947" s="13">
        <v>57</v>
      </c>
      <c r="AA1947" s="13">
        <v>58</v>
      </c>
      <c r="AB1947" s="13">
        <v>5</v>
      </c>
      <c r="AC1947" s="38" t="s">
        <v>5734</v>
      </c>
      <c r="AD1947" s="13">
        <v>2997</v>
      </c>
    </row>
    <row r="1948" spans="1:31" ht="36" hidden="1" customHeight="1">
      <c r="A1948" s="32">
        <v>40</v>
      </c>
      <c r="B1948" s="209" t="s">
        <v>5735</v>
      </c>
      <c r="C1948" s="209" t="s">
        <v>5736</v>
      </c>
      <c r="D1948" s="129" t="s">
        <v>32</v>
      </c>
      <c r="E1948" s="248" t="s">
        <v>1650</v>
      </c>
      <c r="F1948" s="24">
        <v>25939885</v>
      </c>
      <c r="G1948" s="247"/>
      <c r="H1948" s="247"/>
      <c r="I1948" s="247"/>
      <c r="J1948" s="247"/>
      <c r="K1948" s="247"/>
      <c r="L1948" s="247"/>
      <c r="M1948" s="247"/>
      <c r="N1948" s="247"/>
      <c r="O1948" s="247"/>
      <c r="P1948" s="247"/>
      <c r="Q1948" s="13"/>
      <c r="R1948" s="247"/>
      <c r="S1948" s="247"/>
      <c r="T1948" s="13"/>
      <c r="U1948" s="13"/>
      <c r="V1948" s="243">
        <f t="shared" si="65"/>
        <v>4002.5242555000004</v>
      </c>
      <c r="W1948" s="30">
        <v>3923.9310876000004</v>
      </c>
      <c r="X1948" s="59">
        <v>4002.5242555000004</v>
      </c>
      <c r="Y1948" s="11" t="s">
        <v>51</v>
      </c>
      <c r="Z1948" s="13"/>
      <c r="AA1948" s="13"/>
      <c r="AB1948" s="13">
        <v>5</v>
      </c>
      <c r="AC1948" s="13"/>
      <c r="AD1948" s="13"/>
    </row>
    <row r="1949" spans="1:31" ht="36" hidden="1" customHeight="1">
      <c r="A1949" s="32">
        <v>41</v>
      </c>
      <c r="B1949" s="256" t="s">
        <v>5737</v>
      </c>
      <c r="C1949" s="256" t="s">
        <v>5738</v>
      </c>
      <c r="D1949" s="129" t="s">
        <v>539</v>
      </c>
      <c r="E1949" s="250" t="s">
        <v>5672</v>
      </c>
      <c r="F1949" s="24">
        <v>24666358</v>
      </c>
      <c r="G1949" s="247"/>
      <c r="H1949" s="247"/>
      <c r="I1949" s="247"/>
      <c r="J1949" s="247"/>
      <c r="K1949" s="247"/>
      <c r="L1949" s="247"/>
      <c r="M1949" s="247"/>
      <c r="N1949" s="247"/>
      <c r="O1949" s="247"/>
      <c r="P1949" s="247"/>
      <c r="Q1949" s="13"/>
      <c r="R1949" s="247"/>
      <c r="S1949" s="247"/>
      <c r="T1949" s="13"/>
      <c r="U1949" s="13"/>
      <c r="V1949" s="243">
        <f t="shared" si="65"/>
        <v>3806.0190394000001</v>
      </c>
      <c r="W1949" s="30">
        <v>3806.0190394000001</v>
      </c>
      <c r="X1949" s="59">
        <v>3806.0190394000001</v>
      </c>
      <c r="Y1949" s="247" t="s">
        <v>34</v>
      </c>
      <c r="Z1949" s="13"/>
      <c r="AA1949" s="13"/>
      <c r="AB1949" s="13">
        <v>6</v>
      </c>
      <c r="AC1949" s="13"/>
      <c r="AD1949" s="13"/>
      <c r="AE1949" s="10">
        <f>AE1948+1</f>
        <v>1</v>
      </c>
    </row>
    <row r="1950" spans="1:31" ht="36" hidden="1" customHeight="1">
      <c r="A1950" s="32">
        <v>42</v>
      </c>
      <c r="B1950" s="209" t="s">
        <v>5739</v>
      </c>
      <c r="C1950" s="209" t="s">
        <v>5740</v>
      </c>
      <c r="D1950" s="129" t="s">
        <v>32</v>
      </c>
      <c r="E1950" s="129" t="s">
        <v>5741</v>
      </c>
      <c r="F1950" s="14">
        <v>24316842</v>
      </c>
      <c r="G1950" s="247"/>
      <c r="H1950" s="247"/>
      <c r="I1950" s="247">
        <v>9917</v>
      </c>
      <c r="J1950" s="247"/>
      <c r="K1950" s="247"/>
      <c r="L1950" s="247"/>
      <c r="M1950" s="247"/>
      <c r="N1950" s="247"/>
      <c r="O1950" s="247"/>
      <c r="P1950" s="247"/>
      <c r="Q1950" s="13"/>
      <c r="R1950" s="247"/>
      <c r="S1950" s="247">
        <v>147</v>
      </c>
      <c r="T1950" s="13"/>
      <c r="U1950" s="13"/>
      <c r="V1950" s="243">
        <f t="shared" si="65"/>
        <v>9862.5187205999991</v>
      </c>
      <c r="W1950" s="30">
        <v>9862.518720600001</v>
      </c>
      <c r="X1950" s="59">
        <v>9862.518720600001</v>
      </c>
      <c r="Y1950" s="11" t="s">
        <v>34</v>
      </c>
      <c r="Z1950" s="13"/>
      <c r="AA1950" s="13"/>
      <c r="AB1950" s="13">
        <v>5</v>
      </c>
      <c r="AC1950" s="13"/>
      <c r="AD1950" s="13"/>
    </row>
    <row r="1951" spans="1:31" ht="36" hidden="1" customHeight="1">
      <c r="A1951" s="32">
        <v>43</v>
      </c>
      <c r="B1951" s="209" t="s">
        <v>5742</v>
      </c>
      <c r="C1951" s="253" t="s">
        <v>5743</v>
      </c>
      <c r="D1951" s="129" t="s">
        <v>32</v>
      </c>
      <c r="E1951" s="254" t="s">
        <v>5683</v>
      </c>
      <c r="F1951" s="24">
        <v>24149001</v>
      </c>
      <c r="G1951" s="247"/>
      <c r="H1951" s="247"/>
      <c r="I1951" s="247"/>
      <c r="J1951" s="247"/>
      <c r="K1951" s="247"/>
      <c r="L1951" s="247"/>
      <c r="M1951" s="247"/>
      <c r="N1951" s="247"/>
      <c r="O1951" s="247"/>
      <c r="P1951" s="247"/>
      <c r="Q1951" s="13"/>
      <c r="R1951" s="247"/>
      <c r="S1951" s="247"/>
      <c r="T1951" s="13"/>
      <c r="U1951" s="13"/>
      <c r="V1951" s="243">
        <f t="shared" si="65"/>
        <v>3726.1908543000004</v>
      </c>
      <c r="W1951" s="30">
        <v>3726.1908543000004</v>
      </c>
      <c r="X1951" s="59">
        <v>3726.1908543000004</v>
      </c>
      <c r="Y1951" s="11" t="s">
        <v>34</v>
      </c>
      <c r="Z1951" s="13"/>
      <c r="AA1951" s="13"/>
      <c r="AB1951" s="13">
        <v>5</v>
      </c>
      <c r="AC1951" s="13"/>
      <c r="AD1951" s="13"/>
    </row>
    <row r="1952" spans="1:31" ht="36" hidden="1" customHeight="1">
      <c r="A1952" s="32">
        <v>44</v>
      </c>
      <c r="B1952" s="209" t="s">
        <v>5744</v>
      </c>
      <c r="C1952" s="209" t="s">
        <v>5745</v>
      </c>
      <c r="D1952" s="129" t="s">
        <v>32</v>
      </c>
      <c r="E1952" s="250" t="s">
        <v>5746</v>
      </c>
      <c r="F1952" s="24">
        <v>23681921</v>
      </c>
      <c r="G1952" s="247">
        <v>16500</v>
      </c>
      <c r="H1952" s="247"/>
      <c r="I1952" s="247"/>
      <c r="J1952" s="247"/>
      <c r="K1952" s="247">
        <v>45.8294</v>
      </c>
      <c r="L1952" s="247"/>
      <c r="M1952" s="247"/>
      <c r="N1952" s="247"/>
      <c r="O1952" s="247"/>
      <c r="P1952" s="247"/>
      <c r="Q1952" s="13"/>
      <c r="R1952" s="247">
        <v>880000</v>
      </c>
      <c r="S1952" s="247">
        <v>94.28</v>
      </c>
      <c r="T1952" s="13"/>
      <c r="U1952" s="13"/>
      <c r="V1952" s="243">
        <f t="shared" si="65"/>
        <v>16145.6315983</v>
      </c>
      <c r="W1952" s="30">
        <v>16475.631598300002</v>
      </c>
      <c r="X1952" s="59">
        <v>16145.6315983</v>
      </c>
      <c r="Y1952" s="11" t="s">
        <v>51</v>
      </c>
      <c r="Z1952" s="13"/>
      <c r="AA1952" s="13"/>
      <c r="AB1952" s="13">
        <v>5</v>
      </c>
      <c r="AC1952" s="13"/>
      <c r="AD1952" s="13"/>
    </row>
    <row r="1953" spans="1:31" ht="36" hidden="1" customHeight="1">
      <c r="A1953" s="32">
        <v>45</v>
      </c>
      <c r="B1953" s="209" t="s">
        <v>5747</v>
      </c>
      <c r="C1953" s="209" t="s">
        <v>5748</v>
      </c>
      <c r="D1953" s="129" t="s">
        <v>32</v>
      </c>
      <c r="E1953" s="129" t="s">
        <v>5749</v>
      </c>
      <c r="F1953" s="24">
        <v>24574200</v>
      </c>
      <c r="G1953" s="247"/>
      <c r="H1953" s="247"/>
      <c r="I1953" s="247"/>
      <c r="J1953" s="247"/>
      <c r="K1953" s="247"/>
      <c r="L1953" s="247"/>
      <c r="M1953" s="247"/>
      <c r="N1953" s="247"/>
      <c r="O1953" s="247"/>
      <c r="P1953" s="247"/>
      <c r="Q1953" s="13"/>
      <c r="R1953" s="247"/>
      <c r="S1953" s="247"/>
      <c r="T1953" s="13"/>
      <c r="U1953" s="13"/>
      <c r="V1953" s="243">
        <f t="shared" si="65"/>
        <v>3791.7990600000003</v>
      </c>
      <c r="W1953" s="30">
        <v>3572.3270604000004</v>
      </c>
      <c r="X1953" s="59">
        <v>3791.7990600000003</v>
      </c>
      <c r="Y1953" s="11" t="s">
        <v>51</v>
      </c>
      <c r="Z1953" s="13"/>
      <c r="AA1953" s="13"/>
      <c r="AB1953" s="13">
        <v>5</v>
      </c>
      <c r="AC1953" s="13"/>
      <c r="AD1953" s="13"/>
    </row>
    <row r="1954" spans="1:31" ht="36" hidden="1" customHeight="1">
      <c r="A1954" s="32">
        <v>46</v>
      </c>
      <c r="B1954" s="209" t="s">
        <v>5750</v>
      </c>
      <c r="C1954" s="209" t="s">
        <v>5751</v>
      </c>
      <c r="D1954" s="129" t="s">
        <v>539</v>
      </c>
      <c r="E1954" s="129" t="s">
        <v>5752</v>
      </c>
      <c r="F1954" s="24">
        <v>23133162</v>
      </c>
      <c r="G1954" s="247"/>
      <c r="H1954" s="247"/>
      <c r="I1954" s="247"/>
      <c r="J1954" s="247"/>
      <c r="K1954" s="247"/>
      <c r="L1954" s="247"/>
      <c r="M1954" s="247"/>
      <c r="N1954" s="247"/>
      <c r="O1954" s="247"/>
      <c r="P1954" s="247"/>
      <c r="Q1954" s="13"/>
      <c r="R1954" s="247"/>
      <c r="S1954" s="247"/>
      <c r="T1954" s="13"/>
      <c r="U1954" s="13"/>
      <c r="V1954" s="243">
        <f t="shared" si="65"/>
        <v>3569.4468966000004</v>
      </c>
      <c r="W1954" s="30">
        <v>3569.4468966000004</v>
      </c>
      <c r="X1954" s="59">
        <v>3569.4468966000004</v>
      </c>
      <c r="Y1954" s="247" t="s">
        <v>34</v>
      </c>
      <c r="Z1954" s="13">
        <v>57</v>
      </c>
      <c r="AA1954" s="13">
        <v>58</v>
      </c>
      <c r="AB1954" s="13">
        <v>6</v>
      </c>
      <c r="AC1954" s="38" t="s">
        <v>5753</v>
      </c>
      <c r="AD1954" s="13">
        <v>3178</v>
      </c>
      <c r="AE1954" s="10">
        <f>AE1953+1</f>
        <v>1</v>
      </c>
    </row>
    <row r="1955" spans="1:31" ht="36" hidden="1" customHeight="1">
      <c r="A1955" s="32">
        <v>47</v>
      </c>
      <c r="B1955" s="209" t="s">
        <v>5754</v>
      </c>
      <c r="C1955" s="209" t="s">
        <v>5755</v>
      </c>
      <c r="D1955" s="129" t="s">
        <v>32</v>
      </c>
      <c r="E1955" s="129" t="s">
        <v>5756</v>
      </c>
      <c r="F1955" s="24">
        <v>23095929</v>
      </c>
      <c r="G1955" s="247"/>
      <c r="H1955" s="247"/>
      <c r="I1955" s="247"/>
      <c r="J1955" s="247"/>
      <c r="K1955" s="247">
        <v>5.8</v>
      </c>
      <c r="L1955" s="247"/>
      <c r="M1955" s="247"/>
      <c r="N1955" s="247"/>
      <c r="O1955" s="247"/>
      <c r="P1955" s="247"/>
      <c r="Q1955" s="13"/>
      <c r="R1955" s="247"/>
      <c r="S1955" s="247">
        <v>2.6</v>
      </c>
      <c r="T1955" s="13"/>
      <c r="U1955" s="13"/>
      <c r="V1955" s="243">
        <f t="shared" si="65"/>
        <v>3572.4518447</v>
      </c>
      <c r="W1955" s="30">
        <v>3572.4518447</v>
      </c>
      <c r="X1955" s="59">
        <v>3572.4518447</v>
      </c>
      <c r="Y1955" s="11" t="s">
        <v>34</v>
      </c>
      <c r="Z1955" s="13"/>
      <c r="AA1955" s="13"/>
      <c r="AB1955" s="13">
        <v>5</v>
      </c>
      <c r="AC1955" s="13"/>
      <c r="AD1955" s="13"/>
    </row>
    <row r="1956" spans="1:31" ht="36" hidden="1" customHeight="1">
      <c r="A1956" s="32">
        <v>48</v>
      </c>
      <c r="B1956" s="209" t="s">
        <v>5757</v>
      </c>
      <c r="C1956" s="209" t="s">
        <v>5758</v>
      </c>
      <c r="D1956" s="129" t="s">
        <v>32</v>
      </c>
      <c r="E1956" s="129" t="s">
        <v>5759</v>
      </c>
      <c r="F1956" s="24">
        <v>22745345</v>
      </c>
      <c r="G1956" s="247"/>
      <c r="H1956" s="247"/>
      <c r="I1956" s="247"/>
      <c r="J1956" s="247"/>
      <c r="K1956" s="247">
        <v>1641</v>
      </c>
      <c r="L1956" s="247"/>
      <c r="M1956" s="247"/>
      <c r="N1956" s="247"/>
      <c r="O1956" s="247"/>
      <c r="P1956" s="247"/>
      <c r="Q1956" s="13"/>
      <c r="R1956" s="247"/>
      <c r="S1956" s="247"/>
      <c r="T1956" s="13"/>
      <c r="U1956" s="13"/>
      <c r="V1956" s="243">
        <f t="shared" si="65"/>
        <v>5183.4267335000004</v>
      </c>
      <c r="W1956" s="30">
        <v>5183.4267335000004</v>
      </c>
      <c r="X1956" s="59">
        <v>5183.4267335000004</v>
      </c>
      <c r="Y1956" s="11" t="s">
        <v>34</v>
      </c>
      <c r="Z1956" s="13"/>
      <c r="AA1956" s="13"/>
      <c r="AB1956" s="13">
        <v>5</v>
      </c>
      <c r="AC1956" s="13"/>
      <c r="AD1956" s="13"/>
    </row>
    <row r="1957" spans="1:31" ht="36" hidden="1" customHeight="1">
      <c r="A1957" s="32">
        <v>49</v>
      </c>
      <c r="B1957" s="209" t="s">
        <v>5760</v>
      </c>
      <c r="C1957" s="209" t="s">
        <v>5761</v>
      </c>
      <c r="D1957" s="129" t="s">
        <v>32</v>
      </c>
      <c r="E1957" s="129" t="s">
        <v>5759</v>
      </c>
      <c r="F1957" s="24">
        <v>22300000</v>
      </c>
      <c r="G1957" s="247"/>
      <c r="H1957" s="247"/>
      <c r="I1957" s="247"/>
      <c r="J1957" s="247"/>
      <c r="K1957" s="247">
        <v>24.925000000000001</v>
      </c>
      <c r="L1957" s="247"/>
      <c r="M1957" s="247"/>
      <c r="N1957" s="247"/>
      <c r="O1957" s="247"/>
      <c r="P1957" s="247"/>
      <c r="Q1957" s="13"/>
      <c r="R1957" s="247">
        <v>1130000</v>
      </c>
      <c r="S1957" s="260">
        <v>0.95</v>
      </c>
      <c r="T1957" s="13"/>
      <c r="U1957" s="13"/>
      <c r="V1957" s="243">
        <f t="shared" si="65"/>
        <v>4484.3490000000002</v>
      </c>
      <c r="W1957" s="30">
        <v>4484.3490000000002</v>
      </c>
      <c r="X1957" s="59">
        <v>4484.3490000000002</v>
      </c>
      <c r="Y1957" s="11" t="s">
        <v>34</v>
      </c>
      <c r="Z1957" s="13"/>
      <c r="AA1957" s="13"/>
      <c r="AB1957" s="13">
        <v>5</v>
      </c>
      <c r="AC1957" s="13"/>
      <c r="AD1957" s="13"/>
    </row>
    <row r="1958" spans="1:31" ht="36" hidden="1" customHeight="1">
      <c r="A1958" s="32">
        <v>50</v>
      </c>
      <c r="B1958" s="258" t="s">
        <v>5762</v>
      </c>
      <c r="C1958" s="258" t="s">
        <v>5763</v>
      </c>
      <c r="D1958" s="129" t="s">
        <v>539</v>
      </c>
      <c r="E1958" s="250" t="s">
        <v>5764</v>
      </c>
      <c r="F1958" s="24">
        <v>21887740</v>
      </c>
      <c r="G1958" s="247"/>
      <c r="H1958" s="247"/>
      <c r="I1958" s="247"/>
      <c r="J1958" s="247"/>
      <c r="K1958" s="247"/>
      <c r="L1958" s="247"/>
      <c r="M1958" s="247"/>
      <c r="N1958" s="247"/>
      <c r="O1958" s="247"/>
      <c r="P1958" s="247"/>
      <c r="Q1958" s="13"/>
      <c r="R1958" s="247"/>
      <c r="S1958" s="247">
        <v>218</v>
      </c>
      <c r="T1958" s="13"/>
      <c r="U1958" s="13"/>
      <c r="V1958" s="243">
        <f t="shared" si="65"/>
        <v>3614.8982820000001</v>
      </c>
      <c r="W1958" s="30">
        <v>3614.8982820000001</v>
      </c>
      <c r="X1958" s="59">
        <v>3614.8982820000001</v>
      </c>
      <c r="Y1958" s="247" t="s">
        <v>34</v>
      </c>
      <c r="Z1958" s="13">
        <v>57</v>
      </c>
      <c r="AA1958" s="13">
        <v>58</v>
      </c>
      <c r="AB1958" s="13">
        <v>6</v>
      </c>
      <c r="AC1958" s="38" t="s">
        <v>5765</v>
      </c>
      <c r="AD1958" s="13">
        <v>2960</v>
      </c>
      <c r="AE1958" s="10">
        <f>AE1957+1</f>
        <v>1</v>
      </c>
    </row>
    <row r="1959" spans="1:31" ht="36" hidden="1" customHeight="1">
      <c r="A1959" s="32">
        <v>51</v>
      </c>
      <c r="B1959" s="209" t="s">
        <v>5766</v>
      </c>
      <c r="C1959" s="209" t="s">
        <v>5767</v>
      </c>
      <c r="D1959" s="129" t="s">
        <v>539</v>
      </c>
      <c r="E1959" s="129" t="s">
        <v>5768</v>
      </c>
      <c r="F1959" s="24">
        <v>21291363</v>
      </c>
      <c r="G1959" s="247"/>
      <c r="H1959" s="247"/>
      <c r="I1959" s="247"/>
      <c r="J1959" s="247"/>
      <c r="K1959" s="247">
        <v>21.07</v>
      </c>
      <c r="L1959" s="247"/>
      <c r="M1959" s="247"/>
      <c r="N1959" s="247"/>
      <c r="O1959" s="247"/>
      <c r="P1959" s="247"/>
      <c r="Q1959" s="13"/>
      <c r="R1959" s="247"/>
      <c r="S1959" s="247"/>
      <c r="T1959" s="13"/>
      <c r="U1959" s="13"/>
      <c r="V1959" s="243">
        <f t="shared" si="65"/>
        <v>3306.7487108999999</v>
      </c>
      <c r="W1959" s="30">
        <v>3306.7487108999999</v>
      </c>
      <c r="X1959" s="59">
        <v>3306.7487108999999</v>
      </c>
      <c r="Y1959" s="247" t="s">
        <v>34</v>
      </c>
      <c r="Z1959" s="13">
        <v>57</v>
      </c>
      <c r="AA1959" s="13">
        <v>58</v>
      </c>
      <c r="AB1959" s="13">
        <v>6</v>
      </c>
      <c r="AC1959" s="38" t="s">
        <v>5769</v>
      </c>
      <c r="AD1959" s="13">
        <v>2996</v>
      </c>
      <c r="AE1959" s="10">
        <f>AE1958+1</f>
        <v>2</v>
      </c>
    </row>
    <row r="1960" spans="1:31" ht="36" hidden="1" customHeight="1">
      <c r="A1960" s="32">
        <v>52</v>
      </c>
      <c r="B1960" s="261" t="s">
        <v>5770</v>
      </c>
      <c r="C1960" s="253" t="s">
        <v>5771</v>
      </c>
      <c r="D1960" s="254" t="s">
        <v>32</v>
      </c>
      <c r="E1960" s="254" t="s">
        <v>5772</v>
      </c>
      <c r="F1960" s="14">
        <v>20875173</v>
      </c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3"/>
      <c r="R1960" s="129"/>
      <c r="S1960" s="129"/>
      <c r="T1960" s="13"/>
      <c r="U1960" s="13"/>
      <c r="V1960" s="243">
        <f t="shared" si="65"/>
        <v>3221.0391939000001</v>
      </c>
      <c r="W1960" s="30">
        <v>3221.0391939000001</v>
      </c>
      <c r="X1960" s="59">
        <v>3221.0391939000001</v>
      </c>
      <c r="Y1960" s="11" t="s">
        <v>34</v>
      </c>
      <c r="Z1960" s="13"/>
      <c r="AA1960" s="13"/>
      <c r="AB1960" s="13">
        <v>5</v>
      </c>
      <c r="AC1960" s="13"/>
      <c r="AD1960" s="13"/>
    </row>
    <row r="1961" spans="1:31" ht="36" hidden="1" customHeight="1">
      <c r="A1961" s="32">
        <v>53</v>
      </c>
      <c r="B1961" s="249" t="s">
        <v>5773</v>
      </c>
      <c r="C1961" s="249" t="s">
        <v>5774</v>
      </c>
      <c r="D1961" s="129" t="s">
        <v>32</v>
      </c>
      <c r="E1961" s="92" t="s">
        <v>5775</v>
      </c>
      <c r="F1961" s="24">
        <v>20481459</v>
      </c>
      <c r="G1961" s="247"/>
      <c r="H1961" s="247"/>
      <c r="I1961" s="247"/>
      <c r="J1961" s="247"/>
      <c r="K1961" s="247">
        <v>98.039999999999992</v>
      </c>
      <c r="L1961" s="247"/>
      <c r="M1961" s="247"/>
      <c r="N1961" s="247"/>
      <c r="O1961" s="260">
        <v>0.18</v>
      </c>
      <c r="P1961" s="260"/>
      <c r="Q1961" s="13"/>
      <c r="R1961" s="247"/>
      <c r="S1961" s="247">
        <v>60</v>
      </c>
      <c r="T1961" s="13"/>
      <c r="U1961" s="13"/>
      <c r="V1961" s="243">
        <f t="shared" si="65"/>
        <v>3325.8789237000001</v>
      </c>
      <c r="W1961" s="30">
        <v>3325.8789237000001</v>
      </c>
      <c r="X1961" s="59">
        <v>3325.8789237000001</v>
      </c>
      <c r="Y1961" s="11" t="s">
        <v>34</v>
      </c>
      <c r="Z1961" s="13">
        <v>57</v>
      </c>
      <c r="AA1961" s="13">
        <v>58</v>
      </c>
      <c r="AB1961" s="13">
        <v>5</v>
      </c>
      <c r="AC1961" s="61" t="s">
        <v>5776</v>
      </c>
      <c r="AD1961" s="13">
        <v>2995</v>
      </c>
    </row>
    <row r="1962" spans="1:31" ht="36" hidden="1" customHeight="1">
      <c r="A1962" s="32">
        <v>54</v>
      </c>
      <c r="B1962" s="209" t="s">
        <v>5777</v>
      </c>
      <c r="C1962" s="209" t="s">
        <v>5778</v>
      </c>
      <c r="D1962" s="129" t="s">
        <v>32</v>
      </c>
      <c r="E1962" s="129" t="s">
        <v>5779</v>
      </c>
      <c r="F1962" s="24">
        <v>20140167</v>
      </c>
      <c r="G1962" s="247"/>
      <c r="H1962" s="247"/>
      <c r="I1962" s="247"/>
      <c r="J1962" s="247"/>
      <c r="K1962" s="247"/>
      <c r="L1962" s="247"/>
      <c r="M1962" s="247"/>
      <c r="N1962" s="247"/>
      <c r="O1962" s="247"/>
      <c r="P1962" s="247"/>
      <c r="Q1962" s="13"/>
      <c r="R1962" s="247"/>
      <c r="S1962" s="247"/>
      <c r="T1962" s="13"/>
      <c r="U1962" s="13"/>
      <c r="V1962" s="243">
        <f t="shared" si="65"/>
        <v>3107.6277681000001</v>
      </c>
      <c r="W1962" s="30">
        <v>3107.6277681000001</v>
      </c>
      <c r="X1962" s="59">
        <v>3107.6277681000001</v>
      </c>
      <c r="Y1962" s="11" t="s">
        <v>34</v>
      </c>
      <c r="Z1962" s="13"/>
      <c r="AA1962" s="13"/>
      <c r="AB1962" s="13">
        <v>5</v>
      </c>
      <c r="AC1962" s="13"/>
      <c r="AD1962" s="13"/>
    </row>
    <row r="1963" spans="1:31" ht="36" hidden="1" customHeight="1">
      <c r="A1963" s="32">
        <v>55</v>
      </c>
      <c r="B1963" s="209" t="s">
        <v>5780</v>
      </c>
      <c r="C1963" s="209" t="s">
        <v>5781</v>
      </c>
      <c r="D1963" s="129" t="s">
        <v>32</v>
      </c>
      <c r="E1963" s="129" t="s">
        <v>5782</v>
      </c>
      <c r="F1963" s="24">
        <v>19857982</v>
      </c>
      <c r="G1963" s="247"/>
      <c r="H1963" s="247"/>
      <c r="I1963" s="247"/>
      <c r="J1963" s="247"/>
      <c r="K1963" s="247">
        <v>18.059999999999999</v>
      </c>
      <c r="L1963" s="247"/>
      <c r="M1963" s="247"/>
      <c r="N1963" s="247"/>
      <c r="O1963" s="247"/>
      <c r="P1963" s="247"/>
      <c r="Q1963" s="13"/>
      <c r="R1963" s="247"/>
      <c r="S1963" s="247"/>
      <c r="T1963" s="13"/>
      <c r="U1963" s="13"/>
      <c r="V1963" s="243">
        <f t="shared" si="65"/>
        <v>3082.5078226000005</v>
      </c>
      <c r="W1963" s="30">
        <v>3082.5078226000005</v>
      </c>
      <c r="X1963" s="59">
        <v>3082.5078226000005</v>
      </c>
      <c r="Y1963" s="11" t="s">
        <v>34</v>
      </c>
      <c r="Z1963" s="13"/>
      <c r="AA1963" s="13"/>
      <c r="AB1963" s="13">
        <v>5</v>
      </c>
      <c r="AC1963" s="13"/>
      <c r="AD1963" s="13"/>
    </row>
    <row r="1964" spans="1:31" ht="36" hidden="1" customHeight="1">
      <c r="A1964" s="32">
        <v>56</v>
      </c>
      <c r="B1964" s="209" t="s">
        <v>5783</v>
      </c>
      <c r="C1964" s="209" t="s">
        <v>5784</v>
      </c>
      <c r="D1964" s="129" t="s">
        <v>32</v>
      </c>
      <c r="E1964" s="129" t="s">
        <v>5785</v>
      </c>
      <c r="F1964" s="24">
        <v>19745516</v>
      </c>
      <c r="G1964" s="247"/>
      <c r="H1964" s="247"/>
      <c r="I1964" s="247"/>
      <c r="J1964" s="247"/>
      <c r="K1964" s="247"/>
      <c r="L1964" s="247"/>
      <c r="M1964" s="247"/>
      <c r="N1964" s="247"/>
      <c r="O1964" s="247"/>
      <c r="P1964" s="247"/>
      <c r="Q1964" s="13"/>
      <c r="R1964" s="247"/>
      <c r="S1964" s="247"/>
      <c r="T1964" s="13"/>
      <c r="U1964" s="13"/>
      <c r="V1964" s="243">
        <f t="shared" si="65"/>
        <v>3046.7331188000003</v>
      </c>
      <c r="W1964" s="30">
        <v>3046.7331188000003</v>
      </c>
      <c r="X1964" s="59">
        <v>3046.7331188000003</v>
      </c>
      <c r="Y1964" s="11" t="s">
        <v>34</v>
      </c>
      <c r="Z1964" s="13"/>
      <c r="AA1964" s="13"/>
      <c r="AB1964" s="13">
        <v>5</v>
      </c>
      <c r="AC1964" s="13"/>
      <c r="AD1964" s="13"/>
    </row>
    <row r="1965" spans="1:31" ht="36" hidden="1" customHeight="1">
      <c r="A1965" s="32">
        <v>57</v>
      </c>
      <c r="B1965" s="209" t="s">
        <v>5786</v>
      </c>
      <c r="C1965" s="209" t="s">
        <v>5787</v>
      </c>
      <c r="D1965" s="129" t="s">
        <v>539</v>
      </c>
      <c r="E1965" s="129" t="s">
        <v>758</v>
      </c>
      <c r="F1965" s="262">
        <v>19692640</v>
      </c>
      <c r="G1965" s="247"/>
      <c r="H1965" s="247"/>
      <c r="I1965" s="247"/>
      <c r="J1965" s="247"/>
      <c r="K1965" s="247"/>
      <c r="L1965" s="247"/>
      <c r="M1965" s="247"/>
      <c r="N1965" s="247"/>
      <c r="O1965" s="247"/>
      <c r="P1965" s="247"/>
      <c r="Q1965" s="13"/>
      <c r="R1965" s="247"/>
      <c r="S1965" s="247"/>
      <c r="T1965" s="13"/>
      <c r="U1965" s="13"/>
      <c r="V1965" s="243">
        <f t="shared" si="65"/>
        <v>3038.5743520000001</v>
      </c>
      <c r="W1965" s="30">
        <v>3038.5743520000001</v>
      </c>
      <c r="X1965" s="59">
        <v>3038.5743520000001</v>
      </c>
      <c r="Y1965" s="247" t="s">
        <v>34</v>
      </c>
      <c r="Z1965" s="13"/>
      <c r="AA1965" s="13"/>
      <c r="AB1965" s="13">
        <v>6</v>
      </c>
      <c r="AC1965" s="13"/>
      <c r="AD1965" s="13"/>
      <c r="AE1965" s="10">
        <f>AE1964+1</f>
        <v>1</v>
      </c>
    </row>
    <row r="1966" spans="1:31" ht="36" hidden="1" customHeight="1">
      <c r="A1966" s="32">
        <v>58</v>
      </c>
      <c r="B1966" s="256" t="s">
        <v>5788</v>
      </c>
      <c r="C1966" s="256" t="s">
        <v>5789</v>
      </c>
      <c r="D1966" s="129" t="s">
        <v>539</v>
      </c>
      <c r="E1966" s="250" t="s">
        <v>5672</v>
      </c>
      <c r="F1966" s="24">
        <v>19565780.946208682</v>
      </c>
      <c r="G1966" s="247"/>
      <c r="H1966" s="247"/>
      <c r="I1966" s="247"/>
      <c r="J1966" s="247"/>
      <c r="K1966" s="247"/>
      <c r="L1966" s="247"/>
      <c r="M1966" s="247"/>
      <c r="N1966" s="247"/>
      <c r="O1966" s="247"/>
      <c r="P1966" s="247"/>
      <c r="Q1966" s="13"/>
      <c r="R1966" s="247"/>
      <c r="S1966" s="247"/>
      <c r="T1966" s="13"/>
      <c r="U1966" s="13"/>
      <c r="V1966" s="243">
        <f t="shared" si="65"/>
        <v>3019</v>
      </c>
      <c r="W1966" s="30">
        <v>3019</v>
      </c>
      <c r="X1966" s="59">
        <v>3019</v>
      </c>
      <c r="Y1966" s="247" t="s">
        <v>34</v>
      </c>
      <c r="Z1966" s="13"/>
      <c r="AA1966" s="13"/>
      <c r="AB1966" s="13">
        <v>6</v>
      </c>
      <c r="AC1966" s="13"/>
      <c r="AD1966" s="13"/>
      <c r="AE1966" s="10">
        <f>AE1965+1</f>
        <v>2</v>
      </c>
    </row>
    <row r="1967" spans="1:31" ht="36" hidden="1" customHeight="1">
      <c r="A1967" s="32">
        <v>59</v>
      </c>
      <c r="B1967" s="256" t="s">
        <v>5790</v>
      </c>
      <c r="C1967" s="256" t="s">
        <v>5791</v>
      </c>
      <c r="D1967" s="129" t="s">
        <v>539</v>
      </c>
      <c r="E1967" s="250" t="s">
        <v>5672</v>
      </c>
      <c r="F1967" s="24">
        <v>19537265.068049252</v>
      </c>
      <c r="G1967" s="247"/>
      <c r="H1967" s="247"/>
      <c r="I1967" s="247"/>
      <c r="J1967" s="247"/>
      <c r="K1967" s="247"/>
      <c r="L1967" s="247"/>
      <c r="M1967" s="247"/>
      <c r="N1967" s="247"/>
      <c r="O1967" s="247"/>
      <c r="P1967" s="247"/>
      <c r="Q1967" s="13"/>
      <c r="R1967" s="247"/>
      <c r="S1967" s="247"/>
      <c r="T1967" s="13"/>
      <c r="U1967" s="13"/>
      <c r="V1967" s="243">
        <f t="shared" si="65"/>
        <v>3014.6</v>
      </c>
      <c r="W1967" s="30">
        <v>3014.6</v>
      </c>
      <c r="X1967" s="59">
        <v>3014.6</v>
      </c>
      <c r="Y1967" s="247" t="s">
        <v>34</v>
      </c>
      <c r="Z1967" s="13"/>
      <c r="AA1967" s="13"/>
      <c r="AB1967" s="13">
        <v>6</v>
      </c>
      <c r="AC1967" s="13"/>
      <c r="AD1967" s="13"/>
      <c r="AE1967" s="10">
        <f>AE1966+1</f>
        <v>3</v>
      </c>
    </row>
    <row r="1968" spans="1:31" ht="36" hidden="1" customHeight="1">
      <c r="A1968" s="32">
        <v>60</v>
      </c>
      <c r="B1968" s="209" t="s">
        <v>5792</v>
      </c>
      <c r="C1968" s="209" t="s">
        <v>5793</v>
      </c>
      <c r="D1968" s="129" t="s">
        <v>32</v>
      </c>
      <c r="E1968" s="129" t="s">
        <v>5640</v>
      </c>
      <c r="F1968" s="24">
        <v>19439314</v>
      </c>
      <c r="G1968" s="247"/>
      <c r="H1968" s="247"/>
      <c r="I1968" s="247"/>
      <c r="J1968" s="247"/>
      <c r="K1968" s="247"/>
      <c r="L1968" s="247"/>
      <c r="M1968" s="247"/>
      <c r="N1968" s="247"/>
      <c r="O1968" s="247"/>
      <c r="P1968" s="247"/>
      <c r="Q1968" s="13"/>
      <c r="R1968" s="247"/>
      <c r="S1968" s="247"/>
      <c r="T1968" s="13"/>
      <c r="U1968" s="13"/>
      <c r="V1968" s="243">
        <f t="shared" si="65"/>
        <v>2999.4861502000003</v>
      </c>
      <c r="W1968" s="30">
        <v>2999.4861502000003</v>
      </c>
      <c r="X1968" s="59">
        <v>2999.4861502000003</v>
      </c>
      <c r="Y1968" s="11" t="s">
        <v>34</v>
      </c>
      <c r="Z1968" s="13"/>
      <c r="AA1968" s="13"/>
      <c r="AB1968" s="13">
        <v>5</v>
      </c>
      <c r="AC1968" s="13"/>
      <c r="AD1968" s="13"/>
    </row>
    <row r="1969" spans="1:31" ht="36" hidden="1" customHeight="1">
      <c r="A1969" s="32">
        <v>61</v>
      </c>
      <c r="B1969" s="209" t="s">
        <v>5794</v>
      </c>
      <c r="C1969" s="209" t="s">
        <v>5795</v>
      </c>
      <c r="D1969" s="129" t="s">
        <v>32</v>
      </c>
      <c r="E1969" s="129" t="s">
        <v>5796</v>
      </c>
      <c r="F1969" s="24">
        <v>18921663</v>
      </c>
      <c r="G1969" s="247"/>
      <c r="H1969" s="247"/>
      <c r="I1969" s="247"/>
      <c r="J1969" s="247"/>
      <c r="K1969" s="247">
        <v>20.64</v>
      </c>
      <c r="L1969" s="247"/>
      <c r="M1969" s="247"/>
      <c r="N1969" s="247"/>
      <c r="O1969" s="247"/>
      <c r="P1969" s="247"/>
      <c r="Q1969" s="13"/>
      <c r="R1969" s="247"/>
      <c r="S1969" s="247">
        <v>0.56999999999999995</v>
      </c>
      <c r="T1969" s="13"/>
      <c r="U1969" s="13"/>
      <c r="V1969" s="243">
        <f t="shared" si="65"/>
        <v>2941.2867009000001</v>
      </c>
      <c r="W1969" s="30">
        <v>2941.2867009000001</v>
      </c>
      <c r="X1969" s="59">
        <v>2941.2867009000001</v>
      </c>
      <c r="Y1969" s="11" t="s">
        <v>34</v>
      </c>
      <c r="Z1969" s="13">
        <v>57</v>
      </c>
      <c r="AA1969" s="13">
        <v>58</v>
      </c>
      <c r="AB1969" s="13">
        <v>5</v>
      </c>
      <c r="AC1969" s="38" t="s">
        <v>5797</v>
      </c>
      <c r="AD1969" s="13">
        <v>2925</v>
      </c>
    </row>
    <row r="1970" spans="1:31" ht="36" hidden="1" customHeight="1">
      <c r="A1970" s="32">
        <v>62</v>
      </c>
      <c r="B1970" s="209" t="s">
        <v>5798</v>
      </c>
      <c r="C1970" s="209" t="s">
        <v>5799</v>
      </c>
      <c r="D1970" s="129" t="s">
        <v>539</v>
      </c>
      <c r="E1970" s="248" t="s">
        <v>758</v>
      </c>
      <c r="F1970" s="24">
        <v>18522066</v>
      </c>
      <c r="G1970" s="247"/>
      <c r="H1970" s="247"/>
      <c r="I1970" s="247"/>
      <c r="J1970" s="247"/>
      <c r="K1970" s="247">
        <v>151.35999999999999</v>
      </c>
      <c r="L1970" s="247"/>
      <c r="M1970" s="247"/>
      <c r="N1970" s="247"/>
      <c r="O1970" s="247"/>
      <c r="P1970" s="247"/>
      <c r="Q1970" s="13"/>
      <c r="R1970" s="247"/>
      <c r="S1970" s="247">
        <v>91</v>
      </c>
      <c r="T1970" s="13"/>
      <c r="U1970" s="13"/>
      <c r="V1970" s="243">
        <f t="shared" si="65"/>
        <v>3111.5319838000005</v>
      </c>
      <c r="W1970" s="30">
        <v>3111.5319838000005</v>
      </c>
      <c r="X1970" s="59">
        <v>3111.5319838000005</v>
      </c>
      <c r="Y1970" s="247" t="s">
        <v>34</v>
      </c>
      <c r="Z1970" s="13">
        <v>57</v>
      </c>
      <c r="AA1970" s="13">
        <v>58</v>
      </c>
      <c r="AB1970" s="13">
        <v>6</v>
      </c>
      <c r="AC1970" s="13"/>
      <c r="AD1970" s="13"/>
      <c r="AE1970" s="10">
        <f>AE1969+1</f>
        <v>1</v>
      </c>
    </row>
    <row r="1971" spans="1:31" ht="36" hidden="1" customHeight="1">
      <c r="A1971" s="32">
        <v>63</v>
      </c>
      <c r="B1971" s="209" t="s">
        <v>5800</v>
      </c>
      <c r="C1971" s="209" t="s">
        <v>5801</v>
      </c>
      <c r="D1971" s="129" t="s">
        <v>32</v>
      </c>
      <c r="E1971" s="129" t="s">
        <v>5704</v>
      </c>
      <c r="F1971" s="24">
        <v>18244987</v>
      </c>
      <c r="G1971" s="247"/>
      <c r="H1971" s="247"/>
      <c r="I1971" s="247"/>
      <c r="J1971" s="247"/>
      <c r="K1971" s="247"/>
      <c r="L1971" s="247"/>
      <c r="M1971" s="247"/>
      <c r="N1971" s="247"/>
      <c r="O1971" s="247"/>
      <c r="P1971" s="247"/>
      <c r="Q1971" s="13"/>
      <c r="R1971" s="247"/>
      <c r="S1971" s="247"/>
      <c r="T1971" s="13"/>
      <c r="U1971" s="13"/>
      <c r="V1971" s="243">
        <f t="shared" si="65"/>
        <v>2815.2014941000002</v>
      </c>
      <c r="W1971" s="30">
        <v>2815.2014941000002</v>
      </c>
      <c r="X1971" s="59">
        <v>2815.2014941000002</v>
      </c>
      <c r="Y1971" s="11" t="s">
        <v>34</v>
      </c>
      <c r="Z1971" s="13"/>
      <c r="AA1971" s="13"/>
      <c r="AB1971" s="13">
        <v>5</v>
      </c>
      <c r="AC1971" s="13"/>
      <c r="AD1971" s="13"/>
    </row>
    <row r="1972" spans="1:31" ht="36" hidden="1" customHeight="1">
      <c r="A1972" s="32">
        <v>64</v>
      </c>
      <c r="B1972" s="209" t="s">
        <v>5802</v>
      </c>
      <c r="C1972" s="209" t="s">
        <v>5635</v>
      </c>
      <c r="D1972" s="129" t="s">
        <v>32</v>
      </c>
      <c r="E1972" s="129" t="s">
        <v>5640</v>
      </c>
      <c r="F1972" s="24">
        <v>17659706</v>
      </c>
      <c r="G1972" s="247"/>
      <c r="H1972" s="247"/>
      <c r="I1972" s="247"/>
      <c r="J1972" s="247"/>
      <c r="K1972" s="247"/>
      <c r="L1972" s="247"/>
      <c r="M1972" s="247"/>
      <c r="N1972" s="247"/>
      <c r="O1972" s="247"/>
      <c r="P1972" s="247"/>
      <c r="Q1972" s="13"/>
      <c r="R1972" s="247"/>
      <c r="S1972" s="247"/>
      <c r="T1972" s="13"/>
      <c r="U1972" s="13"/>
      <c r="V1972" s="243">
        <f t="shared" si="65"/>
        <v>2724.8926358000003</v>
      </c>
      <c r="W1972" s="30">
        <v>2724.8926358000003</v>
      </c>
      <c r="X1972" s="59">
        <v>2724.8926358000003</v>
      </c>
      <c r="Y1972" s="11" t="s">
        <v>34</v>
      </c>
      <c r="Z1972" s="13"/>
      <c r="AA1972" s="13"/>
      <c r="AB1972" s="13">
        <v>5</v>
      </c>
      <c r="AC1972" s="13"/>
      <c r="AD1972" s="13"/>
    </row>
    <row r="1973" spans="1:31" ht="36" hidden="1" customHeight="1">
      <c r="A1973" s="32">
        <v>65</v>
      </c>
      <c r="B1973" s="209" t="s">
        <v>5803</v>
      </c>
      <c r="C1973" s="209" t="s">
        <v>5804</v>
      </c>
      <c r="D1973" s="129" t="s">
        <v>32</v>
      </c>
      <c r="E1973" s="129" t="s">
        <v>5805</v>
      </c>
      <c r="F1973" s="24">
        <v>17540562</v>
      </c>
      <c r="G1973" s="247"/>
      <c r="H1973" s="247"/>
      <c r="I1973" s="247"/>
      <c r="J1973" s="247"/>
      <c r="K1973" s="247"/>
      <c r="L1973" s="247"/>
      <c r="M1973" s="247"/>
      <c r="N1973" s="247"/>
      <c r="O1973" s="247"/>
      <c r="P1973" s="247"/>
      <c r="Q1973" s="13"/>
      <c r="R1973" s="247"/>
      <c r="S1973" s="247"/>
      <c r="T1973" s="13"/>
      <c r="U1973" s="13"/>
      <c r="V1973" s="243">
        <f t="shared" si="65"/>
        <v>2706.5087166000003</v>
      </c>
      <c r="W1973" s="30">
        <v>2706.5087166000003</v>
      </c>
      <c r="X1973" s="59">
        <v>2706.5087166000003</v>
      </c>
      <c r="Y1973" s="11" t="s">
        <v>34</v>
      </c>
      <c r="Z1973" s="13">
        <v>57</v>
      </c>
      <c r="AA1973" s="13">
        <v>58</v>
      </c>
      <c r="AB1973" s="13">
        <v>5</v>
      </c>
      <c r="AC1973" s="38" t="s">
        <v>5806</v>
      </c>
      <c r="AD1973" s="13">
        <v>2924</v>
      </c>
    </row>
    <row r="1974" spans="1:31" ht="36" hidden="1" customHeight="1">
      <c r="A1974" s="32">
        <v>66</v>
      </c>
      <c r="B1974" s="209" t="s">
        <v>5807</v>
      </c>
      <c r="C1974" s="209" t="s">
        <v>5808</v>
      </c>
      <c r="D1974" s="129" t="s">
        <v>539</v>
      </c>
      <c r="E1974" s="129" t="s">
        <v>5809</v>
      </c>
      <c r="F1974" s="24">
        <v>18053979</v>
      </c>
      <c r="G1974" s="247"/>
      <c r="H1974" s="247"/>
      <c r="I1974" s="247"/>
      <c r="J1974" s="247"/>
      <c r="K1974" s="247"/>
      <c r="L1974" s="247"/>
      <c r="M1974" s="247"/>
      <c r="N1974" s="247"/>
      <c r="O1974" s="247"/>
      <c r="P1974" s="247"/>
      <c r="Q1974" s="13"/>
      <c r="R1974" s="247"/>
      <c r="S1974" s="247"/>
      <c r="T1974" s="13"/>
      <c r="U1974" s="13"/>
      <c r="V1974" s="243">
        <f t="shared" si="65"/>
        <v>2785.7289597000004</v>
      </c>
      <c r="W1974" s="30">
        <v>2703.4659206000001</v>
      </c>
      <c r="X1974" s="59">
        <v>2785.7289597000004</v>
      </c>
      <c r="Y1974" s="247" t="s">
        <v>51</v>
      </c>
      <c r="Z1974" s="13">
        <v>57</v>
      </c>
      <c r="AA1974" s="13">
        <v>58</v>
      </c>
      <c r="AB1974" s="13">
        <v>6</v>
      </c>
      <c r="AC1974" s="38" t="s">
        <v>5810</v>
      </c>
      <c r="AD1974" s="13">
        <v>2950</v>
      </c>
      <c r="AE1974" s="10">
        <f>AE1973+1</f>
        <v>1</v>
      </c>
    </row>
    <row r="1975" spans="1:31" ht="36" hidden="1" customHeight="1">
      <c r="A1975" s="32">
        <v>67</v>
      </c>
      <c r="B1975" s="209" t="s">
        <v>5811</v>
      </c>
      <c r="C1975" s="209" t="s">
        <v>5812</v>
      </c>
      <c r="D1975" s="129" t="s">
        <v>539</v>
      </c>
      <c r="E1975" s="250" t="s">
        <v>1264</v>
      </c>
      <c r="F1975" s="24">
        <v>17450000</v>
      </c>
      <c r="G1975" s="247"/>
      <c r="H1975" s="247"/>
      <c r="I1975" s="247"/>
      <c r="J1975" s="247"/>
      <c r="K1975" s="247">
        <v>31</v>
      </c>
      <c r="L1975" s="247"/>
      <c r="M1975" s="247"/>
      <c r="N1975" s="247"/>
      <c r="O1975" s="247">
        <v>71</v>
      </c>
      <c r="P1975" s="247"/>
      <c r="Q1975" s="13"/>
      <c r="R1975" s="247"/>
      <c r="S1975" s="247"/>
      <c r="T1975" s="13"/>
      <c r="U1975" s="13"/>
      <c r="V1975" s="243">
        <f t="shared" si="65"/>
        <v>2798.7050000000004</v>
      </c>
      <c r="W1975" s="30">
        <v>2798.7050000000004</v>
      </c>
      <c r="X1975" s="59">
        <v>2798.7050000000004</v>
      </c>
      <c r="Y1975" s="247" t="s">
        <v>34</v>
      </c>
      <c r="Z1975" s="13"/>
      <c r="AA1975" s="13"/>
      <c r="AB1975" s="13">
        <v>6</v>
      </c>
      <c r="AC1975" s="13"/>
      <c r="AD1975" s="13"/>
      <c r="AE1975" s="10">
        <f>AE1974+1</f>
        <v>2</v>
      </c>
    </row>
    <row r="1976" spans="1:31" ht="36" hidden="1" customHeight="1">
      <c r="A1976" s="32">
        <v>68</v>
      </c>
      <c r="B1976" s="209" t="s">
        <v>5813</v>
      </c>
      <c r="C1976" s="249" t="s">
        <v>5814</v>
      </c>
      <c r="D1976" s="129" t="s">
        <v>32</v>
      </c>
      <c r="E1976" s="92" t="s">
        <v>5815</v>
      </c>
      <c r="F1976" s="24">
        <v>17380132</v>
      </c>
      <c r="G1976" s="247"/>
      <c r="H1976" s="247"/>
      <c r="I1976" s="247"/>
      <c r="J1976" s="247"/>
      <c r="K1976" s="247"/>
      <c r="L1976" s="247"/>
      <c r="M1976" s="247"/>
      <c r="N1976" s="247"/>
      <c r="O1976" s="247"/>
      <c r="P1976" s="247"/>
      <c r="Q1976" s="13"/>
      <c r="R1976" s="247"/>
      <c r="S1976" s="247"/>
      <c r="T1976" s="13"/>
      <c r="U1976" s="13"/>
      <c r="V1976" s="243">
        <f t="shared" si="65"/>
        <v>2681.7543676</v>
      </c>
      <c r="W1976" s="30">
        <v>2681.7543676</v>
      </c>
      <c r="X1976" s="59">
        <v>2681.7543676</v>
      </c>
      <c r="Y1976" s="11" t="s">
        <v>34</v>
      </c>
      <c r="Z1976" s="13">
        <v>57</v>
      </c>
      <c r="AA1976" s="13">
        <v>58</v>
      </c>
      <c r="AB1976" s="13">
        <v>5</v>
      </c>
      <c r="AC1976" s="38" t="s">
        <v>5816</v>
      </c>
      <c r="AD1976" s="13">
        <v>3021</v>
      </c>
    </row>
    <row r="1977" spans="1:31" ht="36" hidden="1" customHeight="1">
      <c r="A1977" s="32">
        <v>69</v>
      </c>
      <c r="B1977" s="209" t="s">
        <v>5817</v>
      </c>
      <c r="C1977" s="209" t="s">
        <v>5818</v>
      </c>
      <c r="D1977" s="129" t="s">
        <v>32</v>
      </c>
      <c r="E1977" s="257" t="s">
        <v>5704</v>
      </c>
      <c r="F1977" s="24">
        <v>17199134</v>
      </c>
      <c r="G1977" s="247"/>
      <c r="H1977" s="247"/>
      <c r="I1977" s="247"/>
      <c r="J1977" s="247"/>
      <c r="K1977" s="247">
        <v>171.14</v>
      </c>
      <c r="L1977" s="247"/>
      <c r="M1977" s="247"/>
      <c r="N1977" s="247"/>
      <c r="O1977" s="247"/>
      <c r="P1977" s="247"/>
      <c r="Q1977" s="13"/>
      <c r="R1977" s="247"/>
      <c r="S1977" s="247"/>
      <c r="T1977" s="13"/>
      <c r="U1977" s="13"/>
      <c r="V1977" s="243">
        <f t="shared" si="65"/>
        <v>2828.3891762000003</v>
      </c>
      <c r="W1977" s="30">
        <v>2828.3891762000003</v>
      </c>
      <c r="X1977" s="59">
        <v>2828.3891762000003</v>
      </c>
      <c r="Y1977" s="11" t="s">
        <v>34</v>
      </c>
      <c r="Z1977" s="13"/>
      <c r="AA1977" s="13"/>
      <c r="AB1977" s="13">
        <v>5</v>
      </c>
      <c r="AC1977" s="13"/>
      <c r="AD1977" s="13"/>
    </row>
    <row r="1978" spans="1:31" ht="36" hidden="1" customHeight="1">
      <c r="A1978" s="32">
        <v>70</v>
      </c>
      <c r="B1978" s="209" t="s">
        <v>5819</v>
      </c>
      <c r="C1978" s="209" t="s">
        <v>5820</v>
      </c>
      <c r="D1978" s="129" t="s">
        <v>32</v>
      </c>
      <c r="E1978" s="129" t="s">
        <v>5821</v>
      </c>
      <c r="F1978" s="24">
        <v>17052466</v>
      </c>
      <c r="G1978" s="247"/>
      <c r="H1978" s="247"/>
      <c r="I1978" s="247"/>
      <c r="J1978" s="247"/>
      <c r="K1978" s="247"/>
      <c r="L1978" s="247"/>
      <c r="M1978" s="247"/>
      <c r="N1978" s="247"/>
      <c r="O1978" s="247"/>
      <c r="P1978" s="247"/>
      <c r="Q1978" s="13"/>
      <c r="R1978" s="247"/>
      <c r="S1978" s="247"/>
      <c r="T1978" s="13"/>
      <c r="U1978" s="13"/>
      <c r="V1978" s="243">
        <f t="shared" si="65"/>
        <v>2631.1955038000001</v>
      </c>
      <c r="W1978" s="30">
        <v>2631.1955038000001</v>
      </c>
      <c r="X1978" s="59">
        <v>2631.1955038000001</v>
      </c>
      <c r="Y1978" s="11" t="s">
        <v>34</v>
      </c>
      <c r="Z1978" s="13">
        <v>57</v>
      </c>
      <c r="AA1978" s="13">
        <v>58</v>
      </c>
      <c r="AB1978" s="13">
        <v>5</v>
      </c>
      <c r="AC1978" s="38" t="s">
        <v>5822</v>
      </c>
      <c r="AD1978" s="13">
        <v>3004</v>
      </c>
    </row>
    <row r="1979" spans="1:31" ht="36" hidden="1" customHeight="1">
      <c r="A1979" s="32">
        <v>71</v>
      </c>
      <c r="B1979" s="209" t="s">
        <v>5823</v>
      </c>
      <c r="C1979" s="209" t="s">
        <v>5824</v>
      </c>
      <c r="D1979" s="129" t="s">
        <v>32</v>
      </c>
      <c r="E1979" s="129" t="s">
        <v>5083</v>
      </c>
      <c r="F1979" s="24">
        <v>16946330</v>
      </c>
      <c r="G1979" s="247"/>
      <c r="H1979" s="247"/>
      <c r="I1979" s="247"/>
      <c r="J1979" s="247"/>
      <c r="K1979" s="247"/>
      <c r="L1979" s="247"/>
      <c r="M1979" s="247"/>
      <c r="N1979" s="247"/>
      <c r="O1979" s="247"/>
      <c r="P1979" s="247"/>
      <c r="Q1979" s="13"/>
      <c r="R1979" s="247"/>
      <c r="S1979" s="247"/>
      <c r="T1979" s="13"/>
      <c r="U1979" s="13"/>
      <c r="V1979" s="243">
        <f t="shared" si="65"/>
        <v>2614.8187190000003</v>
      </c>
      <c r="W1979" s="30">
        <v>2614.8187190000003</v>
      </c>
      <c r="X1979" s="59">
        <v>2614.8187190000003</v>
      </c>
      <c r="Y1979" s="11" t="s">
        <v>34</v>
      </c>
      <c r="Z1979" s="13">
        <v>57</v>
      </c>
      <c r="AA1979" s="13">
        <v>58</v>
      </c>
      <c r="AB1979" s="13">
        <v>5</v>
      </c>
      <c r="AC1979" s="38" t="s">
        <v>5825</v>
      </c>
      <c r="AD1979" s="13">
        <v>3048</v>
      </c>
    </row>
    <row r="1980" spans="1:31" ht="36" hidden="1" customHeight="1">
      <c r="A1980" s="32">
        <v>72</v>
      </c>
      <c r="B1980" s="209" t="s">
        <v>5826</v>
      </c>
      <c r="C1980" s="209" t="s">
        <v>5827</v>
      </c>
      <c r="D1980" s="129" t="s">
        <v>32</v>
      </c>
      <c r="E1980" s="129" t="s">
        <v>5679</v>
      </c>
      <c r="F1980" s="24">
        <v>16501073</v>
      </c>
      <c r="G1980" s="129"/>
      <c r="H1980" s="129"/>
      <c r="I1980" s="247"/>
      <c r="J1980" s="129"/>
      <c r="K1980" s="129"/>
      <c r="L1980" s="129"/>
      <c r="M1980" s="129"/>
      <c r="N1980" s="129"/>
      <c r="O1980" s="129"/>
      <c r="P1980" s="129"/>
      <c r="Q1980" s="13"/>
      <c r="R1980" s="247"/>
      <c r="S1980" s="247"/>
      <c r="T1980" s="13"/>
      <c r="U1980" s="13"/>
      <c r="V1980" s="243">
        <f t="shared" si="65"/>
        <v>2546.1155639000003</v>
      </c>
      <c r="W1980" s="30">
        <v>2546.1155639000003</v>
      </c>
      <c r="X1980" s="59">
        <v>2546.1155639000003</v>
      </c>
      <c r="Y1980" s="11" t="s">
        <v>34</v>
      </c>
      <c r="Z1980" s="13">
        <v>57</v>
      </c>
      <c r="AA1980" s="13">
        <v>58</v>
      </c>
      <c r="AB1980" s="13">
        <v>5</v>
      </c>
      <c r="AC1980" s="38" t="s">
        <v>5828</v>
      </c>
      <c r="AD1980" s="13">
        <v>3031</v>
      </c>
    </row>
    <row r="1981" spans="1:31" ht="36" hidden="1" customHeight="1">
      <c r="A1981" s="32">
        <v>73</v>
      </c>
      <c r="B1981" s="263" t="s">
        <v>5829</v>
      </c>
      <c r="C1981" s="263" t="s">
        <v>5830</v>
      </c>
      <c r="D1981" s="11" t="s">
        <v>32</v>
      </c>
      <c r="E1981" s="250" t="s">
        <v>5831</v>
      </c>
      <c r="F1981" s="14">
        <v>16485871</v>
      </c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3"/>
      <c r="R1981" s="129"/>
      <c r="S1981" s="129"/>
      <c r="T1981" s="13"/>
      <c r="U1981" s="13"/>
      <c r="V1981" s="243">
        <f t="shared" si="65"/>
        <v>2543.7698953000004</v>
      </c>
      <c r="W1981" s="30">
        <v>2543.7698953000004</v>
      </c>
      <c r="X1981" s="59">
        <v>2543.7698953000004</v>
      </c>
      <c r="Y1981" s="11" t="s">
        <v>34</v>
      </c>
      <c r="Z1981" s="13"/>
      <c r="AA1981" s="13"/>
      <c r="AB1981" s="13">
        <v>5</v>
      </c>
      <c r="AC1981" s="13"/>
      <c r="AD1981" s="13"/>
    </row>
    <row r="1982" spans="1:31" ht="36" hidden="1" customHeight="1">
      <c r="A1982" s="32">
        <v>74</v>
      </c>
      <c r="B1982" s="209" t="s">
        <v>5832</v>
      </c>
      <c r="C1982" s="209" t="s">
        <v>5833</v>
      </c>
      <c r="D1982" s="129" t="s">
        <v>32</v>
      </c>
      <c r="E1982" s="129" t="s">
        <v>5834</v>
      </c>
      <c r="F1982" s="24">
        <v>16263643</v>
      </c>
      <c r="G1982" s="247"/>
      <c r="H1982" s="247"/>
      <c r="I1982" s="247"/>
      <c r="J1982" s="247"/>
      <c r="K1982" s="264">
        <v>8.4280000000000008</v>
      </c>
      <c r="L1982" s="264"/>
      <c r="M1982" s="247"/>
      <c r="N1982" s="247"/>
      <c r="O1982" s="264">
        <v>8.76</v>
      </c>
      <c r="P1982" s="264"/>
      <c r="Q1982" s="13"/>
      <c r="R1982" s="247"/>
      <c r="S1982" s="247"/>
      <c r="T1982" s="13"/>
      <c r="U1982" s="13"/>
      <c r="V1982" s="243">
        <f t="shared" si="65"/>
        <v>2527.2746748999998</v>
      </c>
      <c r="W1982" s="30">
        <v>2527.2746748999998</v>
      </c>
      <c r="X1982" s="59">
        <v>2527.2746748999998</v>
      </c>
      <c r="Y1982" s="11" t="s">
        <v>34</v>
      </c>
      <c r="Z1982" s="13">
        <v>57</v>
      </c>
      <c r="AA1982" s="13">
        <v>58</v>
      </c>
      <c r="AB1982" s="13">
        <v>5</v>
      </c>
      <c r="AC1982" s="38" t="s">
        <v>5835</v>
      </c>
      <c r="AD1982" s="13">
        <v>3030</v>
      </c>
    </row>
    <row r="1983" spans="1:31" ht="36" hidden="1" customHeight="1">
      <c r="A1983" s="32">
        <v>75</v>
      </c>
      <c r="B1983" s="209" t="s">
        <v>5836</v>
      </c>
      <c r="C1983" s="249" t="s">
        <v>5837</v>
      </c>
      <c r="D1983" s="129" t="s">
        <v>32</v>
      </c>
      <c r="E1983" s="92" t="s">
        <v>5838</v>
      </c>
      <c r="F1983" s="24">
        <v>15922888</v>
      </c>
      <c r="G1983" s="247"/>
      <c r="H1983" s="247"/>
      <c r="I1983" s="247"/>
      <c r="J1983" s="247"/>
      <c r="K1983" s="247">
        <v>30.96</v>
      </c>
      <c r="L1983" s="247"/>
      <c r="M1983" s="247">
        <v>29.24</v>
      </c>
      <c r="N1983" s="247"/>
      <c r="O1983" s="247"/>
      <c r="P1983" s="247"/>
      <c r="Q1983" s="13"/>
      <c r="R1983" s="247"/>
      <c r="S1983" s="247"/>
      <c r="T1983" s="13"/>
      <c r="U1983" s="13"/>
      <c r="V1983" s="243">
        <f t="shared" si="65"/>
        <v>2517.4284184000003</v>
      </c>
      <c r="W1983" s="30">
        <v>2517.4284184000003</v>
      </c>
      <c r="X1983" s="59">
        <v>2517.4284184000003</v>
      </c>
      <c r="Y1983" s="11" t="s">
        <v>34</v>
      </c>
      <c r="Z1983" s="13">
        <v>57</v>
      </c>
      <c r="AA1983" s="13">
        <v>58</v>
      </c>
      <c r="AB1983" s="13">
        <v>5</v>
      </c>
      <c r="AC1983" s="38" t="s">
        <v>5839</v>
      </c>
      <c r="AD1983" s="13">
        <v>3003</v>
      </c>
    </row>
    <row r="1984" spans="1:31" ht="36" hidden="1" customHeight="1">
      <c r="A1984" s="32">
        <v>76</v>
      </c>
      <c r="B1984" s="209" t="s">
        <v>5840</v>
      </c>
      <c r="C1984" s="209" t="s">
        <v>5841</v>
      </c>
      <c r="D1984" s="129" t="s">
        <v>32</v>
      </c>
      <c r="E1984" s="248" t="s">
        <v>5842</v>
      </c>
      <c r="F1984" s="24">
        <v>15628050</v>
      </c>
      <c r="G1984" s="247"/>
      <c r="H1984" s="247"/>
      <c r="I1984" s="247"/>
      <c r="J1984" s="247"/>
      <c r="K1984" s="247"/>
      <c r="L1984" s="247"/>
      <c r="M1984" s="247"/>
      <c r="N1984" s="247"/>
      <c r="O1984" s="247"/>
      <c r="P1984" s="247"/>
      <c r="Q1984" s="13"/>
      <c r="R1984" s="247"/>
      <c r="S1984" s="247"/>
      <c r="T1984" s="13"/>
      <c r="U1984" s="13"/>
      <c r="V1984" s="243">
        <f t="shared" si="65"/>
        <v>2411.4081150000002</v>
      </c>
      <c r="W1984" s="30">
        <v>2411</v>
      </c>
      <c r="X1984" s="59">
        <v>2411</v>
      </c>
      <c r="Y1984" s="11" t="s">
        <v>34</v>
      </c>
      <c r="Z1984" s="13"/>
      <c r="AA1984" s="13"/>
      <c r="AB1984" s="13">
        <v>5</v>
      </c>
      <c r="AC1984" s="13"/>
      <c r="AD1984" s="13"/>
    </row>
    <row r="1985" spans="1:31" ht="36" hidden="1" customHeight="1">
      <c r="A1985" s="32">
        <v>77</v>
      </c>
      <c r="B1985" s="209" t="s">
        <v>5843</v>
      </c>
      <c r="C1985" s="209" t="s">
        <v>5844</v>
      </c>
      <c r="D1985" s="129" t="s">
        <v>32</v>
      </c>
      <c r="E1985" s="250" t="s">
        <v>4147</v>
      </c>
      <c r="F1985" s="24">
        <v>14400000</v>
      </c>
      <c r="G1985" s="247"/>
      <c r="H1985" s="247"/>
      <c r="I1985" s="247"/>
      <c r="J1985" s="247"/>
      <c r="K1985" s="247">
        <v>137.6</v>
      </c>
      <c r="L1985" s="247"/>
      <c r="M1985" s="247"/>
      <c r="N1985" s="247"/>
      <c r="O1985" s="247"/>
      <c r="P1985" s="247"/>
      <c r="Q1985" s="13"/>
      <c r="R1985" s="247"/>
      <c r="S1985" s="247"/>
      <c r="T1985" s="13"/>
      <c r="U1985" s="13"/>
      <c r="V1985" s="243">
        <f t="shared" si="65"/>
        <v>2362.2719999999999</v>
      </c>
      <c r="W1985" s="30">
        <v>2362.2719999999999</v>
      </c>
      <c r="X1985" s="59">
        <v>2362.2719999999999</v>
      </c>
      <c r="Y1985" s="11" t="s">
        <v>34</v>
      </c>
      <c r="Z1985" s="13">
        <v>57</v>
      </c>
      <c r="AA1985" s="13">
        <v>58</v>
      </c>
      <c r="AB1985" s="13">
        <v>5</v>
      </c>
      <c r="AC1985" s="38" t="s">
        <v>5845</v>
      </c>
      <c r="AD1985" s="13">
        <v>2984</v>
      </c>
    </row>
    <row r="1986" spans="1:31" ht="36" hidden="1" customHeight="1">
      <c r="A1986" s="32">
        <v>78</v>
      </c>
      <c r="B1986" s="209" t="s">
        <v>5846</v>
      </c>
      <c r="C1986" s="209" t="s">
        <v>5847</v>
      </c>
      <c r="D1986" s="129" t="s">
        <v>539</v>
      </c>
      <c r="E1986" s="129" t="s">
        <v>1843</v>
      </c>
      <c r="F1986" s="24">
        <v>14694244</v>
      </c>
      <c r="G1986" s="247"/>
      <c r="H1986" s="247"/>
      <c r="I1986" s="247"/>
      <c r="J1986" s="247"/>
      <c r="K1986" s="247"/>
      <c r="L1986" s="247"/>
      <c r="M1986" s="247"/>
      <c r="N1986" s="247"/>
      <c r="O1986" s="247"/>
      <c r="P1986" s="247"/>
      <c r="Q1986" s="13"/>
      <c r="R1986" s="247"/>
      <c r="S1986" s="247"/>
      <c r="T1986" s="13"/>
      <c r="U1986" s="13"/>
      <c r="V1986" s="243">
        <f t="shared" si="65"/>
        <v>2267.3218492000001</v>
      </c>
      <c r="W1986" s="30">
        <v>2202.1270132</v>
      </c>
      <c r="X1986" s="59">
        <v>2267.3218492000001</v>
      </c>
      <c r="Y1986" s="247" t="s">
        <v>51</v>
      </c>
      <c r="Z1986" s="13"/>
      <c r="AA1986" s="13"/>
      <c r="AB1986" s="13">
        <v>6</v>
      </c>
      <c r="AC1986" s="13"/>
      <c r="AD1986" s="13"/>
      <c r="AE1986" s="10">
        <f>AE1985+1</f>
        <v>1</v>
      </c>
    </row>
    <row r="1987" spans="1:31" ht="36" hidden="1" customHeight="1">
      <c r="A1987" s="32">
        <v>79</v>
      </c>
      <c r="B1987" s="209" t="s">
        <v>5848</v>
      </c>
      <c r="C1987" s="209" t="s">
        <v>5849</v>
      </c>
      <c r="D1987" s="129" t="s">
        <v>539</v>
      </c>
      <c r="E1987" s="248" t="s">
        <v>1843</v>
      </c>
      <c r="F1987" s="24">
        <v>15611376</v>
      </c>
      <c r="G1987" s="247"/>
      <c r="H1987" s="247"/>
      <c r="I1987" s="247"/>
      <c r="J1987" s="247"/>
      <c r="K1987" s="247"/>
      <c r="L1987" s="247"/>
      <c r="M1987" s="247"/>
      <c r="N1987" s="247"/>
      <c r="O1987" s="247"/>
      <c r="P1987" s="247"/>
      <c r="Q1987" s="13"/>
      <c r="R1987" s="247"/>
      <c r="S1987" s="247"/>
      <c r="T1987" s="13"/>
      <c r="U1987" s="13"/>
      <c r="V1987" s="243">
        <f t="shared" si="65"/>
        <v>2408.8353168000003</v>
      </c>
      <c r="W1987" s="30">
        <v>2176</v>
      </c>
      <c r="X1987" s="59">
        <v>2408.8353168000003</v>
      </c>
      <c r="Y1987" s="247" t="s">
        <v>51</v>
      </c>
      <c r="Z1987" s="13"/>
      <c r="AA1987" s="13"/>
      <c r="AB1987" s="13">
        <v>6</v>
      </c>
      <c r="AC1987" s="13"/>
      <c r="AD1987" s="13"/>
      <c r="AE1987" s="10">
        <f>AE1986+1</f>
        <v>2</v>
      </c>
    </row>
    <row r="1988" spans="1:31" ht="36" hidden="1" customHeight="1">
      <c r="A1988" s="32">
        <v>80</v>
      </c>
      <c r="B1988" s="265" t="s">
        <v>5850</v>
      </c>
      <c r="C1988" s="265" t="s">
        <v>5851</v>
      </c>
      <c r="D1988" s="129" t="s">
        <v>32</v>
      </c>
      <c r="E1988" s="266" t="s">
        <v>5852</v>
      </c>
      <c r="F1988" s="24">
        <v>13973740</v>
      </c>
      <c r="G1988" s="247"/>
      <c r="H1988" s="247"/>
      <c r="I1988" s="247"/>
      <c r="J1988" s="247"/>
      <c r="K1988" s="247"/>
      <c r="L1988" s="247"/>
      <c r="M1988" s="247"/>
      <c r="N1988" s="247"/>
      <c r="O1988" s="247"/>
      <c r="P1988" s="247"/>
      <c r="Q1988" s="13"/>
      <c r="R1988" s="247"/>
      <c r="S1988" s="247"/>
      <c r="T1988" s="13"/>
      <c r="U1988" s="13"/>
      <c r="V1988" s="243">
        <f t="shared" si="65"/>
        <v>2156.1480820000002</v>
      </c>
      <c r="W1988" s="30">
        <v>2156.1480820000002</v>
      </c>
      <c r="X1988" s="59">
        <v>2156.1480820000002</v>
      </c>
      <c r="Y1988" s="11" t="s">
        <v>34</v>
      </c>
      <c r="Z1988" s="13">
        <v>57</v>
      </c>
      <c r="AA1988" s="13">
        <v>58</v>
      </c>
      <c r="AB1988" s="13">
        <v>5</v>
      </c>
      <c r="AC1988" s="38" t="s">
        <v>5853</v>
      </c>
      <c r="AD1988" s="13">
        <v>3052</v>
      </c>
      <c r="AE1988" s="10">
        <f>AE1987+1</f>
        <v>3</v>
      </c>
    </row>
    <row r="1989" spans="1:31" ht="36" hidden="1" customHeight="1">
      <c r="A1989" s="32">
        <v>81</v>
      </c>
      <c r="B1989" s="209" t="s">
        <v>5854</v>
      </c>
      <c r="C1989" s="209" t="s">
        <v>5855</v>
      </c>
      <c r="D1989" s="129" t="s">
        <v>32</v>
      </c>
      <c r="E1989" s="129" t="s">
        <v>5856</v>
      </c>
      <c r="F1989" s="24">
        <v>13923231</v>
      </c>
      <c r="G1989" s="247"/>
      <c r="H1989" s="247"/>
      <c r="I1989" s="247"/>
      <c r="J1989" s="247"/>
      <c r="K1989" s="247"/>
      <c r="L1989" s="247"/>
      <c r="M1989" s="247"/>
      <c r="N1989" s="247"/>
      <c r="O1989" s="247"/>
      <c r="P1989" s="247"/>
      <c r="Q1989" s="13"/>
      <c r="R1989" s="247"/>
      <c r="S1989" s="247"/>
      <c r="T1989" s="13"/>
      <c r="U1989" s="13"/>
      <c r="V1989" s="243">
        <f t="shared" si="65"/>
        <v>2148.3545432999999</v>
      </c>
      <c r="W1989" s="30">
        <v>2148.3545432999999</v>
      </c>
      <c r="X1989" s="59">
        <v>2148.3545432999999</v>
      </c>
      <c r="Y1989" s="11" t="s">
        <v>34</v>
      </c>
      <c r="Z1989" s="13">
        <v>57</v>
      </c>
      <c r="AA1989" s="13">
        <v>58</v>
      </c>
      <c r="AB1989" s="13">
        <v>5</v>
      </c>
      <c r="AC1989" s="38" t="s">
        <v>5857</v>
      </c>
      <c r="AD1989" s="13">
        <v>2994</v>
      </c>
    </row>
    <row r="1990" spans="1:31" ht="36" hidden="1" customHeight="1">
      <c r="A1990" s="32">
        <v>82</v>
      </c>
      <c r="B1990" s="209" t="s">
        <v>5858</v>
      </c>
      <c r="C1990" s="209" t="s">
        <v>5859</v>
      </c>
      <c r="D1990" s="129" t="s">
        <v>539</v>
      </c>
      <c r="E1990" s="129" t="s">
        <v>147</v>
      </c>
      <c r="F1990" s="24">
        <v>13900172</v>
      </c>
      <c r="G1990" s="247"/>
      <c r="H1990" s="247"/>
      <c r="I1990" s="247"/>
      <c r="J1990" s="247"/>
      <c r="K1990" s="247">
        <v>316.30799999999999</v>
      </c>
      <c r="L1990" s="247"/>
      <c r="M1990" s="247"/>
      <c r="N1990" s="247"/>
      <c r="O1990" s="247"/>
      <c r="P1990" s="247"/>
      <c r="Q1990" s="13"/>
      <c r="R1990" s="247"/>
      <c r="S1990" s="247">
        <v>103.6</v>
      </c>
      <c r="T1990" s="13"/>
      <c r="U1990" s="13"/>
      <c r="V1990" s="243">
        <f t="shared" si="65"/>
        <v>2580.3546996</v>
      </c>
      <c r="W1990" s="30">
        <v>2580.3546996</v>
      </c>
      <c r="X1990" s="59">
        <v>2580.3546996</v>
      </c>
      <c r="Y1990" s="247" t="s">
        <v>34</v>
      </c>
      <c r="Z1990" s="13">
        <v>57</v>
      </c>
      <c r="AA1990" s="13">
        <v>58</v>
      </c>
      <c r="AB1990" s="13">
        <v>6</v>
      </c>
      <c r="AC1990" s="38" t="s">
        <v>5860</v>
      </c>
      <c r="AD1990" s="13">
        <v>2953</v>
      </c>
      <c r="AE1990" s="10">
        <f>AE1989+1</f>
        <v>1</v>
      </c>
    </row>
    <row r="1991" spans="1:31" ht="36" hidden="1" customHeight="1">
      <c r="A1991" s="32">
        <v>83</v>
      </c>
      <c r="B1991" s="209" t="s">
        <v>5861</v>
      </c>
      <c r="C1991" s="209" t="s">
        <v>5862</v>
      </c>
      <c r="D1991" s="129" t="s">
        <v>32</v>
      </c>
      <c r="E1991" s="248" t="s">
        <v>5863</v>
      </c>
      <c r="F1991" s="24">
        <v>13816216</v>
      </c>
      <c r="G1991" s="247"/>
      <c r="H1991" s="247"/>
      <c r="I1991" s="247"/>
      <c r="J1991" s="247"/>
      <c r="K1991" s="247">
        <v>41.721179999999997</v>
      </c>
      <c r="L1991" s="247"/>
      <c r="M1991" s="247"/>
      <c r="N1991" s="247"/>
      <c r="O1991" s="247"/>
      <c r="P1991" s="247"/>
      <c r="Q1991" s="13"/>
      <c r="R1991" s="247"/>
      <c r="S1991" s="247">
        <v>109</v>
      </c>
      <c r="T1991" s="13"/>
      <c r="U1991" s="13"/>
      <c r="V1991" s="243">
        <f t="shared" ref="V1991:V2054" si="66">0.0001543*F1991+0.7*G1991+ 0.7*H1991+0.6*I1991+0.5*J1991+1.02*K1991+0.00088*L1991+0.99*M1991+0.00094*N1991+1.05*O1991+0.00083*P1991+1.09*Q1991+0.0009*R1991+1.09*S1991+1*T1991+0*U1991</f>
        <v>2293.2077323999997</v>
      </c>
      <c r="W1991" s="30">
        <v>2293.2077323999997</v>
      </c>
      <c r="X1991" s="59">
        <v>2293.2077323999997</v>
      </c>
      <c r="Y1991" s="11" t="s">
        <v>34</v>
      </c>
      <c r="Z1991" s="13"/>
      <c r="AA1991" s="13"/>
      <c r="AB1991" s="13">
        <v>5</v>
      </c>
      <c r="AC1991" s="13"/>
      <c r="AD1991" s="13"/>
    </row>
    <row r="1992" spans="1:31" ht="36" hidden="1" customHeight="1">
      <c r="A1992" s="32">
        <v>84</v>
      </c>
      <c r="B1992" s="209" t="s">
        <v>5864</v>
      </c>
      <c r="C1992" s="209" t="s">
        <v>5865</v>
      </c>
      <c r="D1992" s="129" t="s">
        <v>1822</v>
      </c>
      <c r="E1992" s="129" t="s">
        <v>5866</v>
      </c>
      <c r="F1992" s="24">
        <v>14176775</v>
      </c>
      <c r="G1992" s="247"/>
      <c r="H1992" s="247"/>
      <c r="I1992" s="247"/>
      <c r="J1992" s="247"/>
      <c r="K1992" s="247"/>
      <c r="L1992" s="247"/>
      <c r="M1992" s="247"/>
      <c r="N1992" s="247"/>
      <c r="O1992" s="247"/>
      <c r="P1992" s="247"/>
      <c r="Q1992" s="13"/>
      <c r="R1992" s="247"/>
      <c r="S1992" s="247"/>
      <c r="T1992" s="13"/>
      <c r="U1992" s="13"/>
      <c r="V1992" s="243">
        <f t="shared" si="66"/>
        <v>2187.4763825</v>
      </c>
      <c r="W1992" s="30">
        <v>2123.5298335000002</v>
      </c>
      <c r="X1992" s="59">
        <v>2187.4763825</v>
      </c>
      <c r="Y1992" s="11" t="s">
        <v>51</v>
      </c>
      <c r="Z1992" s="13"/>
      <c r="AA1992" s="13"/>
      <c r="AB1992" s="13">
        <v>5</v>
      </c>
      <c r="AC1992" s="13"/>
      <c r="AD1992" s="13"/>
    </row>
    <row r="1993" spans="1:31" ht="36" hidden="1" customHeight="1">
      <c r="A1993" s="32">
        <v>85</v>
      </c>
      <c r="B1993" s="209" t="s">
        <v>5867</v>
      </c>
      <c r="C1993" s="209" t="s">
        <v>5868</v>
      </c>
      <c r="D1993" s="129" t="s">
        <v>32</v>
      </c>
      <c r="E1993" s="129" t="s">
        <v>5869</v>
      </c>
      <c r="F1993" s="24">
        <v>13654000</v>
      </c>
      <c r="G1993" s="247"/>
      <c r="H1993" s="247"/>
      <c r="I1993" s="247"/>
      <c r="J1993" s="247"/>
      <c r="K1993" s="247">
        <v>129</v>
      </c>
      <c r="L1993" s="247"/>
      <c r="M1993" s="247"/>
      <c r="N1993" s="247"/>
      <c r="O1993" s="247"/>
      <c r="P1993" s="247"/>
      <c r="Q1993" s="13"/>
      <c r="R1993" s="247"/>
      <c r="S1993" s="247"/>
      <c r="T1993" s="13"/>
      <c r="U1993" s="13"/>
      <c r="V1993" s="243">
        <f t="shared" si="66"/>
        <v>2238.3922000000002</v>
      </c>
      <c r="W1993" s="30">
        <v>2238.3922000000002</v>
      </c>
      <c r="X1993" s="59">
        <v>2238.3922000000002</v>
      </c>
      <c r="Y1993" s="11" t="s">
        <v>34</v>
      </c>
      <c r="Z1993" s="13"/>
      <c r="AA1993" s="13"/>
      <c r="AB1993" s="13">
        <v>5</v>
      </c>
      <c r="AC1993" s="13"/>
      <c r="AD1993" s="13"/>
    </row>
    <row r="1994" spans="1:31" ht="36" hidden="1" customHeight="1">
      <c r="A1994" s="32">
        <v>86</v>
      </c>
      <c r="B1994" s="267" t="s">
        <v>5870</v>
      </c>
      <c r="C1994" s="267" t="s">
        <v>5871</v>
      </c>
      <c r="D1994" s="129" t="s">
        <v>32</v>
      </c>
      <c r="E1994" s="268" t="s">
        <v>5872</v>
      </c>
      <c r="F1994" s="24">
        <v>13602120</v>
      </c>
      <c r="G1994" s="247"/>
      <c r="H1994" s="247"/>
      <c r="I1994" s="247"/>
      <c r="J1994" s="247"/>
      <c r="K1994" s="247"/>
      <c r="L1994" s="247"/>
      <c r="M1994" s="247"/>
      <c r="N1994" s="247"/>
      <c r="O1994" s="247"/>
      <c r="P1994" s="247"/>
      <c r="Q1994" s="13"/>
      <c r="R1994" s="247"/>
      <c r="S1994" s="247"/>
      <c r="T1994" s="13"/>
      <c r="U1994" s="13"/>
      <c r="V1994" s="243">
        <f t="shared" si="66"/>
        <v>2098.807116</v>
      </c>
      <c r="W1994" s="30">
        <v>2098.807116</v>
      </c>
      <c r="X1994" s="59">
        <v>2098.807116</v>
      </c>
      <c r="Y1994" s="11" t="s">
        <v>34</v>
      </c>
      <c r="Z1994" s="13"/>
      <c r="AA1994" s="13"/>
      <c r="AB1994" s="13">
        <v>5</v>
      </c>
      <c r="AC1994" s="13"/>
      <c r="AD1994" s="13"/>
    </row>
    <row r="1995" spans="1:31" ht="36" hidden="1" customHeight="1">
      <c r="A1995" s="32">
        <v>87</v>
      </c>
      <c r="B1995" s="209" t="s">
        <v>5873</v>
      </c>
      <c r="C1995" s="209" t="s">
        <v>5874</v>
      </c>
      <c r="D1995" s="129" t="s">
        <v>32</v>
      </c>
      <c r="E1995" s="129" t="s">
        <v>5856</v>
      </c>
      <c r="F1995" s="24">
        <v>13275638</v>
      </c>
      <c r="G1995" s="247"/>
      <c r="H1995" s="247"/>
      <c r="I1995" s="247"/>
      <c r="J1995" s="247"/>
      <c r="K1995" s="247">
        <v>50</v>
      </c>
      <c r="L1995" s="247"/>
      <c r="M1995" s="247"/>
      <c r="N1995" s="247"/>
      <c r="O1995" s="247"/>
      <c r="P1995" s="247"/>
      <c r="Q1995" s="13"/>
      <c r="R1995" s="247"/>
      <c r="S1995" s="247"/>
      <c r="T1995" s="13"/>
      <c r="U1995" s="13"/>
      <c r="V1995" s="243">
        <f t="shared" si="66"/>
        <v>2099.4309434000002</v>
      </c>
      <c r="W1995" s="30">
        <v>2099.4309434000002</v>
      </c>
      <c r="X1995" s="59">
        <v>2099.4309434000002</v>
      </c>
      <c r="Y1995" s="11" t="s">
        <v>34</v>
      </c>
      <c r="Z1995" s="13">
        <v>57</v>
      </c>
      <c r="AA1995" s="13">
        <v>58</v>
      </c>
      <c r="AB1995" s="13">
        <v>5</v>
      </c>
      <c r="AC1995" s="38" t="s">
        <v>5875</v>
      </c>
      <c r="AD1995" s="13">
        <v>3013</v>
      </c>
    </row>
    <row r="1996" spans="1:31" ht="36" hidden="1" customHeight="1">
      <c r="A1996" s="32">
        <v>88</v>
      </c>
      <c r="B1996" s="209" t="s">
        <v>5876</v>
      </c>
      <c r="C1996" s="209" t="s">
        <v>5877</v>
      </c>
      <c r="D1996" s="129" t="s">
        <v>32</v>
      </c>
      <c r="E1996" s="129" t="s">
        <v>1090</v>
      </c>
      <c r="F1996" s="24">
        <v>13273134</v>
      </c>
      <c r="G1996" s="247"/>
      <c r="H1996" s="247"/>
      <c r="I1996" s="247"/>
      <c r="J1996" s="247"/>
      <c r="K1996" s="247"/>
      <c r="L1996" s="247"/>
      <c r="M1996" s="247"/>
      <c r="N1996" s="247"/>
      <c r="O1996" s="247"/>
      <c r="P1996" s="247"/>
      <c r="Q1996" s="13"/>
      <c r="R1996" s="247"/>
      <c r="S1996" s="247"/>
      <c r="T1996" s="13"/>
      <c r="U1996" s="13"/>
      <c r="V1996" s="243">
        <f t="shared" si="66"/>
        <v>2048.0445761999999</v>
      </c>
      <c r="W1996" s="30">
        <v>2048</v>
      </c>
      <c r="X1996" s="59">
        <v>2048</v>
      </c>
      <c r="Y1996" s="11" t="s">
        <v>34</v>
      </c>
      <c r="Z1996" s="13"/>
      <c r="AA1996" s="13"/>
      <c r="AB1996" s="13">
        <v>5</v>
      </c>
      <c r="AC1996" s="13"/>
      <c r="AD1996" s="13"/>
    </row>
    <row r="1997" spans="1:31" ht="36" hidden="1" customHeight="1">
      <c r="A1997" s="32">
        <v>89</v>
      </c>
      <c r="B1997" s="253" t="s">
        <v>5878</v>
      </c>
      <c r="C1997" s="253" t="s">
        <v>5879</v>
      </c>
      <c r="D1997" s="129" t="s">
        <v>32</v>
      </c>
      <c r="E1997" s="129" t="s">
        <v>5880</v>
      </c>
      <c r="F1997" s="24">
        <v>13190166</v>
      </c>
      <c r="G1997" s="247"/>
      <c r="H1997" s="247"/>
      <c r="I1997" s="247"/>
      <c r="J1997" s="247"/>
      <c r="K1997" s="247"/>
      <c r="L1997" s="247"/>
      <c r="M1997" s="247"/>
      <c r="N1997" s="247"/>
      <c r="O1997" s="247"/>
      <c r="P1997" s="247"/>
      <c r="Q1997" s="13"/>
      <c r="R1997" s="247"/>
      <c r="S1997" s="247"/>
      <c r="T1997" s="13"/>
      <c r="U1997" s="13"/>
      <c r="V1997" s="243">
        <f t="shared" si="66"/>
        <v>2035.2426138000001</v>
      </c>
      <c r="W1997" s="30">
        <v>2035.2426138000001</v>
      </c>
      <c r="X1997" s="59">
        <v>2035.2426138000001</v>
      </c>
      <c r="Y1997" s="11" t="s">
        <v>34</v>
      </c>
      <c r="Z1997" s="13">
        <v>57</v>
      </c>
      <c r="AA1997" s="13">
        <v>58</v>
      </c>
      <c r="AB1997" s="13">
        <v>5</v>
      </c>
      <c r="AC1997" s="38" t="s">
        <v>5881</v>
      </c>
      <c r="AD1997" s="13">
        <v>3049</v>
      </c>
    </row>
    <row r="1998" spans="1:31" ht="36" hidden="1" customHeight="1">
      <c r="A1998" s="32">
        <v>90</v>
      </c>
      <c r="B1998" s="209" t="s">
        <v>5882</v>
      </c>
      <c r="C1998" s="209" t="s">
        <v>5883</v>
      </c>
      <c r="D1998" s="129" t="s">
        <v>32</v>
      </c>
      <c r="E1998" s="250" t="s">
        <v>486</v>
      </c>
      <c r="F1998" s="24">
        <v>13000000</v>
      </c>
      <c r="G1998" s="247"/>
      <c r="H1998" s="247"/>
      <c r="I1998" s="247"/>
      <c r="J1998" s="247"/>
      <c r="K1998" s="247"/>
      <c r="L1998" s="247"/>
      <c r="M1998" s="247"/>
      <c r="N1998" s="247"/>
      <c r="O1998" s="247"/>
      <c r="P1998" s="247"/>
      <c r="Q1998" s="13"/>
      <c r="R1998" s="247"/>
      <c r="S1998" s="247"/>
      <c r="T1998" s="13"/>
      <c r="U1998" s="13"/>
      <c r="V1998" s="243">
        <f t="shared" si="66"/>
        <v>2005.9</v>
      </c>
      <c r="W1998" s="30">
        <v>2005.9</v>
      </c>
      <c r="X1998" s="59">
        <v>2005.9</v>
      </c>
      <c r="Y1998" s="11" t="s">
        <v>34</v>
      </c>
      <c r="Z1998" s="13"/>
      <c r="AA1998" s="13"/>
      <c r="AB1998" s="13">
        <v>5</v>
      </c>
      <c r="AC1998" s="13"/>
      <c r="AD1998" s="13"/>
    </row>
    <row r="1999" spans="1:31" ht="36" hidden="1" customHeight="1">
      <c r="A1999" s="32">
        <v>91</v>
      </c>
      <c r="B1999" s="209" t="s">
        <v>5884</v>
      </c>
      <c r="C1999" s="209" t="s">
        <v>5885</v>
      </c>
      <c r="D1999" s="129" t="s">
        <v>32</v>
      </c>
      <c r="E1999" s="129" t="s">
        <v>5688</v>
      </c>
      <c r="F1999" s="247">
        <v>13063710</v>
      </c>
      <c r="G1999" s="247"/>
      <c r="H1999" s="247"/>
      <c r="I1999" s="247"/>
      <c r="J1999" s="247"/>
      <c r="K1999" s="247"/>
      <c r="L1999" s="247"/>
      <c r="M1999" s="247"/>
      <c r="N1999" s="247"/>
      <c r="O1999" s="247"/>
      <c r="P1999" s="247"/>
      <c r="Q1999" s="13"/>
      <c r="R1999" s="247"/>
      <c r="S1999" s="247"/>
      <c r="T1999" s="13"/>
      <c r="U1999" s="13"/>
      <c r="V1999" s="243">
        <f t="shared" si="66"/>
        <v>2015.7304530000001</v>
      </c>
      <c r="W1999" s="30">
        <v>2005.4371000000001</v>
      </c>
      <c r="X1999" s="59">
        <v>2015.7304530000001</v>
      </c>
      <c r="Y1999" s="11" t="s">
        <v>51</v>
      </c>
      <c r="Z1999" s="13"/>
      <c r="AA1999" s="13"/>
      <c r="AB1999" s="13">
        <v>5</v>
      </c>
      <c r="AC1999" s="13"/>
      <c r="AD1999" s="13"/>
    </row>
    <row r="2000" spans="1:31" ht="36" hidden="1" customHeight="1">
      <c r="A2000" s="32">
        <v>92</v>
      </c>
      <c r="B2000" s="209" t="s">
        <v>5886</v>
      </c>
      <c r="C2000" s="209" t="s">
        <v>5887</v>
      </c>
      <c r="D2000" s="129" t="s">
        <v>32</v>
      </c>
      <c r="E2000" s="250" t="s">
        <v>5083</v>
      </c>
      <c r="F2000" s="24">
        <v>12971821</v>
      </c>
      <c r="G2000" s="247"/>
      <c r="H2000" s="247"/>
      <c r="I2000" s="247"/>
      <c r="J2000" s="247"/>
      <c r="K2000" s="247"/>
      <c r="L2000" s="247"/>
      <c r="M2000" s="247"/>
      <c r="N2000" s="247"/>
      <c r="O2000" s="247"/>
      <c r="P2000" s="247"/>
      <c r="Q2000" s="13"/>
      <c r="R2000" s="247"/>
      <c r="S2000" s="247"/>
      <c r="T2000" s="13"/>
      <c r="U2000" s="13"/>
      <c r="V2000" s="243">
        <f t="shared" si="66"/>
        <v>2001.5519803000002</v>
      </c>
      <c r="W2000" s="30">
        <v>2001.5519803000002</v>
      </c>
      <c r="X2000" s="59">
        <v>2001.5519803000002</v>
      </c>
      <c r="Y2000" s="11" t="s">
        <v>34</v>
      </c>
      <c r="Z2000" s="13">
        <v>57</v>
      </c>
      <c r="AA2000" s="13">
        <v>58</v>
      </c>
      <c r="AB2000" s="13">
        <v>5</v>
      </c>
      <c r="AC2000" s="38" t="s">
        <v>5888</v>
      </c>
      <c r="AD2000" s="13">
        <v>3207</v>
      </c>
    </row>
    <row r="2001" spans="1:31" ht="36" hidden="1" customHeight="1">
      <c r="A2001" s="32">
        <v>93</v>
      </c>
      <c r="B2001" s="38" t="s">
        <v>5889</v>
      </c>
      <c r="C2001" s="209" t="s">
        <v>5890</v>
      </c>
      <c r="D2001" s="129" t="s">
        <v>539</v>
      </c>
      <c r="E2001" s="129" t="s">
        <v>5891</v>
      </c>
      <c r="F2001" s="24">
        <v>12968886</v>
      </c>
      <c r="G2001" s="247"/>
      <c r="H2001" s="247"/>
      <c r="I2001" s="247"/>
      <c r="J2001" s="247"/>
      <c r="K2001" s="247"/>
      <c r="L2001" s="247"/>
      <c r="M2001" s="247"/>
      <c r="N2001" s="247"/>
      <c r="O2001" s="247"/>
      <c r="P2001" s="247"/>
      <c r="Q2001" s="13"/>
      <c r="R2001" s="247"/>
      <c r="S2001" s="247"/>
      <c r="T2001" s="13"/>
      <c r="U2001" s="13"/>
      <c r="V2001" s="243">
        <f t="shared" si="66"/>
        <v>2001.0991098000002</v>
      </c>
      <c r="W2001" s="30">
        <v>2001.0991098000002</v>
      </c>
      <c r="X2001" s="59">
        <v>2001.0991098000002</v>
      </c>
      <c r="Y2001" s="247" t="s">
        <v>34</v>
      </c>
      <c r="Z2001" s="13">
        <v>57</v>
      </c>
      <c r="AA2001" s="13">
        <v>58</v>
      </c>
      <c r="AB2001" s="13">
        <v>6</v>
      </c>
      <c r="AC2001" s="38" t="s">
        <v>5892</v>
      </c>
      <c r="AD2001" s="13">
        <v>3017</v>
      </c>
      <c r="AE2001" s="10">
        <f>AE2000+1</f>
        <v>1</v>
      </c>
    </row>
    <row r="2002" spans="1:31" ht="36" hidden="1" customHeight="1">
      <c r="A2002" s="32">
        <v>94</v>
      </c>
      <c r="B2002" s="209" t="s">
        <v>5893</v>
      </c>
      <c r="C2002" s="209" t="s">
        <v>5894</v>
      </c>
      <c r="D2002" s="129" t="s">
        <v>539</v>
      </c>
      <c r="E2002" s="250" t="s">
        <v>1264</v>
      </c>
      <c r="F2002" s="24">
        <v>12912326</v>
      </c>
      <c r="G2002" s="247"/>
      <c r="H2002" s="247"/>
      <c r="I2002" s="247"/>
      <c r="J2002" s="247"/>
      <c r="K2002" s="247"/>
      <c r="L2002" s="247"/>
      <c r="M2002" s="247"/>
      <c r="N2002" s="247"/>
      <c r="O2002" s="247"/>
      <c r="P2002" s="247"/>
      <c r="Q2002" s="13"/>
      <c r="R2002" s="247"/>
      <c r="S2002" s="247"/>
      <c r="T2002" s="13"/>
      <c r="U2002" s="13"/>
      <c r="V2002" s="243">
        <f t="shared" si="66"/>
        <v>1992.3719018000002</v>
      </c>
      <c r="W2002" s="30">
        <v>1992.3719018000002</v>
      </c>
      <c r="X2002" s="59">
        <v>1992.3719018000002</v>
      </c>
      <c r="Y2002" s="247" t="s">
        <v>34</v>
      </c>
      <c r="Z2002" s="13"/>
      <c r="AA2002" s="13"/>
      <c r="AB2002" s="13">
        <v>6</v>
      </c>
      <c r="AC2002" s="13"/>
      <c r="AD2002" s="13"/>
      <c r="AE2002" s="10">
        <f>AE2001+1</f>
        <v>2</v>
      </c>
    </row>
    <row r="2003" spans="1:31" ht="36" hidden="1" customHeight="1">
      <c r="A2003" s="32">
        <v>95</v>
      </c>
      <c r="B2003" s="209" t="s">
        <v>5895</v>
      </c>
      <c r="C2003" s="209" t="s">
        <v>5896</v>
      </c>
      <c r="D2003" s="129" t="s">
        <v>32</v>
      </c>
      <c r="E2003" s="129" t="s">
        <v>5897</v>
      </c>
      <c r="F2003" s="24">
        <v>12893857</v>
      </c>
      <c r="G2003" s="247"/>
      <c r="H2003" s="247"/>
      <c r="I2003" s="247">
        <v>15283</v>
      </c>
      <c r="J2003" s="247"/>
      <c r="K2003" s="247"/>
      <c r="L2003" s="247"/>
      <c r="M2003" s="247"/>
      <c r="N2003" s="247"/>
      <c r="O2003" s="247"/>
      <c r="P2003" s="247"/>
      <c r="Q2003" s="13"/>
      <c r="R2003" s="247"/>
      <c r="S2003" s="247"/>
      <c r="T2003" s="13"/>
      <c r="U2003" s="13"/>
      <c r="V2003" s="243">
        <f t="shared" si="66"/>
        <v>11159.322135099999</v>
      </c>
      <c r="W2003" s="30">
        <v>11159.322135099999</v>
      </c>
      <c r="X2003" s="59">
        <v>11159.322135099999</v>
      </c>
      <c r="Y2003" s="11" t="s">
        <v>34</v>
      </c>
      <c r="Z2003" s="13">
        <v>57</v>
      </c>
      <c r="AA2003" s="13">
        <v>58</v>
      </c>
      <c r="AB2003" s="13">
        <v>5</v>
      </c>
      <c r="AC2003" s="38" t="s">
        <v>5898</v>
      </c>
      <c r="AD2003" s="13">
        <v>3236</v>
      </c>
    </row>
    <row r="2004" spans="1:31" ht="36" hidden="1" customHeight="1">
      <c r="A2004" s="32">
        <v>96</v>
      </c>
      <c r="B2004" s="269" t="s">
        <v>5899</v>
      </c>
      <c r="C2004" s="269" t="s">
        <v>5900</v>
      </c>
      <c r="D2004" s="129" t="s">
        <v>32</v>
      </c>
      <c r="E2004" s="250" t="s">
        <v>5640</v>
      </c>
      <c r="F2004" s="24">
        <v>12715930</v>
      </c>
      <c r="G2004" s="247"/>
      <c r="H2004" s="247"/>
      <c r="I2004" s="247"/>
      <c r="J2004" s="247"/>
      <c r="K2004" s="247"/>
      <c r="L2004" s="247"/>
      <c r="M2004" s="247"/>
      <c r="N2004" s="247"/>
      <c r="O2004" s="247"/>
      <c r="P2004" s="247"/>
      <c r="Q2004" s="13"/>
      <c r="R2004" s="247"/>
      <c r="S2004" s="247"/>
      <c r="T2004" s="13"/>
      <c r="U2004" s="13"/>
      <c r="V2004" s="243">
        <f t="shared" si="66"/>
        <v>1962.0679990000001</v>
      </c>
      <c r="W2004" s="30">
        <v>1962.0679990000001</v>
      </c>
      <c r="X2004" s="59">
        <v>1962.0679990000001</v>
      </c>
      <c r="Y2004" s="11" t="s">
        <v>34</v>
      </c>
      <c r="Z2004" s="13"/>
      <c r="AA2004" s="13"/>
      <c r="AB2004" s="13">
        <v>5</v>
      </c>
      <c r="AC2004" s="13"/>
      <c r="AD2004" s="13"/>
    </row>
    <row r="2005" spans="1:31" ht="36" hidden="1" customHeight="1">
      <c r="A2005" s="32">
        <v>97</v>
      </c>
      <c r="B2005" s="209" t="s">
        <v>5901</v>
      </c>
      <c r="C2005" s="209" t="s">
        <v>5902</v>
      </c>
      <c r="D2005" s="129" t="s">
        <v>32</v>
      </c>
      <c r="E2005" s="129" t="s">
        <v>5749</v>
      </c>
      <c r="F2005" s="24">
        <v>12632592</v>
      </c>
      <c r="G2005" s="247"/>
      <c r="H2005" s="247"/>
      <c r="I2005" s="247"/>
      <c r="J2005" s="247"/>
      <c r="K2005" s="247"/>
      <c r="L2005" s="247"/>
      <c r="M2005" s="247"/>
      <c r="N2005" s="247"/>
      <c r="O2005" s="247"/>
      <c r="P2005" s="247"/>
      <c r="Q2005" s="13"/>
      <c r="R2005" s="247"/>
      <c r="S2005" s="247"/>
      <c r="T2005" s="13"/>
      <c r="U2005" s="13"/>
      <c r="V2005" s="243">
        <f t="shared" si="66"/>
        <v>1949.2089456000001</v>
      </c>
      <c r="W2005" s="30">
        <v>1949.2089456000001</v>
      </c>
      <c r="X2005" s="59">
        <v>1949.2089456000001</v>
      </c>
      <c r="Y2005" s="11" t="s">
        <v>34</v>
      </c>
      <c r="Z2005" s="13"/>
      <c r="AA2005" s="13"/>
      <c r="AB2005" s="13">
        <v>5</v>
      </c>
      <c r="AC2005" s="13"/>
      <c r="AD2005" s="13"/>
    </row>
    <row r="2006" spans="1:31" ht="36" hidden="1" customHeight="1">
      <c r="A2006" s="32">
        <v>98</v>
      </c>
      <c r="B2006" s="253" t="s">
        <v>5903</v>
      </c>
      <c r="C2006" s="253" t="s">
        <v>5904</v>
      </c>
      <c r="D2006" s="129" t="s">
        <v>32</v>
      </c>
      <c r="E2006" s="254" t="s">
        <v>5905</v>
      </c>
      <c r="F2006" s="14">
        <v>12541354</v>
      </c>
      <c r="G2006" s="247"/>
      <c r="H2006" s="247"/>
      <c r="I2006" s="247"/>
      <c r="J2006" s="247"/>
      <c r="K2006" s="247">
        <v>8.6</v>
      </c>
      <c r="L2006" s="247"/>
      <c r="M2006" s="247"/>
      <c r="N2006" s="247"/>
      <c r="O2006" s="247">
        <v>4.3799999999999999E-2</v>
      </c>
      <c r="P2006" s="247"/>
      <c r="Q2006" s="13"/>
      <c r="R2006" s="247"/>
      <c r="S2006" s="247">
        <v>10</v>
      </c>
      <c r="T2006" s="13"/>
      <c r="U2006" s="13"/>
      <c r="V2006" s="243">
        <f t="shared" si="66"/>
        <v>1954.8489122000003</v>
      </c>
      <c r="W2006" s="30">
        <v>1954.8489122000003</v>
      </c>
      <c r="X2006" s="59">
        <v>1954.8489122000003</v>
      </c>
      <c r="Y2006" s="11" t="s">
        <v>34</v>
      </c>
      <c r="Z2006" s="13">
        <v>57</v>
      </c>
      <c r="AA2006" s="13">
        <v>58</v>
      </c>
      <c r="AB2006" s="13">
        <v>5</v>
      </c>
      <c r="AC2006" s="38" t="s">
        <v>5906</v>
      </c>
      <c r="AD2006" s="13">
        <v>3037</v>
      </c>
    </row>
    <row r="2007" spans="1:31" ht="36" hidden="1" customHeight="1">
      <c r="A2007" s="32">
        <v>99</v>
      </c>
      <c r="B2007" s="209" t="s">
        <v>5907</v>
      </c>
      <c r="C2007" s="209" t="s">
        <v>5908</v>
      </c>
      <c r="D2007" s="129" t="s">
        <v>32</v>
      </c>
      <c r="E2007" s="250" t="s">
        <v>5909</v>
      </c>
      <c r="F2007" s="24">
        <v>12422105</v>
      </c>
      <c r="G2007" s="247"/>
      <c r="H2007" s="247"/>
      <c r="I2007" s="247"/>
      <c r="J2007" s="247"/>
      <c r="K2007" s="247"/>
      <c r="L2007" s="247"/>
      <c r="M2007" s="247"/>
      <c r="N2007" s="247"/>
      <c r="O2007" s="247"/>
      <c r="P2007" s="247"/>
      <c r="Q2007" s="13"/>
      <c r="R2007" s="247"/>
      <c r="S2007" s="247"/>
      <c r="T2007" s="13"/>
      <c r="U2007" s="13"/>
      <c r="V2007" s="243">
        <f t="shared" si="66"/>
        <v>1916.7308015000001</v>
      </c>
      <c r="W2007" s="30">
        <v>1916.7308015000001</v>
      </c>
      <c r="X2007" s="59">
        <v>1916.7308015000001</v>
      </c>
      <c r="Y2007" s="11" t="s">
        <v>34</v>
      </c>
      <c r="Z2007" s="13">
        <v>57</v>
      </c>
      <c r="AA2007" s="13">
        <v>58</v>
      </c>
      <c r="AB2007" s="13">
        <v>5</v>
      </c>
      <c r="AC2007" s="38" t="s">
        <v>5910</v>
      </c>
      <c r="AD2007" s="13">
        <v>2910</v>
      </c>
    </row>
    <row r="2008" spans="1:31" ht="36" hidden="1" customHeight="1">
      <c r="A2008" s="32">
        <v>100</v>
      </c>
      <c r="B2008" s="209" t="s">
        <v>5911</v>
      </c>
      <c r="C2008" s="209" t="s">
        <v>5912</v>
      </c>
      <c r="D2008" s="129" t="s">
        <v>539</v>
      </c>
      <c r="E2008" s="250" t="s">
        <v>1843</v>
      </c>
      <c r="F2008" s="24">
        <v>11908912</v>
      </c>
      <c r="G2008" s="247"/>
      <c r="H2008" s="247"/>
      <c r="I2008" s="247"/>
      <c r="J2008" s="247"/>
      <c r="K2008" s="247">
        <v>8.1183999999999994</v>
      </c>
      <c r="L2008" s="247"/>
      <c r="M2008" s="247"/>
      <c r="N2008" s="247"/>
      <c r="O2008" s="247"/>
      <c r="P2008" s="247"/>
      <c r="Q2008" s="13"/>
      <c r="R2008" s="247"/>
      <c r="S2008" s="247"/>
      <c r="T2008" s="13"/>
      <c r="U2008" s="13"/>
      <c r="V2008" s="243">
        <f t="shared" si="66"/>
        <v>1845.8258896000002</v>
      </c>
      <c r="W2008" s="30">
        <v>1845.8258896000002</v>
      </c>
      <c r="X2008" s="59">
        <v>1845.8258896000002</v>
      </c>
      <c r="Y2008" s="247" t="s">
        <v>34</v>
      </c>
      <c r="Z2008" s="13"/>
      <c r="AA2008" s="13"/>
      <c r="AB2008" s="13">
        <v>6</v>
      </c>
      <c r="AC2008" s="13"/>
      <c r="AD2008" s="13"/>
      <c r="AE2008" s="10">
        <f>AE2007+1</f>
        <v>1</v>
      </c>
    </row>
    <row r="2009" spans="1:31" ht="36" hidden="1" customHeight="1">
      <c r="A2009" s="32">
        <v>101</v>
      </c>
      <c r="B2009" s="209" t="s">
        <v>5913</v>
      </c>
      <c r="C2009" s="209" t="s">
        <v>5914</v>
      </c>
      <c r="D2009" s="129" t="s">
        <v>539</v>
      </c>
      <c r="E2009" s="129" t="s">
        <v>5752</v>
      </c>
      <c r="F2009" s="24">
        <v>11900000</v>
      </c>
      <c r="G2009" s="247"/>
      <c r="H2009" s="247"/>
      <c r="I2009" s="247"/>
      <c r="J2009" s="247"/>
      <c r="K2009" s="247">
        <v>14.62</v>
      </c>
      <c r="L2009" s="247"/>
      <c r="M2009" s="247"/>
      <c r="N2009" s="247"/>
      <c r="O2009" s="247"/>
      <c r="P2009" s="247"/>
      <c r="Q2009" s="13"/>
      <c r="R2009" s="247"/>
      <c r="S2009" s="247"/>
      <c r="T2009" s="13"/>
      <c r="U2009" s="13"/>
      <c r="V2009" s="243">
        <f t="shared" si="66"/>
        <v>1851.0824</v>
      </c>
      <c r="W2009" s="30">
        <v>1851.0824</v>
      </c>
      <c r="X2009" s="59">
        <v>1851.0824</v>
      </c>
      <c r="Y2009" s="247" t="s">
        <v>34</v>
      </c>
      <c r="Z2009" s="13">
        <v>57</v>
      </c>
      <c r="AA2009" s="13">
        <v>58</v>
      </c>
      <c r="AB2009" s="13">
        <v>6</v>
      </c>
      <c r="AC2009" s="38" t="s">
        <v>5915</v>
      </c>
      <c r="AD2009" s="13">
        <v>3016</v>
      </c>
      <c r="AE2009" s="10">
        <f>AE2008+1</f>
        <v>2</v>
      </c>
    </row>
    <row r="2010" spans="1:31" ht="36" hidden="1" customHeight="1">
      <c r="A2010" s="32">
        <v>102</v>
      </c>
      <c r="B2010" s="209" t="s">
        <v>5916</v>
      </c>
      <c r="C2010" s="209" t="s">
        <v>5917</v>
      </c>
      <c r="D2010" s="129" t="s">
        <v>32</v>
      </c>
      <c r="E2010" s="129" t="s">
        <v>5918</v>
      </c>
      <c r="F2010" s="24">
        <v>11682243</v>
      </c>
      <c r="G2010" s="247"/>
      <c r="H2010" s="247"/>
      <c r="I2010" s="247"/>
      <c r="J2010" s="247"/>
      <c r="K2010" s="247">
        <v>15.586639999999999</v>
      </c>
      <c r="L2010" s="247"/>
      <c r="M2010" s="247">
        <v>29.361259999999998</v>
      </c>
      <c r="N2010" s="247"/>
      <c r="O2010" s="247"/>
      <c r="P2010" s="247"/>
      <c r="Q2010" s="13"/>
      <c r="R2010" s="247"/>
      <c r="S2010" s="247"/>
      <c r="T2010" s="13"/>
      <c r="U2010" s="13"/>
      <c r="V2010" s="243">
        <f t="shared" si="66"/>
        <v>1847.5361151000002</v>
      </c>
      <c r="W2010" s="30">
        <v>1847.5361151000002</v>
      </c>
      <c r="X2010" s="59">
        <v>1847.5361151000002</v>
      </c>
      <c r="Y2010" s="11" t="s">
        <v>34</v>
      </c>
      <c r="Z2010" s="13">
        <v>57</v>
      </c>
      <c r="AA2010" s="13">
        <v>58</v>
      </c>
      <c r="AB2010" s="13">
        <v>5</v>
      </c>
      <c r="AC2010" s="38" t="s">
        <v>5919</v>
      </c>
      <c r="AD2010" s="38">
        <v>2988</v>
      </c>
      <c r="AE2010" s="10">
        <f>AE2009+1</f>
        <v>3</v>
      </c>
    </row>
    <row r="2011" spans="1:31" ht="36" hidden="1" customHeight="1">
      <c r="A2011" s="32">
        <v>103</v>
      </c>
      <c r="B2011" s="209" t="s">
        <v>5920</v>
      </c>
      <c r="C2011" s="209" t="s">
        <v>5921</v>
      </c>
      <c r="D2011" s="129" t="s">
        <v>539</v>
      </c>
      <c r="E2011" s="248" t="s">
        <v>1843</v>
      </c>
      <c r="F2011" s="24">
        <v>11556000</v>
      </c>
      <c r="G2011" s="247"/>
      <c r="H2011" s="247"/>
      <c r="I2011" s="247"/>
      <c r="J2011" s="247"/>
      <c r="K2011" s="247">
        <v>4.5</v>
      </c>
      <c r="L2011" s="247"/>
      <c r="M2011" s="247"/>
      <c r="N2011" s="247"/>
      <c r="O2011" s="247"/>
      <c r="P2011" s="247"/>
      <c r="Q2011" s="13"/>
      <c r="R2011" s="247"/>
      <c r="S2011" s="247"/>
      <c r="T2011" s="13"/>
      <c r="U2011" s="13"/>
      <c r="V2011" s="243">
        <f t="shared" si="66"/>
        <v>1787.6808000000001</v>
      </c>
      <c r="W2011" s="30">
        <v>1787.6808000000001</v>
      </c>
      <c r="X2011" s="59">
        <v>1787.6808000000001</v>
      </c>
      <c r="Y2011" s="247" t="s">
        <v>34</v>
      </c>
      <c r="Z2011" s="13"/>
      <c r="AA2011" s="13"/>
      <c r="AB2011" s="13">
        <v>6</v>
      </c>
      <c r="AC2011" s="13"/>
      <c r="AD2011" s="13"/>
      <c r="AE2011" s="10">
        <f>AE2010+1</f>
        <v>4</v>
      </c>
    </row>
    <row r="2012" spans="1:31" ht="36" hidden="1" customHeight="1">
      <c r="A2012" s="32">
        <v>104</v>
      </c>
      <c r="B2012" s="209" t="s">
        <v>5922</v>
      </c>
      <c r="C2012" s="209" t="s">
        <v>5923</v>
      </c>
      <c r="D2012" s="129" t="s">
        <v>32</v>
      </c>
      <c r="E2012" s="248" t="s">
        <v>5863</v>
      </c>
      <c r="F2012" s="24">
        <v>11516320</v>
      </c>
      <c r="G2012" s="247"/>
      <c r="H2012" s="247"/>
      <c r="I2012" s="247"/>
      <c r="J2012" s="247"/>
      <c r="K2012" s="247">
        <v>61.92</v>
      </c>
      <c r="L2012" s="247"/>
      <c r="M2012" s="247"/>
      <c r="N2012" s="247"/>
      <c r="O2012" s="247"/>
      <c r="P2012" s="247"/>
      <c r="Q2012" s="13"/>
      <c r="R2012" s="247"/>
      <c r="S2012" s="247">
        <v>60</v>
      </c>
      <c r="T2012" s="13"/>
      <c r="U2012" s="13"/>
      <c r="V2012" s="243">
        <f t="shared" si="66"/>
        <v>1905.5265760000002</v>
      </c>
      <c r="W2012" s="30">
        <v>1905.5265760000002</v>
      </c>
      <c r="X2012" s="59">
        <v>1905.5265760000002</v>
      </c>
      <c r="Y2012" s="11" t="s">
        <v>34</v>
      </c>
      <c r="Z2012" s="13"/>
      <c r="AA2012" s="13"/>
      <c r="AB2012" s="13">
        <v>5</v>
      </c>
      <c r="AC2012" s="13"/>
      <c r="AD2012" s="13"/>
    </row>
    <row r="2013" spans="1:31" ht="36" hidden="1" customHeight="1">
      <c r="A2013" s="32">
        <v>105</v>
      </c>
      <c r="B2013" s="209" t="s">
        <v>5924</v>
      </c>
      <c r="C2013" s="209" t="s">
        <v>5925</v>
      </c>
      <c r="D2013" s="129" t="s">
        <v>32</v>
      </c>
      <c r="E2013" s="129" t="s">
        <v>5926</v>
      </c>
      <c r="F2013" s="24">
        <v>11497083.603370057</v>
      </c>
      <c r="G2013" s="247"/>
      <c r="H2013" s="247"/>
      <c r="I2013" s="247"/>
      <c r="J2013" s="247"/>
      <c r="K2013" s="247"/>
      <c r="L2013" s="247"/>
      <c r="M2013" s="247"/>
      <c r="N2013" s="247"/>
      <c r="O2013" s="247"/>
      <c r="P2013" s="247"/>
      <c r="Q2013" s="13"/>
      <c r="R2013" s="247"/>
      <c r="S2013" s="247"/>
      <c r="T2013" s="13"/>
      <c r="U2013" s="13"/>
      <c r="V2013" s="243">
        <f t="shared" si="66"/>
        <v>1774</v>
      </c>
      <c r="W2013" s="30">
        <v>1774</v>
      </c>
      <c r="X2013" s="59">
        <v>1774</v>
      </c>
      <c r="Y2013" s="11" t="s">
        <v>34</v>
      </c>
      <c r="Z2013" s="13"/>
      <c r="AA2013" s="13"/>
      <c r="AB2013" s="13">
        <v>5</v>
      </c>
      <c r="AC2013" s="13"/>
      <c r="AD2013" s="13"/>
      <c r="AE2013" s="10">
        <f>AE2012+1</f>
        <v>1</v>
      </c>
    </row>
    <row r="2014" spans="1:31" ht="36" hidden="1" customHeight="1">
      <c r="A2014" s="32">
        <v>106</v>
      </c>
      <c r="B2014" s="209" t="s">
        <v>5927</v>
      </c>
      <c r="C2014" s="209" t="s">
        <v>5928</v>
      </c>
      <c r="D2014" s="129" t="s">
        <v>32</v>
      </c>
      <c r="E2014" s="129" t="s">
        <v>5929</v>
      </c>
      <c r="F2014" s="24">
        <v>11388347</v>
      </c>
      <c r="G2014" s="247"/>
      <c r="H2014" s="247"/>
      <c r="I2014" s="247"/>
      <c r="J2014" s="247"/>
      <c r="K2014" s="247">
        <v>6.7080000000000002</v>
      </c>
      <c r="L2014" s="247"/>
      <c r="M2014" s="247">
        <v>122.12</v>
      </c>
      <c r="N2014" s="247"/>
      <c r="O2014" s="247"/>
      <c r="P2014" s="247"/>
      <c r="Q2014" s="13"/>
      <c r="R2014" s="247"/>
      <c r="S2014" s="247">
        <v>20.6</v>
      </c>
      <c r="T2014" s="13"/>
      <c r="U2014" s="13"/>
      <c r="V2014" s="243">
        <f t="shared" si="66"/>
        <v>1907.4169021</v>
      </c>
      <c r="W2014" s="30">
        <v>1907.4169021</v>
      </c>
      <c r="X2014" s="59">
        <v>1907.4169021</v>
      </c>
      <c r="Y2014" s="11" t="s">
        <v>34</v>
      </c>
      <c r="Z2014" s="13">
        <v>57</v>
      </c>
      <c r="AA2014" s="13">
        <v>58</v>
      </c>
      <c r="AB2014" s="13">
        <v>5</v>
      </c>
      <c r="AC2014" s="38" t="s">
        <v>5930</v>
      </c>
      <c r="AD2014" s="13">
        <v>3038</v>
      </c>
    </row>
    <row r="2015" spans="1:31" ht="36" hidden="1" customHeight="1">
      <c r="A2015" s="32">
        <v>107</v>
      </c>
      <c r="B2015" s="209" t="s">
        <v>5931</v>
      </c>
      <c r="C2015" s="209" t="s">
        <v>5932</v>
      </c>
      <c r="D2015" s="129" t="s">
        <v>32</v>
      </c>
      <c r="E2015" s="248" t="s">
        <v>5640</v>
      </c>
      <c r="F2015" s="24">
        <v>11263229</v>
      </c>
      <c r="G2015" s="247"/>
      <c r="H2015" s="247"/>
      <c r="I2015" s="247"/>
      <c r="J2015" s="247"/>
      <c r="K2015" s="247"/>
      <c r="L2015" s="247"/>
      <c r="M2015" s="247"/>
      <c r="N2015" s="247"/>
      <c r="O2015" s="247"/>
      <c r="P2015" s="247"/>
      <c r="Q2015" s="13"/>
      <c r="R2015" s="247"/>
      <c r="S2015" s="247"/>
      <c r="T2015" s="13"/>
      <c r="U2015" s="13"/>
      <c r="V2015" s="243">
        <f t="shared" si="66"/>
        <v>1737.9162347000001</v>
      </c>
      <c r="W2015" s="30">
        <v>1737.9162347000001</v>
      </c>
      <c r="X2015" s="59">
        <v>1737.9162347000001</v>
      </c>
      <c r="Y2015" s="11" t="s">
        <v>34</v>
      </c>
      <c r="Z2015" s="13"/>
      <c r="AA2015" s="13"/>
      <c r="AB2015" s="13">
        <v>5</v>
      </c>
      <c r="AC2015" s="13"/>
      <c r="AD2015" s="13"/>
    </row>
    <row r="2016" spans="1:31" ht="36" hidden="1" customHeight="1">
      <c r="A2016" s="32">
        <v>108</v>
      </c>
      <c r="B2016" s="209" t="s">
        <v>5933</v>
      </c>
      <c r="C2016" s="209" t="s">
        <v>5934</v>
      </c>
      <c r="D2016" s="129" t="s">
        <v>1822</v>
      </c>
      <c r="E2016" s="129" t="s">
        <v>3711</v>
      </c>
      <c r="F2016" s="24">
        <v>11260576</v>
      </c>
      <c r="G2016" s="247"/>
      <c r="H2016" s="247"/>
      <c r="I2016" s="247"/>
      <c r="J2016" s="247"/>
      <c r="K2016" s="247">
        <v>5.16</v>
      </c>
      <c r="L2016" s="247"/>
      <c r="M2016" s="247">
        <v>433.44</v>
      </c>
      <c r="N2016" s="247"/>
      <c r="O2016" s="247"/>
      <c r="P2016" s="247"/>
      <c r="Q2016" s="13"/>
      <c r="R2016" s="247"/>
      <c r="S2016" s="247"/>
      <c r="T2016" s="13"/>
      <c r="U2016" s="13"/>
      <c r="V2016" s="243">
        <f t="shared" si="66"/>
        <v>2171.8756768000003</v>
      </c>
      <c r="W2016" s="30">
        <v>2171.8756767999998</v>
      </c>
      <c r="X2016" s="59">
        <v>2171.8756767999998</v>
      </c>
      <c r="Y2016" s="11" t="s">
        <v>34</v>
      </c>
      <c r="Z2016" s="13"/>
      <c r="AA2016" s="13"/>
      <c r="AB2016" s="13">
        <v>5</v>
      </c>
      <c r="AC2016" s="13"/>
      <c r="AD2016" s="13"/>
    </row>
    <row r="2017" spans="1:31" ht="36" hidden="1" customHeight="1">
      <c r="A2017" s="32">
        <v>109</v>
      </c>
      <c r="B2017" s="209" t="s">
        <v>5935</v>
      </c>
      <c r="C2017" s="209" t="s">
        <v>5936</v>
      </c>
      <c r="D2017" s="129" t="s">
        <v>539</v>
      </c>
      <c r="E2017" s="248" t="s">
        <v>1625</v>
      </c>
      <c r="F2017" s="24">
        <v>11327151</v>
      </c>
      <c r="G2017" s="247"/>
      <c r="H2017" s="247"/>
      <c r="I2017" s="247"/>
      <c r="J2017" s="247"/>
      <c r="K2017" s="247">
        <v>10.32</v>
      </c>
      <c r="L2017" s="247"/>
      <c r="M2017" s="247"/>
      <c r="N2017" s="247"/>
      <c r="O2017" s="247"/>
      <c r="P2017" s="247"/>
      <c r="Q2017" s="13"/>
      <c r="R2017" s="247"/>
      <c r="S2017" s="247"/>
      <c r="T2017" s="13"/>
      <c r="U2017" s="13"/>
      <c r="V2017" s="243">
        <f t="shared" si="66"/>
        <v>1758.3057993</v>
      </c>
      <c r="W2017" s="30">
        <v>1743.6554772000002</v>
      </c>
      <c r="X2017" s="59">
        <v>1758.3057993</v>
      </c>
      <c r="Y2017" s="247" t="s">
        <v>51</v>
      </c>
      <c r="Z2017" s="13">
        <v>57</v>
      </c>
      <c r="AA2017" s="13">
        <v>58</v>
      </c>
      <c r="AB2017" s="13">
        <v>6</v>
      </c>
      <c r="AC2017" s="38" t="s">
        <v>5937</v>
      </c>
      <c r="AD2017" s="13">
        <v>2942</v>
      </c>
      <c r="AE2017" s="10">
        <f>AE2016+1</f>
        <v>1</v>
      </c>
    </row>
    <row r="2018" spans="1:31" ht="36" hidden="1" customHeight="1">
      <c r="A2018" s="32">
        <v>110</v>
      </c>
      <c r="B2018" s="209" t="s">
        <v>5938</v>
      </c>
      <c r="C2018" s="209" t="s">
        <v>5939</v>
      </c>
      <c r="D2018" s="129" t="s">
        <v>32</v>
      </c>
      <c r="E2018" s="129" t="s">
        <v>1645</v>
      </c>
      <c r="F2018" s="24">
        <v>11850106</v>
      </c>
      <c r="G2018" s="247"/>
      <c r="H2018" s="247"/>
      <c r="I2018" s="247"/>
      <c r="J2018" s="247"/>
      <c r="K2018" s="247">
        <v>58.6</v>
      </c>
      <c r="L2018" s="247"/>
      <c r="M2018" s="247"/>
      <c r="N2018" s="247"/>
      <c r="O2018" s="247"/>
      <c r="P2018" s="247"/>
      <c r="Q2018" s="13"/>
      <c r="R2018" s="247"/>
      <c r="S2018" s="247"/>
      <c r="T2018" s="13"/>
      <c r="U2018" s="13"/>
      <c r="V2018" s="243">
        <f t="shared" si="66"/>
        <v>1888.2433558</v>
      </c>
      <c r="W2018" s="30">
        <v>1785.6175000000001</v>
      </c>
      <c r="X2018" s="59">
        <v>1888.2433558</v>
      </c>
      <c r="Y2018" s="11" t="s">
        <v>51</v>
      </c>
      <c r="Z2018" s="13"/>
      <c r="AA2018" s="13"/>
      <c r="AB2018" s="13">
        <v>5</v>
      </c>
      <c r="AC2018" s="13"/>
      <c r="AD2018" s="13"/>
    </row>
    <row r="2019" spans="1:31" ht="36" hidden="1" customHeight="1">
      <c r="A2019" s="32">
        <v>111</v>
      </c>
      <c r="B2019" s="249" t="s">
        <v>5940</v>
      </c>
      <c r="C2019" s="249" t="s">
        <v>5941</v>
      </c>
      <c r="D2019" s="129" t="s">
        <v>32</v>
      </c>
      <c r="E2019" s="92" t="s">
        <v>5942</v>
      </c>
      <c r="F2019" s="24">
        <v>11145057</v>
      </c>
      <c r="G2019" s="247"/>
      <c r="H2019" s="247"/>
      <c r="I2019" s="247"/>
      <c r="J2019" s="247"/>
      <c r="K2019" s="247"/>
      <c r="L2019" s="247"/>
      <c r="M2019" s="247"/>
      <c r="N2019" s="247"/>
      <c r="O2019" s="247"/>
      <c r="P2019" s="247"/>
      <c r="Q2019" s="13"/>
      <c r="R2019" s="247"/>
      <c r="S2019" s="247"/>
      <c r="T2019" s="13"/>
      <c r="U2019" s="13"/>
      <c r="V2019" s="243">
        <f t="shared" si="66"/>
        <v>1719.6822951000001</v>
      </c>
      <c r="W2019" s="30">
        <v>1719.6822951000001</v>
      </c>
      <c r="X2019" s="59">
        <v>1719.6822951000001</v>
      </c>
      <c r="Y2019" s="11" t="s">
        <v>34</v>
      </c>
      <c r="Z2019" s="13">
        <v>57</v>
      </c>
      <c r="AA2019" s="13">
        <v>58</v>
      </c>
      <c r="AB2019" s="13">
        <v>5</v>
      </c>
      <c r="AC2019" s="38" t="s">
        <v>5943</v>
      </c>
      <c r="AD2019" s="13">
        <v>2980</v>
      </c>
    </row>
    <row r="2020" spans="1:31" ht="36" hidden="1" customHeight="1">
      <c r="A2020" s="32">
        <v>112</v>
      </c>
      <c r="B2020" s="209" t="s">
        <v>5944</v>
      </c>
      <c r="C2020" s="209" t="s">
        <v>5945</v>
      </c>
      <c r="D2020" s="129" t="s">
        <v>539</v>
      </c>
      <c r="E2020" s="250" t="s">
        <v>1264</v>
      </c>
      <c r="F2020" s="24">
        <v>11099620</v>
      </c>
      <c r="G2020" s="247"/>
      <c r="H2020" s="247"/>
      <c r="I2020" s="247"/>
      <c r="J2020" s="247"/>
      <c r="K2020" s="247">
        <v>3.2507999999999999</v>
      </c>
      <c r="L2020" s="247"/>
      <c r="M2020" s="247"/>
      <c r="N2020" s="247"/>
      <c r="O2020" s="247">
        <v>5.0735000000000001</v>
      </c>
      <c r="P2020" s="247"/>
      <c r="Q2020" s="13"/>
      <c r="R2020" s="247"/>
      <c r="S2020" s="247"/>
      <c r="T2020" s="13"/>
      <c r="U2020" s="13"/>
      <c r="V2020" s="243">
        <f t="shared" si="66"/>
        <v>1721.314357</v>
      </c>
      <c r="W2020" s="30">
        <v>1721.314357</v>
      </c>
      <c r="X2020" s="59">
        <v>1721.314357</v>
      </c>
      <c r="Y2020" s="247" t="s">
        <v>34</v>
      </c>
      <c r="Z2020" s="13"/>
      <c r="AA2020" s="13"/>
      <c r="AB2020" s="13">
        <v>6</v>
      </c>
      <c r="AC2020" s="13"/>
      <c r="AD2020" s="13"/>
      <c r="AE2020" s="10">
        <f>AE2019+1</f>
        <v>1</v>
      </c>
    </row>
    <row r="2021" spans="1:31" ht="36" hidden="1" customHeight="1">
      <c r="A2021" s="32">
        <v>113</v>
      </c>
      <c r="B2021" s="209" t="s">
        <v>5946</v>
      </c>
      <c r="C2021" s="209" t="s">
        <v>5947</v>
      </c>
      <c r="D2021" s="129" t="s">
        <v>32</v>
      </c>
      <c r="E2021" s="248" t="s">
        <v>5948</v>
      </c>
      <c r="F2021" s="24">
        <v>11000000</v>
      </c>
      <c r="G2021" s="247"/>
      <c r="H2021" s="247"/>
      <c r="I2021" s="247"/>
      <c r="J2021" s="247"/>
      <c r="K2021" s="247">
        <v>299.62399999999997</v>
      </c>
      <c r="L2021" s="247"/>
      <c r="M2021" s="247"/>
      <c r="N2021" s="247"/>
      <c r="O2021" s="247"/>
      <c r="P2021" s="247"/>
      <c r="Q2021" s="13"/>
      <c r="R2021" s="247"/>
      <c r="S2021" s="247"/>
      <c r="T2021" s="13"/>
      <c r="U2021" s="13"/>
      <c r="V2021" s="243">
        <f t="shared" si="66"/>
        <v>2002.9164800000001</v>
      </c>
      <c r="W2021" s="30">
        <v>2002.9164800000001</v>
      </c>
      <c r="X2021" s="59">
        <v>2002.9164800000001</v>
      </c>
      <c r="Y2021" s="11" t="s">
        <v>34</v>
      </c>
      <c r="Z2021" s="13">
        <v>57</v>
      </c>
      <c r="AA2021" s="13">
        <v>58</v>
      </c>
      <c r="AB2021" s="13">
        <v>5</v>
      </c>
      <c r="AC2021" s="38" t="s">
        <v>5949</v>
      </c>
      <c r="AD2021" s="13">
        <v>2938</v>
      </c>
    </row>
    <row r="2022" spans="1:31" ht="36" hidden="1" customHeight="1">
      <c r="A2022" s="32">
        <v>114</v>
      </c>
      <c r="B2022" s="209" t="s">
        <v>5950</v>
      </c>
      <c r="C2022" s="209" t="s">
        <v>5951</v>
      </c>
      <c r="D2022" s="129" t="s">
        <v>32</v>
      </c>
      <c r="E2022" s="129" t="s">
        <v>5952</v>
      </c>
      <c r="F2022" s="24">
        <v>10928964</v>
      </c>
      <c r="G2022" s="247"/>
      <c r="H2022" s="247"/>
      <c r="I2022" s="247"/>
      <c r="J2022" s="247"/>
      <c r="K2022" s="247"/>
      <c r="L2022" s="247"/>
      <c r="M2022" s="247"/>
      <c r="N2022" s="247"/>
      <c r="O2022" s="247"/>
      <c r="P2022" s="247"/>
      <c r="Q2022" s="13"/>
      <c r="R2022" s="247">
        <v>9400000</v>
      </c>
      <c r="S2022" s="247"/>
      <c r="T2022" s="13"/>
      <c r="U2022" s="13"/>
      <c r="V2022" s="243">
        <f t="shared" si="66"/>
        <v>10146.3391452</v>
      </c>
      <c r="W2022" s="30">
        <v>10146.3391452</v>
      </c>
      <c r="X2022" s="59">
        <v>10146.3391452</v>
      </c>
      <c r="Y2022" s="11" t="s">
        <v>34</v>
      </c>
      <c r="Z2022" s="13"/>
      <c r="AA2022" s="13"/>
      <c r="AB2022" s="13">
        <v>5</v>
      </c>
      <c r="AC2022" s="13"/>
      <c r="AD2022" s="13"/>
    </row>
    <row r="2023" spans="1:31" ht="36" hidden="1" customHeight="1">
      <c r="A2023" s="32">
        <v>115</v>
      </c>
      <c r="B2023" s="209" t="s">
        <v>5953</v>
      </c>
      <c r="C2023" s="209" t="s">
        <v>5954</v>
      </c>
      <c r="D2023" s="129" t="s">
        <v>539</v>
      </c>
      <c r="E2023" s="129" t="s">
        <v>758</v>
      </c>
      <c r="F2023" s="24">
        <v>10800000</v>
      </c>
      <c r="G2023" s="247"/>
      <c r="H2023" s="247"/>
      <c r="I2023" s="247"/>
      <c r="J2023" s="247"/>
      <c r="K2023" s="247">
        <v>5.16</v>
      </c>
      <c r="L2023" s="247"/>
      <c r="M2023" s="247"/>
      <c r="N2023" s="247"/>
      <c r="O2023" s="247"/>
      <c r="P2023" s="247"/>
      <c r="Q2023" s="13"/>
      <c r="R2023" s="247"/>
      <c r="S2023" s="247">
        <v>59</v>
      </c>
      <c r="T2023" s="13"/>
      <c r="U2023" s="13"/>
      <c r="V2023" s="243">
        <f t="shared" si="66"/>
        <v>1736.0132000000001</v>
      </c>
      <c r="W2023" s="30">
        <v>1736.0132000000001</v>
      </c>
      <c r="X2023" s="59">
        <v>1736.0132000000001</v>
      </c>
      <c r="Y2023" s="247" t="s">
        <v>34</v>
      </c>
      <c r="Z2023" s="13">
        <v>57</v>
      </c>
      <c r="AA2023" s="13">
        <v>58</v>
      </c>
      <c r="AB2023" s="13">
        <v>6</v>
      </c>
      <c r="AC2023" s="38" t="s">
        <v>5955</v>
      </c>
      <c r="AD2023" s="13">
        <v>2918</v>
      </c>
      <c r="AE2023" s="10">
        <f>AE2022+1</f>
        <v>1</v>
      </c>
    </row>
    <row r="2024" spans="1:31" ht="36" hidden="1" customHeight="1">
      <c r="A2024" s="32">
        <v>116</v>
      </c>
      <c r="B2024" s="209" t="s">
        <v>5956</v>
      </c>
      <c r="C2024" s="209" t="s">
        <v>5957</v>
      </c>
      <c r="D2024" s="129" t="s">
        <v>539</v>
      </c>
      <c r="E2024" s="250" t="s">
        <v>5958</v>
      </c>
      <c r="F2024" s="24">
        <v>10767584</v>
      </c>
      <c r="G2024" s="247"/>
      <c r="H2024" s="247"/>
      <c r="I2024" s="247"/>
      <c r="J2024" s="247"/>
      <c r="K2024" s="247">
        <v>6.88</v>
      </c>
      <c r="L2024" s="247"/>
      <c r="M2024" s="247"/>
      <c r="N2024" s="247"/>
      <c r="O2024" s="247"/>
      <c r="P2024" s="247"/>
      <c r="Q2024" s="13"/>
      <c r="R2024" s="247"/>
      <c r="S2024" s="247"/>
      <c r="T2024" s="13"/>
      <c r="U2024" s="13"/>
      <c r="V2024" s="243">
        <f t="shared" si="66"/>
        <v>1668.4558112</v>
      </c>
      <c r="W2024" s="30">
        <v>1668.4558112</v>
      </c>
      <c r="X2024" s="59">
        <v>1668.4558112</v>
      </c>
      <c r="Y2024" s="247" t="s">
        <v>34</v>
      </c>
      <c r="Z2024" s="13">
        <v>57</v>
      </c>
      <c r="AA2024" s="13">
        <v>58</v>
      </c>
      <c r="AB2024" s="13">
        <v>6</v>
      </c>
      <c r="AC2024" s="38" t="s">
        <v>5959</v>
      </c>
      <c r="AD2024" s="13">
        <v>2989</v>
      </c>
      <c r="AE2024" s="10">
        <f>AE2023+1</f>
        <v>2</v>
      </c>
    </row>
    <row r="2025" spans="1:31" ht="36" hidden="1" customHeight="1">
      <c r="A2025" s="32">
        <v>117</v>
      </c>
      <c r="B2025" s="209" t="s">
        <v>2073</v>
      </c>
      <c r="C2025" s="209" t="s">
        <v>5960</v>
      </c>
      <c r="D2025" s="129" t="s">
        <v>32</v>
      </c>
      <c r="E2025" s="129" t="s">
        <v>5961</v>
      </c>
      <c r="F2025" s="24">
        <v>10700000</v>
      </c>
      <c r="G2025" s="247"/>
      <c r="H2025" s="247"/>
      <c r="I2025" s="247"/>
      <c r="J2025" s="247"/>
      <c r="K2025" s="247"/>
      <c r="L2025" s="247"/>
      <c r="M2025" s="247"/>
      <c r="N2025" s="247"/>
      <c r="O2025" s="247"/>
      <c r="P2025" s="247"/>
      <c r="Q2025" s="13"/>
      <c r="R2025" s="247"/>
      <c r="S2025" s="247">
        <v>370</v>
      </c>
      <c r="T2025" s="13"/>
      <c r="U2025" s="13"/>
      <c r="V2025" s="243">
        <f t="shared" si="66"/>
        <v>2054.3100000000004</v>
      </c>
      <c r="W2025" s="30">
        <v>2054.3100000000004</v>
      </c>
      <c r="X2025" s="59">
        <v>2054.3100000000004</v>
      </c>
      <c r="Y2025" s="11" t="s">
        <v>34</v>
      </c>
      <c r="Z2025" s="13">
        <v>57</v>
      </c>
      <c r="AA2025" s="13">
        <v>58</v>
      </c>
      <c r="AB2025" s="13">
        <v>5</v>
      </c>
      <c r="AC2025" s="38" t="s">
        <v>5962</v>
      </c>
      <c r="AD2025" s="13">
        <v>3022</v>
      </c>
    </row>
    <row r="2026" spans="1:31" ht="36" hidden="1" customHeight="1">
      <c r="A2026" s="32">
        <v>118</v>
      </c>
      <c r="B2026" s="209" t="s">
        <v>5963</v>
      </c>
      <c r="C2026" s="209" t="s">
        <v>5964</v>
      </c>
      <c r="D2026" s="129" t="s">
        <v>32</v>
      </c>
      <c r="E2026" s="129" t="s">
        <v>5926</v>
      </c>
      <c r="F2026" s="247">
        <v>10626818</v>
      </c>
      <c r="G2026" s="247"/>
      <c r="H2026" s="247"/>
      <c r="I2026" s="247"/>
      <c r="J2026" s="247"/>
      <c r="K2026" s="247">
        <v>8944</v>
      </c>
      <c r="L2026" s="247"/>
      <c r="M2026" s="247"/>
      <c r="N2026" s="247"/>
      <c r="O2026" s="247"/>
      <c r="P2026" s="247"/>
      <c r="Q2026" s="13"/>
      <c r="R2026" s="247"/>
      <c r="S2026" s="247"/>
      <c r="T2026" s="13"/>
      <c r="U2026" s="13"/>
      <c r="V2026" s="243">
        <f t="shared" si="66"/>
        <v>10762.598017400001</v>
      </c>
      <c r="W2026" s="30">
        <v>10753.674076900001</v>
      </c>
      <c r="X2026" s="59">
        <v>10762.598017400001</v>
      </c>
      <c r="Y2026" s="11" t="s">
        <v>51</v>
      </c>
      <c r="Z2026" s="13">
        <v>57</v>
      </c>
      <c r="AA2026" s="13">
        <v>58</v>
      </c>
      <c r="AB2026" s="13">
        <v>5</v>
      </c>
      <c r="AC2026" s="38" t="s">
        <v>5965</v>
      </c>
      <c r="AD2026" s="13">
        <v>2909</v>
      </c>
      <c r="AE2026" s="10">
        <f>AE2025+1</f>
        <v>1</v>
      </c>
    </row>
    <row r="2027" spans="1:31" ht="36" hidden="1" customHeight="1">
      <c r="A2027" s="32">
        <v>119</v>
      </c>
      <c r="B2027" s="270" t="s">
        <v>5966</v>
      </c>
      <c r="C2027" s="270" t="s">
        <v>5967</v>
      </c>
      <c r="D2027" s="129" t="s">
        <v>32</v>
      </c>
      <c r="E2027" s="271" t="s">
        <v>5968</v>
      </c>
      <c r="F2027" s="24">
        <v>10520374</v>
      </c>
      <c r="G2027" s="247"/>
      <c r="H2027" s="247"/>
      <c r="I2027" s="247"/>
      <c r="J2027" s="247"/>
      <c r="K2027" s="247"/>
      <c r="L2027" s="247"/>
      <c r="M2027" s="247"/>
      <c r="N2027" s="247"/>
      <c r="O2027" s="247"/>
      <c r="P2027" s="247"/>
      <c r="Q2027" s="13"/>
      <c r="R2027" s="247"/>
      <c r="S2027" s="247"/>
      <c r="T2027" s="13"/>
      <c r="U2027" s="13"/>
      <c r="V2027" s="243">
        <f t="shared" si="66"/>
        <v>1623.2937082000001</v>
      </c>
      <c r="W2027" s="30">
        <v>1623.2937082000001</v>
      </c>
      <c r="X2027" s="59">
        <v>1623.2937082000001</v>
      </c>
      <c r="Y2027" s="11" t="s">
        <v>34</v>
      </c>
      <c r="Z2027" s="13"/>
      <c r="AA2027" s="13"/>
      <c r="AB2027" s="13">
        <v>5</v>
      </c>
      <c r="AC2027" s="13"/>
      <c r="AD2027" s="13"/>
    </row>
    <row r="2028" spans="1:31" ht="36" hidden="1" customHeight="1">
      <c r="A2028" s="32">
        <v>120</v>
      </c>
      <c r="B2028" s="249" t="s">
        <v>5969</v>
      </c>
      <c r="C2028" s="249" t="s">
        <v>5970</v>
      </c>
      <c r="D2028" s="129" t="s">
        <v>32</v>
      </c>
      <c r="E2028" s="92" t="s">
        <v>5971</v>
      </c>
      <c r="F2028" s="24">
        <v>10423795</v>
      </c>
      <c r="G2028" s="247"/>
      <c r="H2028" s="247"/>
      <c r="I2028" s="247"/>
      <c r="J2028" s="247"/>
      <c r="K2028" s="247"/>
      <c r="L2028" s="247"/>
      <c r="M2028" s="247"/>
      <c r="N2028" s="247"/>
      <c r="O2028" s="247"/>
      <c r="P2028" s="247"/>
      <c r="Q2028" s="13"/>
      <c r="R2028" s="247"/>
      <c r="S2028" s="247"/>
      <c r="T2028" s="13"/>
      <c r="U2028" s="13"/>
      <c r="V2028" s="243">
        <f t="shared" si="66"/>
        <v>1608.3915685000002</v>
      </c>
      <c r="W2028" s="30">
        <v>1608</v>
      </c>
      <c r="X2028" s="59">
        <v>1608</v>
      </c>
      <c r="Y2028" s="11" t="s">
        <v>34</v>
      </c>
      <c r="Z2028" s="13"/>
      <c r="AA2028" s="13"/>
      <c r="AB2028" s="13">
        <v>5</v>
      </c>
      <c r="AC2028" s="13"/>
      <c r="AD2028" s="13"/>
    </row>
    <row r="2029" spans="1:31" ht="36" hidden="1" customHeight="1">
      <c r="A2029" s="32">
        <v>121</v>
      </c>
      <c r="B2029" s="209" t="s">
        <v>5972</v>
      </c>
      <c r="C2029" s="209" t="s">
        <v>5973</v>
      </c>
      <c r="D2029" s="129" t="s">
        <v>32</v>
      </c>
      <c r="E2029" s="129" t="s">
        <v>5974</v>
      </c>
      <c r="F2029" s="24">
        <v>10296320</v>
      </c>
      <c r="G2029" s="247"/>
      <c r="H2029" s="247"/>
      <c r="I2029" s="247"/>
      <c r="J2029" s="247"/>
      <c r="K2029" s="247"/>
      <c r="L2029" s="247"/>
      <c r="M2029" s="247"/>
      <c r="N2029" s="247"/>
      <c r="O2029" s="247"/>
      <c r="P2029" s="247"/>
      <c r="Q2029" s="13"/>
      <c r="R2029" s="247"/>
      <c r="S2029" s="247"/>
      <c r="T2029" s="13"/>
      <c r="U2029" s="13"/>
      <c r="V2029" s="243">
        <f t="shared" si="66"/>
        <v>1588.722176</v>
      </c>
      <c r="W2029" s="30">
        <v>1588.722176</v>
      </c>
      <c r="X2029" s="59">
        <v>1588.722176</v>
      </c>
      <c r="Y2029" s="11" t="s">
        <v>34</v>
      </c>
      <c r="Z2029" s="13">
        <v>57</v>
      </c>
      <c r="AA2029" s="13">
        <v>58</v>
      </c>
      <c r="AB2029" s="13">
        <v>5</v>
      </c>
      <c r="AC2029" s="38" t="s">
        <v>5975</v>
      </c>
      <c r="AD2029" s="13">
        <v>3005</v>
      </c>
    </row>
    <row r="2030" spans="1:31" ht="36" hidden="1" customHeight="1">
      <c r="A2030" s="32">
        <v>122</v>
      </c>
      <c r="B2030" s="209" t="s">
        <v>5976</v>
      </c>
      <c r="C2030" s="209" t="s">
        <v>5977</v>
      </c>
      <c r="D2030" s="129" t="s">
        <v>539</v>
      </c>
      <c r="E2030" s="129" t="s">
        <v>5978</v>
      </c>
      <c r="F2030" s="24">
        <v>10306695</v>
      </c>
      <c r="G2030" s="247"/>
      <c r="H2030" s="247"/>
      <c r="I2030" s="247"/>
      <c r="J2030" s="247"/>
      <c r="K2030" s="247">
        <v>4.1280000000000001</v>
      </c>
      <c r="L2030" s="247"/>
      <c r="M2030" s="247"/>
      <c r="N2030" s="247"/>
      <c r="O2030" s="247"/>
      <c r="P2030" s="247"/>
      <c r="Q2030" s="13"/>
      <c r="R2030" s="247"/>
      <c r="S2030" s="247">
        <v>74.099999999999994</v>
      </c>
      <c r="T2030" s="13"/>
      <c r="U2030" s="13"/>
      <c r="V2030" s="243">
        <f t="shared" si="66"/>
        <v>1675.3025985000002</v>
      </c>
      <c r="W2030" s="30">
        <v>1669.0056155000002</v>
      </c>
      <c r="X2030" s="59">
        <v>1675.3025985000002</v>
      </c>
      <c r="Y2030" s="247" t="s">
        <v>51</v>
      </c>
      <c r="Z2030" s="13"/>
      <c r="AA2030" s="13"/>
      <c r="AB2030" s="13">
        <v>6</v>
      </c>
      <c r="AC2030" s="13"/>
      <c r="AD2030" s="13"/>
      <c r="AE2030" s="10">
        <f>AE2029+1</f>
        <v>1</v>
      </c>
    </row>
    <row r="2031" spans="1:31" ht="36" hidden="1" customHeight="1">
      <c r="A2031" s="32">
        <v>123</v>
      </c>
      <c r="B2031" s="252" t="s">
        <v>5979</v>
      </c>
      <c r="C2031" s="252" t="s">
        <v>5980</v>
      </c>
      <c r="D2031" s="129" t="s">
        <v>32</v>
      </c>
      <c r="E2031" s="250" t="s">
        <v>5981</v>
      </c>
      <c r="F2031" s="24">
        <v>10131282</v>
      </c>
      <c r="G2031" s="129"/>
      <c r="H2031" s="129"/>
      <c r="I2031" s="129"/>
      <c r="J2031" s="129"/>
      <c r="K2031" s="129">
        <v>231.34</v>
      </c>
      <c r="L2031" s="129"/>
      <c r="M2031" s="129"/>
      <c r="N2031" s="129"/>
      <c r="O2031" s="129"/>
      <c r="P2031" s="129"/>
      <c r="Q2031" s="13"/>
      <c r="R2031" s="129"/>
      <c r="S2031" s="129">
        <v>3</v>
      </c>
      <c r="T2031" s="13"/>
      <c r="U2031" s="13"/>
      <c r="V2031" s="243">
        <f t="shared" si="66"/>
        <v>1802.4936126</v>
      </c>
      <c r="W2031" s="30">
        <v>1802.4936126</v>
      </c>
      <c r="X2031" s="59">
        <v>1802.4936126</v>
      </c>
      <c r="Y2031" s="11" t="s">
        <v>34</v>
      </c>
      <c r="Z2031" s="13"/>
      <c r="AA2031" s="13"/>
      <c r="AB2031" s="13">
        <v>5</v>
      </c>
      <c r="AC2031" s="13"/>
      <c r="AD2031" s="13"/>
    </row>
    <row r="2032" spans="1:31" ht="36" hidden="1" customHeight="1">
      <c r="A2032" s="32">
        <v>124</v>
      </c>
      <c r="B2032" s="209" t="s">
        <v>5982</v>
      </c>
      <c r="C2032" s="209" t="s">
        <v>5983</v>
      </c>
      <c r="D2032" s="129" t="s">
        <v>32</v>
      </c>
      <c r="E2032" s="129" t="s">
        <v>5984</v>
      </c>
      <c r="F2032" s="24">
        <v>10124944</v>
      </c>
      <c r="G2032" s="247"/>
      <c r="H2032" s="247"/>
      <c r="I2032" s="247"/>
      <c r="J2032" s="247"/>
      <c r="K2032" s="247">
        <v>75</v>
      </c>
      <c r="L2032" s="247"/>
      <c r="M2032" s="247"/>
      <c r="N2032" s="247"/>
      <c r="O2032" s="247"/>
      <c r="P2032" s="247"/>
      <c r="Q2032" s="13"/>
      <c r="R2032" s="247"/>
      <c r="S2032" s="247"/>
      <c r="T2032" s="13"/>
      <c r="U2032" s="13"/>
      <c r="V2032" s="243">
        <f t="shared" si="66"/>
        <v>1638.7788592000002</v>
      </c>
      <c r="W2032" s="30">
        <v>1638.7788592000002</v>
      </c>
      <c r="X2032" s="59">
        <v>1638.7788592000002</v>
      </c>
      <c r="Y2032" s="11" t="s">
        <v>34</v>
      </c>
      <c r="Z2032" s="13"/>
      <c r="AA2032" s="13"/>
      <c r="AB2032" s="13">
        <v>5</v>
      </c>
      <c r="AC2032" s="13"/>
      <c r="AD2032" s="13"/>
    </row>
    <row r="2033" spans="1:31" ht="36" hidden="1" customHeight="1">
      <c r="A2033" s="32">
        <v>125</v>
      </c>
      <c r="B2033" s="209" t="s">
        <v>5985</v>
      </c>
      <c r="C2033" s="209" t="s">
        <v>5986</v>
      </c>
      <c r="D2033" s="129" t="s">
        <v>32</v>
      </c>
      <c r="E2033" s="129" t="s">
        <v>5987</v>
      </c>
      <c r="F2033" s="24">
        <v>10107593</v>
      </c>
      <c r="G2033" s="247"/>
      <c r="H2033" s="247"/>
      <c r="I2033" s="247"/>
      <c r="J2033" s="247"/>
      <c r="K2033" s="247"/>
      <c r="L2033" s="247"/>
      <c r="M2033" s="247"/>
      <c r="N2033" s="247"/>
      <c r="O2033" s="247"/>
      <c r="P2033" s="247"/>
      <c r="Q2033" s="13"/>
      <c r="R2033" s="247"/>
      <c r="S2033" s="247"/>
      <c r="T2033" s="13"/>
      <c r="U2033" s="13"/>
      <c r="V2033" s="243">
        <f t="shared" si="66"/>
        <v>1559.6015999000001</v>
      </c>
      <c r="W2033" s="30">
        <v>1559.6015999000001</v>
      </c>
      <c r="X2033" s="59">
        <v>1559.6015999000001</v>
      </c>
      <c r="Y2033" s="11" t="s">
        <v>34</v>
      </c>
      <c r="Z2033" s="13"/>
      <c r="AA2033" s="13"/>
      <c r="AB2033" s="13">
        <v>5</v>
      </c>
      <c r="AC2033" s="13"/>
      <c r="AD2033" s="13"/>
    </row>
    <row r="2034" spans="1:31" ht="36" hidden="1" customHeight="1">
      <c r="A2034" s="32">
        <v>126</v>
      </c>
      <c r="B2034" s="209" t="s">
        <v>5988</v>
      </c>
      <c r="C2034" s="209" t="s">
        <v>5989</v>
      </c>
      <c r="D2034" s="129" t="s">
        <v>539</v>
      </c>
      <c r="E2034" s="129" t="s">
        <v>5978</v>
      </c>
      <c r="F2034" s="24">
        <v>10061107</v>
      </c>
      <c r="G2034" s="247"/>
      <c r="H2034" s="247"/>
      <c r="I2034" s="247"/>
      <c r="J2034" s="247"/>
      <c r="K2034" s="247">
        <v>7.5680000000000005</v>
      </c>
      <c r="L2034" s="247"/>
      <c r="M2034" s="247"/>
      <c r="N2034" s="247"/>
      <c r="O2034" s="247"/>
      <c r="P2034" s="247"/>
      <c r="Q2034" s="13"/>
      <c r="R2034" s="247"/>
      <c r="S2034" s="247">
        <v>55</v>
      </c>
      <c r="T2034" s="13"/>
      <c r="U2034" s="13"/>
      <c r="V2034" s="243">
        <f t="shared" si="66"/>
        <v>1620.0981701000003</v>
      </c>
      <c r="W2034" s="30">
        <v>1620.0981701000003</v>
      </c>
      <c r="X2034" s="59">
        <v>1620.0981701000003</v>
      </c>
      <c r="Y2034" s="247" t="s">
        <v>34</v>
      </c>
      <c r="Z2034" s="13">
        <v>57</v>
      </c>
      <c r="AA2034" s="13">
        <v>58</v>
      </c>
      <c r="AB2034" s="13">
        <v>6</v>
      </c>
      <c r="AC2034" s="38" t="s">
        <v>5990</v>
      </c>
      <c r="AD2034" s="13">
        <v>2981</v>
      </c>
      <c r="AE2034" s="10">
        <f>AE2033+1</f>
        <v>1</v>
      </c>
    </row>
    <row r="2035" spans="1:31" ht="36" hidden="1" customHeight="1">
      <c r="A2035" s="32">
        <v>127</v>
      </c>
      <c r="B2035" s="209" t="s">
        <v>5991</v>
      </c>
      <c r="C2035" s="209" t="s">
        <v>5992</v>
      </c>
      <c r="D2035" s="129" t="s">
        <v>539</v>
      </c>
      <c r="E2035" s="129" t="s">
        <v>758</v>
      </c>
      <c r="F2035" s="24">
        <v>10652248</v>
      </c>
      <c r="G2035" s="247"/>
      <c r="H2035" s="247"/>
      <c r="I2035" s="247"/>
      <c r="J2035" s="247"/>
      <c r="K2035" s="247">
        <v>5.2459999999999996</v>
      </c>
      <c r="L2035" s="247"/>
      <c r="M2035" s="247"/>
      <c r="N2035" s="247"/>
      <c r="O2035" s="247"/>
      <c r="P2035" s="247"/>
      <c r="Q2035" s="13"/>
      <c r="R2035" s="247"/>
      <c r="S2035" s="247"/>
      <c r="T2035" s="13"/>
      <c r="U2035" s="13"/>
      <c r="V2035" s="243">
        <f t="shared" si="66"/>
        <v>1648.9927864000001</v>
      </c>
      <c r="W2035" s="30">
        <v>1554.0513792000002</v>
      </c>
      <c r="X2035" s="59">
        <v>1648.9927864000001</v>
      </c>
      <c r="Y2035" s="247" t="s">
        <v>51</v>
      </c>
      <c r="Z2035" s="13"/>
      <c r="AA2035" s="13"/>
      <c r="AB2035" s="13">
        <v>6</v>
      </c>
      <c r="AC2035" s="13"/>
      <c r="AD2035" s="13"/>
      <c r="AE2035" s="10">
        <f>AE2034+1</f>
        <v>2</v>
      </c>
    </row>
    <row r="2036" spans="1:31" ht="36" hidden="1" customHeight="1">
      <c r="A2036" s="32">
        <v>128</v>
      </c>
      <c r="B2036" s="209" t="s">
        <v>5993</v>
      </c>
      <c r="C2036" s="209" t="s">
        <v>5994</v>
      </c>
      <c r="D2036" s="129" t="s">
        <v>32</v>
      </c>
      <c r="E2036" s="129" t="s">
        <v>5995</v>
      </c>
      <c r="F2036" s="14">
        <v>9980628</v>
      </c>
      <c r="G2036" s="261"/>
      <c r="H2036" s="261"/>
      <c r="I2036" s="261"/>
      <c r="J2036" s="261"/>
      <c r="K2036" s="261"/>
      <c r="L2036" s="261"/>
      <c r="M2036" s="261"/>
      <c r="N2036" s="261"/>
      <c r="O2036" s="261"/>
      <c r="P2036" s="261"/>
      <c r="Q2036" s="13"/>
      <c r="R2036" s="261"/>
      <c r="S2036" s="261"/>
      <c r="T2036" s="13"/>
      <c r="U2036" s="13"/>
      <c r="V2036" s="243">
        <f t="shared" si="66"/>
        <v>1540.0109004000001</v>
      </c>
      <c r="W2036" s="30">
        <v>1540</v>
      </c>
      <c r="X2036" s="59">
        <v>1540</v>
      </c>
      <c r="Y2036" s="11" t="s">
        <v>34</v>
      </c>
      <c r="Z2036" s="13"/>
      <c r="AA2036" s="13"/>
      <c r="AB2036" s="13">
        <v>5</v>
      </c>
      <c r="AC2036" s="13"/>
      <c r="AD2036" s="13"/>
    </row>
    <row r="2037" spans="1:31" ht="36" hidden="1" customHeight="1">
      <c r="A2037" s="32">
        <v>129</v>
      </c>
      <c r="B2037" s="209" t="s">
        <v>5996</v>
      </c>
      <c r="C2037" s="209" t="s">
        <v>5997</v>
      </c>
      <c r="D2037" s="129" t="s">
        <v>539</v>
      </c>
      <c r="E2037" s="129" t="s">
        <v>147</v>
      </c>
      <c r="F2037" s="76">
        <v>9871026</v>
      </c>
      <c r="G2037" s="247"/>
      <c r="H2037" s="247"/>
      <c r="I2037" s="247"/>
      <c r="J2037" s="247"/>
      <c r="K2037" s="247">
        <v>604</v>
      </c>
      <c r="L2037" s="247"/>
      <c r="M2037" s="247"/>
      <c r="N2037" s="247"/>
      <c r="O2037" s="247">
        <v>8.91</v>
      </c>
      <c r="P2037" s="247"/>
      <c r="Q2037" s="13"/>
      <c r="R2037" s="247"/>
      <c r="S2037" s="247">
        <v>3.96</v>
      </c>
      <c r="T2037" s="13"/>
      <c r="U2037" s="13"/>
      <c r="V2037" s="243">
        <f t="shared" si="66"/>
        <v>2152.8512118000003</v>
      </c>
      <c r="W2037" s="30">
        <v>2151.9467052000005</v>
      </c>
      <c r="X2037" s="59">
        <v>2152.8512118000003</v>
      </c>
      <c r="Y2037" s="247" t="s">
        <v>51</v>
      </c>
      <c r="Z2037" s="13"/>
      <c r="AA2037" s="13"/>
      <c r="AB2037" s="13">
        <v>6</v>
      </c>
      <c r="AC2037" s="13"/>
      <c r="AD2037" s="13"/>
      <c r="AE2037" s="10">
        <f>AE2036+1</f>
        <v>1</v>
      </c>
    </row>
    <row r="2038" spans="1:31" ht="36" hidden="1" customHeight="1">
      <c r="A2038" s="32">
        <v>130</v>
      </c>
      <c r="B2038" s="252" t="s">
        <v>5998</v>
      </c>
      <c r="C2038" s="252" t="s">
        <v>5999</v>
      </c>
      <c r="D2038" s="129" t="s">
        <v>32</v>
      </c>
      <c r="E2038" s="272" t="s">
        <v>6000</v>
      </c>
      <c r="F2038" s="24">
        <v>9832986</v>
      </c>
      <c r="G2038" s="248"/>
      <c r="H2038" s="248"/>
      <c r="I2038" s="248"/>
      <c r="J2038" s="248"/>
      <c r="K2038" s="248"/>
      <c r="L2038" s="248"/>
      <c r="M2038" s="248"/>
      <c r="N2038" s="248"/>
      <c r="O2038" s="248"/>
      <c r="P2038" s="248"/>
      <c r="Q2038" s="13"/>
      <c r="R2038" s="248"/>
      <c r="S2038" s="248"/>
      <c r="T2038" s="13"/>
      <c r="U2038" s="13"/>
      <c r="V2038" s="243">
        <f t="shared" si="66"/>
        <v>1517.2297398000001</v>
      </c>
      <c r="W2038" s="30">
        <v>1517.2297398000001</v>
      </c>
      <c r="X2038" s="59">
        <v>1517.2297398000001</v>
      </c>
      <c r="Y2038" s="11" t="s">
        <v>34</v>
      </c>
      <c r="Z2038" s="13">
        <v>57</v>
      </c>
      <c r="AA2038" s="13">
        <v>58</v>
      </c>
      <c r="AB2038" s="13">
        <v>5</v>
      </c>
      <c r="AC2038" s="38" t="s">
        <v>6001</v>
      </c>
      <c r="AD2038" s="13">
        <v>2969</v>
      </c>
    </row>
    <row r="2039" spans="1:31" ht="36" hidden="1" customHeight="1">
      <c r="A2039" s="32">
        <v>131</v>
      </c>
      <c r="B2039" s="273" t="s">
        <v>6002</v>
      </c>
      <c r="C2039" s="273" t="s">
        <v>6003</v>
      </c>
      <c r="D2039" s="129" t="s">
        <v>539</v>
      </c>
      <c r="E2039" s="248" t="s">
        <v>1843</v>
      </c>
      <c r="F2039" s="24">
        <v>9823538</v>
      </c>
      <c r="G2039" s="247"/>
      <c r="H2039" s="247"/>
      <c r="I2039" s="247"/>
      <c r="J2039" s="247"/>
      <c r="K2039" s="247"/>
      <c r="L2039" s="247"/>
      <c r="M2039" s="247"/>
      <c r="N2039" s="247"/>
      <c r="O2039" s="247"/>
      <c r="P2039" s="247"/>
      <c r="Q2039" s="13"/>
      <c r="R2039" s="247"/>
      <c r="S2039" s="247"/>
      <c r="T2039" s="13"/>
      <c r="U2039" s="13"/>
      <c r="V2039" s="243">
        <f t="shared" si="66"/>
        <v>1515.7719134000001</v>
      </c>
      <c r="W2039" s="30">
        <v>1515.7719134000001</v>
      </c>
      <c r="X2039" s="59">
        <v>1515.7719134000001</v>
      </c>
      <c r="Y2039" s="248" t="s">
        <v>34</v>
      </c>
      <c r="Z2039" s="13"/>
      <c r="AA2039" s="13"/>
      <c r="AB2039" s="13">
        <v>6</v>
      </c>
      <c r="AC2039" s="13"/>
      <c r="AD2039" s="13"/>
      <c r="AE2039" s="10">
        <f>AE2038+1</f>
        <v>1</v>
      </c>
    </row>
    <row r="2040" spans="1:31" ht="36" hidden="1" customHeight="1">
      <c r="A2040" s="32">
        <v>132</v>
      </c>
      <c r="B2040" s="209" t="s">
        <v>6004</v>
      </c>
      <c r="C2040" s="209" t="s">
        <v>6005</v>
      </c>
      <c r="D2040" s="129" t="s">
        <v>539</v>
      </c>
      <c r="E2040" s="250" t="s">
        <v>1843</v>
      </c>
      <c r="F2040" s="24">
        <v>9598468</v>
      </c>
      <c r="G2040" s="247"/>
      <c r="H2040" s="247"/>
      <c r="I2040" s="247"/>
      <c r="J2040" s="247"/>
      <c r="K2040" s="247"/>
      <c r="L2040" s="247"/>
      <c r="M2040" s="247"/>
      <c r="N2040" s="247"/>
      <c r="O2040" s="247"/>
      <c r="P2040" s="247"/>
      <c r="Q2040" s="13"/>
      <c r="R2040" s="247"/>
      <c r="S2040" s="247"/>
      <c r="T2040" s="13"/>
      <c r="U2040" s="13"/>
      <c r="V2040" s="243">
        <f t="shared" si="66"/>
        <v>1481.0436124</v>
      </c>
      <c r="W2040" s="30">
        <v>1481.0436124</v>
      </c>
      <c r="X2040" s="59">
        <v>1481.0436124</v>
      </c>
      <c r="Y2040" s="247" t="s">
        <v>34</v>
      </c>
      <c r="Z2040" s="13"/>
      <c r="AA2040" s="13"/>
      <c r="AB2040" s="13">
        <v>6</v>
      </c>
      <c r="AC2040" s="13"/>
      <c r="AD2040" s="13"/>
      <c r="AE2040" s="10">
        <f>AE2039+1</f>
        <v>2</v>
      </c>
    </row>
    <row r="2041" spans="1:31" ht="36" hidden="1" customHeight="1">
      <c r="A2041" s="32">
        <v>133</v>
      </c>
      <c r="B2041" s="274" t="s">
        <v>6006</v>
      </c>
      <c r="C2041" s="274" t="s">
        <v>6007</v>
      </c>
      <c r="D2041" s="129" t="s">
        <v>539</v>
      </c>
      <c r="E2041" s="250" t="s">
        <v>1264</v>
      </c>
      <c r="F2041" s="24">
        <v>9527061</v>
      </c>
      <c r="G2041" s="247"/>
      <c r="H2041" s="247"/>
      <c r="I2041" s="247"/>
      <c r="J2041" s="247"/>
      <c r="K2041" s="247"/>
      <c r="L2041" s="247"/>
      <c r="M2041" s="247"/>
      <c r="N2041" s="247"/>
      <c r="O2041" s="247"/>
      <c r="P2041" s="247"/>
      <c r="Q2041" s="13"/>
      <c r="R2041" s="247"/>
      <c r="S2041" s="247"/>
      <c r="T2041" s="13"/>
      <c r="U2041" s="13"/>
      <c r="V2041" s="243">
        <f t="shared" si="66"/>
        <v>1470.0255123000002</v>
      </c>
      <c r="W2041" s="30">
        <v>1470.0255123000002</v>
      </c>
      <c r="X2041" s="59">
        <v>1470.0255123000002</v>
      </c>
      <c r="Y2041" s="247" t="s">
        <v>34</v>
      </c>
      <c r="Z2041" s="13"/>
      <c r="AA2041" s="13"/>
      <c r="AB2041" s="13">
        <v>6</v>
      </c>
      <c r="AC2041" s="13"/>
      <c r="AD2041" s="13"/>
      <c r="AE2041" s="10">
        <f>AE2040+1</f>
        <v>3</v>
      </c>
    </row>
    <row r="2042" spans="1:31" ht="36" hidden="1" customHeight="1">
      <c r="A2042" s="32">
        <v>134</v>
      </c>
      <c r="B2042" s="275" t="s">
        <v>6008</v>
      </c>
      <c r="C2042" s="275" t="s">
        <v>6009</v>
      </c>
      <c r="D2042" s="52" t="s">
        <v>32</v>
      </c>
      <c r="E2042" s="52" t="s">
        <v>33</v>
      </c>
      <c r="F2042" s="16">
        <v>10096988</v>
      </c>
      <c r="G2042" s="204"/>
      <c r="H2042" s="204"/>
      <c r="I2042" s="204"/>
      <c r="J2042" s="204"/>
      <c r="K2042" s="204"/>
      <c r="L2042" s="204"/>
      <c r="M2042" s="204"/>
      <c r="N2042" s="204"/>
      <c r="O2042" s="204"/>
      <c r="P2042" s="204"/>
      <c r="Q2042" s="26"/>
      <c r="R2042" s="204"/>
      <c r="S2042" s="204"/>
      <c r="T2042" s="26"/>
      <c r="U2042" s="26"/>
      <c r="V2042" s="243">
        <f t="shared" si="66"/>
        <v>1557.9652484000001</v>
      </c>
      <c r="W2042" s="28">
        <v>1459.8054518000001</v>
      </c>
      <c r="X2042" s="59">
        <v>1557.9652484000001</v>
      </c>
      <c r="Y2042" s="11" t="s">
        <v>51</v>
      </c>
      <c r="Z2042" s="13"/>
      <c r="AA2042" s="13"/>
      <c r="AB2042" s="13">
        <v>5</v>
      </c>
      <c r="AC2042" s="13"/>
      <c r="AD2042" s="13"/>
    </row>
    <row r="2043" spans="1:31" ht="36" hidden="1" customHeight="1">
      <c r="A2043" s="32">
        <v>135</v>
      </c>
      <c r="B2043" s="209" t="s">
        <v>6010</v>
      </c>
      <c r="C2043" s="209" t="s">
        <v>6011</v>
      </c>
      <c r="D2043" s="129" t="s">
        <v>32</v>
      </c>
      <c r="E2043" s="129" t="s">
        <v>5698</v>
      </c>
      <c r="F2043" s="24">
        <v>9990594</v>
      </c>
      <c r="G2043" s="247"/>
      <c r="H2043" s="247"/>
      <c r="I2043" s="247"/>
      <c r="J2043" s="247"/>
      <c r="K2043" s="247"/>
      <c r="L2043" s="247"/>
      <c r="M2043" s="247"/>
      <c r="N2043" s="247"/>
      <c r="O2043" s="247"/>
      <c r="P2043" s="247"/>
      <c r="Q2043" s="13"/>
      <c r="R2043" s="247"/>
      <c r="S2043" s="247"/>
      <c r="T2043" s="13"/>
      <c r="U2043" s="13"/>
      <c r="V2043" s="243">
        <f t="shared" si="66"/>
        <v>1541.5486542000001</v>
      </c>
      <c r="W2043" s="30">
        <v>1458.8236409000001</v>
      </c>
      <c r="X2043" s="59">
        <v>1541.5486542000001</v>
      </c>
      <c r="Y2043" s="11" t="s">
        <v>51</v>
      </c>
      <c r="Z2043" s="13"/>
      <c r="AA2043" s="13"/>
      <c r="AB2043" s="13">
        <v>5</v>
      </c>
      <c r="AC2043" s="13"/>
      <c r="AD2043" s="13"/>
    </row>
    <row r="2044" spans="1:31" ht="36" hidden="1" customHeight="1">
      <c r="A2044" s="32">
        <v>136</v>
      </c>
      <c r="B2044" s="209" t="s">
        <v>6012</v>
      </c>
      <c r="C2044" s="209" t="s">
        <v>6013</v>
      </c>
      <c r="D2044" s="129" t="s">
        <v>32</v>
      </c>
      <c r="E2044" s="129" t="s">
        <v>6014</v>
      </c>
      <c r="F2044" s="24">
        <v>9386231</v>
      </c>
      <c r="G2044" s="247"/>
      <c r="H2044" s="247"/>
      <c r="I2044" s="247"/>
      <c r="J2044" s="247"/>
      <c r="K2044" s="247"/>
      <c r="L2044" s="247"/>
      <c r="M2044" s="247"/>
      <c r="N2044" s="247"/>
      <c r="O2044" s="247"/>
      <c r="P2044" s="247"/>
      <c r="Q2044" s="13"/>
      <c r="R2044" s="247"/>
      <c r="S2044" s="247"/>
      <c r="T2044" s="13"/>
      <c r="U2044" s="13"/>
      <c r="V2044" s="243">
        <f t="shared" si="66"/>
        <v>1448.2954433</v>
      </c>
      <c r="W2044" s="30">
        <v>1448.2954433</v>
      </c>
      <c r="X2044" s="59">
        <v>1448.2954433</v>
      </c>
      <c r="Y2044" s="11" t="s">
        <v>34</v>
      </c>
      <c r="Z2044" s="13">
        <v>57</v>
      </c>
      <c r="AA2044" s="13">
        <v>58</v>
      </c>
      <c r="AB2044" s="13">
        <v>5</v>
      </c>
      <c r="AC2044" s="38" t="s">
        <v>6015</v>
      </c>
      <c r="AD2044" s="13">
        <v>2206</v>
      </c>
    </row>
    <row r="2045" spans="1:31" ht="36" hidden="1" customHeight="1">
      <c r="A2045" s="32">
        <v>137</v>
      </c>
      <c r="B2045" s="209" t="s">
        <v>6016</v>
      </c>
      <c r="C2045" s="209" t="s">
        <v>6017</v>
      </c>
      <c r="D2045" s="129" t="s">
        <v>32</v>
      </c>
      <c r="E2045" s="129" t="s">
        <v>1645</v>
      </c>
      <c r="F2045" s="24">
        <v>9368628</v>
      </c>
      <c r="G2045" s="247"/>
      <c r="H2045" s="247"/>
      <c r="I2045" s="247"/>
      <c r="J2045" s="247"/>
      <c r="K2045" s="247">
        <v>76.539999999999992</v>
      </c>
      <c r="L2045" s="247"/>
      <c r="M2045" s="247"/>
      <c r="N2045" s="247"/>
      <c r="O2045" s="247">
        <v>48.384399999999999</v>
      </c>
      <c r="P2045" s="247"/>
      <c r="Q2045" s="13"/>
      <c r="R2045" s="247"/>
      <c r="S2045" s="247">
        <v>66.27</v>
      </c>
      <c r="T2045" s="13"/>
      <c r="U2045" s="13"/>
      <c r="V2045" s="243">
        <f t="shared" si="66"/>
        <v>1646.6880204000001</v>
      </c>
      <c r="W2045" s="30">
        <v>1646.6880204000001</v>
      </c>
      <c r="X2045" s="59">
        <v>1646.6880204000001</v>
      </c>
      <c r="Y2045" s="11" t="s">
        <v>34</v>
      </c>
      <c r="Z2045" s="13"/>
      <c r="AA2045" s="13"/>
      <c r="AB2045" s="13">
        <v>5</v>
      </c>
      <c r="AC2045" s="13"/>
      <c r="AD2045" s="13"/>
    </row>
    <row r="2046" spans="1:31" ht="36" hidden="1" customHeight="1">
      <c r="A2046" s="32">
        <v>138</v>
      </c>
      <c r="B2046" s="209" t="s">
        <v>6018</v>
      </c>
      <c r="C2046" s="209" t="s">
        <v>6019</v>
      </c>
      <c r="D2046" s="129" t="s">
        <v>32</v>
      </c>
      <c r="E2046" s="129" t="s">
        <v>6020</v>
      </c>
      <c r="F2046" s="24">
        <v>9451382</v>
      </c>
      <c r="G2046" s="247"/>
      <c r="H2046" s="247"/>
      <c r="I2046" s="247"/>
      <c r="J2046" s="247"/>
      <c r="K2046" s="247"/>
      <c r="L2046" s="247"/>
      <c r="M2046" s="247"/>
      <c r="N2046" s="247"/>
      <c r="O2046" s="247"/>
      <c r="P2046" s="247"/>
      <c r="Q2046" s="13"/>
      <c r="R2046" s="247"/>
      <c r="S2046" s="247"/>
      <c r="T2046" s="13"/>
      <c r="U2046" s="13"/>
      <c r="V2046" s="243">
        <f t="shared" si="66"/>
        <v>1458.3482426</v>
      </c>
      <c r="W2046" s="30">
        <v>1434.7371023000001</v>
      </c>
      <c r="X2046" s="59">
        <v>1458.3482426</v>
      </c>
      <c r="Y2046" s="11" t="s">
        <v>51</v>
      </c>
      <c r="Z2046" s="13">
        <v>57</v>
      </c>
      <c r="AA2046" s="13">
        <v>58</v>
      </c>
      <c r="AB2046" s="13">
        <v>5</v>
      </c>
      <c r="AC2046" s="38" t="s">
        <v>6021</v>
      </c>
      <c r="AD2046" s="13">
        <v>3010</v>
      </c>
    </row>
    <row r="2047" spans="1:31" ht="36" hidden="1" customHeight="1">
      <c r="A2047" s="32">
        <v>139</v>
      </c>
      <c r="B2047" s="209" t="s">
        <v>6022</v>
      </c>
      <c r="C2047" s="209" t="s">
        <v>6023</v>
      </c>
      <c r="D2047" s="129" t="s">
        <v>539</v>
      </c>
      <c r="E2047" s="129" t="s">
        <v>6024</v>
      </c>
      <c r="F2047" s="24">
        <v>9189906</v>
      </c>
      <c r="G2047" s="247"/>
      <c r="H2047" s="247"/>
      <c r="I2047" s="247"/>
      <c r="J2047" s="247"/>
      <c r="K2047" s="247"/>
      <c r="L2047" s="247"/>
      <c r="M2047" s="247"/>
      <c r="N2047" s="247"/>
      <c r="O2047" s="247"/>
      <c r="P2047" s="247"/>
      <c r="Q2047" s="13"/>
      <c r="R2047" s="247"/>
      <c r="S2047" s="247"/>
      <c r="T2047" s="13"/>
      <c r="U2047" s="13"/>
      <c r="V2047" s="243">
        <f t="shared" si="66"/>
        <v>1418.0024958000001</v>
      </c>
      <c r="W2047" s="30">
        <v>1418.0024958000001</v>
      </c>
      <c r="X2047" s="59">
        <v>1418.0024958000001</v>
      </c>
      <c r="Y2047" s="247" t="s">
        <v>34</v>
      </c>
      <c r="Z2047" s="13">
        <v>57</v>
      </c>
      <c r="AA2047" s="13">
        <v>58</v>
      </c>
      <c r="AB2047" s="13">
        <v>6</v>
      </c>
      <c r="AC2047" s="38" t="s">
        <v>6025</v>
      </c>
      <c r="AD2047" s="13">
        <v>2911</v>
      </c>
      <c r="AE2047" s="10">
        <f>AE2046+1</f>
        <v>1</v>
      </c>
    </row>
    <row r="2048" spans="1:31" ht="36" hidden="1" customHeight="1">
      <c r="A2048" s="32">
        <v>140</v>
      </c>
      <c r="B2048" s="209" t="s">
        <v>6026</v>
      </c>
      <c r="C2048" s="209" t="s">
        <v>6027</v>
      </c>
      <c r="D2048" s="129" t="s">
        <v>539</v>
      </c>
      <c r="E2048" s="129" t="s">
        <v>6028</v>
      </c>
      <c r="F2048" s="24">
        <v>9177075</v>
      </c>
      <c r="G2048" s="247"/>
      <c r="H2048" s="247"/>
      <c r="I2048" s="247"/>
      <c r="J2048" s="247"/>
      <c r="K2048" s="247">
        <v>21.457000000000001</v>
      </c>
      <c r="L2048" s="247"/>
      <c r="M2048" s="247"/>
      <c r="N2048" s="247"/>
      <c r="O2048" s="247">
        <v>17.045500000000001</v>
      </c>
      <c r="P2048" s="247"/>
      <c r="Q2048" s="13"/>
      <c r="R2048" s="247"/>
      <c r="S2048" s="247">
        <v>3.1</v>
      </c>
      <c r="T2048" s="13"/>
      <c r="U2048" s="13"/>
      <c r="V2048" s="243">
        <f t="shared" si="66"/>
        <v>1459.1855874999999</v>
      </c>
      <c r="W2048" s="30">
        <v>1459.1855874999999</v>
      </c>
      <c r="X2048" s="59">
        <v>1459.1855874999999</v>
      </c>
      <c r="Y2048" s="247" t="s">
        <v>34</v>
      </c>
      <c r="Z2048" s="13"/>
      <c r="AA2048" s="13"/>
      <c r="AB2048" s="13">
        <v>6</v>
      </c>
      <c r="AC2048" s="13"/>
      <c r="AD2048" s="13"/>
      <c r="AE2048" s="10">
        <f>AE2047+1</f>
        <v>2</v>
      </c>
    </row>
    <row r="2049" spans="1:31" ht="36" hidden="1" customHeight="1">
      <c r="A2049" s="32">
        <v>141</v>
      </c>
      <c r="B2049" s="209" t="s">
        <v>6029</v>
      </c>
      <c r="C2049" s="209" t="s">
        <v>6030</v>
      </c>
      <c r="D2049" s="129" t="s">
        <v>539</v>
      </c>
      <c r="E2049" s="248" t="s">
        <v>1843</v>
      </c>
      <c r="F2049" s="24">
        <v>9946030</v>
      </c>
      <c r="G2049" s="247"/>
      <c r="H2049" s="247"/>
      <c r="I2049" s="247"/>
      <c r="J2049" s="247"/>
      <c r="K2049" s="247">
        <v>5.16</v>
      </c>
      <c r="L2049" s="247"/>
      <c r="M2049" s="247"/>
      <c r="N2049" s="247"/>
      <c r="O2049" s="247"/>
      <c r="P2049" s="247"/>
      <c r="Q2049" s="13"/>
      <c r="R2049" s="247"/>
      <c r="S2049" s="247"/>
      <c r="T2049" s="13"/>
      <c r="U2049" s="13"/>
      <c r="V2049" s="243">
        <f t="shared" si="66"/>
        <v>1539.9356290000003</v>
      </c>
      <c r="W2049" s="30">
        <v>1418.3410570000001</v>
      </c>
      <c r="X2049" s="59">
        <v>1539.9356290000003</v>
      </c>
      <c r="Y2049" s="247" t="s">
        <v>51</v>
      </c>
      <c r="Z2049" s="13"/>
      <c r="AA2049" s="13"/>
      <c r="AB2049" s="13">
        <v>6</v>
      </c>
      <c r="AC2049" s="13"/>
      <c r="AD2049" s="13"/>
      <c r="AE2049" s="10">
        <f>AE2048+1</f>
        <v>3</v>
      </c>
    </row>
    <row r="2050" spans="1:31" ht="36" hidden="1" customHeight="1">
      <c r="A2050" s="32">
        <v>142</v>
      </c>
      <c r="B2050" s="276" t="s">
        <v>6031</v>
      </c>
      <c r="C2050" s="276" t="s">
        <v>6032</v>
      </c>
      <c r="D2050" s="129" t="s">
        <v>32</v>
      </c>
      <c r="E2050" s="277" t="s">
        <v>6033</v>
      </c>
      <c r="F2050" s="24">
        <v>8982346</v>
      </c>
      <c r="G2050" s="247"/>
      <c r="H2050" s="247"/>
      <c r="I2050" s="247"/>
      <c r="J2050" s="247"/>
      <c r="K2050" s="247"/>
      <c r="L2050" s="247"/>
      <c r="M2050" s="247"/>
      <c r="N2050" s="247"/>
      <c r="O2050" s="247"/>
      <c r="P2050" s="247"/>
      <c r="Q2050" s="13"/>
      <c r="R2050" s="247"/>
      <c r="S2050" s="247"/>
      <c r="T2050" s="13"/>
      <c r="U2050" s="13"/>
      <c r="V2050" s="243">
        <f t="shared" si="66"/>
        <v>1385.9759878</v>
      </c>
      <c r="W2050" s="30">
        <v>1385.9759878</v>
      </c>
      <c r="X2050" s="59">
        <v>1385.9759878</v>
      </c>
      <c r="Y2050" s="11" t="s">
        <v>34</v>
      </c>
      <c r="Z2050" s="13"/>
      <c r="AA2050" s="13"/>
      <c r="AB2050" s="13">
        <v>5</v>
      </c>
      <c r="AC2050" s="13"/>
      <c r="AD2050" s="13"/>
    </row>
    <row r="2051" spans="1:31" ht="36" hidden="1" customHeight="1">
      <c r="A2051" s="32">
        <v>143</v>
      </c>
      <c r="B2051" s="253" t="s">
        <v>6034</v>
      </c>
      <c r="C2051" s="253" t="s">
        <v>6035</v>
      </c>
      <c r="D2051" s="129" t="s">
        <v>32</v>
      </c>
      <c r="E2051" s="250" t="s">
        <v>6036</v>
      </c>
      <c r="F2051" s="24">
        <v>8947534</v>
      </c>
      <c r="G2051" s="247"/>
      <c r="H2051" s="247"/>
      <c r="I2051" s="247"/>
      <c r="J2051" s="247"/>
      <c r="K2051" s="247">
        <v>13.76</v>
      </c>
      <c r="L2051" s="247"/>
      <c r="M2051" s="247"/>
      <c r="N2051" s="247"/>
      <c r="O2051" s="247"/>
      <c r="P2051" s="247"/>
      <c r="Q2051" s="13"/>
      <c r="R2051" s="247"/>
      <c r="S2051" s="247"/>
      <c r="T2051" s="13"/>
      <c r="U2051" s="13"/>
      <c r="V2051" s="243">
        <f t="shared" si="66"/>
        <v>1394.6396962000001</v>
      </c>
      <c r="W2051" s="30">
        <v>1394.6396962000001</v>
      </c>
      <c r="X2051" s="59">
        <v>1394.6396962000001</v>
      </c>
      <c r="Y2051" s="11" t="s">
        <v>34</v>
      </c>
      <c r="Z2051" s="13">
        <v>57</v>
      </c>
      <c r="AA2051" s="13">
        <v>58</v>
      </c>
      <c r="AB2051" s="13">
        <v>5</v>
      </c>
      <c r="AC2051" s="38" t="s">
        <v>6037</v>
      </c>
      <c r="AD2051" s="13">
        <v>3058</v>
      </c>
      <c r="AE2051" s="10">
        <f>AE2050+1</f>
        <v>1</v>
      </c>
    </row>
    <row r="2052" spans="1:31" ht="36" hidden="1" customHeight="1">
      <c r="A2052" s="32">
        <v>144</v>
      </c>
      <c r="B2052" s="278" t="s">
        <v>6038</v>
      </c>
      <c r="C2052" s="278" t="s">
        <v>6039</v>
      </c>
      <c r="D2052" s="129" t="s">
        <v>32</v>
      </c>
      <c r="E2052" s="279" t="s">
        <v>6040</v>
      </c>
      <c r="F2052" s="24">
        <v>9168684</v>
      </c>
      <c r="G2052" s="247"/>
      <c r="H2052" s="247"/>
      <c r="I2052" s="247"/>
      <c r="J2052" s="247"/>
      <c r="K2052" s="247"/>
      <c r="L2052" s="247"/>
      <c r="M2052" s="247"/>
      <c r="N2052" s="247"/>
      <c r="O2052" s="247"/>
      <c r="P2052" s="247"/>
      <c r="Q2052" s="13"/>
      <c r="R2052" s="247"/>
      <c r="S2052" s="247"/>
      <c r="T2052" s="13"/>
      <c r="U2052" s="13"/>
      <c r="V2052" s="243">
        <f t="shared" si="66"/>
        <v>1414.7279412</v>
      </c>
      <c r="W2052" s="30">
        <v>1376.815814</v>
      </c>
      <c r="X2052" s="59">
        <v>1414.7279412</v>
      </c>
      <c r="Y2052" s="11" t="s">
        <v>51</v>
      </c>
      <c r="Z2052" s="13"/>
      <c r="AA2052" s="13"/>
      <c r="AB2052" s="13">
        <v>5</v>
      </c>
      <c r="AC2052" s="13"/>
      <c r="AD2052" s="13"/>
    </row>
    <row r="2053" spans="1:31" ht="36" hidden="1" customHeight="1">
      <c r="A2053" s="32">
        <v>145</v>
      </c>
      <c r="B2053" s="202" t="s">
        <v>6041</v>
      </c>
      <c r="C2053" s="202" t="s">
        <v>6042</v>
      </c>
      <c r="D2053" s="204" t="s">
        <v>539</v>
      </c>
      <c r="E2053" s="204" t="s">
        <v>5752</v>
      </c>
      <c r="F2053" s="22">
        <v>8966651</v>
      </c>
      <c r="G2053" s="280"/>
      <c r="H2053" s="280"/>
      <c r="I2053" s="280"/>
      <c r="J2053" s="280"/>
      <c r="K2053" s="280"/>
      <c r="L2053" s="280"/>
      <c r="M2053" s="280"/>
      <c r="N2053" s="280"/>
      <c r="O2053" s="280"/>
      <c r="P2053" s="280"/>
      <c r="Q2053" s="26"/>
      <c r="R2053" s="280"/>
      <c r="S2053" s="280"/>
      <c r="T2053" s="26"/>
      <c r="U2053" s="26"/>
      <c r="V2053" s="243">
        <f t="shared" si="66"/>
        <v>1383.5542493</v>
      </c>
      <c r="W2053" s="28">
        <v>1374.5678173000001</v>
      </c>
      <c r="X2053" s="59">
        <v>1383.5542493</v>
      </c>
      <c r="Y2053" s="280" t="s">
        <v>51</v>
      </c>
      <c r="Z2053" s="13">
        <v>57</v>
      </c>
      <c r="AA2053" s="13">
        <v>58</v>
      </c>
      <c r="AB2053" s="13">
        <v>6</v>
      </c>
      <c r="AC2053" s="38" t="s">
        <v>6043</v>
      </c>
      <c r="AD2053" s="13">
        <v>3177</v>
      </c>
      <c r="AE2053" s="10">
        <f>AE2052+1</f>
        <v>1</v>
      </c>
    </row>
    <row r="2054" spans="1:31" ht="36" hidden="1" customHeight="1">
      <c r="A2054" s="32">
        <v>146</v>
      </c>
      <c r="B2054" s="209" t="s">
        <v>6044</v>
      </c>
      <c r="C2054" s="209" t="s">
        <v>6045</v>
      </c>
      <c r="D2054" s="129" t="s">
        <v>539</v>
      </c>
      <c r="E2054" s="129" t="s">
        <v>6046</v>
      </c>
      <c r="F2054" s="24">
        <v>8900000</v>
      </c>
      <c r="G2054" s="247"/>
      <c r="H2054" s="247"/>
      <c r="I2054" s="247"/>
      <c r="J2054" s="247"/>
      <c r="K2054" s="247">
        <v>2.58</v>
      </c>
      <c r="L2054" s="247"/>
      <c r="M2054" s="247"/>
      <c r="N2054" s="247"/>
      <c r="O2054" s="247">
        <v>22.776</v>
      </c>
      <c r="P2054" s="247"/>
      <c r="Q2054" s="13"/>
      <c r="R2054" s="247"/>
      <c r="S2054" s="247">
        <v>165</v>
      </c>
      <c r="T2054" s="13"/>
      <c r="U2054" s="13"/>
      <c r="V2054" s="243">
        <f t="shared" si="66"/>
        <v>1579.6664000000001</v>
      </c>
      <c r="W2054" s="30">
        <v>1579.6664000000001</v>
      </c>
      <c r="X2054" s="59">
        <v>1579.6664000000001</v>
      </c>
      <c r="Y2054" s="247" t="s">
        <v>34</v>
      </c>
      <c r="Z2054" s="13"/>
      <c r="AA2054" s="13"/>
      <c r="AB2054" s="13">
        <v>6</v>
      </c>
      <c r="AC2054" s="13"/>
      <c r="AD2054" s="13"/>
      <c r="AE2054" s="10">
        <f>AE2053+1</f>
        <v>2</v>
      </c>
    </row>
    <row r="2055" spans="1:31" ht="36" hidden="1" customHeight="1">
      <c r="A2055" s="32">
        <v>147</v>
      </c>
      <c r="B2055" s="133" t="s">
        <v>6047</v>
      </c>
      <c r="C2055" s="133" t="s">
        <v>6048</v>
      </c>
      <c r="D2055" s="11" t="s">
        <v>32</v>
      </c>
      <c r="E2055" s="11" t="s">
        <v>486</v>
      </c>
      <c r="F2055" s="14">
        <v>9546291</v>
      </c>
      <c r="G2055" s="129"/>
      <c r="H2055" s="129"/>
      <c r="I2055" s="129"/>
      <c r="J2055" s="129"/>
      <c r="K2055" s="129"/>
      <c r="L2055" s="129"/>
      <c r="M2055" s="129"/>
      <c r="N2055" s="129"/>
      <c r="O2055" s="129"/>
      <c r="P2055" s="129"/>
      <c r="Q2055" s="13"/>
      <c r="R2055" s="129"/>
      <c r="S2055" s="129"/>
      <c r="T2055" s="13"/>
      <c r="U2055" s="13"/>
      <c r="V2055" s="243">
        <f t="shared" ref="V2055:V2118" si="67">0.0001543*F2055+0.7*G2055+ 0.7*H2055+0.6*I2055+0.5*J2055+1.02*K2055+0.00088*L2055+0.99*M2055+0.00094*N2055+1.05*O2055+0.00083*P2055+1.09*Q2055+0.0009*R2055+1.09*S2055+1*T2055+0*U2055</f>
        <v>1472.9927013000001</v>
      </c>
      <c r="W2055" s="30">
        <v>1368.5632328000002</v>
      </c>
      <c r="X2055" s="59">
        <v>1472.9927013000001</v>
      </c>
      <c r="Y2055" s="11" t="s">
        <v>51</v>
      </c>
      <c r="Z2055" s="13"/>
      <c r="AA2055" s="13"/>
      <c r="AB2055" s="13">
        <v>5</v>
      </c>
      <c r="AC2055" s="13"/>
      <c r="AD2055" s="13"/>
    </row>
    <row r="2056" spans="1:31" ht="36" hidden="1" customHeight="1">
      <c r="A2056" s="32">
        <v>148</v>
      </c>
      <c r="B2056" s="209" t="s">
        <v>6049</v>
      </c>
      <c r="C2056" s="209" t="s">
        <v>6050</v>
      </c>
      <c r="D2056" s="129" t="s">
        <v>32</v>
      </c>
      <c r="E2056" s="129" t="s">
        <v>6051</v>
      </c>
      <c r="F2056" s="24">
        <v>8823249</v>
      </c>
      <c r="G2056" s="247"/>
      <c r="H2056" s="247"/>
      <c r="I2056" s="247"/>
      <c r="J2056" s="247"/>
      <c r="K2056" s="247">
        <v>90.128</v>
      </c>
      <c r="L2056" s="247"/>
      <c r="M2056" s="247"/>
      <c r="N2056" s="247"/>
      <c r="O2056" s="247"/>
      <c r="P2056" s="247"/>
      <c r="Q2056" s="13"/>
      <c r="R2056" s="247"/>
      <c r="S2056" s="247">
        <v>28.4</v>
      </c>
      <c r="T2056" s="13"/>
      <c r="U2056" s="13"/>
      <c r="V2056" s="243">
        <f t="shared" si="67"/>
        <v>1484.3138807</v>
      </c>
      <c r="W2056" s="30">
        <v>1484.3138807</v>
      </c>
      <c r="X2056" s="59">
        <v>1484.3138807</v>
      </c>
      <c r="Y2056" s="11" t="s">
        <v>34</v>
      </c>
      <c r="Z2056" s="13">
        <v>57</v>
      </c>
      <c r="AA2056" s="13">
        <v>58</v>
      </c>
      <c r="AB2056" s="13">
        <v>5</v>
      </c>
      <c r="AC2056" s="38" t="s">
        <v>6052</v>
      </c>
      <c r="AD2056" s="13">
        <v>3039</v>
      </c>
    </row>
    <row r="2057" spans="1:31" ht="36" hidden="1" customHeight="1">
      <c r="A2057" s="32">
        <v>149</v>
      </c>
      <c r="B2057" s="209" t="s">
        <v>6053</v>
      </c>
      <c r="C2057" s="209" t="s">
        <v>6054</v>
      </c>
      <c r="D2057" s="129" t="s">
        <v>32</v>
      </c>
      <c r="E2057" s="129" t="s">
        <v>6055</v>
      </c>
      <c r="F2057" s="24">
        <v>8792727</v>
      </c>
      <c r="G2057" s="247"/>
      <c r="H2057" s="247"/>
      <c r="I2057" s="247"/>
      <c r="J2057" s="247"/>
      <c r="K2057" s="247">
        <v>43</v>
      </c>
      <c r="L2057" s="247"/>
      <c r="M2057" s="247"/>
      <c r="N2057" s="247"/>
      <c r="O2057" s="247">
        <v>303.97199999999998</v>
      </c>
      <c r="P2057" s="247"/>
      <c r="Q2057" s="13"/>
      <c r="R2057" s="247">
        <v>520000</v>
      </c>
      <c r="S2057" s="247"/>
      <c r="T2057" s="13"/>
      <c r="U2057" s="13"/>
      <c r="V2057" s="243">
        <f t="shared" si="67"/>
        <v>2187.7483760999999</v>
      </c>
      <c r="W2057" s="30">
        <v>2187.7483760999999</v>
      </c>
      <c r="X2057" s="59">
        <v>2187.7483760999999</v>
      </c>
      <c r="Y2057" s="11" t="s">
        <v>34</v>
      </c>
      <c r="Z2057" s="13">
        <v>57</v>
      </c>
      <c r="AA2057" s="13">
        <v>58</v>
      </c>
      <c r="AB2057" s="13">
        <v>5</v>
      </c>
      <c r="AC2057" s="38" t="s">
        <v>6056</v>
      </c>
      <c r="AD2057" s="13">
        <v>3209</v>
      </c>
    </row>
    <row r="2058" spans="1:31" ht="36" hidden="1" customHeight="1">
      <c r="A2058" s="32">
        <v>150</v>
      </c>
      <c r="B2058" s="209" t="s">
        <v>6057</v>
      </c>
      <c r="C2058" s="209" t="s">
        <v>6058</v>
      </c>
      <c r="D2058" s="129" t="s">
        <v>539</v>
      </c>
      <c r="E2058" s="250" t="s">
        <v>6059</v>
      </c>
      <c r="F2058" s="24">
        <v>8649746</v>
      </c>
      <c r="G2058" s="247"/>
      <c r="H2058" s="247"/>
      <c r="I2058" s="247"/>
      <c r="J2058" s="247"/>
      <c r="K2058" s="247">
        <v>1.1696</v>
      </c>
      <c r="L2058" s="247"/>
      <c r="M2058" s="264">
        <v>0.17200000000000001</v>
      </c>
      <c r="N2058" s="264"/>
      <c r="O2058" s="247"/>
      <c r="P2058" s="247"/>
      <c r="Q2058" s="13"/>
      <c r="R2058" s="247">
        <v>20000</v>
      </c>
      <c r="S2058" s="247"/>
      <c r="T2058" s="13"/>
      <c r="U2058" s="13"/>
      <c r="V2058" s="243">
        <f t="shared" si="67"/>
        <v>1354.0190798000001</v>
      </c>
      <c r="W2058" s="30">
        <v>1354.0190798000001</v>
      </c>
      <c r="X2058" s="59">
        <v>1354.0190798000001</v>
      </c>
      <c r="Y2058" s="247" t="s">
        <v>34</v>
      </c>
      <c r="Z2058" s="13"/>
      <c r="AA2058" s="13"/>
      <c r="AB2058" s="13">
        <v>6</v>
      </c>
      <c r="AC2058" s="13"/>
      <c r="AD2058" s="13"/>
      <c r="AE2058" s="10">
        <f>AE2057+1</f>
        <v>1</v>
      </c>
    </row>
    <row r="2059" spans="1:31" ht="36" hidden="1" customHeight="1">
      <c r="A2059" s="32">
        <v>151</v>
      </c>
      <c r="B2059" s="209" t="s">
        <v>6060</v>
      </c>
      <c r="C2059" s="209" t="s">
        <v>6061</v>
      </c>
      <c r="D2059" s="129" t="s">
        <v>32</v>
      </c>
      <c r="E2059" s="129" t="s">
        <v>5083</v>
      </c>
      <c r="F2059" s="24">
        <v>8632993</v>
      </c>
      <c r="G2059" s="247"/>
      <c r="H2059" s="247"/>
      <c r="I2059" s="247"/>
      <c r="J2059" s="247"/>
      <c r="K2059" s="247"/>
      <c r="L2059" s="247"/>
      <c r="M2059" s="247"/>
      <c r="N2059" s="247"/>
      <c r="O2059" s="247"/>
      <c r="P2059" s="247"/>
      <c r="Q2059" s="13"/>
      <c r="R2059" s="247"/>
      <c r="S2059" s="247"/>
      <c r="T2059" s="13"/>
      <c r="U2059" s="13"/>
      <c r="V2059" s="243">
        <f t="shared" si="67"/>
        <v>1332.0708199000001</v>
      </c>
      <c r="W2059" s="30">
        <v>1332.0708199000001</v>
      </c>
      <c r="X2059" s="59">
        <v>1332.0708199000001</v>
      </c>
      <c r="Y2059" s="11" t="s">
        <v>34</v>
      </c>
      <c r="Z2059" s="13">
        <v>57</v>
      </c>
      <c r="AA2059" s="13">
        <v>58</v>
      </c>
      <c r="AB2059" s="13">
        <v>5</v>
      </c>
      <c r="AC2059" s="38" t="s">
        <v>6062</v>
      </c>
      <c r="AD2059" s="13">
        <v>2922</v>
      </c>
    </row>
    <row r="2060" spans="1:31" ht="36" hidden="1" customHeight="1">
      <c r="A2060" s="32">
        <v>152</v>
      </c>
      <c r="B2060" s="209" t="s">
        <v>6063</v>
      </c>
      <c r="C2060" s="209" t="s">
        <v>6064</v>
      </c>
      <c r="D2060" s="129" t="s">
        <v>32</v>
      </c>
      <c r="E2060" s="248" t="s">
        <v>5688</v>
      </c>
      <c r="F2060" s="24">
        <v>8630885</v>
      </c>
      <c r="G2060" s="247"/>
      <c r="H2060" s="247"/>
      <c r="I2060" s="247"/>
      <c r="J2060" s="247"/>
      <c r="K2060" s="247"/>
      <c r="L2060" s="247"/>
      <c r="M2060" s="247"/>
      <c r="N2060" s="247"/>
      <c r="O2060" s="247"/>
      <c r="P2060" s="247"/>
      <c r="Q2060" s="13"/>
      <c r="R2060" s="247"/>
      <c r="S2060" s="247"/>
      <c r="T2060" s="13"/>
      <c r="U2060" s="13"/>
      <c r="V2060" s="243">
        <f t="shared" si="67"/>
        <v>1331.7455555000001</v>
      </c>
      <c r="W2060" s="30">
        <v>1331.7455555000001</v>
      </c>
      <c r="X2060" s="59">
        <v>1331.7455555000001</v>
      </c>
      <c r="Y2060" s="11" t="s">
        <v>34</v>
      </c>
      <c r="Z2060" s="13">
        <v>57</v>
      </c>
      <c r="AA2060" s="13">
        <v>58</v>
      </c>
      <c r="AB2060" s="13">
        <v>5</v>
      </c>
      <c r="AC2060" s="38" t="s">
        <v>6065</v>
      </c>
      <c r="AD2060" s="13">
        <v>2947</v>
      </c>
    </row>
    <row r="2061" spans="1:31" ht="36" hidden="1" customHeight="1">
      <c r="A2061" s="32">
        <v>153</v>
      </c>
      <c r="B2061" s="209" t="s">
        <v>6066</v>
      </c>
      <c r="C2061" s="209" t="s">
        <v>6067</v>
      </c>
      <c r="D2061" s="129" t="s">
        <v>539</v>
      </c>
      <c r="E2061" s="129" t="s">
        <v>4099</v>
      </c>
      <c r="F2061" s="24">
        <v>8485762</v>
      </c>
      <c r="G2061" s="247"/>
      <c r="H2061" s="247"/>
      <c r="I2061" s="247"/>
      <c r="J2061" s="247"/>
      <c r="K2061" s="247"/>
      <c r="L2061" s="247"/>
      <c r="M2061" s="247"/>
      <c r="N2061" s="247"/>
      <c r="O2061" s="247"/>
      <c r="P2061" s="247"/>
      <c r="Q2061" s="13"/>
      <c r="R2061" s="247"/>
      <c r="S2061" s="247"/>
      <c r="T2061" s="13"/>
      <c r="U2061" s="13"/>
      <c r="V2061" s="243">
        <f t="shared" si="67"/>
        <v>1309.3530766000001</v>
      </c>
      <c r="W2061" s="30">
        <v>1309.3530766000001</v>
      </c>
      <c r="X2061" s="59">
        <v>1309.3530766000001</v>
      </c>
      <c r="Y2061" s="247" t="s">
        <v>34</v>
      </c>
      <c r="Z2061" s="13">
        <v>57</v>
      </c>
      <c r="AA2061" s="13">
        <v>58</v>
      </c>
      <c r="AB2061" s="13">
        <v>6</v>
      </c>
      <c r="AC2061" s="38" t="s">
        <v>6068</v>
      </c>
      <c r="AD2061" s="13">
        <v>3061</v>
      </c>
    </row>
    <row r="2062" spans="1:31" ht="36" hidden="1" customHeight="1">
      <c r="A2062" s="32">
        <v>154</v>
      </c>
      <c r="B2062" s="263" t="s">
        <v>6069</v>
      </c>
      <c r="C2062" s="263" t="s">
        <v>6070</v>
      </c>
      <c r="D2062" s="11" t="s">
        <v>32</v>
      </c>
      <c r="E2062" s="92" t="s">
        <v>6071</v>
      </c>
      <c r="F2062" s="14">
        <v>8687580</v>
      </c>
      <c r="G2062" s="129"/>
      <c r="H2062" s="129"/>
      <c r="I2062" s="129"/>
      <c r="J2062" s="129"/>
      <c r="K2062" s="129"/>
      <c r="L2062" s="129"/>
      <c r="M2062" s="129"/>
      <c r="N2062" s="129"/>
      <c r="O2062" s="129"/>
      <c r="P2062" s="129"/>
      <c r="Q2062" s="13"/>
      <c r="R2062" s="129"/>
      <c r="S2062" s="129"/>
      <c r="T2062" s="13"/>
      <c r="U2062" s="13"/>
      <c r="V2062" s="243">
        <f t="shared" si="67"/>
        <v>1340.493594</v>
      </c>
      <c r="W2062" s="30">
        <v>1306.8483247000001</v>
      </c>
      <c r="X2062" s="59">
        <v>1340.493594</v>
      </c>
      <c r="Y2062" s="11" t="s">
        <v>51</v>
      </c>
      <c r="Z2062" s="13"/>
      <c r="AA2062" s="13"/>
      <c r="AB2062" s="13">
        <v>5</v>
      </c>
      <c r="AC2062" s="13"/>
      <c r="AD2062" s="13"/>
    </row>
    <row r="2063" spans="1:31" ht="36" hidden="1" customHeight="1">
      <c r="A2063" s="32">
        <v>155</v>
      </c>
      <c r="B2063" s="209" t="s">
        <v>6072</v>
      </c>
      <c r="C2063" s="209" t="s">
        <v>6073</v>
      </c>
      <c r="D2063" s="129" t="s">
        <v>32</v>
      </c>
      <c r="E2063" s="129" t="s">
        <v>6074</v>
      </c>
      <c r="F2063" s="24">
        <v>8478918</v>
      </c>
      <c r="G2063" s="247"/>
      <c r="H2063" s="247"/>
      <c r="I2063" s="247"/>
      <c r="J2063" s="247"/>
      <c r="K2063" s="247"/>
      <c r="L2063" s="247"/>
      <c r="M2063" s="247"/>
      <c r="N2063" s="247"/>
      <c r="O2063" s="247"/>
      <c r="P2063" s="247"/>
      <c r="Q2063" s="13"/>
      <c r="R2063" s="247"/>
      <c r="S2063" s="247">
        <v>33.200000000000003</v>
      </c>
      <c r="T2063" s="13"/>
      <c r="U2063" s="13"/>
      <c r="V2063" s="243">
        <f t="shared" si="67"/>
        <v>1344.4850474000002</v>
      </c>
      <c r="W2063" s="30">
        <v>1341.7216887000002</v>
      </c>
      <c r="X2063" s="59">
        <v>1344.4850474000002</v>
      </c>
      <c r="Y2063" s="11" t="s">
        <v>51</v>
      </c>
      <c r="Z2063" s="13"/>
      <c r="AA2063" s="13"/>
      <c r="AB2063" s="13">
        <v>5</v>
      </c>
      <c r="AC2063" s="13"/>
      <c r="AD2063" s="13"/>
    </row>
    <row r="2064" spans="1:31" ht="36" hidden="1" customHeight="1">
      <c r="A2064" s="32">
        <v>156</v>
      </c>
      <c r="B2064" s="209" t="s">
        <v>6075</v>
      </c>
      <c r="C2064" s="209" t="s">
        <v>6076</v>
      </c>
      <c r="D2064" s="129" t="s">
        <v>32</v>
      </c>
      <c r="E2064" s="129" t="s">
        <v>5679</v>
      </c>
      <c r="F2064" s="24">
        <v>8378786</v>
      </c>
      <c r="G2064" s="247"/>
      <c r="H2064" s="247"/>
      <c r="I2064" s="247"/>
      <c r="J2064" s="247"/>
      <c r="K2064" s="247">
        <v>43.008599999999994</v>
      </c>
      <c r="L2064" s="247"/>
      <c r="M2064" s="247"/>
      <c r="N2064" s="247"/>
      <c r="O2064" s="247"/>
      <c r="P2064" s="247"/>
      <c r="Q2064" s="13"/>
      <c r="R2064" s="247"/>
      <c r="S2064" s="247"/>
      <c r="T2064" s="13"/>
      <c r="U2064" s="13"/>
      <c r="V2064" s="243">
        <f t="shared" si="67"/>
        <v>1336.7154518000002</v>
      </c>
      <c r="W2064" s="30">
        <v>1336.7154518000002</v>
      </c>
      <c r="X2064" s="59">
        <v>1336.7154518000002</v>
      </c>
      <c r="Y2064" s="11" t="s">
        <v>34</v>
      </c>
      <c r="Z2064" s="13">
        <v>57</v>
      </c>
      <c r="AA2064" s="13">
        <v>58</v>
      </c>
      <c r="AB2064" s="13">
        <v>5</v>
      </c>
      <c r="AC2064" s="38" t="s">
        <v>6077</v>
      </c>
      <c r="AD2064" s="13">
        <v>3033</v>
      </c>
    </row>
    <row r="2065" spans="1:31" ht="36" hidden="1" customHeight="1">
      <c r="A2065" s="32">
        <v>157</v>
      </c>
      <c r="B2065" s="209" t="s">
        <v>6078</v>
      </c>
      <c r="C2065" s="209" t="s">
        <v>6079</v>
      </c>
      <c r="D2065" s="129" t="s">
        <v>32</v>
      </c>
      <c r="E2065" s="129" t="s">
        <v>5856</v>
      </c>
      <c r="F2065" s="24">
        <v>8363026</v>
      </c>
      <c r="G2065" s="247"/>
      <c r="H2065" s="247"/>
      <c r="I2065" s="247"/>
      <c r="J2065" s="247"/>
      <c r="K2065" s="247"/>
      <c r="L2065" s="247"/>
      <c r="M2065" s="247"/>
      <c r="N2065" s="247"/>
      <c r="O2065" s="247"/>
      <c r="P2065" s="247"/>
      <c r="Q2065" s="13"/>
      <c r="R2065" s="247"/>
      <c r="S2065" s="247"/>
      <c r="T2065" s="13"/>
      <c r="U2065" s="13"/>
      <c r="V2065" s="243">
        <f t="shared" si="67"/>
        <v>1290.4149118</v>
      </c>
      <c r="W2065" s="30">
        <v>1290.4149118</v>
      </c>
      <c r="X2065" s="59">
        <v>1290.4149118</v>
      </c>
      <c r="Y2065" s="11" t="s">
        <v>34</v>
      </c>
      <c r="Z2065" s="13">
        <v>57</v>
      </c>
      <c r="AA2065" s="13">
        <v>58</v>
      </c>
      <c r="AB2065" s="13">
        <v>5</v>
      </c>
      <c r="AC2065" s="38" t="s">
        <v>6080</v>
      </c>
      <c r="AD2065" s="13">
        <v>3185</v>
      </c>
    </row>
    <row r="2066" spans="1:31" ht="36" hidden="1" customHeight="1">
      <c r="A2066" s="32">
        <v>158</v>
      </c>
      <c r="B2066" s="209" t="s">
        <v>6081</v>
      </c>
      <c r="C2066" s="209" t="s">
        <v>6082</v>
      </c>
      <c r="D2066" s="129" t="s">
        <v>539</v>
      </c>
      <c r="E2066" s="129" t="s">
        <v>1625</v>
      </c>
      <c r="F2066" s="14">
        <v>8331431</v>
      </c>
      <c r="G2066" s="247"/>
      <c r="H2066" s="247"/>
      <c r="I2066" s="247"/>
      <c r="J2066" s="247"/>
      <c r="K2066" s="247"/>
      <c r="L2066" s="247"/>
      <c r="M2066" s="247"/>
      <c r="N2066" s="247"/>
      <c r="O2066" s="247"/>
      <c r="P2066" s="247"/>
      <c r="Q2066" s="13"/>
      <c r="R2066" s="247"/>
      <c r="S2066" s="247">
        <v>41.49</v>
      </c>
      <c r="T2066" s="13"/>
      <c r="U2066" s="13"/>
      <c r="V2066" s="243">
        <f t="shared" si="67"/>
        <v>1330.7639033</v>
      </c>
      <c r="W2066" s="30">
        <v>1330.7639033</v>
      </c>
      <c r="X2066" s="59">
        <v>1330.7639033</v>
      </c>
      <c r="Y2066" s="247" t="s">
        <v>34</v>
      </c>
      <c r="Z2066" s="13">
        <v>57</v>
      </c>
      <c r="AA2066" s="13">
        <v>58</v>
      </c>
      <c r="AB2066" s="13">
        <v>6</v>
      </c>
      <c r="AC2066" s="38" t="s">
        <v>6083</v>
      </c>
      <c r="AD2066" s="13">
        <v>3187</v>
      </c>
      <c r="AE2066" s="10">
        <f>AE2065+1</f>
        <v>1</v>
      </c>
    </row>
    <row r="2067" spans="1:31" ht="36" hidden="1" customHeight="1">
      <c r="A2067" s="32">
        <v>159</v>
      </c>
      <c r="B2067" s="209" t="s">
        <v>6084</v>
      </c>
      <c r="C2067" s="209" t="s">
        <v>6085</v>
      </c>
      <c r="D2067" s="129" t="s">
        <v>32</v>
      </c>
      <c r="E2067" s="129" t="s">
        <v>6086</v>
      </c>
      <c r="F2067" s="24">
        <v>8216264</v>
      </c>
      <c r="G2067" s="247"/>
      <c r="H2067" s="247"/>
      <c r="I2067" s="247"/>
      <c r="J2067" s="247"/>
      <c r="K2067" s="247"/>
      <c r="L2067" s="247"/>
      <c r="M2067" s="247"/>
      <c r="N2067" s="247"/>
      <c r="O2067" s="247"/>
      <c r="P2067" s="247"/>
      <c r="Q2067" s="13"/>
      <c r="R2067" s="247"/>
      <c r="S2067" s="247"/>
      <c r="T2067" s="13"/>
      <c r="U2067" s="13"/>
      <c r="V2067" s="243">
        <f t="shared" si="67"/>
        <v>1267.7695352000001</v>
      </c>
      <c r="W2067" s="30">
        <v>1267.7695352000001</v>
      </c>
      <c r="X2067" s="59">
        <v>1267.7695352000001</v>
      </c>
      <c r="Y2067" s="11" t="s">
        <v>34</v>
      </c>
      <c r="Z2067" s="13">
        <v>57</v>
      </c>
      <c r="AA2067" s="13">
        <v>58</v>
      </c>
      <c r="AB2067" s="13">
        <v>5</v>
      </c>
      <c r="AC2067" s="38" t="s">
        <v>6087</v>
      </c>
      <c r="AD2067" s="13">
        <v>2917</v>
      </c>
    </row>
    <row r="2068" spans="1:31" ht="36" hidden="1" customHeight="1">
      <c r="A2068" s="32">
        <v>160</v>
      </c>
      <c r="B2068" s="209" t="s">
        <v>6088</v>
      </c>
      <c r="C2068" s="209" t="s">
        <v>6089</v>
      </c>
      <c r="D2068" s="129" t="s">
        <v>32</v>
      </c>
      <c r="E2068" s="129" t="s">
        <v>5643</v>
      </c>
      <c r="F2068" s="24">
        <v>8115075</v>
      </c>
      <c r="G2068" s="247"/>
      <c r="H2068" s="247"/>
      <c r="I2068" s="247"/>
      <c r="J2068" s="247"/>
      <c r="K2068" s="247"/>
      <c r="L2068" s="247"/>
      <c r="M2068" s="247"/>
      <c r="N2068" s="247"/>
      <c r="O2068" s="247"/>
      <c r="P2068" s="247"/>
      <c r="Q2068" s="13"/>
      <c r="R2068" s="247"/>
      <c r="S2068" s="247"/>
      <c r="T2068" s="13"/>
      <c r="U2068" s="13"/>
      <c r="V2068" s="243">
        <f t="shared" si="67"/>
        <v>1252.1560725000002</v>
      </c>
      <c r="W2068" s="30">
        <v>1252.1560725000002</v>
      </c>
      <c r="X2068" s="59">
        <v>1252.1560725000002</v>
      </c>
      <c r="Y2068" s="11" t="s">
        <v>34</v>
      </c>
      <c r="Z2068" s="13"/>
      <c r="AA2068" s="13"/>
      <c r="AB2068" s="13">
        <v>5</v>
      </c>
      <c r="AC2068" s="13"/>
      <c r="AD2068" s="13"/>
    </row>
    <row r="2069" spans="1:31" ht="36" hidden="1" customHeight="1">
      <c r="A2069" s="32">
        <v>161</v>
      </c>
      <c r="B2069" s="209" t="s">
        <v>6090</v>
      </c>
      <c r="C2069" s="209" t="s">
        <v>6091</v>
      </c>
      <c r="D2069" s="129" t="s">
        <v>32</v>
      </c>
      <c r="E2069" s="129" t="s">
        <v>5640</v>
      </c>
      <c r="F2069" s="24">
        <v>8082213</v>
      </c>
      <c r="G2069" s="247"/>
      <c r="H2069" s="247"/>
      <c r="I2069" s="247"/>
      <c r="J2069" s="247"/>
      <c r="K2069" s="247"/>
      <c r="L2069" s="247"/>
      <c r="M2069" s="247"/>
      <c r="N2069" s="247"/>
      <c r="O2069" s="247"/>
      <c r="P2069" s="247"/>
      <c r="Q2069" s="13"/>
      <c r="R2069" s="247"/>
      <c r="S2069" s="247"/>
      <c r="T2069" s="13"/>
      <c r="U2069" s="13"/>
      <c r="V2069" s="243">
        <f t="shared" si="67"/>
        <v>1247.0854659000001</v>
      </c>
      <c r="W2069" s="30">
        <v>1247.0854659000001</v>
      </c>
      <c r="X2069" s="59">
        <v>1247.0854659000001</v>
      </c>
      <c r="Y2069" s="11" t="s">
        <v>34</v>
      </c>
      <c r="Z2069" s="13"/>
      <c r="AA2069" s="13"/>
      <c r="AB2069" s="13">
        <v>5</v>
      </c>
      <c r="AC2069" s="13"/>
      <c r="AD2069" s="13"/>
    </row>
    <row r="2070" spans="1:31" ht="36" hidden="1" customHeight="1">
      <c r="A2070" s="32">
        <v>162</v>
      </c>
      <c r="B2070" s="209" t="s">
        <v>6092</v>
      </c>
      <c r="C2070" s="209" t="s">
        <v>6093</v>
      </c>
      <c r="D2070" s="129" t="s">
        <v>32</v>
      </c>
      <c r="E2070" s="250" t="s">
        <v>1843</v>
      </c>
      <c r="F2070" s="24">
        <v>8518067</v>
      </c>
      <c r="G2070" s="247"/>
      <c r="H2070" s="247"/>
      <c r="I2070" s="247"/>
      <c r="J2070" s="247"/>
      <c r="K2070" s="247"/>
      <c r="L2070" s="247"/>
      <c r="M2070" s="247"/>
      <c r="N2070" s="247"/>
      <c r="O2070" s="247"/>
      <c r="P2070" s="247"/>
      <c r="Q2070" s="13"/>
      <c r="R2070" s="247"/>
      <c r="S2070" s="247"/>
      <c r="T2070" s="13"/>
      <c r="U2070" s="13"/>
      <c r="V2070" s="243">
        <f t="shared" si="67"/>
        <v>1314.3377381</v>
      </c>
      <c r="W2070" s="30">
        <v>1243.4787034000001</v>
      </c>
      <c r="X2070" s="59">
        <v>1314.3377381</v>
      </c>
      <c r="Y2070" s="11" t="s">
        <v>51</v>
      </c>
      <c r="Z2070" s="13"/>
      <c r="AA2070" s="13"/>
      <c r="AB2070" s="13">
        <v>5</v>
      </c>
      <c r="AC2070" s="13"/>
      <c r="AD2070" s="13"/>
    </row>
    <row r="2071" spans="1:31" ht="36" hidden="1" customHeight="1">
      <c r="A2071" s="32">
        <v>163</v>
      </c>
      <c r="B2071" s="209" t="s">
        <v>6094</v>
      </c>
      <c r="C2071" s="209" t="s">
        <v>6095</v>
      </c>
      <c r="D2071" s="129" t="s">
        <v>32</v>
      </c>
      <c r="E2071" s="129" t="s">
        <v>6096</v>
      </c>
      <c r="F2071" s="24">
        <v>8054322</v>
      </c>
      <c r="G2071" s="247"/>
      <c r="H2071" s="247"/>
      <c r="I2071" s="247"/>
      <c r="J2071" s="247"/>
      <c r="K2071" s="247"/>
      <c r="L2071" s="247"/>
      <c r="M2071" s="247"/>
      <c r="N2071" s="247"/>
      <c r="O2071" s="247"/>
      <c r="P2071" s="247"/>
      <c r="Q2071" s="13"/>
      <c r="R2071" s="247"/>
      <c r="S2071" s="247"/>
      <c r="T2071" s="13"/>
      <c r="U2071" s="13"/>
      <c r="V2071" s="243">
        <f t="shared" si="67"/>
        <v>1242.7818846</v>
      </c>
      <c r="W2071" s="30">
        <v>1242.7818846</v>
      </c>
      <c r="X2071" s="59">
        <v>1242.7818846</v>
      </c>
      <c r="Y2071" s="11" t="s">
        <v>34</v>
      </c>
      <c r="Z2071" s="13"/>
      <c r="AA2071" s="13"/>
      <c r="AB2071" s="13">
        <v>5</v>
      </c>
      <c r="AC2071" s="13"/>
      <c r="AD2071" s="13"/>
    </row>
    <row r="2072" spans="1:31" ht="36" hidden="1" customHeight="1">
      <c r="A2072" s="32">
        <v>164</v>
      </c>
      <c r="B2072" s="274" t="s">
        <v>6097</v>
      </c>
      <c r="C2072" s="263" t="s">
        <v>6098</v>
      </c>
      <c r="D2072" s="11" t="s">
        <v>32</v>
      </c>
      <c r="E2072" s="129" t="s">
        <v>6099</v>
      </c>
      <c r="F2072" s="14">
        <v>8198595</v>
      </c>
      <c r="G2072" s="129"/>
      <c r="H2072" s="129"/>
      <c r="I2072" s="129"/>
      <c r="J2072" s="129"/>
      <c r="K2072" s="129"/>
      <c r="L2072" s="129"/>
      <c r="M2072" s="129"/>
      <c r="N2072" s="129"/>
      <c r="O2072" s="129"/>
      <c r="P2072" s="129"/>
      <c r="Q2072" s="13"/>
      <c r="R2072" s="129"/>
      <c r="S2072" s="129"/>
      <c r="T2072" s="13"/>
      <c r="U2072" s="13"/>
      <c r="V2072" s="243">
        <f t="shared" si="67"/>
        <v>1265.0432085</v>
      </c>
      <c r="W2072" s="30">
        <v>1235.7931747</v>
      </c>
      <c r="X2072" s="59">
        <v>1265.0432085</v>
      </c>
      <c r="Y2072" s="11" t="s">
        <v>51</v>
      </c>
      <c r="Z2072" s="13"/>
      <c r="AA2072" s="13"/>
      <c r="AB2072" s="13">
        <v>5</v>
      </c>
      <c r="AC2072" s="13"/>
      <c r="AD2072" s="13"/>
    </row>
    <row r="2073" spans="1:31" ht="36" hidden="1" customHeight="1">
      <c r="A2073" s="32">
        <v>165</v>
      </c>
      <c r="B2073" s="209" t="s">
        <v>6100</v>
      </c>
      <c r="C2073" s="209" t="s">
        <v>6101</v>
      </c>
      <c r="D2073" s="129" t="s">
        <v>32</v>
      </c>
      <c r="E2073" s="129" t="s">
        <v>5974</v>
      </c>
      <c r="F2073" s="24">
        <v>7983478</v>
      </c>
      <c r="G2073" s="247"/>
      <c r="H2073" s="247"/>
      <c r="I2073" s="247"/>
      <c r="J2073" s="247"/>
      <c r="K2073" s="247"/>
      <c r="L2073" s="247"/>
      <c r="M2073" s="247"/>
      <c r="N2073" s="247"/>
      <c r="O2073" s="247"/>
      <c r="P2073" s="247"/>
      <c r="Q2073" s="13"/>
      <c r="R2073" s="247"/>
      <c r="S2073" s="247"/>
      <c r="T2073" s="13"/>
      <c r="U2073" s="13"/>
      <c r="V2073" s="243">
        <f t="shared" si="67"/>
        <v>1231.8506554000001</v>
      </c>
      <c r="W2073" s="30">
        <v>1231.8506554000001</v>
      </c>
      <c r="X2073" s="59">
        <v>1231.8506554000001</v>
      </c>
      <c r="Y2073" s="11" t="s">
        <v>34</v>
      </c>
      <c r="Z2073" s="13">
        <v>57</v>
      </c>
      <c r="AA2073" s="13">
        <v>58</v>
      </c>
      <c r="AB2073" s="13">
        <v>5</v>
      </c>
      <c r="AC2073" s="38" t="s">
        <v>6102</v>
      </c>
      <c r="AD2073" s="13">
        <v>2916</v>
      </c>
    </row>
    <row r="2074" spans="1:31" ht="36" hidden="1" customHeight="1">
      <c r="A2074" s="32">
        <v>166</v>
      </c>
      <c r="B2074" s="202" t="s">
        <v>6103</v>
      </c>
      <c r="C2074" s="202" t="s">
        <v>6104</v>
      </c>
      <c r="D2074" s="204" t="s">
        <v>32</v>
      </c>
      <c r="E2074" s="204" t="s">
        <v>6105</v>
      </c>
      <c r="F2074" s="22">
        <v>7909809</v>
      </c>
      <c r="G2074" s="280"/>
      <c r="H2074" s="280"/>
      <c r="I2074" s="280"/>
      <c r="J2074" s="280"/>
      <c r="K2074" s="280"/>
      <c r="L2074" s="280"/>
      <c r="M2074" s="280"/>
      <c r="N2074" s="280"/>
      <c r="O2074" s="280"/>
      <c r="P2074" s="280"/>
      <c r="Q2074" s="26"/>
      <c r="R2074" s="280"/>
      <c r="S2074" s="280"/>
      <c r="T2074" s="26"/>
      <c r="U2074" s="26"/>
      <c r="V2074" s="243">
        <f t="shared" si="67"/>
        <v>1220.4835287000001</v>
      </c>
      <c r="W2074" s="28">
        <v>1220.4835287000001</v>
      </c>
      <c r="X2074" s="59">
        <v>1220.4835287000001</v>
      </c>
      <c r="Y2074" s="11" t="s">
        <v>34</v>
      </c>
      <c r="Z2074" s="13"/>
      <c r="AA2074" s="13"/>
      <c r="AB2074" s="13">
        <v>5</v>
      </c>
      <c r="AC2074" s="13"/>
      <c r="AD2074" s="13"/>
    </row>
    <row r="2075" spans="1:31" ht="36" hidden="1" customHeight="1">
      <c r="A2075" s="32">
        <v>167</v>
      </c>
      <c r="B2075" s="202" t="s">
        <v>6106</v>
      </c>
      <c r="C2075" s="202" t="s">
        <v>6107</v>
      </c>
      <c r="D2075" s="204" t="s">
        <v>539</v>
      </c>
      <c r="E2075" s="204" t="s">
        <v>147</v>
      </c>
      <c r="F2075" s="22">
        <v>7894199</v>
      </c>
      <c r="G2075" s="280"/>
      <c r="H2075" s="280"/>
      <c r="I2075" s="280"/>
      <c r="J2075" s="280"/>
      <c r="K2075" s="280">
        <v>318.2</v>
      </c>
      <c r="L2075" s="280"/>
      <c r="M2075" s="280"/>
      <c r="N2075" s="280"/>
      <c r="O2075" s="280"/>
      <c r="P2075" s="280"/>
      <c r="Q2075" s="26"/>
      <c r="R2075" s="280"/>
      <c r="S2075" s="280"/>
      <c r="T2075" s="26"/>
      <c r="U2075" s="26"/>
      <c r="V2075" s="243">
        <f t="shared" si="67"/>
        <v>1542.6389057000001</v>
      </c>
      <c r="W2075" s="28">
        <v>1542.6389057000001</v>
      </c>
      <c r="X2075" s="59">
        <v>1542.6389057000001</v>
      </c>
      <c r="Y2075" s="280" t="s">
        <v>34</v>
      </c>
      <c r="Z2075" s="13"/>
      <c r="AA2075" s="13"/>
      <c r="AB2075" s="13">
        <v>6</v>
      </c>
      <c r="AC2075" s="13"/>
      <c r="AD2075" s="13"/>
      <c r="AE2075" s="10">
        <f>AE2074+1</f>
        <v>1</v>
      </c>
    </row>
    <row r="2076" spans="1:31" ht="36" hidden="1" customHeight="1">
      <c r="A2076" s="32">
        <v>168</v>
      </c>
      <c r="B2076" s="202" t="s">
        <v>6108</v>
      </c>
      <c r="C2076" s="202" t="s">
        <v>6109</v>
      </c>
      <c r="D2076" s="204" t="s">
        <v>1822</v>
      </c>
      <c r="E2076" s="204" t="s">
        <v>6110</v>
      </c>
      <c r="F2076" s="22">
        <v>7858612</v>
      </c>
      <c r="G2076" s="280"/>
      <c r="H2076" s="280"/>
      <c r="I2076" s="280"/>
      <c r="J2076" s="280"/>
      <c r="K2076" s="280"/>
      <c r="L2076" s="280"/>
      <c r="M2076" s="280"/>
      <c r="N2076" s="280"/>
      <c r="O2076" s="280"/>
      <c r="P2076" s="280"/>
      <c r="Q2076" s="26"/>
      <c r="R2076" s="280"/>
      <c r="S2076" s="280"/>
      <c r="T2076" s="26"/>
      <c r="U2076" s="26"/>
      <c r="V2076" s="243">
        <f t="shared" si="67"/>
        <v>1212.5838316000002</v>
      </c>
      <c r="W2076" s="28">
        <v>1212.5838316000002</v>
      </c>
      <c r="X2076" s="59">
        <v>1212.5838316000002</v>
      </c>
      <c r="Y2076" s="11" t="s">
        <v>34</v>
      </c>
      <c r="Z2076" s="13">
        <v>57</v>
      </c>
      <c r="AA2076" s="13">
        <v>58</v>
      </c>
      <c r="AB2076" s="13">
        <v>5</v>
      </c>
      <c r="AC2076" s="38" t="s">
        <v>6111</v>
      </c>
      <c r="AD2076" s="13">
        <v>2949</v>
      </c>
    </row>
    <row r="2077" spans="1:31" ht="36" hidden="1" customHeight="1">
      <c r="A2077" s="32">
        <v>169</v>
      </c>
      <c r="B2077" s="209" t="s">
        <v>6112</v>
      </c>
      <c r="C2077" s="209" t="s">
        <v>6113</v>
      </c>
      <c r="D2077" s="129" t="s">
        <v>32</v>
      </c>
      <c r="E2077" s="129" t="s">
        <v>6114</v>
      </c>
      <c r="F2077" s="24">
        <v>7835743</v>
      </c>
      <c r="G2077" s="247"/>
      <c r="H2077" s="247"/>
      <c r="I2077" s="247"/>
      <c r="J2077" s="247"/>
      <c r="K2077" s="247"/>
      <c r="L2077" s="247"/>
      <c r="M2077" s="247"/>
      <c r="N2077" s="247"/>
      <c r="O2077" s="247"/>
      <c r="P2077" s="247"/>
      <c r="Q2077" s="13"/>
      <c r="R2077" s="247"/>
      <c r="S2077" s="247"/>
      <c r="T2077" s="13"/>
      <c r="U2077" s="13"/>
      <c r="V2077" s="243">
        <f t="shared" si="67"/>
        <v>1209.0551449000002</v>
      </c>
      <c r="W2077" s="30">
        <v>1209.0551449000002</v>
      </c>
      <c r="X2077" s="59">
        <v>1209.0551449000002</v>
      </c>
      <c r="Y2077" s="11" t="s">
        <v>34</v>
      </c>
      <c r="Z2077" s="13">
        <v>57</v>
      </c>
      <c r="AA2077" s="13">
        <v>58</v>
      </c>
      <c r="AB2077" s="13">
        <v>5</v>
      </c>
      <c r="AC2077" s="38" t="s">
        <v>6115</v>
      </c>
      <c r="AD2077" s="13">
        <v>2919</v>
      </c>
    </row>
    <row r="2078" spans="1:31" ht="36" hidden="1" customHeight="1">
      <c r="A2078" s="32">
        <v>170</v>
      </c>
      <c r="B2078" s="209" t="s">
        <v>6116</v>
      </c>
      <c r="C2078" s="249" t="s">
        <v>6117</v>
      </c>
      <c r="D2078" s="129" t="s">
        <v>32</v>
      </c>
      <c r="E2078" s="92" t="s">
        <v>5838</v>
      </c>
      <c r="F2078" s="24">
        <v>7760870</v>
      </c>
      <c r="G2078" s="247"/>
      <c r="H2078" s="247"/>
      <c r="I2078" s="247"/>
      <c r="J2078" s="247"/>
      <c r="K2078" s="247"/>
      <c r="L2078" s="247"/>
      <c r="M2078" s="247"/>
      <c r="N2078" s="247"/>
      <c r="O2078" s="247"/>
      <c r="P2078" s="247"/>
      <c r="Q2078" s="13"/>
      <c r="R2078" s="247"/>
      <c r="S2078" s="247"/>
      <c r="T2078" s="13"/>
      <c r="U2078" s="13"/>
      <c r="V2078" s="243">
        <f t="shared" si="67"/>
        <v>1197.5022410000001</v>
      </c>
      <c r="W2078" s="30">
        <v>1198</v>
      </c>
      <c r="X2078" s="59">
        <v>1198</v>
      </c>
      <c r="Y2078" s="11" t="s">
        <v>34</v>
      </c>
      <c r="Z2078" s="13"/>
      <c r="AA2078" s="13"/>
      <c r="AB2078" s="13">
        <v>5</v>
      </c>
      <c r="AC2078" s="13"/>
      <c r="AD2078" s="13"/>
    </row>
    <row r="2079" spans="1:31" ht="36" hidden="1" customHeight="1">
      <c r="A2079" s="32">
        <v>171</v>
      </c>
      <c r="B2079" s="209" t="s">
        <v>6118</v>
      </c>
      <c r="C2079" s="209" t="s">
        <v>6119</v>
      </c>
      <c r="D2079" s="129" t="s">
        <v>32</v>
      </c>
      <c r="E2079" s="129" t="s">
        <v>6120</v>
      </c>
      <c r="F2079" s="24">
        <v>7734106</v>
      </c>
      <c r="G2079" s="247"/>
      <c r="H2079" s="247"/>
      <c r="I2079" s="247"/>
      <c r="J2079" s="247"/>
      <c r="K2079" s="247"/>
      <c r="L2079" s="247"/>
      <c r="M2079" s="247"/>
      <c r="N2079" s="247"/>
      <c r="O2079" s="247"/>
      <c r="P2079" s="247"/>
      <c r="Q2079" s="13"/>
      <c r="R2079" s="247"/>
      <c r="S2079" s="247"/>
      <c r="T2079" s="13"/>
      <c r="U2079" s="13"/>
      <c r="V2079" s="243">
        <f t="shared" si="67"/>
        <v>1193.3725558000001</v>
      </c>
      <c r="W2079" s="30">
        <v>1193.3725558000001</v>
      </c>
      <c r="X2079" s="59">
        <v>1193.3725558000001</v>
      </c>
      <c r="Y2079" s="11" t="s">
        <v>34</v>
      </c>
      <c r="Z2079" s="13">
        <v>57</v>
      </c>
      <c r="AA2079" s="13">
        <v>58</v>
      </c>
      <c r="AB2079" s="13">
        <v>5</v>
      </c>
      <c r="AC2079" s="38" t="s">
        <v>6121</v>
      </c>
      <c r="AD2079" s="13">
        <v>3001</v>
      </c>
    </row>
    <row r="2080" spans="1:31" ht="36" hidden="1" customHeight="1">
      <c r="A2080" s="32">
        <v>172</v>
      </c>
      <c r="B2080" s="209" t="s">
        <v>6122</v>
      </c>
      <c r="C2080" s="209" t="s">
        <v>6123</v>
      </c>
      <c r="D2080" s="129" t="s">
        <v>32</v>
      </c>
      <c r="E2080" s="129" t="s">
        <v>6124</v>
      </c>
      <c r="F2080" s="24">
        <v>8196222</v>
      </c>
      <c r="G2080" s="247"/>
      <c r="H2080" s="247"/>
      <c r="I2080" s="247"/>
      <c r="J2080" s="247"/>
      <c r="K2080" s="264">
        <v>25.8</v>
      </c>
      <c r="L2080" s="264"/>
      <c r="M2080" s="247"/>
      <c r="N2080" s="247"/>
      <c r="O2080" s="247"/>
      <c r="P2080" s="247"/>
      <c r="Q2080" s="13"/>
      <c r="R2080" s="247"/>
      <c r="S2080" s="247"/>
      <c r="T2080" s="13"/>
      <c r="U2080" s="13"/>
      <c r="V2080" s="243">
        <f t="shared" si="67"/>
        <v>1290.9930546000001</v>
      </c>
      <c r="W2080" s="30">
        <v>1208.2540000000001</v>
      </c>
      <c r="X2080" s="59">
        <v>1290.9930546000001</v>
      </c>
      <c r="Y2080" s="11" t="s">
        <v>51</v>
      </c>
      <c r="Z2080" s="13">
        <v>57</v>
      </c>
      <c r="AA2080" s="13">
        <v>58</v>
      </c>
      <c r="AB2080" s="13">
        <v>5</v>
      </c>
      <c r="AC2080" s="38" t="s">
        <v>6125</v>
      </c>
      <c r="AD2080" s="13">
        <v>3181</v>
      </c>
    </row>
    <row r="2081" spans="1:31" ht="36" hidden="1" customHeight="1">
      <c r="A2081" s="32">
        <v>173</v>
      </c>
      <c r="B2081" s="281" t="s">
        <v>6126</v>
      </c>
      <c r="C2081" s="281" t="s">
        <v>6127</v>
      </c>
      <c r="D2081" s="129" t="s">
        <v>539</v>
      </c>
      <c r="E2081" s="250" t="s">
        <v>1264</v>
      </c>
      <c r="F2081" s="24">
        <v>7645692</v>
      </c>
      <c r="G2081" s="247"/>
      <c r="H2081" s="247"/>
      <c r="I2081" s="247"/>
      <c r="J2081" s="247"/>
      <c r="K2081" s="247"/>
      <c r="L2081" s="247"/>
      <c r="M2081" s="247"/>
      <c r="N2081" s="247"/>
      <c r="O2081" s="247"/>
      <c r="P2081" s="247"/>
      <c r="Q2081" s="13"/>
      <c r="R2081" s="247"/>
      <c r="S2081" s="247"/>
      <c r="T2081" s="13"/>
      <c r="U2081" s="13"/>
      <c r="V2081" s="243">
        <f t="shared" si="67"/>
        <v>1179.7302756000001</v>
      </c>
      <c r="W2081" s="30">
        <v>1179.7302756000001</v>
      </c>
      <c r="X2081" s="59">
        <v>1179.7302756000001</v>
      </c>
      <c r="Y2081" s="247" t="s">
        <v>34</v>
      </c>
      <c r="Z2081" s="13"/>
      <c r="AA2081" s="13"/>
      <c r="AB2081" s="13">
        <v>6</v>
      </c>
      <c r="AC2081" s="13"/>
      <c r="AD2081" s="13"/>
      <c r="AE2081" s="10">
        <f>AE2080+1</f>
        <v>1</v>
      </c>
    </row>
    <row r="2082" spans="1:31" ht="36" hidden="1" customHeight="1">
      <c r="A2082" s="32">
        <v>174</v>
      </c>
      <c r="B2082" s="209" t="s">
        <v>6128</v>
      </c>
      <c r="C2082" s="209" t="s">
        <v>6129</v>
      </c>
      <c r="D2082" s="129" t="s">
        <v>539</v>
      </c>
      <c r="E2082" s="129" t="s">
        <v>403</v>
      </c>
      <c r="F2082" s="24">
        <v>7636936</v>
      </c>
      <c r="G2082" s="247"/>
      <c r="H2082" s="247"/>
      <c r="I2082" s="247"/>
      <c r="J2082" s="247"/>
      <c r="K2082" s="247"/>
      <c r="L2082" s="247"/>
      <c r="M2082" s="247"/>
      <c r="N2082" s="247"/>
      <c r="O2082" s="247"/>
      <c r="P2082" s="247"/>
      <c r="Q2082" s="13"/>
      <c r="R2082" s="247"/>
      <c r="S2082" s="247"/>
      <c r="T2082" s="13"/>
      <c r="U2082" s="13"/>
      <c r="V2082" s="243">
        <f t="shared" si="67"/>
        <v>1178.3792248</v>
      </c>
      <c r="W2082" s="30">
        <v>1178</v>
      </c>
      <c r="X2082" s="59">
        <v>1178</v>
      </c>
      <c r="Y2082" s="247" t="s">
        <v>34</v>
      </c>
      <c r="Z2082" s="13"/>
      <c r="AA2082" s="13"/>
      <c r="AB2082" s="13">
        <v>6</v>
      </c>
      <c r="AC2082" s="13"/>
      <c r="AD2082" s="13"/>
      <c r="AE2082" s="10">
        <f>AE2081+1</f>
        <v>2</v>
      </c>
    </row>
    <row r="2083" spans="1:31" ht="36" hidden="1" customHeight="1">
      <c r="A2083" s="32">
        <v>175</v>
      </c>
      <c r="B2083" s="209" t="s">
        <v>6130</v>
      </c>
      <c r="C2083" s="209" t="s">
        <v>6131</v>
      </c>
      <c r="D2083" s="129" t="s">
        <v>32</v>
      </c>
      <c r="E2083" s="129" t="s">
        <v>5952</v>
      </c>
      <c r="F2083" s="24">
        <v>7583777</v>
      </c>
      <c r="G2083" s="247"/>
      <c r="H2083" s="247"/>
      <c r="I2083" s="247"/>
      <c r="J2083" s="247"/>
      <c r="K2083" s="247">
        <v>38.140999999999998</v>
      </c>
      <c r="L2083" s="247"/>
      <c r="M2083" s="247"/>
      <c r="N2083" s="247"/>
      <c r="O2083" s="247"/>
      <c r="P2083" s="247"/>
      <c r="Q2083" s="13"/>
      <c r="R2083" s="247">
        <v>9408</v>
      </c>
      <c r="S2083" s="247"/>
      <c r="T2083" s="13"/>
      <c r="U2083" s="13"/>
      <c r="V2083" s="243">
        <f t="shared" si="67"/>
        <v>1217.5478111000002</v>
      </c>
      <c r="W2083" s="30">
        <v>1215.7928029000002</v>
      </c>
      <c r="X2083" s="59">
        <v>1217.5478111000002</v>
      </c>
      <c r="Y2083" s="11" t="s">
        <v>51</v>
      </c>
      <c r="Z2083" s="13"/>
      <c r="AA2083" s="13"/>
      <c r="AB2083" s="13">
        <v>5</v>
      </c>
      <c r="AC2083" s="13"/>
      <c r="AD2083" s="13"/>
    </row>
    <row r="2084" spans="1:31" ht="36" hidden="1" customHeight="1">
      <c r="A2084" s="32">
        <v>176</v>
      </c>
      <c r="B2084" s="209" t="s">
        <v>6132</v>
      </c>
      <c r="C2084" s="209" t="s">
        <v>6133</v>
      </c>
      <c r="D2084" s="129" t="s">
        <v>539</v>
      </c>
      <c r="E2084" s="129" t="s">
        <v>5978</v>
      </c>
      <c r="F2084" s="24">
        <v>7590261</v>
      </c>
      <c r="G2084" s="247"/>
      <c r="H2084" s="247"/>
      <c r="I2084" s="247"/>
      <c r="J2084" s="247"/>
      <c r="K2084" s="247">
        <v>1.72</v>
      </c>
      <c r="L2084" s="247"/>
      <c r="M2084" s="247"/>
      <c r="N2084" s="247"/>
      <c r="O2084" s="247"/>
      <c r="P2084" s="247"/>
      <c r="Q2084" s="13"/>
      <c r="R2084" s="247"/>
      <c r="S2084" s="247"/>
      <c r="T2084" s="13"/>
      <c r="U2084" s="13"/>
      <c r="V2084" s="243">
        <f t="shared" si="67"/>
        <v>1172.9316723000002</v>
      </c>
      <c r="W2084" s="30">
        <v>1164.5426899000001</v>
      </c>
      <c r="X2084" s="59">
        <v>1172.9316723000002</v>
      </c>
      <c r="Y2084" s="247" t="s">
        <v>51</v>
      </c>
      <c r="Z2084" s="13"/>
      <c r="AA2084" s="13"/>
      <c r="AB2084" s="13">
        <v>6</v>
      </c>
      <c r="AC2084" s="13"/>
      <c r="AD2084" s="13"/>
      <c r="AE2084" s="10">
        <f>AE2083+1</f>
        <v>1</v>
      </c>
    </row>
    <row r="2085" spans="1:31" ht="36" hidden="1" customHeight="1">
      <c r="A2085" s="32">
        <v>177</v>
      </c>
      <c r="B2085" s="282" t="s">
        <v>6134</v>
      </c>
      <c r="C2085" s="282" t="s">
        <v>6135</v>
      </c>
      <c r="D2085" s="129" t="s">
        <v>539</v>
      </c>
      <c r="E2085" s="11" t="s">
        <v>5659</v>
      </c>
      <c r="F2085" s="14">
        <v>7412677</v>
      </c>
      <c r="G2085" s="129"/>
      <c r="H2085" s="129"/>
      <c r="I2085" s="129"/>
      <c r="J2085" s="129"/>
      <c r="K2085" s="129"/>
      <c r="L2085" s="129"/>
      <c r="M2085" s="129"/>
      <c r="N2085" s="129"/>
      <c r="O2085" s="129"/>
      <c r="P2085" s="129"/>
      <c r="Q2085" s="13"/>
      <c r="R2085" s="129"/>
      <c r="S2085" s="129"/>
      <c r="T2085" s="13"/>
      <c r="U2085" s="13"/>
      <c r="V2085" s="243">
        <f t="shared" si="67"/>
        <v>1143.7760611000001</v>
      </c>
      <c r="W2085" s="30">
        <v>1143.7760611000001</v>
      </c>
      <c r="X2085" s="59">
        <v>1143.7760611000001</v>
      </c>
      <c r="Y2085" s="129" t="s">
        <v>34</v>
      </c>
      <c r="Z2085" s="13"/>
      <c r="AA2085" s="13"/>
      <c r="AB2085" s="13">
        <v>6</v>
      </c>
      <c r="AC2085" s="13"/>
      <c r="AD2085" s="13"/>
      <c r="AE2085" s="10">
        <f>AE2084+1</f>
        <v>2</v>
      </c>
    </row>
    <row r="2086" spans="1:31" ht="36" hidden="1" customHeight="1">
      <c r="A2086" s="32">
        <v>178</v>
      </c>
      <c r="B2086" s="209" t="s">
        <v>6136</v>
      </c>
      <c r="C2086" s="209" t="s">
        <v>6137</v>
      </c>
      <c r="D2086" s="129" t="s">
        <v>539</v>
      </c>
      <c r="E2086" s="129" t="s">
        <v>205</v>
      </c>
      <c r="F2086" s="24">
        <v>7410143</v>
      </c>
      <c r="G2086" s="247"/>
      <c r="H2086" s="247"/>
      <c r="I2086" s="247"/>
      <c r="J2086" s="247"/>
      <c r="K2086" s="247">
        <v>1.29</v>
      </c>
      <c r="L2086" s="247"/>
      <c r="M2086" s="247"/>
      <c r="N2086" s="247"/>
      <c r="O2086" s="247"/>
      <c r="P2086" s="247"/>
      <c r="Q2086" s="13"/>
      <c r="R2086" s="247"/>
      <c r="S2086" s="247">
        <v>26</v>
      </c>
      <c r="T2086" s="13"/>
      <c r="U2086" s="13"/>
      <c r="V2086" s="243">
        <f t="shared" si="67"/>
        <v>1173.0408649000001</v>
      </c>
      <c r="W2086" s="30">
        <v>1173</v>
      </c>
      <c r="X2086" s="59">
        <v>1173</v>
      </c>
      <c r="Y2086" s="247" t="s">
        <v>34</v>
      </c>
      <c r="Z2086" s="13"/>
      <c r="AA2086" s="13"/>
      <c r="AB2086" s="13">
        <v>6</v>
      </c>
      <c r="AC2086" s="13"/>
      <c r="AD2086" s="13"/>
      <c r="AE2086" s="10">
        <f>AE2085+1</f>
        <v>3</v>
      </c>
    </row>
    <row r="2087" spans="1:31" ht="36" hidden="1" customHeight="1">
      <c r="A2087" s="32">
        <v>179</v>
      </c>
      <c r="B2087" s="209" t="s">
        <v>6138</v>
      </c>
      <c r="C2087" s="209" t="s">
        <v>6139</v>
      </c>
      <c r="D2087" s="129" t="s">
        <v>1822</v>
      </c>
      <c r="E2087" s="129" t="s">
        <v>6140</v>
      </c>
      <c r="F2087" s="24">
        <v>7400000</v>
      </c>
      <c r="G2087" s="247"/>
      <c r="H2087" s="247"/>
      <c r="I2087" s="247"/>
      <c r="J2087" s="247"/>
      <c r="K2087" s="247">
        <v>344</v>
      </c>
      <c r="L2087" s="247"/>
      <c r="M2087" s="247"/>
      <c r="N2087" s="247"/>
      <c r="O2087" s="247"/>
      <c r="P2087" s="247"/>
      <c r="Q2087" s="13"/>
      <c r="R2087" s="247"/>
      <c r="S2087" s="247"/>
      <c r="T2087" s="13"/>
      <c r="U2087" s="13"/>
      <c r="V2087" s="243">
        <f t="shared" si="67"/>
        <v>1492.7000000000003</v>
      </c>
      <c r="W2087" s="30">
        <v>1492.7000000000003</v>
      </c>
      <c r="X2087" s="59">
        <v>1492.7000000000003</v>
      </c>
      <c r="Y2087" s="11" t="s">
        <v>34</v>
      </c>
      <c r="Z2087" s="13"/>
      <c r="AA2087" s="13"/>
      <c r="AB2087" s="13">
        <v>5</v>
      </c>
      <c r="AC2087" s="13"/>
      <c r="AD2087" s="13"/>
    </row>
    <row r="2088" spans="1:31" ht="36" hidden="1" customHeight="1">
      <c r="A2088" s="32">
        <v>180</v>
      </c>
      <c r="B2088" s="202" t="s">
        <v>6141</v>
      </c>
      <c r="C2088" s="202" t="s">
        <v>6142</v>
      </c>
      <c r="D2088" s="204" t="s">
        <v>32</v>
      </c>
      <c r="E2088" s="204" t="s">
        <v>5704</v>
      </c>
      <c r="F2088" s="22">
        <v>7391361</v>
      </c>
      <c r="G2088" s="280"/>
      <c r="H2088" s="280"/>
      <c r="I2088" s="280"/>
      <c r="J2088" s="280"/>
      <c r="K2088" s="280"/>
      <c r="L2088" s="280"/>
      <c r="M2088" s="280"/>
      <c r="N2088" s="280"/>
      <c r="O2088" s="280"/>
      <c r="P2088" s="280"/>
      <c r="Q2088" s="13"/>
      <c r="R2088" s="280"/>
      <c r="S2088" s="280"/>
      <c r="T2088" s="13"/>
      <c r="U2088" s="13"/>
      <c r="V2088" s="243">
        <f t="shared" si="67"/>
        <v>1140.4870023000001</v>
      </c>
      <c r="W2088" s="30">
        <v>1140.277</v>
      </c>
      <c r="X2088" s="59">
        <v>1140.4870023000001</v>
      </c>
      <c r="Y2088" s="11" t="s">
        <v>51</v>
      </c>
      <c r="Z2088" s="13"/>
      <c r="AA2088" s="13"/>
      <c r="AB2088" s="13">
        <v>5</v>
      </c>
      <c r="AC2088" s="13"/>
      <c r="AD2088" s="13"/>
    </row>
    <row r="2089" spans="1:31" ht="36" hidden="1" customHeight="1">
      <c r="A2089" s="32">
        <v>181</v>
      </c>
      <c r="B2089" s="209" t="s">
        <v>6143</v>
      </c>
      <c r="C2089" s="209" t="s">
        <v>6144</v>
      </c>
      <c r="D2089" s="129" t="s">
        <v>32</v>
      </c>
      <c r="E2089" s="129" t="s">
        <v>6145</v>
      </c>
      <c r="F2089" s="24">
        <v>7583448</v>
      </c>
      <c r="G2089" s="247"/>
      <c r="H2089" s="247"/>
      <c r="I2089" s="247"/>
      <c r="J2089" s="247"/>
      <c r="K2089" s="247"/>
      <c r="L2089" s="247"/>
      <c r="M2089" s="247"/>
      <c r="N2089" s="247"/>
      <c r="O2089" s="247"/>
      <c r="P2089" s="247"/>
      <c r="Q2089" s="13"/>
      <c r="R2089" s="247"/>
      <c r="S2089" s="247"/>
      <c r="T2089" s="13"/>
      <c r="U2089" s="13"/>
      <c r="V2089" s="243">
        <f t="shared" si="67"/>
        <v>1170.1260264</v>
      </c>
      <c r="W2089" s="30">
        <v>1133.3794814</v>
      </c>
      <c r="X2089" s="59">
        <v>1170.1260264</v>
      </c>
      <c r="Y2089" s="11" t="s">
        <v>51</v>
      </c>
      <c r="Z2089" s="13"/>
      <c r="AA2089" s="13"/>
      <c r="AB2089" s="13">
        <v>5</v>
      </c>
      <c r="AC2089" s="13"/>
      <c r="AD2089" s="13"/>
    </row>
    <row r="2090" spans="1:31" ht="36" hidden="1" customHeight="1">
      <c r="A2090" s="32">
        <v>182</v>
      </c>
      <c r="B2090" s="209" t="s">
        <v>6146</v>
      </c>
      <c r="C2090" s="209" t="s">
        <v>6147</v>
      </c>
      <c r="D2090" s="129" t="s">
        <v>32</v>
      </c>
      <c r="E2090" s="129" t="s">
        <v>5918</v>
      </c>
      <c r="F2090" s="24">
        <v>7309933</v>
      </c>
      <c r="G2090" s="247"/>
      <c r="H2090" s="247"/>
      <c r="I2090" s="247"/>
      <c r="J2090" s="247"/>
      <c r="K2090" s="247"/>
      <c r="L2090" s="247"/>
      <c r="M2090" s="247"/>
      <c r="N2090" s="247"/>
      <c r="O2090" s="247"/>
      <c r="P2090" s="247"/>
      <c r="Q2090" s="13"/>
      <c r="R2090" s="247"/>
      <c r="S2090" s="247"/>
      <c r="T2090" s="13"/>
      <c r="U2090" s="13"/>
      <c r="V2090" s="243">
        <f t="shared" si="67"/>
        <v>1127.9226619000001</v>
      </c>
      <c r="W2090" s="30">
        <v>1127.9226619000001</v>
      </c>
      <c r="X2090" s="59">
        <v>1127.9226619000001</v>
      </c>
      <c r="Y2090" s="11" t="s">
        <v>34</v>
      </c>
      <c r="Z2090" s="13">
        <v>57</v>
      </c>
      <c r="AA2090" s="13">
        <v>58</v>
      </c>
      <c r="AB2090" s="13">
        <v>5</v>
      </c>
      <c r="AC2090" s="38" t="s">
        <v>6148</v>
      </c>
      <c r="AD2090" s="13">
        <v>3011</v>
      </c>
    </row>
    <row r="2091" spans="1:31" ht="36" hidden="1" customHeight="1">
      <c r="A2091" s="32">
        <v>183</v>
      </c>
      <c r="B2091" s="202" t="s">
        <v>6149</v>
      </c>
      <c r="C2091" s="202" t="s">
        <v>6150</v>
      </c>
      <c r="D2091" s="204" t="s">
        <v>32</v>
      </c>
      <c r="E2091" s="204" t="s">
        <v>6151</v>
      </c>
      <c r="F2091" s="22">
        <v>7506589</v>
      </c>
      <c r="G2091" s="280"/>
      <c r="H2091" s="280"/>
      <c r="I2091" s="280"/>
      <c r="J2091" s="280"/>
      <c r="K2091" s="280"/>
      <c r="L2091" s="280"/>
      <c r="M2091" s="280"/>
      <c r="N2091" s="280"/>
      <c r="O2091" s="280"/>
      <c r="P2091" s="280"/>
      <c r="Q2091" s="26"/>
      <c r="R2091" s="280"/>
      <c r="S2091" s="280"/>
      <c r="T2091" s="26"/>
      <c r="U2091" s="26"/>
      <c r="V2091" s="243">
        <f t="shared" si="67"/>
        <v>1158.2666827</v>
      </c>
      <c r="W2091" s="28">
        <v>1119.858481</v>
      </c>
      <c r="X2091" s="59">
        <v>1158.2666827</v>
      </c>
      <c r="Y2091" s="11" t="s">
        <v>51</v>
      </c>
      <c r="Z2091" s="13">
        <v>57</v>
      </c>
      <c r="AA2091" s="13">
        <v>58</v>
      </c>
      <c r="AB2091" s="13">
        <v>5</v>
      </c>
      <c r="AC2091" s="38" t="s">
        <v>6152</v>
      </c>
      <c r="AD2091" s="13">
        <v>3009</v>
      </c>
    </row>
    <row r="2092" spans="1:31" ht="36" hidden="1" customHeight="1">
      <c r="A2092" s="32">
        <v>184</v>
      </c>
      <c r="B2092" s="283" t="s">
        <v>6153</v>
      </c>
      <c r="C2092" s="284" t="s">
        <v>6154</v>
      </c>
      <c r="D2092" s="129" t="s">
        <v>32</v>
      </c>
      <c r="E2092" s="248" t="s">
        <v>6155</v>
      </c>
      <c r="F2092" s="24">
        <v>7200000</v>
      </c>
      <c r="G2092" s="247"/>
      <c r="H2092" s="247"/>
      <c r="I2092" s="247"/>
      <c r="J2092" s="247"/>
      <c r="K2092" s="247"/>
      <c r="L2092" s="247"/>
      <c r="M2092" s="247"/>
      <c r="N2092" s="247"/>
      <c r="O2092" s="247"/>
      <c r="P2092" s="247"/>
      <c r="Q2092" s="13"/>
      <c r="R2092" s="247"/>
      <c r="S2092" s="247"/>
      <c r="T2092" s="13"/>
      <c r="U2092" s="13"/>
      <c r="V2092" s="243">
        <f t="shared" si="67"/>
        <v>1110.96</v>
      </c>
      <c r="W2092" s="30">
        <v>1110.96</v>
      </c>
      <c r="X2092" s="59">
        <v>1110.96</v>
      </c>
      <c r="Y2092" s="11" t="s">
        <v>34</v>
      </c>
      <c r="Z2092" s="13">
        <v>57</v>
      </c>
      <c r="AA2092" s="13">
        <v>58</v>
      </c>
      <c r="AB2092" s="13">
        <v>5</v>
      </c>
      <c r="AC2092" s="38" t="s">
        <v>6156</v>
      </c>
      <c r="AD2092" s="13">
        <v>2208</v>
      </c>
    </row>
    <row r="2093" spans="1:31" ht="36" hidden="1" customHeight="1">
      <c r="A2093" s="32">
        <v>185</v>
      </c>
      <c r="B2093" s="209" t="s">
        <v>6157</v>
      </c>
      <c r="C2093" s="209" t="s">
        <v>6158</v>
      </c>
      <c r="D2093" s="129" t="s">
        <v>539</v>
      </c>
      <c r="E2093" s="248" t="s">
        <v>1843</v>
      </c>
      <c r="F2093" s="24">
        <v>7191025</v>
      </c>
      <c r="G2093" s="247"/>
      <c r="H2093" s="247"/>
      <c r="I2093" s="247"/>
      <c r="J2093" s="247"/>
      <c r="K2093" s="247">
        <v>5.55044</v>
      </c>
      <c r="L2093" s="247"/>
      <c r="M2093" s="247"/>
      <c r="N2093" s="247"/>
      <c r="O2093" s="247"/>
      <c r="P2093" s="247"/>
      <c r="Q2093" s="13"/>
      <c r="R2093" s="247"/>
      <c r="S2093" s="247"/>
      <c r="T2093" s="13"/>
      <c r="U2093" s="13"/>
      <c r="V2093" s="243">
        <f t="shared" si="67"/>
        <v>1115.2366063000002</v>
      </c>
      <c r="W2093" s="30">
        <v>1113.5354488</v>
      </c>
      <c r="X2093" s="59">
        <v>1115.2366063000002</v>
      </c>
      <c r="Y2093" s="247" t="s">
        <v>51</v>
      </c>
      <c r="Z2093" s="13"/>
      <c r="AA2093" s="13"/>
      <c r="AB2093" s="13">
        <v>6</v>
      </c>
      <c r="AC2093" s="13"/>
      <c r="AD2093" s="13"/>
      <c r="AE2093" s="10">
        <f>AE2092+1</f>
        <v>1</v>
      </c>
    </row>
    <row r="2094" spans="1:31" ht="36" hidden="1" customHeight="1">
      <c r="A2094" s="32">
        <v>186</v>
      </c>
      <c r="B2094" s="261" t="s">
        <v>6159</v>
      </c>
      <c r="C2094" s="253" t="s">
        <v>6160</v>
      </c>
      <c r="D2094" s="254" t="s">
        <v>32</v>
      </c>
      <c r="E2094" s="254" t="s">
        <v>5772</v>
      </c>
      <c r="F2094" s="14">
        <v>7171684</v>
      </c>
      <c r="G2094" s="129"/>
      <c r="H2094" s="129"/>
      <c r="I2094" s="129"/>
      <c r="J2094" s="129"/>
      <c r="K2094" s="129"/>
      <c r="L2094" s="129"/>
      <c r="M2094" s="129"/>
      <c r="N2094" s="129"/>
      <c r="O2094" s="129"/>
      <c r="P2094" s="129"/>
      <c r="Q2094" s="13"/>
      <c r="R2094" s="129"/>
      <c r="S2094" s="129"/>
      <c r="T2094" s="13"/>
      <c r="U2094" s="13"/>
      <c r="V2094" s="243">
        <f t="shared" si="67"/>
        <v>1106.5908412000001</v>
      </c>
      <c r="W2094" s="30">
        <v>1106.5908412000001</v>
      </c>
      <c r="X2094" s="59">
        <v>1106.5908412000001</v>
      </c>
      <c r="Y2094" s="11" t="s">
        <v>34</v>
      </c>
      <c r="Z2094" s="13"/>
      <c r="AA2094" s="13"/>
      <c r="AB2094" s="13">
        <v>5</v>
      </c>
      <c r="AC2094" s="13"/>
      <c r="AD2094" s="13"/>
    </row>
    <row r="2095" spans="1:31" ht="36" hidden="1" customHeight="1">
      <c r="A2095" s="32">
        <v>187</v>
      </c>
      <c r="B2095" s="209" t="s">
        <v>6161</v>
      </c>
      <c r="C2095" s="209" t="s">
        <v>6162</v>
      </c>
      <c r="D2095" s="129" t="s">
        <v>539</v>
      </c>
      <c r="E2095" s="248" t="s">
        <v>758</v>
      </c>
      <c r="F2095" s="24">
        <v>7172220</v>
      </c>
      <c r="G2095" s="247"/>
      <c r="H2095" s="247"/>
      <c r="I2095" s="247"/>
      <c r="J2095" s="247"/>
      <c r="K2095" s="247">
        <v>6</v>
      </c>
      <c r="L2095" s="247"/>
      <c r="M2095" s="247"/>
      <c r="N2095" s="247"/>
      <c r="O2095" s="247"/>
      <c r="P2095" s="247"/>
      <c r="Q2095" s="13"/>
      <c r="R2095" s="247"/>
      <c r="S2095" s="247"/>
      <c r="T2095" s="13"/>
      <c r="U2095" s="13"/>
      <c r="V2095" s="243">
        <f t="shared" si="67"/>
        <v>1112.7935459999999</v>
      </c>
      <c r="W2095" s="30">
        <v>1112.451</v>
      </c>
      <c r="X2095" s="59">
        <v>1112.451</v>
      </c>
      <c r="Y2095" s="247" t="s">
        <v>34</v>
      </c>
      <c r="Z2095" s="13"/>
      <c r="AA2095" s="13"/>
      <c r="AB2095" s="13">
        <v>6</v>
      </c>
      <c r="AC2095" s="13"/>
      <c r="AD2095" s="13"/>
      <c r="AE2095" s="10">
        <f>AE2094+1</f>
        <v>1</v>
      </c>
    </row>
    <row r="2096" spans="1:31" ht="36" hidden="1" customHeight="1">
      <c r="A2096" s="32">
        <v>188</v>
      </c>
      <c r="B2096" s="252" t="s">
        <v>6163</v>
      </c>
      <c r="C2096" s="252" t="s">
        <v>6164</v>
      </c>
      <c r="D2096" s="129" t="s">
        <v>539</v>
      </c>
      <c r="E2096" s="248" t="s">
        <v>1843</v>
      </c>
      <c r="F2096" s="24">
        <v>7155874</v>
      </c>
      <c r="G2096" s="247"/>
      <c r="H2096" s="247"/>
      <c r="I2096" s="247"/>
      <c r="J2096" s="247"/>
      <c r="K2096" s="247"/>
      <c r="L2096" s="247"/>
      <c r="M2096" s="247"/>
      <c r="N2096" s="247"/>
      <c r="O2096" s="247"/>
      <c r="P2096" s="247"/>
      <c r="Q2096" s="13"/>
      <c r="R2096" s="247"/>
      <c r="S2096" s="247"/>
      <c r="T2096" s="13"/>
      <c r="U2096" s="13"/>
      <c r="V2096" s="243">
        <f t="shared" si="67"/>
        <v>1104.1513582</v>
      </c>
      <c r="W2096" s="30">
        <v>1104.1513582</v>
      </c>
      <c r="X2096" s="59">
        <v>1104.1513582</v>
      </c>
      <c r="Y2096" s="247" t="s">
        <v>34</v>
      </c>
      <c r="Z2096" s="13"/>
      <c r="AA2096" s="13"/>
      <c r="AB2096" s="13">
        <v>6</v>
      </c>
      <c r="AC2096" s="13"/>
      <c r="AD2096" s="13"/>
      <c r="AE2096" s="10">
        <f>AE2095+1</f>
        <v>2</v>
      </c>
    </row>
    <row r="2097" spans="1:31" ht="36" hidden="1" customHeight="1">
      <c r="A2097" s="32">
        <v>189</v>
      </c>
      <c r="B2097" s="209" t="s">
        <v>6165</v>
      </c>
      <c r="C2097" s="209" t="s">
        <v>6166</v>
      </c>
      <c r="D2097" s="129" t="s">
        <v>539</v>
      </c>
      <c r="E2097" s="250" t="s">
        <v>1264</v>
      </c>
      <c r="F2097" s="24">
        <v>7144009</v>
      </c>
      <c r="G2097" s="247"/>
      <c r="H2097" s="247"/>
      <c r="I2097" s="247"/>
      <c r="J2097" s="247"/>
      <c r="K2097" s="247">
        <v>2.5455999999999999</v>
      </c>
      <c r="L2097" s="247"/>
      <c r="M2097" s="247"/>
      <c r="N2097" s="247"/>
      <c r="O2097" s="247">
        <v>9.7089999999999996</v>
      </c>
      <c r="P2097" s="247"/>
      <c r="Q2097" s="13"/>
      <c r="R2097" s="247"/>
      <c r="S2097" s="247">
        <v>2.57</v>
      </c>
      <c r="T2097" s="13"/>
      <c r="U2097" s="13"/>
      <c r="V2097" s="243">
        <f t="shared" si="67"/>
        <v>1117.9128507000003</v>
      </c>
      <c r="W2097" s="30">
        <v>1117.9128507000003</v>
      </c>
      <c r="X2097" s="59">
        <v>1117.9128507000003</v>
      </c>
      <c r="Y2097" s="247" t="s">
        <v>34</v>
      </c>
      <c r="Z2097" s="13"/>
      <c r="AA2097" s="13"/>
      <c r="AB2097" s="13">
        <v>6</v>
      </c>
      <c r="AC2097" s="13"/>
      <c r="AD2097" s="13"/>
      <c r="AE2097" s="10">
        <f>AE2096+1</f>
        <v>3</v>
      </c>
    </row>
    <row r="2098" spans="1:31" ht="36" hidden="1" customHeight="1">
      <c r="A2098" s="32">
        <v>190</v>
      </c>
      <c r="B2098" s="261" t="s">
        <v>6167</v>
      </c>
      <c r="C2098" s="253" t="s">
        <v>6168</v>
      </c>
      <c r="D2098" s="254" t="s">
        <v>32</v>
      </c>
      <c r="E2098" s="254" t="s">
        <v>6169</v>
      </c>
      <c r="F2098" s="14">
        <v>7047370</v>
      </c>
      <c r="G2098" s="129"/>
      <c r="H2098" s="129"/>
      <c r="I2098" s="129"/>
      <c r="J2098" s="129"/>
      <c r="K2098" s="129"/>
      <c r="L2098" s="129"/>
      <c r="M2098" s="129"/>
      <c r="N2098" s="129"/>
      <c r="O2098" s="129"/>
      <c r="P2098" s="129"/>
      <c r="Q2098" s="13"/>
      <c r="R2098" s="129"/>
      <c r="S2098" s="129"/>
      <c r="T2098" s="13"/>
      <c r="U2098" s="13"/>
      <c r="V2098" s="243">
        <f t="shared" si="67"/>
        <v>1087.409191</v>
      </c>
      <c r="W2098" s="30">
        <v>1087.409191</v>
      </c>
      <c r="X2098" s="59">
        <v>1087.409191</v>
      </c>
      <c r="Y2098" s="11" t="s">
        <v>34</v>
      </c>
      <c r="Z2098" s="13"/>
      <c r="AA2098" s="13"/>
      <c r="AB2098" s="13">
        <v>5</v>
      </c>
      <c r="AC2098" s="13"/>
      <c r="AD2098" s="13"/>
    </row>
    <row r="2099" spans="1:31" ht="36" hidden="1" customHeight="1">
      <c r="A2099" s="32">
        <v>191</v>
      </c>
      <c r="B2099" s="209" t="s">
        <v>6170</v>
      </c>
      <c r="C2099" s="209" t="s">
        <v>6171</v>
      </c>
      <c r="D2099" s="129" t="s">
        <v>32</v>
      </c>
      <c r="E2099" s="248" t="s">
        <v>6172</v>
      </c>
      <c r="F2099" s="24">
        <v>7060461</v>
      </c>
      <c r="G2099" s="247"/>
      <c r="H2099" s="247"/>
      <c r="I2099" s="247"/>
      <c r="J2099" s="247"/>
      <c r="K2099" s="247">
        <v>25.8</v>
      </c>
      <c r="L2099" s="247"/>
      <c r="M2099" s="247"/>
      <c r="N2099" s="247"/>
      <c r="O2099" s="247"/>
      <c r="P2099" s="247"/>
      <c r="Q2099" s="13"/>
      <c r="R2099" s="247"/>
      <c r="S2099" s="247"/>
      <c r="T2099" s="13"/>
      <c r="U2099" s="13"/>
      <c r="V2099" s="243">
        <f t="shared" si="67"/>
        <v>1115.7451323</v>
      </c>
      <c r="W2099" s="30">
        <v>1101.5155863</v>
      </c>
      <c r="X2099" s="59">
        <v>1115.7451323</v>
      </c>
      <c r="Y2099" s="11" t="s">
        <v>51</v>
      </c>
      <c r="Z2099" s="13">
        <v>57</v>
      </c>
      <c r="AA2099" s="13">
        <v>58</v>
      </c>
      <c r="AB2099" s="13">
        <v>5</v>
      </c>
      <c r="AC2099" s="38" t="s">
        <v>6173</v>
      </c>
      <c r="AD2099" s="13">
        <v>2937</v>
      </c>
    </row>
    <row r="2100" spans="1:31" ht="36" hidden="1" customHeight="1">
      <c r="A2100" s="32">
        <v>192</v>
      </c>
      <c r="B2100" s="261" t="s">
        <v>6174</v>
      </c>
      <c r="C2100" s="253" t="s">
        <v>6175</v>
      </c>
      <c r="D2100" s="129" t="s">
        <v>32</v>
      </c>
      <c r="E2100" s="254" t="s">
        <v>5000</v>
      </c>
      <c r="F2100" s="14">
        <v>6961088</v>
      </c>
      <c r="G2100" s="129"/>
      <c r="H2100" s="129"/>
      <c r="I2100" s="129"/>
      <c r="J2100" s="129"/>
      <c r="K2100" s="129"/>
      <c r="L2100" s="129"/>
      <c r="M2100" s="129"/>
      <c r="N2100" s="129"/>
      <c r="O2100" s="129"/>
      <c r="P2100" s="129"/>
      <c r="Q2100" s="13"/>
      <c r="R2100" s="129"/>
      <c r="S2100" s="129"/>
      <c r="T2100" s="13"/>
      <c r="U2100" s="13"/>
      <c r="V2100" s="243">
        <f t="shared" si="67"/>
        <v>1074.0958784000002</v>
      </c>
      <c r="W2100" s="30">
        <v>1074</v>
      </c>
      <c r="X2100" s="59">
        <v>1074</v>
      </c>
      <c r="Y2100" s="11" t="s">
        <v>34</v>
      </c>
      <c r="Z2100" s="13"/>
      <c r="AA2100" s="13"/>
      <c r="AB2100" s="13">
        <v>5</v>
      </c>
      <c r="AC2100" s="13"/>
      <c r="AD2100" s="13"/>
    </row>
    <row r="2101" spans="1:31" ht="36" hidden="1" customHeight="1">
      <c r="A2101" s="32">
        <v>193</v>
      </c>
      <c r="B2101" s="285" t="s">
        <v>6176</v>
      </c>
      <c r="C2101" s="285" t="s">
        <v>6177</v>
      </c>
      <c r="D2101" s="129" t="s">
        <v>539</v>
      </c>
      <c r="E2101" s="250" t="s">
        <v>1843</v>
      </c>
      <c r="F2101" s="24">
        <v>6915351</v>
      </c>
      <c r="G2101" s="247"/>
      <c r="H2101" s="247"/>
      <c r="I2101" s="247"/>
      <c r="J2101" s="247"/>
      <c r="K2101" s="247"/>
      <c r="L2101" s="247"/>
      <c r="M2101" s="247"/>
      <c r="N2101" s="247"/>
      <c r="O2101" s="247"/>
      <c r="P2101" s="247"/>
      <c r="Q2101" s="13"/>
      <c r="R2101" s="247"/>
      <c r="S2101" s="247"/>
      <c r="T2101" s="13"/>
      <c r="U2101" s="13"/>
      <c r="V2101" s="243">
        <f t="shared" si="67"/>
        <v>1067.0386593000001</v>
      </c>
      <c r="W2101" s="30">
        <v>1067.0386593000001</v>
      </c>
      <c r="X2101" s="59">
        <v>1067.0386593000001</v>
      </c>
      <c r="Y2101" s="247" t="s">
        <v>34</v>
      </c>
      <c r="Z2101" s="13"/>
      <c r="AA2101" s="13"/>
      <c r="AB2101" s="13">
        <v>6</v>
      </c>
      <c r="AC2101" s="13"/>
      <c r="AD2101" s="13"/>
      <c r="AE2101" s="10">
        <f>AE2100+1</f>
        <v>1</v>
      </c>
    </row>
    <row r="2102" spans="1:31" ht="36" hidden="1" customHeight="1">
      <c r="A2102" s="32">
        <v>194</v>
      </c>
      <c r="B2102" s="253" t="s">
        <v>6178</v>
      </c>
      <c r="C2102" s="253" t="s">
        <v>6179</v>
      </c>
      <c r="D2102" s="129" t="s">
        <v>32</v>
      </c>
      <c r="E2102" s="254" t="s">
        <v>5683</v>
      </c>
      <c r="F2102" s="24">
        <v>6875570</v>
      </c>
      <c r="G2102" s="247"/>
      <c r="H2102" s="247"/>
      <c r="I2102" s="247"/>
      <c r="J2102" s="247"/>
      <c r="K2102" s="247">
        <v>405</v>
      </c>
      <c r="L2102" s="247"/>
      <c r="M2102" s="247">
        <v>637</v>
      </c>
      <c r="N2102" s="247"/>
      <c r="O2102" s="247"/>
      <c r="P2102" s="247"/>
      <c r="Q2102" s="13"/>
      <c r="R2102" s="247"/>
      <c r="S2102" s="247"/>
      <c r="T2102" s="13"/>
      <c r="U2102" s="13"/>
      <c r="V2102" s="243">
        <f t="shared" si="67"/>
        <v>2104.630451</v>
      </c>
      <c r="W2102" s="30">
        <v>2104.630451</v>
      </c>
      <c r="X2102" s="59">
        <v>2104.630451</v>
      </c>
      <c r="Y2102" s="11" t="s">
        <v>34</v>
      </c>
      <c r="Z2102" s="13">
        <v>57</v>
      </c>
      <c r="AA2102" s="13">
        <v>58</v>
      </c>
      <c r="AB2102" s="13">
        <v>5</v>
      </c>
      <c r="AC2102" s="38" t="s">
        <v>6180</v>
      </c>
      <c r="AD2102" s="13">
        <v>3050</v>
      </c>
    </row>
    <row r="2103" spans="1:31" ht="36" hidden="1" customHeight="1">
      <c r="A2103" s="32">
        <v>195</v>
      </c>
      <c r="B2103" s="209" t="s">
        <v>6181</v>
      </c>
      <c r="C2103" s="209" t="s">
        <v>6182</v>
      </c>
      <c r="D2103" s="129" t="s">
        <v>539</v>
      </c>
      <c r="E2103" s="129" t="s">
        <v>6183</v>
      </c>
      <c r="F2103" s="24">
        <v>7021764</v>
      </c>
      <c r="G2103" s="247"/>
      <c r="H2103" s="247"/>
      <c r="I2103" s="247"/>
      <c r="J2103" s="247"/>
      <c r="K2103" s="247"/>
      <c r="L2103" s="247"/>
      <c r="M2103" s="247"/>
      <c r="N2103" s="247"/>
      <c r="O2103" s="247"/>
      <c r="P2103" s="247"/>
      <c r="Q2103" s="13"/>
      <c r="R2103" s="247"/>
      <c r="S2103" s="247"/>
      <c r="T2103" s="13"/>
      <c r="U2103" s="13"/>
      <c r="V2103" s="243">
        <f t="shared" si="67"/>
        <v>1083.4581852000001</v>
      </c>
      <c r="W2103" s="30">
        <v>1056.8815532000001</v>
      </c>
      <c r="X2103" s="59">
        <v>1083.4581852000001</v>
      </c>
      <c r="Y2103" s="247" t="s">
        <v>51</v>
      </c>
      <c r="Z2103" s="13"/>
      <c r="AA2103" s="13"/>
      <c r="AB2103" s="13">
        <v>6</v>
      </c>
      <c r="AC2103" s="13"/>
      <c r="AD2103" s="13"/>
      <c r="AE2103" s="10">
        <f>AE2102+1</f>
        <v>1</v>
      </c>
    </row>
    <row r="2104" spans="1:31" ht="36" hidden="1" customHeight="1">
      <c r="A2104" s="32">
        <v>196</v>
      </c>
      <c r="B2104" s="209" t="s">
        <v>6184</v>
      </c>
      <c r="C2104" s="209" t="s">
        <v>6185</v>
      </c>
      <c r="D2104" s="129" t="s">
        <v>32</v>
      </c>
      <c r="E2104" s="129" t="s">
        <v>6186</v>
      </c>
      <c r="F2104" s="24">
        <v>6826981</v>
      </c>
      <c r="G2104" s="247"/>
      <c r="H2104" s="247"/>
      <c r="I2104" s="247"/>
      <c r="J2104" s="247"/>
      <c r="K2104" s="247"/>
      <c r="L2104" s="247"/>
      <c r="M2104" s="247"/>
      <c r="N2104" s="247"/>
      <c r="O2104" s="247"/>
      <c r="P2104" s="247"/>
      <c r="Q2104" s="13"/>
      <c r="R2104" s="247"/>
      <c r="S2104" s="247"/>
      <c r="T2104" s="13"/>
      <c r="U2104" s="13"/>
      <c r="V2104" s="243">
        <f t="shared" si="67"/>
        <v>1053.4031683000001</v>
      </c>
      <c r="W2104" s="30">
        <v>1053.4031683000001</v>
      </c>
      <c r="X2104" s="59">
        <v>1053.4031683000001</v>
      </c>
      <c r="Y2104" s="11" t="s">
        <v>34</v>
      </c>
      <c r="Z2104" s="13"/>
      <c r="AA2104" s="13"/>
      <c r="AB2104" s="13">
        <v>5</v>
      </c>
      <c r="AC2104" s="13"/>
      <c r="AD2104" s="13"/>
    </row>
    <row r="2105" spans="1:31" ht="36" hidden="1" customHeight="1">
      <c r="A2105" s="32">
        <v>197</v>
      </c>
      <c r="B2105" s="209" t="s">
        <v>6187</v>
      </c>
      <c r="C2105" s="209" t="s">
        <v>6188</v>
      </c>
      <c r="D2105" s="129" t="s">
        <v>539</v>
      </c>
      <c r="E2105" s="129" t="s">
        <v>1843</v>
      </c>
      <c r="F2105" s="24">
        <v>6724413</v>
      </c>
      <c r="G2105" s="247"/>
      <c r="H2105" s="247"/>
      <c r="I2105" s="247"/>
      <c r="J2105" s="247"/>
      <c r="K2105" s="247"/>
      <c r="L2105" s="247"/>
      <c r="M2105" s="247"/>
      <c r="N2105" s="247"/>
      <c r="O2105" s="247"/>
      <c r="P2105" s="247"/>
      <c r="Q2105" s="13"/>
      <c r="R2105" s="247"/>
      <c r="S2105" s="247"/>
      <c r="T2105" s="13"/>
      <c r="U2105" s="13"/>
      <c r="V2105" s="243">
        <f t="shared" si="67"/>
        <v>1037.5769259000001</v>
      </c>
      <c r="W2105" s="30">
        <v>1037.5769259000001</v>
      </c>
      <c r="X2105" s="59">
        <v>1037.5769259000001</v>
      </c>
      <c r="Y2105" s="247" t="s">
        <v>34</v>
      </c>
      <c r="Z2105" s="13">
        <v>57</v>
      </c>
      <c r="AA2105" s="13">
        <v>58</v>
      </c>
      <c r="AB2105" s="13">
        <v>6</v>
      </c>
      <c r="AC2105" s="38" t="s">
        <v>6189</v>
      </c>
      <c r="AD2105" s="38">
        <v>2920</v>
      </c>
      <c r="AE2105" s="10">
        <f>AE2104+1</f>
        <v>1</v>
      </c>
    </row>
    <row r="2106" spans="1:31" ht="36" hidden="1" customHeight="1">
      <c r="A2106" s="32">
        <v>198</v>
      </c>
      <c r="B2106" s="209" t="s">
        <v>6190</v>
      </c>
      <c r="C2106" s="209" t="s">
        <v>6191</v>
      </c>
      <c r="D2106" s="129" t="s">
        <v>32</v>
      </c>
      <c r="E2106" s="277" t="s">
        <v>6192</v>
      </c>
      <c r="F2106" s="24">
        <v>15713598</v>
      </c>
      <c r="G2106" s="247"/>
      <c r="H2106" s="247"/>
      <c r="I2106" s="247"/>
      <c r="J2106" s="247"/>
      <c r="K2106" s="247"/>
      <c r="L2106" s="247"/>
      <c r="M2106" s="247"/>
      <c r="N2106" s="247"/>
      <c r="O2106" s="247"/>
      <c r="P2106" s="247"/>
      <c r="Q2106" s="13"/>
      <c r="R2106" s="247"/>
      <c r="S2106" s="247"/>
      <c r="T2106" s="13"/>
      <c r="U2106" s="13"/>
      <c r="V2106" s="243">
        <f t="shared" si="67"/>
        <v>2424.6081714000002</v>
      </c>
      <c r="W2106" s="30">
        <v>1035.5284391</v>
      </c>
      <c r="X2106" s="59">
        <v>2424.6081714000002</v>
      </c>
      <c r="Y2106" s="11" t="s">
        <v>51</v>
      </c>
      <c r="Z2106" s="13"/>
      <c r="AA2106" s="13"/>
      <c r="AB2106" s="13">
        <v>5</v>
      </c>
      <c r="AC2106" s="13"/>
      <c r="AD2106" s="13"/>
    </row>
    <row r="2107" spans="1:31" ht="36" hidden="1" customHeight="1">
      <c r="A2107" s="32">
        <v>199</v>
      </c>
      <c r="B2107" s="263" t="s">
        <v>6193</v>
      </c>
      <c r="C2107" s="263" t="s">
        <v>6194</v>
      </c>
      <c r="D2107" s="11" t="s">
        <v>32</v>
      </c>
      <c r="E2107" s="129" t="s">
        <v>6014</v>
      </c>
      <c r="F2107" s="14">
        <v>6915744</v>
      </c>
      <c r="G2107" s="129"/>
      <c r="H2107" s="129"/>
      <c r="I2107" s="129"/>
      <c r="J2107" s="129"/>
      <c r="K2107" s="129"/>
      <c r="L2107" s="129"/>
      <c r="M2107" s="129"/>
      <c r="N2107" s="129"/>
      <c r="O2107" s="129"/>
      <c r="P2107" s="129"/>
      <c r="Q2107" s="13"/>
      <c r="R2107" s="129"/>
      <c r="S2107" s="129"/>
      <c r="T2107" s="13"/>
      <c r="U2107" s="13"/>
      <c r="V2107" s="243">
        <f t="shared" si="67"/>
        <v>1067.0992992000001</v>
      </c>
      <c r="W2107" s="30">
        <v>1031.1464734000001</v>
      </c>
      <c r="X2107" s="59">
        <v>1067.0992992000001</v>
      </c>
      <c r="Y2107" s="11" t="s">
        <v>51</v>
      </c>
      <c r="Z2107" s="13"/>
      <c r="AA2107" s="13"/>
      <c r="AB2107" s="13">
        <v>5</v>
      </c>
      <c r="AC2107" s="13"/>
      <c r="AD2107" s="13"/>
    </row>
    <row r="2108" spans="1:31" ht="36" hidden="1" customHeight="1">
      <c r="A2108" s="32">
        <v>200</v>
      </c>
      <c r="B2108" s="209" t="s">
        <v>6195</v>
      </c>
      <c r="C2108" s="209" t="s">
        <v>6196</v>
      </c>
      <c r="D2108" s="129" t="s">
        <v>539</v>
      </c>
      <c r="E2108" s="129" t="s">
        <v>6197</v>
      </c>
      <c r="F2108" s="24">
        <v>6632415</v>
      </c>
      <c r="G2108" s="247"/>
      <c r="H2108" s="247"/>
      <c r="I2108" s="247"/>
      <c r="J2108" s="247"/>
      <c r="K2108" s="247">
        <v>6.7940000000000005</v>
      </c>
      <c r="L2108" s="247"/>
      <c r="M2108" s="247"/>
      <c r="N2108" s="247"/>
      <c r="O2108" s="247"/>
      <c r="P2108" s="247"/>
      <c r="Q2108" s="13"/>
      <c r="R2108" s="247"/>
      <c r="S2108" s="247"/>
      <c r="T2108" s="13"/>
      <c r="U2108" s="13"/>
      <c r="V2108" s="243">
        <f t="shared" si="67"/>
        <v>1030.3115144999999</v>
      </c>
      <c r="W2108" s="30">
        <v>1030.3115144999999</v>
      </c>
      <c r="X2108" s="59">
        <v>1030.3115144999999</v>
      </c>
      <c r="Y2108" s="247" t="s">
        <v>34</v>
      </c>
      <c r="Z2108" s="13">
        <v>57</v>
      </c>
      <c r="AA2108" s="13">
        <v>58</v>
      </c>
      <c r="AB2108" s="13">
        <v>6</v>
      </c>
      <c r="AC2108" s="38" t="s">
        <v>6198</v>
      </c>
      <c r="AD2108" s="13">
        <v>2931</v>
      </c>
      <c r="AE2108" s="10">
        <f>AE2107+1</f>
        <v>1</v>
      </c>
    </row>
    <row r="2109" spans="1:31" ht="36" hidden="1" customHeight="1">
      <c r="A2109" s="32">
        <v>201</v>
      </c>
      <c r="B2109" s="286" t="s">
        <v>6199</v>
      </c>
      <c r="C2109" s="286" t="s">
        <v>6200</v>
      </c>
      <c r="D2109" s="129" t="s">
        <v>32</v>
      </c>
      <c r="E2109" s="247" t="s">
        <v>5918</v>
      </c>
      <c r="F2109" s="14">
        <v>7502125</v>
      </c>
      <c r="G2109" s="129"/>
      <c r="H2109" s="129"/>
      <c r="I2109" s="129"/>
      <c r="J2109" s="129"/>
      <c r="K2109" s="129"/>
      <c r="L2109" s="129"/>
      <c r="M2109" s="129"/>
      <c r="N2109" s="129"/>
      <c r="O2109" s="129"/>
      <c r="P2109" s="129"/>
      <c r="Q2109" s="13"/>
      <c r="R2109" s="129"/>
      <c r="S2109" s="129"/>
      <c r="T2109" s="13"/>
      <c r="U2109" s="13"/>
      <c r="V2109" s="243">
        <f t="shared" si="67"/>
        <v>1157.5778875000001</v>
      </c>
      <c r="W2109" s="30">
        <v>1019.3429863000001</v>
      </c>
      <c r="X2109" s="59">
        <v>1157.5778875000001</v>
      </c>
      <c r="Y2109" s="11" t="s">
        <v>51</v>
      </c>
      <c r="Z2109" s="13"/>
      <c r="AA2109" s="13"/>
      <c r="AB2109" s="13">
        <v>5</v>
      </c>
      <c r="AC2109" s="13"/>
      <c r="AD2109" s="13"/>
    </row>
    <row r="2110" spans="1:31" ht="36" hidden="1" customHeight="1">
      <c r="A2110" s="32">
        <v>202</v>
      </c>
      <c r="B2110" s="287" t="s">
        <v>6201</v>
      </c>
      <c r="C2110" s="287" t="s">
        <v>6202</v>
      </c>
      <c r="D2110" s="204" t="s">
        <v>32</v>
      </c>
      <c r="E2110" s="288" t="s">
        <v>5918</v>
      </c>
      <c r="F2110" s="22">
        <v>6526930</v>
      </c>
      <c r="G2110" s="280"/>
      <c r="H2110" s="280"/>
      <c r="I2110" s="280"/>
      <c r="J2110" s="280"/>
      <c r="K2110" s="280"/>
      <c r="L2110" s="280"/>
      <c r="M2110" s="280"/>
      <c r="N2110" s="280"/>
      <c r="O2110" s="280"/>
      <c r="P2110" s="280"/>
      <c r="Q2110" s="26"/>
      <c r="R2110" s="280"/>
      <c r="S2110" s="280"/>
      <c r="T2110" s="26"/>
      <c r="U2110" s="26"/>
      <c r="V2110" s="243">
        <f t="shared" si="67"/>
        <v>1007.1052990000001</v>
      </c>
      <c r="W2110" s="28">
        <v>1007.1052990000001</v>
      </c>
      <c r="X2110" s="59">
        <v>1007.1052990000001</v>
      </c>
      <c r="Y2110" s="11" t="s">
        <v>34</v>
      </c>
      <c r="Z2110" s="13">
        <v>57</v>
      </c>
      <c r="AA2110" s="13">
        <v>58</v>
      </c>
      <c r="AB2110" s="13">
        <v>5</v>
      </c>
      <c r="AC2110" s="38" t="s">
        <v>6203</v>
      </c>
      <c r="AD2110" s="13">
        <v>2958</v>
      </c>
    </row>
    <row r="2111" spans="1:31" ht="36" hidden="1" customHeight="1">
      <c r="A2111" s="32">
        <v>203</v>
      </c>
      <c r="B2111" s="209" t="s">
        <v>6204</v>
      </c>
      <c r="C2111" s="209" t="s">
        <v>6205</v>
      </c>
      <c r="D2111" s="129" t="s">
        <v>32</v>
      </c>
      <c r="E2111" s="129" t="s">
        <v>6206</v>
      </c>
      <c r="F2111" s="24">
        <v>6491690</v>
      </c>
      <c r="G2111" s="247"/>
      <c r="H2111" s="247"/>
      <c r="I2111" s="247"/>
      <c r="J2111" s="247"/>
      <c r="K2111" s="247"/>
      <c r="L2111" s="247"/>
      <c r="M2111" s="247"/>
      <c r="N2111" s="247"/>
      <c r="O2111" s="247"/>
      <c r="P2111" s="247"/>
      <c r="Q2111" s="13"/>
      <c r="R2111" s="247"/>
      <c r="S2111" s="247"/>
      <c r="T2111" s="13"/>
      <c r="U2111" s="13"/>
      <c r="V2111" s="243">
        <f t="shared" si="67"/>
        <v>1001.667767</v>
      </c>
      <c r="W2111" s="30">
        <v>1001.667767</v>
      </c>
      <c r="X2111" s="59">
        <v>1001.667767</v>
      </c>
      <c r="Y2111" s="11" t="s">
        <v>34</v>
      </c>
      <c r="Z2111" s="13">
        <v>57</v>
      </c>
      <c r="AA2111" s="13">
        <v>58</v>
      </c>
      <c r="AB2111" s="13">
        <v>5</v>
      </c>
      <c r="AC2111" s="38" t="s">
        <v>6207</v>
      </c>
      <c r="AD2111" s="13">
        <v>3007</v>
      </c>
    </row>
    <row r="2112" spans="1:31" ht="36" hidden="1" customHeight="1">
      <c r="A2112" s="32">
        <v>204</v>
      </c>
      <c r="B2112" s="209" t="s">
        <v>6208</v>
      </c>
      <c r="C2112" s="209" t="s">
        <v>6209</v>
      </c>
      <c r="D2112" s="129" t="s">
        <v>539</v>
      </c>
      <c r="E2112" s="129" t="s">
        <v>1264</v>
      </c>
      <c r="F2112" s="24">
        <v>6448426</v>
      </c>
      <c r="G2112" s="247"/>
      <c r="H2112" s="247"/>
      <c r="I2112" s="247"/>
      <c r="J2112" s="247"/>
      <c r="K2112" s="247"/>
      <c r="L2112" s="247"/>
      <c r="M2112" s="247"/>
      <c r="N2112" s="247"/>
      <c r="O2112" s="247"/>
      <c r="P2112" s="247"/>
      <c r="Q2112" s="13"/>
      <c r="R2112" s="247"/>
      <c r="S2112" s="247"/>
      <c r="T2112" s="13"/>
      <c r="U2112" s="13"/>
      <c r="V2112" s="243">
        <f t="shared" si="67"/>
        <v>994.99213180000004</v>
      </c>
      <c r="W2112" s="30">
        <v>994.99213180000004</v>
      </c>
      <c r="X2112" s="59">
        <v>994.99213180000004</v>
      </c>
      <c r="Y2112" s="247" t="s">
        <v>34</v>
      </c>
      <c r="Z2112" s="13"/>
      <c r="AA2112" s="13"/>
      <c r="AB2112" s="13">
        <v>6</v>
      </c>
      <c r="AC2112" s="13"/>
      <c r="AD2112" s="13"/>
      <c r="AE2112" s="10">
        <f t="shared" ref="AE2112:AE2121" si="68">AE2111+1</f>
        <v>1</v>
      </c>
    </row>
    <row r="2113" spans="1:31" ht="36" hidden="1" customHeight="1">
      <c r="A2113" s="32">
        <v>205</v>
      </c>
      <c r="B2113" s="289" t="s">
        <v>6210</v>
      </c>
      <c r="C2113" s="289" t="s">
        <v>6211</v>
      </c>
      <c r="D2113" s="129" t="s">
        <v>539</v>
      </c>
      <c r="E2113" s="129" t="s">
        <v>5978</v>
      </c>
      <c r="F2113" s="24">
        <v>6472235</v>
      </c>
      <c r="G2113" s="247"/>
      <c r="H2113" s="247"/>
      <c r="I2113" s="247"/>
      <c r="J2113" s="247"/>
      <c r="K2113" s="247"/>
      <c r="L2113" s="247"/>
      <c r="M2113" s="247"/>
      <c r="N2113" s="247"/>
      <c r="O2113" s="247"/>
      <c r="P2113" s="247"/>
      <c r="Q2113" s="13"/>
      <c r="R2113" s="247"/>
      <c r="S2113" s="247"/>
      <c r="T2113" s="13"/>
      <c r="U2113" s="13"/>
      <c r="V2113" s="243">
        <f t="shared" si="67"/>
        <v>998.66586050000012</v>
      </c>
      <c r="W2113" s="30">
        <v>993.24175260000004</v>
      </c>
      <c r="X2113" s="59">
        <v>998.66586050000012</v>
      </c>
      <c r="Y2113" s="247" t="s">
        <v>51</v>
      </c>
      <c r="Z2113" s="13"/>
      <c r="AA2113" s="13"/>
      <c r="AB2113" s="13">
        <v>6</v>
      </c>
      <c r="AC2113" s="13"/>
      <c r="AD2113" s="13"/>
      <c r="AE2113" s="10">
        <f t="shared" si="68"/>
        <v>2</v>
      </c>
    </row>
    <row r="2114" spans="1:31" ht="36" hidden="1" customHeight="1">
      <c r="A2114" s="32">
        <v>206</v>
      </c>
      <c r="B2114" s="256" t="s">
        <v>6212</v>
      </c>
      <c r="C2114" s="256" t="s">
        <v>6213</v>
      </c>
      <c r="D2114" s="129" t="s">
        <v>539</v>
      </c>
      <c r="E2114" s="250" t="s">
        <v>205</v>
      </c>
      <c r="F2114" s="24">
        <v>6433990</v>
      </c>
      <c r="G2114" s="247"/>
      <c r="H2114" s="247"/>
      <c r="I2114" s="247"/>
      <c r="J2114" s="247"/>
      <c r="K2114" s="247"/>
      <c r="L2114" s="247"/>
      <c r="M2114" s="247"/>
      <c r="N2114" s="247"/>
      <c r="O2114" s="247"/>
      <c r="P2114" s="247"/>
      <c r="Q2114" s="13"/>
      <c r="R2114" s="247"/>
      <c r="S2114" s="247"/>
      <c r="T2114" s="13"/>
      <c r="U2114" s="13"/>
      <c r="V2114" s="243">
        <f t="shared" si="67"/>
        <v>992.76465700000006</v>
      </c>
      <c r="W2114" s="30">
        <v>992.76465700000006</v>
      </c>
      <c r="X2114" s="59">
        <v>992.76465700000006</v>
      </c>
      <c r="Y2114" s="247" t="s">
        <v>34</v>
      </c>
      <c r="Z2114" s="13">
        <v>57</v>
      </c>
      <c r="AA2114" s="13">
        <v>58</v>
      </c>
      <c r="AB2114" s="13">
        <v>6</v>
      </c>
      <c r="AC2114" s="38" t="s">
        <v>6214</v>
      </c>
      <c r="AD2114" s="13">
        <v>2963</v>
      </c>
      <c r="AE2114" s="10">
        <f t="shared" si="68"/>
        <v>3</v>
      </c>
    </row>
    <row r="2115" spans="1:31" ht="36" hidden="1" customHeight="1">
      <c r="A2115" s="32">
        <v>207</v>
      </c>
      <c r="B2115" s="209" t="s">
        <v>6215</v>
      </c>
      <c r="C2115" s="209" t="s">
        <v>6216</v>
      </c>
      <c r="D2115" s="129" t="s">
        <v>539</v>
      </c>
      <c r="E2115" s="129" t="s">
        <v>1843</v>
      </c>
      <c r="F2115" s="24">
        <v>6381003</v>
      </c>
      <c r="G2115" s="247"/>
      <c r="H2115" s="247"/>
      <c r="I2115" s="247"/>
      <c r="J2115" s="247"/>
      <c r="K2115" s="247"/>
      <c r="L2115" s="247"/>
      <c r="M2115" s="247"/>
      <c r="N2115" s="247"/>
      <c r="O2115" s="247"/>
      <c r="P2115" s="247"/>
      <c r="Q2115" s="13"/>
      <c r="R2115" s="247"/>
      <c r="S2115" s="247"/>
      <c r="T2115" s="13"/>
      <c r="U2115" s="13"/>
      <c r="V2115" s="243">
        <f t="shared" si="67"/>
        <v>984.58876290000012</v>
      </c>
      <c r="W2115" s="30">
        <v>984.58876290000012</v>
      </c>
      <c r="X2115" s="59">
        <v>984.58876290000012</v>
      </c>
      <c r="Y2115" s="247" t="s">
        <v>34</v>
      </c>
      <c r="Z2115" s="13"/>
      <c r="AA2115" s="13"/>
      <c r="AB2115" s="13">
        <v>6</v>
      </c>
      <c r="AC2115" s="13"/>
      <c r="AD2115" s="13"/>
      <c r="AE2115" s="10">
        <f t="shared" si="68"/>
        <v>4</v>
      </c>
    </row>
    <row r="2116" spans="1:31" ht="36" hidden="1" customHeight="1">
      <c r="A2116" s="32">
        <v>208</v>
      </c>
      <c r="B2116" s="209" t="s">
        <v>6217</v>
      </c>
      <c r="C2116" s="209" t="s">
        <v>6218</v>
      </c>
      <c r="D2116" s="13" t="s">
        <v>55</v>
      </c>
      <c r="E2116" s="250" t="s">
        <v>6219</v>
      </c>
      <c r="F2116" s="24">
        <v>6362565</v>
      </c>
      <c r="G2116" s="247"/>
      <c r="H2116" s="247"/>
      <c r="I2116" s="247"/>
      <c r="J2116" s="247"/>
      <c r="K2116" s="247"/>
      <c r="L2116" s="247"/>
      <c r="M2116" s="247"/>
      <c r="N2116" s="247"/>
      <c r="O2116" s="247"/>
      <c r="P2116" s="247"/>
      <c r="Q2116" s="13"/>
      <c r="R2116" s="247"/>
      <c r="S2116" s="247"/>
      <c r="T2116" s="13"/>
      <c r="U2116" s="13"/>
      <c r="V2116" s="243">
        <f t="shared" si="67"/>
        <v>981.74377950000007</v>
      </c>
      <c r="W2116" s="30">
        <v>981.74377950000007</v>
      </c>
      <c r="X2116" s="59">
        <v>981.74377950000007</v>
      </c>
      <c r="Y2116" s="247" t="s">
        <v>34</v>
      </c>
      <c r="Z2116" s="13"/>
      <c r="AA2116" s="13"/>
      <c r="AB2116" s="13">
        <v>1</v>
      </c>
      <c r="AC2116" s="13"/>
      <c r="AD2116" s="13"/>
      <c r="AE2116" s="10">
        <f t="shared" si="68"/>
        <v>5</v>
      </c>
    </row>
    <row r="2117" spans="1:31" ht="36" hidden="1" customHeight="1">
      <c r="A2117" s="32">
        <v>209</v>
      </c>
      <c r="B2117" s="249" t="s">
        <v>6220</v>
      </c>
      <c r="C2117" s="249" t="s">
        <v>6221</v>
      </c>
      <c r="D2117" s="129" t="s">
        <v>539</v>
      </c>
      <c r="E2117" s="92" t="s">
        <v>1625</v>
      </c>
      <c r="F2117" s="24">
        <v>6335067</v>
      </c>
      <c r="G2117" s="247"/>
      <c r="H2117" s="247"/>
      <c r="I2117" s="247"/>
      <c r="J2117" s="247"/>
      <c r="K2117" s="247"/>
      <c r="L2117" s="247"/>
      <c r="M2117" s="247"/>
      <c r="N2117" s="247"/>
      <c r="O2117" s="247"/>
      <c r="P2117" s="247"/>
      <c r="Q2117" s="13"/>
      <c r="R2117" s="247"/>
      <c r="S2117" s="247"/>
      <c r="T2117" s="13"/>
      <c r="U2117" s="13"/>
      <c r="V2117" s="243">
        <f t="shared" si="67"/>
        <v>977.50083810000001</v>
      </c>
      <c r="W2117" s="30">
        <v>977.50083810000001</v>
      </c>
      <c r="X2117" s="59">
        <v>977.50083810000001</v>
      </c>
      <c r="Y2117" s="247" t="s">
        <v>34</v>
      </c>
      <c r="Z2117" s="13"/>
      <c r="AA2117" s="13"/>
      <c r="AB2117" s="13">
        <v>6</v>
      </c>
      <c r="AC2117" s="13"/>
      <c r="AD2117" s="13"/>
      <c r="AE2117" s="10">
        <f t="shared" si="68"/>
        <v>6</v>
      </c>
    </row>
    <row r="2118" spans="1:31" ht="36" hidden="1" customHeight="1">
      <c r="A2118" s="32">
        <v>210</v>
      </c>
      <c r="B2118" s="265" t="s">
        <v>6222</v>
      </c>
      <c r="C2118" s="265" t="s">
        <v>6223</v>
      </c>
      <c r="D2118" s="129" t="s">
        <v>539</v>
      </c>
      <c r="E2118" s="129" t="s">
        <v>6197</v>
      </c>
      <c r="F2118" s="24">
        <v>6314186</v>
      </c>
      <c r="G2118" s="247"/>
      <c r="H2118" s="247"/>
      <c r="I2118" s="247"/>
      <c r="J2118" s="247"/>
      <c r="K2118" s="247"/>
      <c r="L2118" s="247"/>
      <c r="M2118" s="247"/>
      <c r="N2118" s="247"/>
      <c r="O2118" s="247"/>
      <c r="P2118" s="247"/>
      <c r="Q2118" s="13"/>
      <c r="R2118" s="247"/>
      <c r="S2118" s="247"/>
      <c r="T2118" s="13"/>
      <c r="U2118" s="13"/>
      <c r="V2118" s="243">
        <f t="shared" si="67"/>
        <v>974.27889980000009</v>
      </c>
      <c r="W2118" s="30">
        <v>974.27889980000009</v>
      </c>
      <c r="X2118" s="59">
        <v>974.27889980000009</v>
      </c>
      <c r="Y2118" s="247" t="s">
        <v>34</v>
      </c>
      <c r="Z2118" s="13"/>
      <c r="AA2118" s="13"/>
      <c r="AB2118" s="13">
        <v>6</v>
      </c>
      <c r="AC2118" s="13"/>
      <c r="AD2118" s="13"/>
      <c r="AE2118" s="10">
        <f t="shared" si="68"/>
        <v>7</v>
      </c>
    </row>
    <row r="2119" spans="1:31" ht="36" hidden="1" customHeight="1">
      <c r="A2119" s="32">
        <v>211</v>
      </c>
      <c r="B2119" s="209" t="s">
        <v>6224</v>
      </c>
      <c r="C2119" s="209" t="s">
        <v>6225</v>
      </c>
      <c r="D2119" s="129" t="s">
        <v>539</v>
      </c>
      <c r="E2119" s="129" t="s">
        <v>5728</v>
      </c>
      <c r="F2119" s="24">
        <v>6287770.9090909092</v>
      </c>
      <c r="G2119" s="247"/>
      <c r="H2119" s="247"/>
      <c r="I2119" s="247"/>
      <c r="J2119" s="247"/>
      <c r="K2119" s="247"/>
      <c r="L2119" s="247"/>
      <c r="M2119" s="247"/>
      <c r="N2119" s="247"/>
      <c r="O2119" s="247"/>
      <c r="P2119" s="247"/>
      <c r="Q2119" s="13"/>
      <c r="R2119" s="247"/>
      <c r="S2119" s="247"/>
      <c r="T2119" s="13"/>
      <c r="U2119" s="13"/>
      <c r="V2119" s="243">
        <f t="shared" ref="V2119:V2182" si="69">0.0001543*F2119+0.7*G2119+ 0.7*H2119+0.6*I2119+0.5*J2119+1.02*K2119+0.00088*L2119+0.99*M2119+0.00094*N2119+1.05*O2119+0.00083*P2119+1.09*Q2119+0.0009*R2119+1.09*S2119+1*T2119+0*U2119</f>
        <v>970.20305127272729</v>
      </c>
      <c r="W2119" s="30">
        <v>970.20305127272729</v>
      </c>
      <c r="X2119" s="59">
        <v>970.20305127272729</v>
      </c>
      <c r="Y2119" s="247" t="s">
        <v>34</v>
      </c>
      <c r="Z2119" s="13"/>
      <c r="AA2119" s="13"/>
      <c r="AB2119" s="13">
        <v>6</v>
      </c>
      <c r="AC2119" s="13"/>
      <c r="AD2119" s="13"/>
      <c r="AE2119" s="10">
        <f t="shared" si="68"/>
        <v>8</v>
      </c>
    </row>
    <row r="2120" spans="1:31" ht="36" hidden="1" customHeight="1">
      <c r="A2120" s="32">
        <v>212</v>
      </c>
      <c r="B2120" s="265" t="s">
        <v>6226</v>
      </c>
      <c r="C2120" s="265" t="s">
        <v>6227</v>
      </c>
      <c r="D2120" s="129" t="s">
        <v>32</v>
      </c>
      <c r="E2120" s="266" t="s">
        <v>5852</v>
      </c>
      <c r="F2120" s="24">
        <v>6229309</v>
      </c>
      <c r="G2120" s="247"/>
      <c r="H2120" s="247"/>
      <c r="I2120" s="247"/>
      <c r="J2120" s="247"/>
      <c r="K2120" s="247"/>
      <c r="L2120" s="247"/>
      <c r="M2120" s="247"/>
      <c r="N2120" s="247"/>
      <c r="O2120" s="247"/>
      <c r="P2120" s="247"/>
      <c r="Q2120" s="13"/>
      <c r="R2120" s="247"/>
      <c r="S2120" s="247"/>
      <c r="T2120" s="13"/>
      <c r="U2120" s="13"/>
      <c r="V2120" s="243">
        <f t="shared" si="69"/>
        <v>961.18237870000007</v>
      </c>
      <c r="W2120" s="30">
        <v>961.18237870000007</v>
      </c>
      <c r="X2120" s="59">
        <v>961.18237870000007</v>
      </c>
      <c r="Y2120" s="11" t="s">
        <v>34</v>
      </c>
      <c r="Z2120" s="13"/>
      <c r="AA2120" s="13"/>
      <c r="AB2120" s="13">
        <v>5</v>
      </c>
      <c r="AC2120" s="13"/>
      <c r="AD2120" s="13"/>
      <c r="AE2120" s="10">
        <f t="shared" si="68"/>
        <v>9</v>
      </c>
    </row>
    <row r="2121" spans="1:31" ht="36" hidden="1" customHeight="1">
      <c r="A2121" s="32">
        <v>213</v>
      </c>
      <c r="B2121" s="209" t="s">
        <v>6228</v>
      </c>
      <c r="C2121" s="209" t="s">
        <v>6229</v>
      </c>
      <c r="D2121" s="129" t="s">
        <v>539</v>
      </c>
      <c r="E2121" s="129" t="s">
        <v>5978</v>
      </c>
      <c r="F2121" s="24">
        <v>6201395</v>
      </c>
      <c r="G2121" s="247"/>
      <c r="H2121" s="247"/>
      <c r="I2121" s="247"/>
      <c r="J2121" s="247"/>
      <c r="K2121" s="247">
        <v>96.32</v>
      </c>
      <c r="L2121" s="247"/>
      <c r="M2121" s="247"/>
      <c r="N2121" s="247"/>
      <c r="O2121" s="247"/>
      <c r="P2121" s="247"/>
      <c r="Q2121" s="13"/>
      <c r="R2121" s="247"/>
      <c r="S2121" s="247">
        <v>55.7</v>
      </c>
      <c r="T2121" s="13"/>
      <c r="U2121" s="13"/>
      <c r="V2121" s="243">
        <f t="shared" si="69"/>
        <v>1115.8346485</v>
      </c>
      <c r="W2121" s="30">
        <v>1115.8346485</v>
      </c>
      <c r="X2121" s="59">
        <v>1115.8346485</v>
      </c>
      <c r="Y2121" s="247" t="s">
        <v>34</v>
      </c>
      <c r="Z2121" s="13">
        <v>57</v>
      </c>
      <c r="AA2121" s="13">
        <v>58</v>
      </c>
      <c r="AB2121" s="13">
        <v>6</v>
      </c>
      <c r="AC2121" s="38" t="s">
        <v>6230</v>
      </c>
      <c r="AD2121" s="13">
        <v>3026</v>
      </c>
      <c r="AE2121" s="10">
        <f t="shared" si="68"/>
        <v>10</v>
      </c>
    </row>
    <row r="2122" spans="1:31" ht="36" hidden="1" customHeight="1">
      <c r="A2122" s="32">
        <v>214</v>
      </c>
      <c r="B2122" s="209" t="s">
        <v>6231</v>
      </c>
      <c r="C2122" s="209" t="s">
        <v>6232</v>
      </c>
      <c r="D2122" s="129" t="s">
        <v>539</v>
      </c>
      <c r="E2122" s="250" t="s">
        <v>1843</v>
      </c>
      <c r="F2122" s="24">
        <v>6194181</v>
      </c>
      <c r="G2122" s="247"/>
      <c r="H2122" s="247"/>
      <c r="I2122" s="247"/>
      <c r="J2122" s="247"/>
      <c r="K2122" s="247"/>
      <c r="L2122" s="247"/>
      <c r="M2122" s="247"/>
      <c r="N2122" s="247"/>
      <c r="O2122" s="247"/>
      <c r="P2122" s="247"/>
      <c r="Q2122" s="13"/>
      <c r="R2122" s="247"/>
      <c r="S2122" s="247"/>
      <c r="T2122" s="13"/>
      <c r="U2122" s="13"/>
      <c r="V2122" s="243">
        <f t="shared" si="69"/>
        <v>955.76212830000009</v>
      </c>
      <c r="W2122" s="30">
        <v>955.76212830000009</v>
      </c>
      <c r="X2122" s="59">
        <v>955.76212830000009</v>
      </c>
      <c r="Y2122" s="247" t="s">
        <v>34</v>
      </c>
      <c r="Z2122" s="13"/>
      <c r="AA2122" s="13"/>
      <c r="AB2122" s="13">
        <v>6</v>
      </c>
      <c r="AC2122" s="13"/>
      <c r="AD2122" s="13"/>
    </row>
    <row r="2123" spans="1:31" ht="36" hidden="1" customHeight="1">
      <c r="A2123" s="32">
        <v>215</v>
      </c>
      <c r="B2123" s="209" t="s">
        <v>6233</v>
      </c>
      <c r="C2123" s="209" t="s">
        <v>6234</v>
      </c>
      <c r="D2123" s="129" t="s">
        <v>539</v>
      </c>
      <c r="E2123" s="129" t="s">
        <v>5891</v>
      </c>
      <c r="F2123" s="24">
        <v>6178716</v>
      </c>
      <c r="G2123" s="247"/>
      <c r="H2123" s="247"/>
      <c r="I2123" s="247"/>
      <c r="J2123" s="247"/>
      <c r="K2123" s="247"/>
      <c r="L2123" s="247"/>
      <c r="M2123" s="247"/>
      <c r="N2123" s="247"/>
      <c r="O2123" s="247"/>
      <c r="P2123" s="247"/>
      <c r="Q2123" s="13"/>
      <c r="R2123" s="247"/>
      <c r="S2123" s="247"/>
      <c r="T2123" s="13"/>
      <c r="U2123" s="13"/>
      <c r="V2123" s="243">
        <f t="shared" si="69"/>
        <v>953.37587880000001</v>
      </c>
      <c r="W2123" s="30">
        <v>953.37587880000001</v>
      </c>
      <c r="X2123" s="59">
        <v>953.37587880000001</v>
      </c>
      <c r="Y2123" s="247" t="s">
        <v>34</v>
      </c>
      <c r="Z2123" s="13">
        <v>57</v>
      </c>
      <c r="AA2123" s="13">
        <v>58</v>
      </c>
      <c r="AB2123" s="13">
        <v>6</v>
      </c>
      <c r="AC2123" s="38" t="s">
        <v>6235</v>
      </c>
      <c r="AD2123" s="13">
        <v>3214</v>
      </c>
      <c r="AE2123" s="10">
        <f>AE2122+1</f>
        <v>1</v>
      </c>
    </row>
    <row r="2124" spans="1:31" ht="36" hidden="1" customHeight="1">
      <c r="A2124" s="32">
        <v>216</v>
      </c>
      <c r="B2124" s="209" t="s">
        <v>6236</v>
      </c>
      <c r="C2124" s="209" t="s">
        <v>6237</v>
      </c>
      <c r="D2124" s="129" t="s">
        <v>539</v>
      </c>
      <c r="E2124" s="248" t="s">
        <v>6238</v>
      </c>
      <c r="F2124" s="24">
        <v>6248620</v>
      </c>
      <c r="G2124" s="247"/>
      <c r="H2124" s="247"/>
      <c r="I2124" s="247"/>
      <c r="J2124" s="247"/>
      <c r="K2124" s="247"/>
      <c r="L2124" s="247"/>
      <c r="M2124" s="247"/>
      <c r="N2124" s="247"/>
      <c r="O2124" s="247"/>
      <c r="P2124" s="247"/>
      <c r="Q2124" s="13"/>
      <c r="R2124" s="247"/>
      <c r="S2124" s="247"/>
      <c r="T2124" s="13"/>
      <c r="U2124" s="13"/>
      <c r="V2124" s="243">
        <f t="shared" si="69"/>
        <v>964.1620660000001</v>
      </c>
      <c r="W2124" s="30">
        <v>938.98107750000008</v>
      </c>
      <c r="X2124" s="59">
        <v>964.1620660000001</v>
      </c>
      <c r="Y2124" s="247" t="s">
        <v>51</v>
      </c>
      <c r="Z2124" s="13">
        <v>57</v>
      </c>
      <c r="AA2124" s="13">
        <v>58</v>
      </c>
      <c r="AB2124" s="13">
        <v>6</v>
      </c>
      <c r="AC2124" s="38" t="s">
        <v>6239</v>
      </c>
      <c r="AD2124" s="13">
        <v>2928</v>
      </c>
      <c r="AE2124" s="10">
        <f>AE2123+1</f>
        <v>2</v>
      </c>
    </row>
    <row r="2125" spans="1:31" ht="36" hidden="1" customHeight="1">
      <c r="A2125" s="32">
        <v>217</v>
      </c>
      <c r="B2125" s="209" t="s">
        <v>6240</v>
      </c>
      <c r="C2125" s="209" t="s">
        <v>6232</v>
      </c>
      <c r="D2125" s="129" t="s">
        <v>539</v>
      </c>
      <c r="E2125" s="129" t="s">
        <v>6241</v>
      </c>
      <c r="F2125" s="24">
        <v>5913400</v>
      </c>
      <c r="G2125" s="247"/>
      <c r="H2125" s="247"/>
      <c r="I2125" s="247"/>
      <c r="J2125" s="247"/>
      <c r="K2125" s="247">
        <v>4.3</v>
      </c>
      <c r="L2125" s="247"/>
      <c r="M2125" s="247"/>
      <c r="N2125" s="247"/>
      <c r="O2125" s="247"/>
      <c r="P2125" s="247"/>
      <c r="Q2125" s="13"/>
      <c r="R2125" s="247"/>
      <c r="S2125" s="247">
        <v>7.8</v>
      </c>
      <c r="T2125" s="13"/>
      <c r="U2125" s="13"/>
      <c r="V2125" s="243">
        <f t="shared" si="69"/>
        <v>925.32561999999996</v>
      </c>
      <c r="W2125" s="30">
        <v>925.26390000000004</v>
      </c>
      <c r="X2125" s="59">
        <v>925.26390000000004</v>
      </c>
      <c r="Y2125" s="247" t="s">
        <v>34</v>
      </c>
      <c r="Z2125" s="13">
        <v>57</v>
      </c>
      <c r="AA2125" s="13">
        <v>58</v>
      </c>
      <c r="AB2125" s="13">
        <v>6</v>
      </c>
      <c r="AC2125" s="38" t="s">
        <v>6242</v>
      </c>
      <c r="AD2125" s="13">
        <v>3056</v>
      </c>
      <c r="AE2125" s="10">
        <f>AE2124+1</f>
        <v>3</v>
      </c>
    </row>
    <row r="2126" spans="1:31" ht="36" hidden="1" customHeight="1">
      <c r="A2126" s="32">
        <v>218</v>
      </c>
      <c r="B2126" s="209" t="s">
        <v>6243</v>
      </c>
      <c r="C2126" s="209" t="s">
        <v>6244</v>
      </c>
      <c r="D2126" s="129" t="s">
        <v>539</v>
      </c>
      <c r="E2126" s="250" t="s">
        <v>5958</v>
      </c>
      <c r="F2126" s="24">
        <v>5881602</v>
      </c>
      <c r="G2126" s="247"/>
      <c r="H2126" s="247"/>
      <c r="I2126" s="247"/>
      <c r="J2126" s="247"/>
      <c r="K2126" s="247">
        <v>7.8087999999999997</v>
      </c>
      <c r="L2126" s="247"/>
      <c r="M2126" s="247"/>
      <c r="N2126" s="247"/>
      <c r="O2126" s="247"/>
      <c r="P2126" s="247"/>
      <c r="Q2126" s="13"/>
      <c r="R2126" s="247"/>
      <c r="S2126" s="247"/>
      <c r="T2126" s="13"/>
      <c r="U2126" s="13"/>
      <c r="V2126" s="243">
        <f t="shared" si="69"/>
        <v>915.49616460000004</v>
      </c>
      <c r="W2126" s="30">
        <v>915.49616460000004</v>
      </c>
      <c r="X2126" s="59">
        <v>915.49616460000004</v>
      </c>
      <c r="Y2126" s="247" t="s">
        <v>34</v>
      </c>
      <c r="Z2126" s="13">
        <v>57</v>
      </c>
      <c r="AA2126" s="13">
        <v>58</v>
      </c>
      <c r="AB2126" s="13">
        <v>6</v>
      </c>
      <c r="AC2126" s="38" t="s">
        <v>6245</v>
      </c>
      <c r="AD2126" s="13">
        <v>3223</v>
      </c>
      <c r="AE2126" s="10">
        <f>AE2125+1</f>
        <v>4</v>
      </c>
    </row>
    <row r="2127" spans="1:31" ht="36" hidden="1" customHeight="1">
      <c r="A2127" s="32">
        <v>219</v>
      </c>
      <c r="B2127" s="209" t="s">
        <v>6246</v>
      </c>
      <c r="C2127" s="209" t="s">
        <v>6247</v>
      </c>
      <c r="D2127" s="129" t="s">
        <v>539</v>
      </c>
      <c r="E2127" s="248" t="s">
        <v>758</v>
      </c>
      <c r="F2127" s="24">
        <v>5806818.1818181816</v>
      </c>
      <c r="G2127" s="247"/>
      <c r="H2127" s="247"/>
      <c r="I2127" s="247"/>
      <c r="J2127" s="247"/>
      <c r="K2127" s="259">
        <v>0.52800000000000002</v>
      </c>
      <c r="L2127" s="259"/>
      <c r="M2127" s="247"/>
      <c r="N2127" s="247"/>
      <c r="O2127" s="247"/>
      <c r="P2127" s="247"/>
      <c r="Q2127" s="13"/>
      <c r="R2127" s="247"/>
      <c r="S2127" s="247"/>
      <c r="T2127" s="13"/>
      <c r="U2127" s="13"/>
      <c r="V2127" s="243">
        <f t="shared" si="69"/>
        <v>896.53060545454548</v>
      </c>
      <c r="W2127" s="30">
        <v>896.53060545454548</v>
      </c>
      <c r="X2127" s="59">
        <v>896.53060545454548</v>
      </c>
      <c r="Y2127" s="247" t="s">
        <v>34</v>
      </c>
      <c r="Z2127" s="13"/>
      <c r="AA2127" s="13"/>
      <c r="AB2127" s="13">
        <v>6</v>
      </c>
      <c r="AC2127" s="13"/>
      <c r="AD2127" s="13"/>
    </row>
    <row r="2128" spans="1:31" ht="36" hidden="1" customHeight="1">
      <c r="A2128" s="32">
        <v>220</v>
      </c>
      <c r="B2128" s="209" t="s">
        <v>6248</v>
      </c>
      <c r="C2128" s="209" t="s">
        <v>6249</v>
      </c>
      <c r="D2128" s="129" t="s">
        <v>539</v>
      </c>
      <c r="E2128" s="248" t="s">
        <v>1843</v>
      </c>
      <c r="F2128" s="24">
        <v>5740746</v>
      </c>
      <c r="G2128" s="247"/>
      <c r="H2128" s="247"/>
      <c r="I2128" s="247"/>
      <c r="J2128" s="247"/>
      <c r="K2128" s="247"/>
      <c r="L2128" s="247"/>
      <c r="M2128" s="247"/>
      <c r="N2128" s="247"/>
      <c r="O2128" s="247"/>
      <c r="P2128" s="247"/>
      <c r="Q2128" s="13"/>
      <c r="R2128" s="247"/>
      <c r="S2128" s="247"/>
      <c r="T2128" s="13"/>
      <c r="U2128" s="13"/>
      <c r="V2128" s="243">
        <f t="shared" si="69"/>
        <v>885.79710780000005</v>
      </c>
      <c r="W2128" s="30">
        <v>885.79710780000005</v>
      </c>
      <c r="X2128" s="59">
        <v>885.79710780000005</v>
      </c>
      <c r="Y2128" s="247" t="s">
        <v>34</v>
      </c>
      <c r="Z2128" s="13">
        <v>57</v>
      </c>
      <c r="AA2128" s="13">
        <v>58</v>
      </c>
      <c r="AB2128" s="13">
        <v>6</v>
      </c>
      <c r="AC2128" s="38" t="s">
        <v>6250</v>
      </c>
      <c r="AD2128" s="13">
        <v>2946</v>
      </c>
      <c r="AE2128" s="10">
        <f>AE2127+1</f>
        <v>1</v>
      </c>
    </row>
    <row r="2129" spans="1:31" ht="36" hidden="1" customHeight="1">
      <c r="A2129" s="32">
        <v>221</v>
      </c>
      <c r="B2129" s="209" t="s">
        <v>6251</v>
      </c>
      <c r="C2129" s="209" t="s">
        <v>6252</v>
      </c>
      <c r="D2129" s="129" t="s">
        <v>539</v>
      </c>
      <c r="E2129" s="248" t="s">
        <v>1843</v>
      </c>
      <c r="F2129" s="24">
        <v>5682337</v>
      </c>
      <c r="G2129" s="247"/>
      <c r="H2129" s="247"/>
      <c r="I2129" s="247"/>
      <c r="J2129" s="247"/>
      <c r="K2129" s="264">
        <v>7.74</v>
      </c>
      <c r="L2129" s="264"/>
      <c r="M2129" s="247"/>
      <c r="N2129" s="247"/>
      <c r="O2129" s="247"/>
      <c r="P2129" s="247"/>
      <c r="Q2129" s="13"/>
      <c r="R2129" s="247"/>
      <c r="S2129" s="247"/>
      <c r="T2129" s="13"/>
      <c r="U2129" s="13"/>
      <c r="V2129" s="243">
        <f t="shared" si="69"/>
        <v>884.67939910000007</v>
      </c>
      <c r="W2129" s="30">
        <v>884.67939910000007</v>
      </c>
      <c r="X2129" s="59">
        <v>884.67939910000007</v>
      </c>
      <c r="Y2129" s="247" t="s">
        <v>34</v>
      </c>
      <c r="Z2129" s="13">
        <v>57</v>
      </c>
      <c r="AA2129" s="13">
        <v>58</v>
      </c>
      <c r="AB2129" s="13">
        <v>6</v>
      </c>
      <c r="AC2129" s="38" t="s">
        <v>6189</v>
      </c>
      <c r="AD2129" s="13">
        <v>2920</v>
      </c>
      <c r="AE2129" s="10">
        <f>AE2128+1</f>
        <v>2</v>
      </c>
    </row>
    <row r="2130" spans="1:31" ht="36" hidden="1" customHeight="1">
      <c r="A2130" s="32">
        <v>222</v>
      </c>
      <c r="B2130" s="290" t="s">
        <v>6253</v>
      </c>
      <c r="C2130" s="290" t="s">
        <v>6254</v>
      </c>
      <c r="D2130" s="129" t="s">
        <v>539</v>
      </c>
      <c r="E2130" s="291" t="s">
        <v>5672</v>
      </c>
      <c r="F2130" s="24">
        <v>5613544</v>
      </c>
      <c r="G2130" s="247"/>
      <c r="H2130" s="247"/>
      <c r="I2130" s="247"/>
      <c r="J2130" s="247"/>
      <c r="K2130" s="247"/>
      <c r="L2130" s="247"/>
      <c r="M2130" s="247"/>
      <c r="N2130" s="247"/>
      <c r="O2130" s="247"/>
      <c r="P2130" s="247"/>
      <c r="Q2130" s="13"/>
      <c r="R2130" s="247"/>
      <c r="S2130" s="247"/>
      <c r="T2130" s="13"/>
      <c r="U2130" s="13"/>
      <c r="V2130" s="243">
        <f t="shared" si="69"/>
        <v>866.16983920000007</v>
      </c>
      <c r="W2130" s="30">
        <v>866.16983920000007</v>
      </c>
      <c r="X2130" s="59">
        <v>866.16983920000007</v>
      </c>
      <c r="Y2130" s="247" t="s">
        <v>34</v>
      </c>
      <c r="Z2130" s="13"/>
      <c r="AA2130" s="13"/>
      <c r="AB2130" s="13">
        <v>6</v>
      </c>
      <c r="AC2130" s="13"/>
      <c r="AD2130" s="13"/>
    </row>
    <row r="2131" spans="1:31" ht="36" hidden="1" customHeight="1">
      <c r="A2131" s="32">
        <v>223</v>
      </c>
      <c r="B2131" s="209" t="s">
        <v>6255</v>
      </c>
      <c r="C2131" s="209" t="s">
        <v>6256</v>
      </c>
      <c r="D2131" s="129" t="s">
        <v>539</v>
      </c>
      <c r="E2131" s="250" t="s">
        <v>1264</v>
      </c>
      <c r="F2131" s="24">
        <v>5471138</v>
      </c>
      <c r="G2131" s="247"/>
      <c r="H2131" s="247"/>
      <c r="I2131" s="247"/>
      <c r="J2131" s="247"/>
      <c r="K2131" s="247"/>
      <c r="L2131" s="247"/>
      <c r="M2131" s="247"/>
      <c r="N2131" s="247"/>
      <c r="O2131" s="247"/>
      <c r="P2131" s="247"/>
      <c r="Q2131" s="13"/>
      <c r="R2131" s="247"/>
      <c r="S2131" s="247"/>
      <c r="T2131" s="13"/>
      <c r="U2131" s="13"/>
      <c r="V2131" s="243">
        <f t="shared" si="69"/>
        <v>844.1965934000001</v>
      </c>
      <c r="W2131" s="30">
        <v>844.1965934000001</v>
      </c>
      <c r="X2131" s="59">
        <v>844.1965934000001</v>
      </c>
      <c r="Y2131" s="247" t="s">
        <v>34</v>
      </c>
      <c r="Z2131" s="13"/>
      <c r="AA2131" s="13"/>
      <c r="AB2131" s="13">
        <v>6</v>
      </c>
      <c r="AC2131" s="13"/>
      <c r="AD2131" s="13"/>
    </row>
    <row r="2132" spans="1:31" ht="36" hidden="1" customHeight="1">
      <c r="A2132" s="32">
        <v>224</v>
      </c>
      <c r="B2132" s="292" t="s">
        <v>6257</v>
      </c>
      <c r="C2132" s="292" t="s">
        <v>6258</v>
      </c>
      <c r="D2132" s="129" t="s">
        <v>539</v>
      </c>
      <c r="E2132" s="293" t="s">
        <v>601</v>
      </c>
      <c r="F2132" s="24">
        <v>5358172</v>
      </c>
      <c r="G2132" s="247"/>
      <c r="H2132" s="247"/>
      <c r="I2132" s="247"/>
      <c r="J2132" s="247"/>
      <c r="K2132" s="247"/>
      <c r="L2132" s="247"/>
      <c r="M2132" s="247"/>
      <c r="N2132" s="247"/>
      <c r="O2132" s="247"/>
      <c r="P2132" s="247"/>
      <c r="Q2132" s="13"/>
      <c r="R2132" s="247"/>
      <c r="S2132" s="247"/>
      <c r="T2132" s="13"/>
      <c r="U2132" s="13"/>
      <c r="V2132" s="243">
        <f t="shared" si="69"/>
        <v>826.76593960000002</v>
      </c>
      <c r="W2132" s="30">
        <v>826.76593960000002</v>
      </c>
      <c r="X2132" s="59">
        <v>826.76593960000002</v>
      </c>
      <c r="Y2132" s="247" t="s">
        <v>34</v>
      </c>
      <c r="Z2132" s="13"/>
      <c r="AA2132" s="13"/>
      <c r="AB2132" s="13">
        <v>6</v>
      </c>
      <c r="AC2132" s="13"/>
      <c r="AD2132" s="13"/>
    </row>
    <row r="2133" spans="1:31" ht="36" hidden="1" customHeight="1">
      <c r="A2133" s="32">
        <v>225</v>
      </c>
      <c r="B2133" s="209" t="s">
        <v>6259</v>
      </c>
      <c r="C2133" s="209" t="s">
        <v>6260</v>
      </c>
      <c r="D2133" s="129" t="s">
        <v>539</v>
      </c>
      <c r="E2133" s="248" t="s">
        <v>1843</v>
      </c>
      <c r="F2133" s="24">
        <v>5332862</v>
      </c>
      <c r="G2133" s="247"/>
      <c r="H2133" s="247"/>
      <c r="I2133" s="247"/>
      <c r="J2133" s="247"/>
      <c r="K2133" s="247"/>
      <c r="L2133" s="247"/>
      <c r="M2133" s="247"/>
      <c r="N2133" s="247"/>
      <c r="O2133" s="247"/>
      <c r="P2133" s="247"/>
      <c r="Q2133" s="13"/>
      <c r="R2133" s="247"/>
      <c r="S2133" s="247"/>
      <c r="T2133" s="13"/>
      <c r="U2133" s="13"/>
      <c r="V2133" s="243">
        <f t="shared" si="69"/>
        <v>822.8606066000001</v>
      </c>
      <c r="W2133" s="30">
        <v>822.8606066000001</v>
      </c>
      <c r="X2133" s="59">
        <v>822.8606066000001</v>
      </c>
      <c r="Y2133" s="247" t="s">
        <v>34</v>
      </c>
      <c r="Z2133" s="13"/>
      <c r="AA2133" s="13"/>
      <c r="AB2133" s="13">
        <v>6</v>
      </c>
      <c r="AC2133" s="13"/>
      <c r="AD2133" s="13"/>
    </row>
    <row r="2134" spans="1:31" ht="36" hidden="1" customHeight="1">
      <c r="A2134" s="32">
        <v>226</v>
      </c>
      <c r="B2134" s="253" t="s">
        <v>6261</v>
      </c>
      <c r="C2134" s="253" t="s">
        <v>6262</v>
      </c>
      <c r="D2134" s="129" t="s">
        <v>539</v>
      </c>
      <c r="E2134" s="254" t="s">
        <v>403</v>
      </c>
      <c r="F2134" s="24">
        <v>5160000</v>
      </c>
      <c r="G2134" s="247"/>
      <c r="H2134" s="247"/>
      <c r="I2134" s="247"/>
      <c r="J2134" s="247"/>
      <c r="K2134" s="247"/>
      <c r="L2134" s="247"/>
      <c r="M2134" s="247"/>
      <c r="N2134" s="247"/>
      <c r="O2134" s="247"/>
      <c r="P2134" s="247"/>
      <c r="Q2134" s="13"/>
      <c r="R2134" s="247"/>
      <c r="S2134" s="247"/>
      <c r="T2134" s="13"/>
      <c r="U2134" s="13"/>
      <c r="V2134" s="243">
        <f t="shared" si="69"/>
        <v>796.1880000000001</v>
      </c>
      <c r="W2134" s="30">
        <v>796.1880000000001</v>
      </c>
      <c r="X2134" s="59">
        <v>796.1880000000001</v>
      </c>
      <c r="Y2134" s="247" t="s">
        <v>34</v>
      </c>
      <c r="Z2134" s="13">
        <v>57</v>
      </c>
      <c r="AA2134" s="13">
        <v>58</v>
      </c>
      <c r="AB2134" s="13">
        <v>6</v>
      </c>
      <c r="AC2134" s="38" t="s">
        <v>6263</v>
      </c>
      <c r="AD2134" s="13">
        <v>3045</v>
      </c>
      <c r="AE2134" s="10">
        <f>AE2133+1</f>
        <v>1</v>
      </c>
    </row>
    <row r="2135" spans="1:31" ht="36" hidden="1" customHeight="1">
      <c r="A2135" s="32">
        <v>227</v>
      </c>
      <c r="B2135" s="209" t="s">
        <v>6264</v>
      </c>
      <c r="C2135" s="209" t="s">
        <v>6265</v>
      </c>
      <c r="D2135" s="129" t="s">
        <v>32</v>
      </c>
      <c r="E2135" s="248" t="s">
        <v>6266</v>
      </c>
      <c r="F2135" s="24">
        <v>5145042</v>
      </c>
      <c r="G2135" s="247"/>
      <c r="H2135" s="247"/>
      <c r="I2135" s="247">
        <v>1372</v>
      </c>
      <c r="J2135" s="247"/>
      <c r="K2135" s="247"/>
      <c r="L2135" s="247"/>
      <c r="M2135" s="247"/>
      <c r="N2135" s="247"/>
      <c r="O2135" s="247"/>
      <c r="P2135" s="247"/>
      <c r="Q2135" s="13"/>
      <c r="R2135" s="247"/>
      <c r="S2135" s="247"/>
      <c r="T2135" s="13"/>
      <c r="U2135" s="13"/>
      <c r="V2135" s="243">
        <f t="shared" si="69"/>
        <v>1617.0799806</v>
      </c>
      <c r="W2135" s="30">
        <v>1617.0799806</v>
      </c>
      <c r="X2135" s="59">
        <v>1617.0799806</v>
      </c>
      <c r="Y2135" s="11" t="s">
        <v>34</v>
      </c>
      <c r="Z2135" s="13"/>
      <c r="AA2135" s="13"/>
      <c r="AB2135" s="13">
        <v>5</v>
      </c>
      <c r="AC2135" s="13"/>
      <c r="AD2135" s="13"/>
    </row>
    <row r="2136" spans="1:31" ht="36" hidden="1" customHeight="1">
      <c r="A2136" s="32">
        <v>228</v>
      </c>
      <c r="B2136" s="209" t="s">
        <v>6267</v>
      </c>
      <c r="C2136" s="209" t="s">
        <v>6268</v>
      </c>
      <c r="D2136" s="129" t="s">
        <v>539</v>
      </c>
      <c r="E2136" s="129" t="s">
        <v>758</v>
      </c>
      <c r="F2136" s="24">
        <v>5121374</v>
      </c>
      <c r="G2136" s="247"/>
      <c r="H2136" s="247"/>
      <c r="I2136" s="247"/>
      <c r="J2136" s="247"/>
      <c r="K2136" s="247"/>
      <c r="L2136" s="247"/>
      <c r="M2136" s="247"/>
      <c r="N2136" s="247"/>
      <c r="O2136" s="247"/>
      <c r="P2136" s="247"/>
      <c r="Q2136" s="13"/>
      <c r="R2136" s="247"/>
      <c r="S2136" s="247"/>
      <c r="T2136" s="13"/>
      <c r="U2136" s="13"/>
      <c r="V2136" s="243">
        <f t="shared" si="69"/>
        <v>790.22800820000009</v>
      </c>
      <c r="W2136" s="30">
        <v>790.22800820000009</v>
      </c>
      <c r="X2136" s="59">
        <v>790.22800820000009</v>
      </c>
      <c r="Y2136" s="247" t="s">
        <v>34</v>
      </c>
      <c r="Z2136" s="13">
        <v>57</v>
      </c>
      <c r="AA2136" s="13">
        <v>58</v>
      </c>
      <c r="AB2136" s="13">
        <v>6</v>
      </c>
      <c r="AC2136" s="38" t="s">
        <v>6269</v>
      </c>
      <c r="AD2136" s="13">
        <v>2954</v>
      </c>
      <c r="AE2136" s="10">
        <f>AE2135+1</f>
        <v>1</v>
      </c>
    </row>
    <row r="2137" spans="1:31" ht="36" hidden="1" customHeight="1">
      <c r="A2137" s="32">
        <v>229</v>
      </c>
      <c r="B2137" s="209" t="s">
        <v>6270</v>
      </c>
      <c r="C2137" s="209" t="s">
        <v>6271</v>
      </c>
      <c r="D2137" s="129" t="s">
        <v>539</v>
      </c>
      <c r="E2137" s="250" t="s">
        <v>1843</v>
      </c>
      <c r="F2137" s="24">
        <v>5114076</v>
      </c>
      <c r="G2137" s="247"/>
      <c r="H2137" s="247"/>
      <c r="I2137" s="247"/>
      <c r="J2137" s="247"/>
      <c r="K2137" s="247">
        <v>1.9779999999999998</v>
      </c>
      <c r="L2137" s="247"/>
      <c r="M2137" s="247"/>
      <c r="N2137" s="247"/>
      <c r="O2137" s="247"/>
      <c r="P2137" s="247"/>
      <c r="Q2137" s="13"/>
      <c r="R2137" s="247"/>
      <c r="S2137" s="247">
        <v>1.95</v>
      </c>
      <c r="T2137" s="13"/>
      <c r="U2137" s="13"/>
      <c r="V2137" s="243">
        <f t="shared" si="69"/>
        <v>793.24498679999999</v>
      </c>
      <c r="W2137" s="30">
        <v>793.24498679999999</v>
      </c>
      <c r="X2137" s="59">
        <v>793.24498679999999</v>
      </c>
      <c r="Y2137" s="247" t="s">
        <v>34</v>
      </c>
      <c r="Z2137" s="13"/>
      <c r="AA2137" s="13"/>
      <c r="AB2137" s="13">
        <v>6</v>
      </c>
      <c r="AC2137" s="13"/>
      <c r="AD2137" s="13"/>
    </row>
    <row r="2138" spans="1:31" ht="36" hidden="1" customHeight="1">
      <c r="A2138" s="32">
        <v>230</v>
      </c>
      <c r="B2138" s="209" t="s">
        <v>6272</v>
      </c>
      <c r="C2138" s="209" t="s">
        <v>6273</v>
      </c>
      <c r="D2138" s="129" t="s">
        <v>539</v>
      </c>
      <c r="E2138" s="129" t="s">
        <v>5978</v>
      </c>
      <c r="F2138" s="24">
        <v>5093507</v>
      </c>
      <c r="G2138" s="247"/>
      <c r="H2138" s="247"/>
      <c r="I2138" s="247"/>
      <c r="J2138" s="247"/>
      <c r="K2138" s="247">
        <v>6.6048</v>
      </c>
      <c r="L2138" s="247"/>
      <c r="M2138" s="247"/>
      <c r="N2138" s="247"/>
      <c r="O2138" s="247"/>
      <c r="P2138" s="247"/>
      <c r="Q2138" s="13"/>
      <c r="R2138" s="247"/>
      <c r="S2138" s="247"/>
      <c r="T2138" s="13"/>
      <c r="U2138" s="13"/>
      <c r="V2138" s="243">
        <f t="shared" si="69"/>
        <v>792.66502610000009</v>
      </c>
      <c r="W2138" s="30">
        <v>792.66502610000009</v>
      </c>
      <c r="X2138" s="59">
        <v>792.66502610000009</v>
      </c>
      <c r="Y2138" s="247" t="s">
        <v>34</v>
      </c>
      <c r="Z2138" s="13"/>
      <c r="AA2138" s="13"/>
      <c r="AB2138" s="13">
        <v>6</v>
      </c>
      <c r="AC2138" s="13"/>
      <c r="AD2138" s="13"/>
    </row>
    <row r="2139" spans="1:31" ht="36" hidden="1" customHeight="1">
      <c r="A2139" s="32">
        <v>231</v>
      </c>
      <c r="B2139" s="209" t="s">
        <v>6274</v>
      </c>
      <c r="C2139" s="209" t="s">
        <v>6275</v>
      </c>
      <c r="D2139" s="129" t="s">
        <v>539</v>
      </c>
      <c r="E2139" s="129" t="s">
        <v>5978</v>
      </c>
      <c r="F2139" s="14">
        <v>5075350</v>
      </c>
      <c r="G2139" s="247"/>
      <c r="H2139" s="247"/>
      <c r="I2139" s="247"/>
      <c r="J2139" s="247"/>
      <c r="K2139" s="247">
        <v>5.9340000000000002</v>
      </c>
      <c r="L2139" s="247"/>
      <c r="M2139" s="247"/>
      <c r="N2139" s="247"/>
      <c r="O2139" s="247">
        <v>13.7094</v>
      </c>
      <c r="P2139" s="247"/>
      <c r="Q2139" s="13"/>
      <c r="R2139" s="247"/>
      <c r="S2139" s="247">
        <v>190</v>
      </c>
      <c r="T2139" s="13"/>
      <c r="U2139" s="13"/>
      <c r="V2139" s="243">
        <f t="shared" si="69"/>
        <v>1010.6740550000001</v>
      </c>
      <c r="W2139" s="30">
        <v>1010.6740550000001</v>
      </c>
      <c r="X2139" s="59">
        <v>1010.6740550000001</v>
      </c>
      <c r="Y2139" s="247" t="s">
        <v>34</v>
      </c>
      <c r="Z2139" s="13"/>
      <c r="AA2139" s="13"/>
      <c r="AB2139" s="13">
        <v>6</v>
      </c>
      <c r="AC2139" s="13"/>
      <c r="AD2139" s="13"/>
    </row>
    <row r="2140" spans="1:31" ht="36" hidden="1" customHeight="1">
      <c r="A2140" s="32">
        <v>232</v>
      </c>
      <c r="B2140" s="289" t="s">
        <v>6276</v>
      </c>
      <c r="C2140" s="289" t="s">
        <v>6277</v>
      </c>
      <c r="D2140" s="129" t="s">
        <v>539</v>
      </c>
      <c r="E2140" s="129" t="s">
        <v>1843</v>
      </c>
      <c r="F2140" s="24">
        <v>5072594</v>
      </c>
      <c r="G2140" s="247"/>
      <c r="H2140" s="247"/>
      <c r="I2140" s="247"/>
      <c r="J2140" s="247"/>
      <c r="K2140" s="247"/>
      <c r="L2140" s="247"/>
      <c r="M2140" s="247"/>
      <c r="N2140" s="247"/>
      <c r="O2140" s="247"/>
      <c r="P2140" s="247"/>
      <c r="Q2140" s="13"/>
      <c r="R2140" s="247"/>
      <c r="S2140" s="247"/>
      <c r="T2140" s="13"/>
      <c r="U2140" s="13"/>
      <c r="V2140" s="243">
        <f t="shared" si="69"/>
        <v>782.70125420000011</v>
      </c>
      <c r="W2140" s="30">
        <v>782.70125420000011</v>
      </c>
      <c r="X2140" s="59">
        <v>782.70125420000011</v>
      </c>
      <c r="Y2140" s="247" t="s">
        <v>34</v>
      </c>
      <c r="Z2140" s="13"/>
      <c r="AA2140" s="13"/>
      <c r="AB2140" s="13">
        <v>6</v>
      </c>
      <c r="AC2140" s="13"/>
      <c r="AD2140" s="13"/>
    </row>
    <row r="2141" spans="1:31" ht="36" hidden="1" customHeight="1">
      <c r="A2141" s="32">
        <v>233</v>
      </c>
      <c r="B2141" s="209" t="s">
        <v>6278</v>
      </c>
      <c r="C2141" s="209" t="s">
        <v>6279</v>
      </c>
      <c r="D2141" s="129" t="s">
        <v>539</v>
      </c>
      <c r="E2141" s="248" t="s">
        <v>3222</v>
      </c>
      <c r="F2141" s="24">
        <v>4936423</v>
      </c>
      <c r="G2141" s="247"/>
      <c r="H2141" s="247"/>
      <c r="I2141" s="247"/>
      <c r="J2141" s="247"/>
      <c r="K2141" s="247"/>
      <c r="L2141" s="247"/>
      <c r="M2141" s="247"/>
      <c r="N2141" s="247"/>
      <c r="O2141" s="247"/>
      <c r="P2141" s="247"/>
      <c r="Q2141" s="13"/>
      <c r="R2141" s="247"/>
      <c r="S2141" s="247"/>
      <c r="T2141" s="13"/>
      <c r="U2141" s="13"/>
      <c r="V2141" s="243">
        <f t="shared" si="69"/>
        <v>761.69006890000003</v>
      </c>
      <c r="W2141" s="30">
        <v>761.69006890000003</v>
      </c>
      <c r="X2141" s="59">
        <v>761.69006890000003</v>
      </c>
      <c r="Y2141" s="247" t="s">
        <v>34</v>
      </c>
      <c r="Z2141" s="13"/>
      <c r="AA2141" s="13"/>
      <c r="AB2141" s="13">
        <v>6</v>
      </c>
      <c r="AC2141" s="13"/>
      <c r="AD2141" s="13"/>
    </row>
    <row r="2142" spans="1:31" ht="36" hidden="1" customHeight="1">
      <c r="A2142" s="32">
        <v>234</v>
      </c>
      <c r="B2142" s="294" t="s">
        <v>6280</v>
      </c>
      <c r="C2142" s="294" t="s">
        <v>6281</v>
      </c>
      <c r="D2142" s="129" t="s">
        <v>539</v>
      </c>
      <c r="E2142" s="129" t="s">
        <v>758</v>
      </c>
      <c r="F2142" s="24">
        <v>4757577</v>
      </c>
      <c r="G2142" s="247"/>
      <c r="H2142" s="247"/>
      <c r="I2142" s="247"/>
      <c r="J2142" s="247"/>
      <c r="K2142" s="247"/>
      <c r="L2142" s="247"/>
      <c r="M2142" s="247"/>
      <c r="N2142" s="247"/>
      <c r="O2142" s="247"/>
      <c r="P2142" s="247"/>
      <c r="Q2142" s="13"/>
      <c r="R2142" s="247"/>
      <c r="S2142" s="247"/>
      <c r="T2142" s="13"/>
      <c r="U2142" s="13"/>
      <c r="V2142" s="243">
        <f t="shared" si="69"/>
        <v>734.09413110000003</v>
      </c>
      <c r="W2142" s="30">
        <v>734.09413110000003</v>
      </c>
      <c r="X2142" s="59">
        <v>734.09413110000003</v>
      </c>
      <c r="Y2142" s="247" t="s">
        <v>34</v>
      </c>
      <c r="Z2142" s="13"/>
      <c r="AA2142" s="13"/>
      <c r="AB2142" s="13">
        <v>6</v>
      </c>
      <c r="AC2142" s="13"/>
      <c r="AD2142" s="13"/>
    </row>
    <row r="2143" spans="1:31" ht="36" hidden="1" customHeight="1">
      <c r="A2143" s="32">
        <v>235</v>
      </c>
      <c r="B2143" s="289" t="s">
        <v>6282</v>
      </c>
      <c r="C2143" s="289" t="s">
        <v>6283</v>
      </c>
      <c r="D2143" s="129" t="s">
        <v>539</v>
      </c>
      <c r="E2143" s="295" t="s">
        <v>6284</v>
      </c>
      <c r="F2143" s="24">
        <v>4722722</v>
      </c>
      <c r="G2143" s="247"/>
      <c r="H2143" s="247"/>
      <c r="I2143" s="247"/>
      <c r="J2143" s="247"/>
      <c r="K2143" s="247">
        <v>3.44</v>
      </c>
      <c r="L2143" s="247"/>
      <c r="M2143" s="247"/>
      <c r="N2143" s="247"/>
      <c r="O2143" s="247"/>
      <c r="P2143" s="247"/>
      <c r="Q2143" s="13"/>
      <c r="R2143" s="247"/>
      <c r="S2143" s="247"/>
      <c r="T2143" s="13"/>
      <c r="U2143" s="13"/>
      <c r="V2143" s="243">
        <f t="shared" si="69"/>
        <v>732.22480459999997</v>
      </c>
      <c r="W2143" s="30">
        <v>732.22480459999997</v>
      </c>
      <c r="X2143" s="59">
        <v>732.22480459999997</v>
      </c>
      <c r="Y2143" s="247" t="s">
        <v>34</v>
      </c>
      <c r="Z2143" s="13"/>
      <c r="AA2143" s="13"/>
      <c r="AB2143" s="13">
        <v>6</v>
      </c>
      <c r="AC2143" s="13"/>
      <c r="AD2143" s="13"/>
    </row>
    <row r="2144" spans="1:31" ht="36" hidden="1" customHeight="1">
      <c r="A2144" s="32">
        <v>236</v>
      </c>
      <c r="B2144" s="209" t="s">
        <v>6285</v>
      </c>
      <c r="C2144" s="209" t="s">
        <v>6286</v>
      </c>
      <c r="D2144" s="129" t="s">
        <v>539</v>
      </c>
      <c r="E2144" s="250" t="s">
        <v>1264</v>
      </c>
      <c r="F2144" s="24">
        <v>4667925</v>
      </c>
      <c r="G2144" s="247"/>
      <c r="H2144" s="247"/>
      <c r="I2144" s="247"/>
      <c r="J2144" s="247"/>
      <c r="K2144" s="247">
        <v>3.9559999999999995</v>
      </c>
      <c r="L2144" s="247"/>
      <c r="M2144" s="247"/>
      <c r="N2144" s="247"/>
      <c r="O2144" s="247">
        <v>5.2633000000000001</v>
      </c>
      <c r="P2144" s="247"/>
      <c r="Q2144" s="13"/>
      <c r="R2144" s="247"/>
      <c r="S2144" s="247">
        <v>11.12</v>
      </c>
      <c r="T2144" s="13"/>
      <c r="U2144" s="13"/>
      <c r="V2144" s="243">
        <f t="shared" si="69"/>
        <v>741.94321250000007</v>
      </c>
      <c r="W2144" s="30">
        <v>741.94321250000007</v>
      </c>
      <c r="X2144" s="59">
        <v>741.94321250000007</v>
      </c>
      <c r="Y2144" s="247" t="s">
        <v>34</v>
      </c>
      <c r="Z2144" s="13"/>
      <c r="AA2144" s="13"/>
      <c r="AB2144" s="13">
        <v>6</v>
      </c>
      <c r="AC2144" s="13"/>
      <c r="AD2144" s="13"/>
    </row>
    <row r="2145" spans="1:31" ht="36" hidden="1" customHeight="1">
      <c r="A2145" s="32">
        <v>237</v>
      </c>
      <c r="B2145" s="209" t="s">
        <v>6287</v>
      </c>
      <c r="C2145" s="209" t="s">
        <v>6288</v>
      </c>
      <c r="D2145" s="129" t="s">
        <v>539</v>
      </c>
      <c r="E2145" s="129" t="s">
        <v>6289</v>
      </c>
      <c r="F2145" s="24">
        <v>4608384</v>
      </c>
      <c r="G2145" s="247"/>
      <c r="H2145" s="247"/>
      <c r="I2145" s="247"/>
      <c r="J2145" s="247"/>
      <c r="K2145" s="247"/>
      <c r="L2145" s="247"/>
      <c r="M2145" s="247"/>
      <c r="N2145" s="247"/>
      <c r="O2145" s="247"/>
      <c r="P2145" s="247"/>
      <c r="Q2145" s="13"/>
      <c r="R2145" s="247"/>
      <c r="S2145" s="247"/>
      <c r="T2145" s="13"/>
      <c r="U2145" s="13"/>
      <c r="V2145" s="243">
        <f t="shared" si="69"/>
        <v>711.07365120000009</v>
      </c>
      <c r="W2145" s="30">
        <v>711.07365120000009</v>
      </c>
      <c r="X2145" s="59">
        <v>711.07365120000009</v>
      </c>
      <c r="Y2145" s="247" t="s">
        <v>34</v>
      </c>
      <c r="Z2145" s="13">
        <v>57</v>
      </c>
      <c r="AA2145" s="13">
        <v>58</v>
      </c>
      <c r="AB2145" s="13">
        <v>6</v>
      </c>
      <c r="AC2145" s="38" t="s">
        <v>6290</v>
      </c>
      <c r="AD2145" s="13">
        <v>3020</v>
      </c>
      <c r="AE2145" s="10">
        <f>AE2144+1</f>
        <v>1</v>
      </c>
    </row>
    <row r="2146" spans="1:31" ht="36" hidden="1" customHeight="1">
      <c r="A2146" s="32">
        <v>238</v>
      </c>
      <c r="B2146" s="209" t="s">
        <v>6291</v>
      </c>
      <c r="C2146" s="209" t="s">
        <v>6292</v>
      </c>
      <c r="D2146" s="129" t="s">
        <v>539</v>
      </c>
      <c r="E2146" s="129" t="s">
        <v>758</v>
      </c>
      <c r="F2146" s="24">
        <v>4600000</v>
      </c>
      <c r="G2146" s="247"/>
      <c r="H2146" s="247"/>
      <c r="I2146" s="247"/>
      <c r="J2146" s="247"/>
      <c r="K2146" s="264">
        <v>1.032</v>
      </c>
      <c r="L2146" s="264"/>
      <c r="M2146" s="247"/>
      <c r="N2146" s="247"/>
      <c r="O2146" s="247"/>
      <c r="P2146" s="247"/>
      <c r="Q2146" s="13"/>
      <c r="R2146" s="247"/>
      <c r="S2146" s="247">
        <v>35</v>
      </c>
      <c r="T2146" s="13"/>
      <c r="U2146" s="13"/>
      <c r="V2146" s="243">
        <f t="shared" si="69"/>
        <v>748.98264000000006</v>
      </c>
      <c r="W2146" s="30">
        <v>748.98264000000006</v>
      </c>
      <c r="X2146" s="59">
        <v>748.98264000000006</v>
      </c>
      <c r="Y2146" s="247" t="s">
        <v>34</v>
      </c>
      <c r="Z2146" s="13">
        <v>57</v>
      </c>
      <c r="AA2146" s="13">
        <v>58</v>
      </c>
      <c r="AB2146" s="13">
        <v>6</v>
      </c>
      <c r="AC2146" s="38" t="s">
        <v>6293</v>
      </c>
      <c r="AD2146" s="13">
        <v>2987</v>
      </c>
      <c r="AE2146" s="10">
        <f>AE2145+1</f>
        <v>2</v>
      </c>
    </row>
    <row r="2147" spans="1:31" ht="36" hidden="1" customHeight="1">
      <c r="A2147" s="32">
        <v>239</v>
      </c>
      <c r="B2147" s="209" t="s">
        <v>6294</v>
      </c>
      <c r="C2147" s="209" t="s">
        <v>6295</v>
      </c>
      <c r="D2147" s="129" t="s">
        <v>539</v>
      </c>
      <c r="E2147" s="129" t="s">
        <v>1843</v>
      </c>
      <c r="F2147" s="24">
        <v>4531858</v>
      </c>
      <c r="G2147" s="247"/>
      <c r="H2147" s="247"/>
      <c r="I2147" s="247"/>
      <c r="J2147" s="247"/>
      <c r="K2147" s="247">
        <v>2.58</v>
      </c>
      <c r="L2147" s="247"/>
      <c r="M2147" s="247"/>
      <c r="N2147" s="247"/>
      <c r="O2147" s="247"/>
      <c r="P2147" s="247"/>
      <c r="Q2147" s="13"/>
      <c r="R2147" s="247"/>
      <c r="S2147" s="247"/>
      <c r="T2147" s="13"/>
      <c r="U2147" s="13"/>
      <c r="V2147" s="243">
        <f t="shared" si="69"/>
        <v>701.89728940000009</v>
      </c>
      <c r="W2147" s="30">
        <v>701.89728940000009</v>
      </c>
      <c r="X2147" s="59">
        <v>701.89728940000009</v>
      </c>
      <c r="Y2147" s="247" t="s">
        <v>34</v>
      </c>
      <c r="Z2147" s="13"/>
      <c r="AA2147" s="13"/>
      <c r="AB2147" s="13">
        <v>6</v>
      </c>
      <c r="AC2147" s="13"/>
      <c r="AD2147" s="13"/>
    </row>
    <row r="2148" spans="1:31" ht="36" hidden="1" customHeight="1">
      <c r="A2148" s="32">
        <v>240</v>
      </c>
      <c r="B2148" s="278" t="s">
        <v>6296</v>
      </c>
      <c r="C2148" s="278" t="s">
        <v>6297</v>
      </c>
      <c r="D2148" s="129" t="s">
        <v>539</v>
      </c>
      <c r="E2148" s="248" t="s">
        <v>758</v>
      </c>
      <c r="F2148" s="24">
        <v>4432797</v>
      </c>
      <c r="G2148" s="247"/>
      <c r="H2148" s="247"/>
      <c r="I2148" s="247"/>
      <c r="J2148" s="247"/>
      <c r="K2148" s="247">
        <v>1.72</v>
      </c>
      <c r="L2148" s="247"/>
      <c r="M2148" s="247"/>
      <c r="N2148" s="247"/>
      <c r="O2148" s="247"/>
      <c r="P2148" s="247"/>
      <c r="Q2148" s="13"/>
      <c r="R2148" s="247"/>
      <c r="S2148" s="247"/>
      <c r="T2148" s="13"/>
      <c r="U2148" s="13"/>
      <c r="V2148" s="243">
        <f t="shared" si="69"/>
        <v>685.73497710000004</v>
      </c>
      <c r="W2148" s="30">
        <v>685.73497710000004</v>
      </c>
      <c r="X2148" s="59">
        <v>685.73497710000004</v>
      </c>
      <c r="Y2148" s="247" t="s">
        <v>34</v>
      </c>
      <c r="Z2148" s="13"/>
      <c r="AA2148" s="13"/>
      <c r="AB2148" s="13">
        <v>6</v>
      </c>
      <c r="AC2148" s="13"/>
      <c r="AD2148" s="13"/>
    </row>
    <row r="2149" spans="1:31" ht="36" hidden="1" customHeight="1">
      <c r="A2149" s="32">
        <v>241</v>
      </c>
      <c r="B2149" s="209" t="s">
        <v>6298</v>
      </c>
      <c r="C2149" s="209" t="s">
        <v>6299</v>
      </c>
      <c r="D2149" s="129" t="s">
        <v>539</v>
      </c>
      <c r="E2149" s="250" t="s">
        <v>1264</v>
      </c>
      <c r="F2149" s="24">
        <v>4393886</v>
      </c>
      <c r="G2149" s="247"/>
      <c r="H2149" s="247"/>
      <c r="I2149" s="247"/>
      <c r="J2149" s="247"/>
      <c r="K2149" s="247"/>
      <c r="L2149" s="247"/>
      <c r="M2149" s="247"/>
      <c r="N2149" s="247"/>
      <c r="O2149" s="247"/>
      <c r="P2149" s="247"/>
      <c r="Q2149" s="13"/>
      <c r="R2149" s="247"/>
      <c r="S2149" s="247"/>
      <c r="T2149" s="13"/>
      <c r="U2149" s="13"/>
      <c r="V2149" s="243">
        <f t="shared" si="69"/>
        <v>677.97660980000001</v>
      </c>
      <c r="W2149" s="30">
        <v>677.97660980000001</v>
      </c>
      <c r="X2149" s="59">
        <v>677.97660980000001</v>
      </c>
      <c r="Y2149" s="247" t="s">
        <v>34</v>
      </c>
      <c r="Z2149" s="13"/>
      <c r="AA2149" s="13"/>
      <c r="AB2149" s="13">
        <v>6</v>
      </c>
      <c r="AC2149" s="13"/>
      <c r="AD2149" s="13"/>
    </row>
    <row r="2150" spans="1:31" ht="36" hidden="1" customHeight="1">
      <c r="A2150" s="32">
        <v>242</v>
      </c>
      <c r="B2150" s="252" t="s">
        <v>6300</v>
      </c>
      <c r="C2150" s="252" t="s">
        <v>6301</v>
      </c>
      <c r="D2150" s="129" t="s">
        <v>539</v>
      </c>
      <c r="E2150" s="272" t="s">
        <v>720</v>
      </c>
      <c r="F2150" s="24">
        <v>4381740</v>
      </c>
      <c r="G2150" s="247"/>
      <c r="H2150" s="247"/>
      <c r="I2150" s="247"/>
      <c r="J2150" s="247"/>
      <c r="K2150" s="247"/>
      <c r="L2150" s="247"/>
      <c r="M2150" s="247"/>
      <c r="N2150" s="247"/>
      <c r="O2150" s="247"/>
      <c r="P2150" s="247"/>
      <c r="Q2150" s="13"/>
      <c r="R2150" s="247"/>
      <c r="S2150" s="247"/>
      <c r="T2150" s="13"/>
      <c r="U2150" s="13"/>
      <c r="V2150" s="243">
        <f t="shared" si="69"/>
        <v>676.10248200000001</v>
      </c>
      <c r="W2150" s="30">
        <v>676.10248200000001</v>
      </c>
      <c r="X2150" s="59">
        <v>676.10248200000001</v>
      </c>
      <c r="Y2150" s="247" t="s">
        <v>34</v>
      </c>
      <c r="Z2150" s="13"/>
      <c r="AA2150" s="13"/>
      <c r="AB2150" s="13">
        <v>6</v>
      </c>
      <c r="AC2150" s="13"/>
      <c r="AD2150" s="13"/>
    </row>
    <row r="2151" spans="1:31" ht="36" hidden="1" customHeight="1">
      <c r="A2151" s="32">
        <v>243</v>
      </c>
      <c r="B2151" s="209" t="s">
        <v>6302</v>
      </c>
      <c r="C2151" s="209" t="s">
        <v>6303</v>
      </c>
      <c r="D2151" s="129" t="s">
        <v>539</v>
      </c>
      <c r="E2151" s="250" t="s">
        <v>1264</v>
      </c>
      <c r="F2151" s="24">
        <v>4323191</v>
      </c>
      <c r="G2151" s="247"/>
      <c r="H2151" s="247"/>
      <c r="I2151" s="247"/>
      <c r="J2151" s="247"/>
      <c r="K2151" s="247"/>
      <c r="L2151" s="247"/>
      <c r="M2151" s="247"/>
      <c r="N2151" s="247"/>
      <c r="O2151" s="247"/>
      <c r="P2151" s="247"/>
      <c r="Q2151" s="13"/>
      <c r="R2151" s="247"/>
      <c r="S2151" s="247"/>
      <c r="T2151" s="13"/>
      <c r="U2151" s="13"/>
      <c r="V2151" s="243">
        <f t="shared" si="69"/>
        <v>667.06837130000008</v>
      </c>
      <c r="W2151" s="30">
        <v>667.06837130000008</v>
      </c>
      <c r="X2151" s="59">
        <v>667.06837130000008</v>
      </c>
      <c r="Y2151" s="247" t="s">
        <v>34</v>
      </c>
      <c r="Z2151" s="13">
        <v>57</v>
      </c>
      <c r="AA2151" s="13">
        <v>58</v>
      </c>
      <c r="AB2151" s="13">
        <v>6</v>
      </c>
      <c r="AC2151" s="38" t="s">
        <v>6304</v>
      </c>
      <c r="AD2151" s="13">
        <v>2905</v>
      </c>
      <c r="AE2151" s="10">
        <f>AE2150+1</f>
        <v>1</v>
      </c>
    </row>
    <row r="2152" spans="1:31" ht="36" hidden="1" customHeight="1">
      <c r="A2152" s="32">
        <v>244</v>
      </c>
      <c r="B2152" s="202" t="s">
        <v>6305</v>
      </c>
      <c r="C2152" s="202" t="s">
        <v>6306</v>
      </c>
      <c r="D2152" s="204" t="s">
        <v>539</v>
      </c>
      <c r="E2152" s="204" t="s">
        <v>758</v>
      </c>
      <c r="F2152" s="22">
        <v>4305649</v>
      </c>
      <c r="G2152" s="280"/>
      <c r="H2152" s="280"/>
      <c r="I2152" s="280"/>
      <c r="J2152" s="280"/>
      <c r="K2152" s="280">
        <v>3.01</v>
      </c>
      <c r="L2152" s="280"/>
      <c r="M2152" s="280"/>
      <c r="N2152" s="280"/>
      <c r="O2152" s="280"/>
      <c r="P2152" s="280"/>
      <c r="Q2152" s="26"/>
      <c r="R2152" s="280"/>
      <c r="S2152" s="280"/>
      <c r="T2152" s="26"/>
      <c r="U2152" s="26"/>
      <c r="V2152" s="243">
        <f t="shared" si="69"/>
        <v>667.43184070000007</v>
      </c>
      <c r="W2152" s="28">
        <v>667.43184070000007</v>
      </c>
      <c r="X2152" s="59">
        <v>667.43184070000007</v>
      </c>
      <c r="Y2152" s="280" t="s">
        <v>34</v>
      </c>
      <c r="Z2152" s="13">
        <v>57</v>
      </c>
      <c r="AA2152" s="13">
        <v>58</v>
      </c>
      <c r="AB2152" s="13">
        <v>6</v>
      </c>
      <c r="AC2152" s="38" t="s">
        <v>6307</v>
      </c>
      <c r="AD2152" s="13">
        <v>2913</v>
      </c>
      <c r="AE2152" s="10">
        <f>AE2151+1</f>
        <v>2</v>
      </c>
    </row>
    <row r="2153" spans="1:31" ht="36" hidden="1" customHeight="1">
      <c r="A2153" s="32">
        <v>245</v>
      </c>
      <c r="B2153" s="209" t="s">
        <v>6308</v>
      </c>
      <c r="C2153" s="209" t="s">
        <v>6309</v>
      </c>
      <c r="D2153" s="129" t="s">
        <v>539</v>
      </c>
      <c r="E2153" s="129" t="s">
        <v>5978</v>
      </c>
      <c r="F2153" s="24">
        <v>4146527</v>
      </c>
      <c r="G2153" s="247"/>
      <c r="H2153" s="247"/>
      <c r="I2153" s="247"/>
      <c r="J2153" s="247"/>
      <c r="K2153" s="247"/>
      <c r="L2153" s="247"/>
      <c r="M2153" s="247"/>
      <c r="N2153" s="247"/>
      <c r="O2153" s="247"/>
      <c r="P2153" s="247"/>
      <c r="Q2153" s="13"/>
      <c r="R2153" s="247"/>
      <c r="S2153" s="247">
        <v>35.29</v>
      </c>
      <c r="T2153" s="13"/>
      <c r="U2153" s="13"/>
      <c r="V2153" s="243">
        <f t="shared" si="69"/>
        <v>678.27521610000008</v>
      </c>
      <c r="W2153" s="30">
        <v>678.27521609999997</v>
      </c>
      <c r="X2153" s="59">
        <v>678.27521609999997</v>
      </c>
      <c r="Y2153" s="247" t="s">
        <v>34</v>
      </c>
      <c r="Z2153" s="13">
        <v>57</v>
      </c>
      <c r="AA2153" s="13">
        <v>58</v>
      </c>
      <c r="AB2153" s="13">
        <v>6</v>
      </c>
      <c r="AC2153" s="38" t="s">
        <v>6310</v>
      </c>
      <c r="AD2153" s="13">
        <v>3025</v>
      </c>
      <c r="AE2153" s="10">
        <f>AE2152+1</f>
        <v>3</v>
      </c>
    </row>
    <row r="2154" spans="1:31" ht="36" hidden="1" customHeight="1">
      <c r="A2154" s="32">
        <v>246</v>
      </c>
      <c r="B2154" s="209" t="s">
        <v>6311</v>
      </c>
      <c r="C2154" s="209" t="s">
        <v>6312</v>
      </c>
      <c r="D2154" s="129" t="s">
        <v>539</v>
      </c>
      <c r="E2154" s="250" t="s">
        <v>1264</v>
      </c>
      <c r="F2154" s="24">
        <v>3962292</v>
      </c>
      <c r="G2154" s="247"/>
      <c r="H2154" s="247"/>
      <c r="I2154" s="247"/>
      <c r="J2154" s="247"/>
      <c r="K2154" s="247">
        <v>5.298</v>
      </c>
      <c r="L2154" s="247"/>
      <c r="M2154" s="247"/>
      <c r="N2154" s="247"/>
      <c r="O2154" s="247">
        <v>45.106699999999996</v>
      </c>
      <c r="P2154" s="247"/>
      <c r="Q2154" s="13"/>
      <c r="R2154" s="247"/>
      <c r="S2154" s="247"/>
      <c r="T2154" s="13"/>
      <c r="U2154" s="13"/>
      <c r="V2154" s="243">
        <f t="shared" si="69"/>
        <v>664.14765060000002</v>
      </c>
      <c r="W2154" s="30">
        <v>664.14765060000002</v>
      </c>
      <c r="X2154" s="59">
        <v>664.14765060000002</v>
      </c>
      <c r="Y2154" s="247" t="s">
        <v>34</v>
      </c>
      <c r="Z2154" s="13">
        <v>57</v>
      </c>
      <c r="AA2154" s="13">
        <v>58</v>
      </c>
      <c r="AB2154" s="13">
        <v>6</v>
      </c>
      <c r="AC2154" s="13"/>
      <c r="AD2154" s="13"/>
    </row>
    <row r="2155" spans="1:31" ht="36" hidden="1" customHeight="1">
      <c r="A2155" s="32">
        <v>247</v>
      </c>
      <c r="B2155" s="253" t="s">
        <v>6313</v>
      </c>
      <c r="C2155" s="253" t="s">
        <v>6314</v>
      </c>
      <c r="D2155" s="129" t="s">
        <v>539</v>
      </c>
      <c r="E2155" s="129" t="s">
        <v>6315</v>
      </c>
      <c r="F2155" s="24">
        <v>3959043</v>
      </c>
      <c r="G2155" s="247"/>
      <c r="H2155" s="247"/>
      <c r="I2155" s="247"/>
      <c r="J2155" s="247"/>
      <c r="K2155" s="247">
        <v>7.335799999999999</v>
      </c>
      <c r="L2155" s="247"/>
      <c r="M2155" s="247"/>
      <c r="N2155" s="247"/>
      <c r="O2155" s="247"/>
      <c r="P2155" s="247"/>
      <c r="Q2155" s="13"/>
      <c r="R2155" s="247"/>
      <c r="S2155" s="247"/>
      <c r="T2155" s="13"/>
      <c r="U2155" s="13"/>
      <c r="V2155" s="243">
        <f t="shared" si="69"/>
        <v>618.36285090000013</v>
      </c>
      <c r="W2155" s="30">
        <v>618.36285090000013</v>
      </c>
      <c r="X2155" s="59">
        <v>618.36285090000013</v>
      </c>
      <c r="Y2155" s="247" t="s">
        <v>34</v>
      </c>
      <c r="Z2155" s="13">
        <v>57</v>
      </c>
      <c r="AA2155" s="13">
        <v>58</v>
      </c>
      <c r="AB2155" s="13">
        <v>6</v>
      </c>
      <c r="AC2155" s="38" t="s">
        <v>6316</v>
      </c>
      <c r="AD2155" s="13">
        <v>3054</v>
      </c>
      <c r="AE2155" s="10">
        <f>AE2154+1</f>
        <v>1</v>
      </c>
    </row>
    <row r="2156" spans="1:31" ht="36" hidden="1" customHeight="1">
      <c r="A2156" s="32">
        <v>248</v>
      </c>
      <c r="B2156" s="296" t="s">
        <v>6317</v>
      </c>
      <c r="C2156" s="296" t="s">
        <v>6318</v>
      </c>
      <c r="D2156" s="129" t="s">
        <v>539</v>
      </c>
      <c r="E2156" s="297" t="s">
        <v>758</v>
      </c>
      <c r="F2156" s="24">
        <v>4045988</v>
      </c>
      <c r="G2156" s="247"/>
      <c r="H2156" s="247"/>
      <c r="I2156" s="247"/>
      <c r="J2156" s="247"/>
      <c r="K2156" s="247">
        <v>2.15</v>
      </c>
      <c r="L2156" s="247"/>
      <c r="M2156" s="247"/>
      <c r="N2156" s="247"/>
      <c r="O2156" s="247"/>
      <c r="P2156" s="247"/>
      <c r="Q2156" s="13"/>
      <c r="R2156" s="247"/>
      <c r="S2156" s="247"/>
      <c r="T2156" s="13"/>
      <c r="U2156" s="13"/>
      <c r="V2156" s="243">
        <f t="shared" si="69"/>
        <v>626.48894840000003</v>
      </c>
      <c r="W2156" s="30">
        <v>611.50441250000006</v>
      </c>
      <c r="X2156" s="59">
        <v>626.48894840000003</v>
      </c>
      <c r="Y2156" s="247" t="s">
        <v>51</v>
      </c>
      <c r="Z2156" s="13"/>
      <c r="AA2156" s="13"/>
      <c r="AB2156" s="13">
        <v>6</v>
      </c>
      <c r="AC2156" s="13"/>
      <c r="AD2156" s="13"/>
    </row>
    <row r="2157" spans="1:31" ht="36" hidden="1" customHeight="1">
      <c r="A2157" s="32">
        <v>249</v>
      </c>
      <c r="B2157" s="209" t="s">
        <v>6319</v>
      </c>
      <c r="C2157" s="209" t="s">
        <v>6320</v>
      </c>
      <c r="D2157" s="129" t="s">
        <v>539</v>
      </c>
      <c r="E2157" s="250" t="s">
        <v>6321</v>
      </c>
      <c r="F2157" s="24">
        <v>3935695</v>
      </c>
      <c r="G2157" s="129"/>
      <c r="H2157" s="129"/>
      <c r="I2157" s="129"/>
      <c r="J2157" s="129"/>
      <c r="K2157" s="129"/>
      <c r="L2157" s="129"/>
      <c r="M2157" s="129"/>
      <c r="N2157" s="129"/>
      <c r="O2157" s="129"/>
      <c r="P2157" s="129"/>
      <c r="Q2157" s="13"/>
      <c r="R2157" s="129"/>
      <c r="S2157" s="129"/>
      <c r="T2157" s="13"/>
      <c r="U2157" s="13"/>
      <c r="V2157" s="243">
        <f t="shared" si="69"/>
        <v>607.27773850000005</v>
      </c>
      <c r="W2157" s="30">
        <v>607.27773850000005</v>
      </c>
      <c r="X2157" s="59">
        <v>607.27773850000005</v>
      </c>
      <c r="Y2157" s="129" t="s">
        <v>34</v>
      </c>
      <c r="Z2157" s="13"/>
      <c r="AA2157" s="13"/>
      <c r="AB2157" s="13">
        <v>6</v>
      </c>
      <c r="AC2157" s="13"/>
      <c r="AD2157" s="13"/>
    </row>
    <row r="2158" spans="1:31" ht="36" hidden="1" customHeight="1">
      <c r="A2158" s="32">
        <v>250</v>
      </c>
      <c r="B2158" s="202" t="s">
        <v>6322</v>
      </c>
      <c r="C2158" s="202" t="s">
        <v>6323</v>
      </c>
      <c r="D2158" s="204" t="s">
        <v>32</v>
      </c>
      <c r="E2158" s="204" t="s">
        <v>5633</v>
      </c>
      <c r="F2158" s="22">
        <v>3903316</v>
      </c>
      <c r="G2158" s="280"/>
      <c r="H2158" s="280"/>
      <c r="I2158" s="280"/>
      <c r="J2158" s="280"/>
      <c r="K2158" s="280">
        <v>8.4280000000000008</v>
      </c>
      <c r="L2158" s="280"/>
      <c r="M2158" s="280">
        <v>824.31</v>
      </c>
      <c r="N2158" s="280"/>
      <c r="O2158" s="280">
        <v>5.7670000000000003</v>
      </c>
      <c r="P2158" s="280"/>
      <c r="Q2158" s="26"/>
      <c r="R2158" s="280"/>
      <c r="S2158" s="280">
        <v>73.8</v>
      </c>
      <c r="T2158" s="26"/>
      <c r="U2158" s="26"/>
      <c r="V2158" s="243">
        <f t="shared" si="69"/>
        <v>1513.4424687999999</v>
      </c>
      <c r="W2158" s="28">
        <v>1513.4424687999999</v>
      </c>
      <c r="X2158" s="59">
        <v>1513.4424687999999</v>
      </c>
      <c r="Y2158" s="11" t="s">
        <v>34</v>
      </c>
      <c r="Z2158" s="13">
        <v>57</v>
      </c>
      <c r="AA2158" s="13">
        <v>58</v>
      </c>
      <c r="AB2158" s="13">
        <v>5</v>
      </c>
      <c r="AC2158" s="38" t="s">
        <v>6324</v>
      </c>
      <c r="AD2158" s="13">
        <v>3040</v>
      </c>
      <c r="AE2158" s="10">
        <f>AE2157+1</f>
        <v>1</v>
      </c>
    </row>
    <row r="2159" spans="1:31" ht="36" hidden="1" customHeight="1">
      <c r="A2159" s="32">
        <v>251</v>
      </c>
      <c r="B2159" s="209" t="s">
        <v>6325</v>
      </c>
      <c r="C2159" s="209" t="s">
        <v>6326</v>
      </c>
      <c r="D2159" s="129" t="s">
        <v>539</v>
      </c>
      <c r="E2159" s="250" t="s">
        <v>1843</v>
      </c>
      <c r="F2159" s="24">
        <v>3870000</v>
      </c>
      <c r="G2159" s="247"/>
      <c r="H2159" s="247"/>
      <c r="I2159" s="247"/>
      <c r="J2159" s="247"/>
      <c r="K2159" s="247">
        <v>8</v>
      </c>
      <c r="L2159" s="247"/>
      <c r="M2159" s="247"/>
      <c r="N2159" s="247"/>
      <c r="O2159" s="247"/>
      <c r="P2159" s="247"/>
      <c r="Q2159" s="13"/>
      <c r="R2159" s="247"/>
      <c r="S2159" s="247"/>
      <c r="T2159" s="13"/>
      <c r="U2159" s="13"/>
      <c r="V2159" s="243">
        <f t="shared" si="69"/>
        <v>605.30100000000004</v>
      </c>
      <c r="W2159" s="30">
        <v>605.30100000000004</v>
      </c>
      <c r="X2159" s="59">
        <v>605.30100000000004</v>
      </c>
      <c r="Y2159" s="247" t="s">
        <v>34</v>
      </c>
      <c r="Z2159" s="13"/>
      <c r="AA2159" s="13"/>
      <c r="AB2159" s="13">
        <v>6</v>
      </c>
      <c r="AC2159" s="13"/>
      <c r="AD2159" s="13"/>
    </row>
    <row r="2160" spans="1:31" ht="36" hidden="1" customHeight="1">
      <c r="A2160" s="32">
        <v>252</v>
      </c>
      <c r="B2160" s="209" t="s">
        <v>6327</v>
      </c>
      <c r="C2160" s="209" t="s">
        <v>6328</v>
      </c>
      <c r="D2160" s="204" t="s">
        <v>539</v>
      </c>
      <c r="E2160" s="129" t="s">
        <v>5978</v>
      </c>
      <c r="F2160" s="24">
        <v>3863327</v>
      </c>
      <c r="G2160" s="247"/>
      <c r="H2160" s="247"/>
      <c r="I2160" s="247"/>
      <c r="J2160" s="247"/>
      <c r="K2160" s="247">
        <v>135.88</v>
      </c>
      <c r="L2160" s="247"/>
      <c r="M2160" s="247"/>
      <c r="N2160" s="247"/>
      <c r="O2160" s="247"/>
      <c r="P2160" s="247"/>
      <c r="Q2160" s="13"/>
      <c r="R2160" s="247"/>
      <c r="S2160" s="247"/>
      <c r="T2160" s="13"/>
      <c r="U2160" s="13"/>
      <c r="V2160" s="243">
        <f t="shared" si="69"/>
        <v>734.70895610000002</v>
      </c>
      <c r="W2160" s="30">
        <v>734.70895610000002</v>
      </c>
      <c r="X2160" s="59">
        <v>734.70895610000002</v>
      </c>
      <c r="Y2160" s="247" t="s">
        <v>34</v>
      </c>
      <c r="Z2160" s="13"/>
      <c r="AA2160" s="13"/>
      <c r="AB2160" s="13">
        <v>6</v>
      </c>
      <c r="AC2160" s="13"/>
      <c r="AD2160" s="13"/>
    </row>
    <row r="2161" spans="1:31" ht="36" hidden="1" customHeight="1">
      <c r="A2161" s="32">
        <v>253</v>
      </c>
      <c r="B2161" s="209" t="s">
        <v>6329</v>
      </c>
      <c r="C2161" s="209" t="s">
        <v>6330</v>
      </c>
      <c r="D2161" s="204" t="s">
        <v>539</v>
      </c>
      <c r="E2161" s="129" t="s">
        <v>5891</v>
      </c>
      <c r="F2161" s="24">
        <v>3861133</v>
      </c>
      <c r="G2161" s="247"/>
      <c r="H2161" s="247"/>
      <c r="I2161" s="247"/>
      <c r="J2161" s="247"/>
      <c r="K2161" s="247"/>
      <c r="L2161" s="247"/>
      <c r="M2161" s="247"/>
      <c r="N2161" s="247"/>
      <c r="O2161" s="247"/>
      <c r="P2161" s="247"/>
      <c r="Q2161" s="13"/>
      <c r="R2161" s="247"/>
      <c r="S2161" s="247"/>
      <c r="T2161" s="13"/>
      <c r="U2161" s="13"/>
      <c r="V2161" s="243">
        <f t="shared" si="69"/>
        <v>595.77282190000005</v>
      </c>
      <c r="W2161" s="30">
        <v>595.77282190000005</v>
      </c>
      <c r="X2161" s="59">
        <v>595.77282190000005</v>
      </c>
      <c r="Y2161" s="247" t="s">
        <v>34</v>
      </c>
      <c r="Z2161" s="13"/>
      <c r="AA2161" s="13"/>
      <c r="AB2161" s="13">
        <v>6</v>
      </c>
      <c r="AC2161" s="13"/>
      <c r="AD2161" s="13"/>
    </row>
    <row r="2162" spans="1:31" ht="36" hidden="1" customHeight="1">
      <c r="A2162" s="32">
        <v>254</v>
      </c>
      <c r="B2162" s="253" t="s">
        <v>6331</v>
      </c>
      <c r="C2162" s="253" t="s">
        <v>6332</v>
      </c>
      <c r="D2162" s="129" t="s">
        <v>539</v>
      </c>
      <c r="E2162" s="129" t="s">
        <v>6333</v>
      </c>
      <c r="F2162" s="24">
        <v>3798283</v>
      </c>
      <c r="G2162" s="247"/>
      <c r="H2162" s="247"/>
      <c r="I2162" s="247"/>
      <c r="J2162" s="247"/>
      <c r="K2162" s="247">
        <v>7.1380000000000008</v>
      </c>
      <c r="L2162" s="247"/>
      <c r="M2162" s="247"/>
      <c r="N2162" s="247"/>
      <c r="O2162" s="247"/>
      <c r="P2162" s="247"/>
      <c r="Q2162" s="13"/>
      <c r="R2162" s="247"/>
      <c r="S2162" s="247"/>
      <c r="T2162" s="13"/>
      <c r="U2162" s="13"/>
      <c r="V2162" s="243">
        <f t="shared" si="69"/>
        <v>593.35582690000001</v>
      </c>
      <c r="W2162" s="30">
        <v>593.35582690000001</v>
      </c>
      <c r="X2162" s="59">
        <v>593.35582690000001</v>
      </c>
      <c r="Y2162" s="247" t="s">
        <v>34</v>
      </c>
      <c r="Z2162" s="13">
        <v>57</v>
      </c>
      <c r="AA2162" s="13">
        <v>58</v>
      </c>
      <c r="AB2162" s="13">
        <v>6</v>
      </c>
      <c r="AC2162" s="38" t="s">
        <v>6334</v>
      </c>
      <c r="AD2162" s="13">
        <v>3055</v>
      </c>
      <c r="AE2162" s="10">
        <f>AE2161+1</f>
        <v>1</v>
      </c>
    </row>
    <row r="2163" spans="1:31" ht="36" hidden="1" customHeight="1">
      <c r="A2163" s="32">
        <v>255</v>
      </c>
      <c r="B2163" s="133" t="s">
        <v>6335</v>
      </c>
      <c r="C2163" s="133" t="s">
        <v>6336</v>
      </c>
      <c r="D2163" s="11" t="s">
        <v>539</v>
      </c>
      <c r="E2163" s="11" t="s">
        <v>758</v>
      </c>
      <c r="F2163" s="14">
        <v>3767105</v>
      </c>
      <c r="G2163" s="129"/>
      <c r="H2163" s="129"/>
      <c r="I2163" s="129"/>
      <c r="J2163" s="129"/>
      <c r="K2163" s="129"/>
      <c r="L2163" s="129"/>
      <c r="M2163" s="129"/>
      <c r="N2163" s="129"/>
      <c r="O2163" s="129"/>
      <c r="P2163" s="129"/>
      <c r="Q2163" s="13"/>
      <c r="R2163" s="129"/>
      <c r="S2163" s="129"/>
      <c r="T2163" s="13"/>
      <c r="U2163" s="13"/>
      <c r="V2163" s="243">
        <f t="shared" si="69"/>
        <v>581.26430149999999</v>
      </c>
      <c r="W2163" s="30">
        <v>581.26430149999999</v>
      </c>
      <c r="X2163" s="59">
        <v>581.26430149999999</v>
      </c>
      <c r="Y2163" s="129" t="s">
        <v>34</v>
      </c>
      <c r="Z2163" s="13"/>
      <c r="AA2163" s="13"/>
      <c r="AB2163" s="13">
        <v>6</v>
      </c>
      <c r="AC2163" s="13"/>
      <c r="AD2163" s="13"/>
    </row>
    <row r="2164" spans="1:31" ht="36" hidden="1" customHeight="1">
      <c r="A2164" s="32">
        <v>256</v>
      </c>
      <c r="B2164" s="209" t="s">
        <v>6337</v>
      </c>
      <c r="C2164" s="209" t="s">
        <v>6338</v>
      </c>
      <c r="D2164" s="129" t="s">
        <v>539</v>
      </c>
      <c r="E2164" s="129" t="s">
        <v>758</v>
      </c>
      <c r="F2164" s="24">
        <v>3761231</v>
      </c>
      <c r="G2164" s="247"/>
      <c r="H2164" s="247"/>
      <c r="I2164" s="247"/>
      <c r="J2164" s="247"/>
      <c r="K2164" s="247">
        <v>4.1280000000000001</v>
      </c>
      <c r="L2164" s="247"/>
      <c r="M2164" s="247"/>
      <c r="N2164" s="247"/>
      <c r="O2164" s="247"/>
      <c r="P2164" s="247"/>
      <c r="Q2164" s="13"/>
      <c r="R2164" s="247"/>
      <c r="S2164" s="247"/>
      <c r="T2164" s="13"/>
      <c r="U2164" s="13"/>
      <c r="V2164" s="243">
        <f t="shared" si="69"/>
        <v>584.56850329999997</v>
      </c>
      <c r="W2164" s="30">
        <v>584.56850329999997</v>
      </c>
      <c r="X2164" s="59">
        <v>584.56850329999997</v>
      </c>
      <c r="Y2164" s="129" t="s">
        <v>34</v>
      </c>
      <c r="Z2164" s="13">
        <v>57</v>
      </c>
      <c r="AA2164" s="13">
        <v>58</v>
      </c>
      <c r="AB2164" s="13">
        <v>6</v>
      </c>
      <c r="AC2164" s="38" t="s">
        <v>6339</v>
      </c>
      <c r="AD2164" s="13">
        <v>3237</v>
      </c>
      <c r="AE2164" s="10">
        <f>AE2163+1</f>
        <v>1</v>
      </c>
    </row>
    <row r="2165" spans="1:31" ht="36" hidden="1" customHeight="1">
      <c r="A2165" s="32">
        <v>257</v>
      </c>
      <c r="B2165" s="209" t="s">
        <v>6340</v>
      </c>
      <c r="C2165" s="209" t="s">
        <v>6341</v>
      </c>
      <c r="D2165" s="129" t="s">
        <v>539</v>
      </c>
      <c r="E2165" s="129" t="s">
        <v>1625</v>
      </c>
      <c r="F2165" s="24">
        <v>3706936</v>
      </c>
      <c r="G2165" s="247"/>
      <c r="H2165" s="247"/>
      <c r="I2165" s="247"/>
      <c r="J2165" s="247"/>
      <c r="K2165" s="247"/>
      <c r="L2165" s="247"/>
      <c r="M2165" s="247"/>
      <c r="N2165" s="247"/>
      <c r="O2165" s="247"/>
      <c r="P2165" s="247"/>
      <c r="Q2165" s="13"/>
      <c r="R2165" s="247"/>
      <c r="S2165" s="247"/>
      <c r="T2165" s="13"/>
      <c r="U2165" s="13"/>
      <c r="V2165" s="243">
        <f t="shared" si="69"/>
        <v>571.98022480000009</v>
      </c>
      <c r="W2165" s="30">
        <v>571.98022480000009</v>
      </c>
      <c r="X2165" s="59">
        <v>571.98022480000009</v>
      </c>
      <c r="Y2165" s="129" t="s">
        <v>34</v>
      </c>
      <c r="Z2165" s="13"/>
      <c r="AA2165" s="13"/>
      <c r="AB2165" s="13">
        <v>6</v>
      </c>
      <c r="AC2165" s="13"/>
      <c r="AD2165" s="13"/>
    </row>
    <row r="2166" spans="1:31" ht="36" hidden="1" customHeight="1">
      <c r="A2166" s="32">
        <v>258</v>
      </c>
      <c r="B2166" s="209" t="s">
        <v>6342</v>
      </c>
      <c r="C2166" s="209" t="s">
        <v>6343</v>
      </c>
      <c r="D2166" s="129" t="s">
        <v>539</v>
      </c>
      <c r="E2166" s="129" t="s">
        <v>5752</v>
      </c>
      <c r="F2166" s="24">
        <v>3704202</v>
      </c>
      <c r="G2166" s="247"/>
      <c r="H2166" s="247"/>
      <c r="I2166" s="247"/>
      <c r="J2166" s="247"/>
      <c r="K2166" s="247">
        <v>769.69999999999993</v>
      </c>
      <c r="L2166" s="247"/>
      <c r="M2166" s="247"/>
      <c r="N2166" s="247"/>
      <c r="O2166" s="247"/>
      <c r="P2166" s="247"/>
      <c r="Q2166" s="13"/>
      <c r="R2166" s="247"/>
      <c r="S2166" s="247"/>
      <c r="T2166" s="13"/>
      <c r="U2166" s="13"/>
      <c r="V2166" s="243">
        <f t="shared" si="69"/>
        <v>1356.6523686</v>
      </c>
      <c r="W2166" s="30">
        <v>1355.7419986</v>
      </c>
      <c r="X2166" s="59">
        <v>1356.6523686</v>
      </c>
      <c r="Y2166" s="247" t="s">
        <v>51</v>
      </c>
      <c r="Z2166" s="13">
        <v>57</v>
      </c>
      <c r="AA2166" s="13">
        <v>58</v>
      </c>
      <c r="AB2166" s="13">
        <v>6</v>
      </c>
      <c r="AC2166" s="38" t="s">
        <v>6344</v>
      </c>
      <c r="AD2166" s="13">
        <v>3012</v>
      </c>
      <c r="AE2166" s="10">
        <f>AE2165+1</f>
        <v>1</v>
      </c>
    </row>
    <row r="2167" spans="1:31" ht="36" hidden="1" customHeight="1">
      <c r="A2167" s="32">
        <v>259</v>
      </c>
      <c r="B2167" s="209" t="s">
        <v>6345</v>
      </c>
      <c r="C2167" s="209" t="s">
        <v>6346</v>
      </c>
      <c r="D2167" s="129" t="s">
        <v>539</v>
      </c>
      <c r="E2167" s="129" t="s">
        <v>5978</v>
      </c>
      <c r="F2167" s="24">
        <v>3689614</v>
      </c>
      <c r="G2167" s="247"/>
      <c r="H2167" s="247"/>
      <c r="I2167" s="247"/>
      <c r="J2167" s="247"/>
      <c r="K2167" s="247">
        <v>1.032</v>
      </c>
      <c r="L2167" s="247"/>
      <c r="M2167" s="247"/>
      <c r="N2167" s="247"/>
      <c r="O2167" s="247">
        <v>0.73</v>
      </c>
      <c r="P2167" s="247"/>
      <c r="Q2167" s="13"/>
      <c r="R2167" s="247"/>
      <c r="S2167" s="247">
        <v>18</v>
      </c>
      <c r="T2167" s="13"/>
      <c r="U2167" s="13"/>
      <c r="V2167" s="243">
        <f t="shared" si="69"/>
        <v>590.74658020000004</v>
      </c>
      <c r="W2167" s="30">
        <v>590.74658020000004</v>
      </c>
      <c r="X2167" s="59">
        <v>590.74658020000004</v>
      </c>
      <c r="Y2167" s="247" t="s">
        <v>34</v>
      </c>
      <c r="Z2167" s="13"/>
      <c r="AA2167" s="13"/>
      <c r="AB2167" s="13">
        <v>6</v>
      </c>
      <c r="AC2167" s="13"/>
      <c r="AD2167" s="13"/>
    </row>
    <row r="2168" spans="1:31" ht="36" hidden="1" customHeight="1">
      <c r="A2168" s="32">
        <v>260</v>
      </c>
      <c r="B2168" s="289" t="s">
        <v>6347</v>
      </c>
      <c r="C2168" s="289" t="s">
        <v>6348</v>
      </c>
      <c r="D2168" s="129" t="s">
        <v>539</v>
      </c>
      <c r="E2168" s="295" t="s">
        <v>147</v>
      </c>
      <c r="F2168" s="24">
        <v>3662404</v>
      </c>
      <c r="G2168" s="247"/>
      <c r="H2168" s="247"/>
      <c r="I2168" s="247"/>
      <c r="J2168" s="247"/>
      <c r="K2168" s="247">
        <v>6.1920000000000002</v>
      </c>
      <c r="L2168" s="247"/>
      <c r="M2168" s="247"/>
      <c r="N2168" s="247"/>
      <c r="O2168" s="247"/>
      <c r="P2168" s="247"/>
      <c r="Q2168" s="13"/>
      <c r="R2168" s="247"/>
      <c r="S2168" s="247"/>
      <c r="T2168" s="13"/>
      <c r="U2168" s="13"/>
      <c r="V2168" s="243">
        <f t="shared" si="69"/>
        <v>571.42477719999999</v>
      </c>
      <c r="W2168" s="30">
        <v>571.42477719999999</v>
      </c>
      <c r="X2168" s="59">
        <v>571.42477719999999</v>
      </c>
      <c r="Y2168" s="247" t="s">
        <v>34</v>
      </c>
      <c r="Z2168" s="13"/>
      <c r="AA2168" s="13"/>
      <c r="AB2168" s="13">
        <v>6</v>
      </c>
      <c r="AC2168" s="13"/>
      <c r="AD2168" s="13"/>
    </row>
    <row r="2169" spans="1:31" ht="36" hidden="1" customHeight="1">
      <c r="A2169" s="32">
        <v>261</v>
      </c>
      <c r="B2169" s="209" t="s">
        <v>6349</v>
      </c>
      <c r="C2169" s="209" t="s">
        <v>6350</v>
      </c>
      <c r="D2169" s="129" t="s">
        <v>539</v>
      </c>
      <c r="E2169" s="129" t="s">
        <v>5891</v>
      </c>
      <c r="F2169" s="24">
        <v>3646882</v>
      </c>
      <c r="G2169" s="247"/>
      <c r="H2169" s="247"/>
      <c r="I2169" s="247"/>
      <c r="J2169" s="247"/>
      <c r="K2169" s="247"/>
      <c r="L2169" s="247"/>
      <c r="M2169" s="247"/>
      <c r="N2169" s="247"/>
      <c r="O2169" s="247"/>
      <c r="P2169" s="247"/>
      <c r="Q2169" s="13"/>
      <c r="R2169" s="247"/>
      <c r="S2169" s="247"/>
      <c r="T2169" s="13"/>
      <c r="U2169" s="13"/>
      <c r="V2169" s="243">
        <f t="shared" si="69"/>
        <v>562.71389260000001</v>
      </c>
      <c r="W2169" s="30">
        <v>562.71389260000001</v>
      </c>
      <c r="X2169" s="59">
        <v>562.71389260000001</v>
      </c>
      <c r="Y2169" s="247" t="s">
        <v>34</v>
      </c>
      <c r="Z2169" s="13">
        <v>57</v>
      </c>
      <c r="AA2169" s="13">
        <v>58</v>
      </c>
      <c r="AB2169" s="13">
        <v>6</v>
      </c>
      <c r="AC2169" s="38" t="s">
        <v>6351</v>
      </c>
      <c r="AD2169" s="13">
        <v>3043</v>
      </c>
      <c r="AE2169" s="10">
        <f>AE2168+1</f>
        <v>1</v>
      </c>
    </row>
    <row r="2170" spans="1:31" ht="36" hidden="1" customHeight="1">
      <c r="A2170" s="32">
        <v>262</v>
      </c>
      <c r="B2170" s="298" t="s">
        <v>6352</v>
      </c>
      <c r="C2170" s="298" t="s">
        <v>6353</v>
      </c>
      <c r="D2170" s="129" t="s">
        <v>539</v>
      </c>
      <c r="E2170" s="129" t="s">
        <v>1843</v>
      </c>
      <c r="F2170" s="24">
        <v>3604536</v>
      </c>
      <c r="G2170" s="247"/>
      <c r="H2170" s="247"/>
      <c r="I2170" s="247"/>
      <c r="J2170" s="247"/>
      <c r="K2170" s="247"/>
      <c r="L2170" s="247"/>
      <c r="M2170" s="247"/>
      <c r="N2170" s="247"/>
      <c r="O2170" s="247"/>
      <c r="P2170" s="247"/>
      <c r="Q2170" s="13"/>
      <c r="R2170" s="247"/>
      <c r="S2170" s="247"/>
      <c r="T2170" s="13"/>
      <c r="U2170" s="13"/>
      <c r="V2170" s="243">
        <f t="shared" si="69"/>
        <v>556.17990480000003</v>
      </c>
      <c r="W2170" s="30">
        <v>556.17990480000003</v>
      </c>
      <c r="X2170" s="59">
        <v>556.17990480000003</v>
      </c>
      <c r="Y2170" s="247" t="s">
        <v>34</v>
      </c>
      <c r="Z2170" s="13"/>
      <c r="AA2170" s="13"/>
      <c r="AB2170" s="13">
        <v>6</v>
      </c>
      <c r="AC2170" s="13"/>
      <c r="AD2170" s="13"/>
    </row>
    <row r="2171" spans="1:31" ht="36" hidden="1" customHeight="1">
      <c r="A2171" s="32">
        <v>263</v>
      </c>
      <c r="B2171" s="209" t="s">
        <v>6354</v>
      </c>
      <c r="C2171" s="209" t="s">
        <v>6355</v>
      </c>
      <c r="D2171" s="129" t="s">
        <v>539</v>
      </c>
      <c r="E2171" s="250" t="s">
        <v>1264</v>
      </c>
      <c r="F2171" s="24">
        <v>3546540</v>
      </c>
      <c r="G2171" s="247"/>
      <c r="H2171" s="247"/>
      <c r="I2171" s="247"/>
      <c r="J2171" s="247"/>
      <c r="K2171" s="247"/>
      <c r="L2171" s="247"/>
      <c r="M2171" s="247"/>
      <c r="N2171" s="247"/>
      <c r="O2171" s="247"/>
      <c r="P2171" s="247"/>
      <c r="Q2171" s="13"/>
      <c r="R2171" s="247"/>
      <c r="S2171" s="247"/>
      <c r="T2171" s="13"/>
      <c r="U2171" s="13"/>
      <c r="V2171" s="243">
        <f t="shared" si="69"/>
        <v>547.23112200000003</v>
      </c>
      <c r="W2171" s="30">
        <v>547.23112200000003</v>
      </c>
      <c r="X2171" s="59">
        <v>547.23112200000003</v>
      </c>
      <c r="Y2171" s="247" t="s">
        <v>34</v>
      </c>
      <c r="Z2171" s="13"/>
      <c r="AA2171" s="13"/>
      <c r="AB2171" s="13">
        <v>6</v>
      </c>
      <c r="AC2171" s="13"/>
      <c r="AD2171" s="13"/>
    </row>
    <row r="2172" spans="1:31" ht="36" hidden="1" customHeight="1">
      <c r="A2172" s="32">
        <v>264</v>
      </c>
      <c r="B2172" s="274" t="s">
        <v>6356</v>
      </c>
      <c r="C2172" s="274" t="s">
        <v>6357</v>
      </c>
      <c r="D2172" s="11" t="s">
        <v>539</v>
      </c>
      <c r="E2172" s="248" t="s">
        <v>6358</v>
      </c>
      <c r="F2172" s="24">
        <v>3518105</v>
      </c>
      <c r="G2172" s="129"/>
      <c r="H2172" s="129"/>
      <c r="I2172" s="129"/>
      <c r="J2172" s="129"/>
      <c r="K2172" s="129"/>
      <c r="L2172" s="129"/>
      <c r="M2172" s="129"/>
      <c r="N2172" s="129"/>
      <c r="O2172" s="129"/>
      <c r="P2172" s="129"/>
      <c r="Q2172" s="13"/>
      <c r="R2172" s="129"/>
      <c r="S2172" s="129"/>
      <c r="T2172" s="13"/>
      <c r="U2172" s="13"/>
      <c r="V2172" s="243">
        <f t="shared" si="69"/>
        <v>542.84360150000009</v>
      </c>
      <c r="W2172" s="30">
        <v>542.84360150000009</v>
      </c>
      <c r="X2172" s="59">
        <v>542.84360150000009</v>
      </c>
      <c r="Y2172" s="247" t="s">
        <v>34</v>
      </c>
      <c r="Z2172" s="13"/>
      <c r="AA2172" s="13"/>
      <c r="AB2172" s="13">
        <v>6</v>
      </c>
      <c r="AC2172" s="13"/>
      <c r="AD2172" s="13"/>
    </row>
    <row r="2173" spans="1:31" ht="36" hidden="1" customHeight="1">
      <c r="A2173" s="32">
        <v>265</v>
      </c>
      <c r="B2173" s="209" t="s">
        <v>6359</v>
      </c>
      <c r="C2173" s="209" t="s">
        <v>6360</v>
      </c>
      <c r="D2173" s="129" t="s">
        <v>539</v>
      </c>
      <c r="E2173" s="129" t="s">
        <v>758</v>
      </c>
      <c r="F2173" s="24">
        <v>3495470</v>
      </c>
      <c r="G2173" s="247"/>
      <c r="H2173" s="247"/>
      <c r="I2173" s="247"/>
      <c r="J2173" s="247"/>
      <c r="K2173" s="247"/>
      <c r="L2173" s="247"/>
      <c r="M2173" s="247"/>
      <c r="N2173" s="247"/>
      <c r="O2173" s="247"/>
      <c r="P2173" s="247"/>
      <c r="Q2173" s="13"/>
      <c r="R2173" s="247"/>
      <c r="S2173" s="247"/>
      <c r="T2173" s="13"/>
      <c r="U2173" s="13"/>
      <c r="V2173" s="243">
        <f t="shared" si="69"/>
        <v>539.35102100000006</v>
      </c>
      <c r="W2173" s="30">
        <v>535.15097500000002</v>
      </c>
      <c r="X2173" s="59">
        <v>539.35102100000006</v>
      </c>
      <c r="Y2173" s="247" t="s">
        <v>51</v>
      </c>
      <c r="Z2173" s="13"/>
      <c r="AA2173" s="13"/>
      <c r="AB2173" s="13">
        <v>6</v>
      </c>
      <c r="AC2173" s="13"/>
      <c r="AD2173" s="13"/>
    </row>
    <row r="2174" spans="1:31" ht="36" hidden="1" customHeight="1">
      <c r="A2174" s="32">
        <v>266</v>
      </c>
      <c r="B2174" s="209" t="s">
        <v>6361</v>
      </c>
      <c r="C2174" s="209" t="s">
        <v>6362</v>
      </c>
      <c r="D2174" s="129" t="s">
        <v>539</v>
      </c>
      <c r="E2174" s="248" t="s">
        <v>758</v>
      </c>
      <c r="F2174" s="24">
        <v>3410309</v>
      </c>
      <c r="G2174" s="247"/>
      <c r="H2174" s="247"/>
      <c r="I2174" s="247"/>
      <c r="J2174" s="247"/>
      <c r="K2174" s="247">
        <v>6.665</v>
      </c>
      <c r="L2174" s="247"/>
      <c r="M2174" s="247"/>
      <c r="N2174" s="247"/>
      <c r="O2174" s="247"/>
      <c r="P2174" s="247"/>
      <c r="Q2174" s="13"/>
      <c r="R2174" s="247"/>
      <c r="S2174" s="247"/>
      <c r="T2174" s="13"/>
      <c r="U2174" s="13"/>
      <c r="V2174" s="243">
        <f t="shared" si="69"/>
        <v>533.00897870000006</v>
      </c>
      <c r="W2174" s="30">
        <v>533.00897870000006</v>
      </c>
      <c r="X2174" s="59">
        <v>533.00897870000006</v>
      </c>
      <c r="Y2174" s="247" t="s">
        <v>34</v>
      </c>
      <c r="Z2174" s="13">
        <v>57</v>
      </c>
      <c r="AA2174" s="13">
        <v>58</v>
      </c>
      <c r="AB2174" s="13">
        <v>6</v>
      </c>
      <c r="AC2174" s="38" t="s">
        <v>5627</v>
      </c>
      <c r="AD2174" s="13">
        <v>2940</v>
      </c>
      <c r="AE2174" s="10">
        <f>AE2173+1</f>
        <v>1</v>
      </c>
    </row>
    <row r="2175" spans="1:31" ht="36" hidden="1" customHeight="1">
      <c r="A2175" s="32">
        <v>267</v>
      </c>
      <c r="B2175" s="209" t="s">
        <v>6363</v>
      </c>
      <c r="C2175" s="209" t="s">
        <v>6364</v>
      </c>
      <c r="D2175" s="129" t="s">
        <v>539</v>
      </c>
      <c r="E2175" s="92" t="s">
        <v>3222</v>
      </c>
      <c r="F2175" s="24">
        <v>3383356</v>
      </c>
      <c r="G2175" s="247"/>
      <c r="H2175" s="247"/>
      <c r="I2175" s="247"/>
      <c r="J2175" s="247"/>
      <c r="K2175" s="247">
        <v>1.0491999999999999</v>
      </c>
      <c r="L2175" s="247"/>
      <c r="M2175" s="247"/>
      <c r="N2175" s="247"/>
      <c r="O2175" s="247"/>
      <c r="P2175" s="247"/>
      <c r="Q2175" s="13"/>
      <c r="R2175" s="247"/>
      <c r="S2175" s="247">
        <v>24</v>
      </c>
      <c r="T2175" s="13"/>
      <c r="U2175" s="13"/>
      <c r="V2175" s="243">
        <f t="shared" si="69"/>
        <v>549.28201480000007</v>
      </c>
      <c r="W2175" s="30">
        <v>549.28201480000007</v>
      </c>
      <c r="X2175" s="59">
        <v>549.28201480000007</v>
      </c>
      <c r="Y2175" s="247" t="s">
        <v>34</v>
      </c>
      <c r="Z2175" s="13"/>
      <c r="AA2175" s="13"/>
      <c r="AB2175" s="13">
        <v>6</v>
      </c>
      <c r="AC2175" s="13"/>
      <c r="AD2175" s="13"/>
    </row>
    <row r="2176" spans="1:31" ht="36" hidden="1" customHeight="1">
      <c r="A2176" s="32">
        <v>268</v>
      </c>
      <c r="B2176" s="263" t="s">
        <v>6365</v>
      </c>
      <c r="C2176" s="263" t="s">
        <v>6366</v>
      </c>
      <c r="D2176" s="129" t="s">
        <v>539</v>
      </c>
      <c r="E2176" s="250" t="s">
        <v>6367</v>
      </c>
      <c r="F2176" s="24">
        <v>3369055</v>
      </c>
      <c r="G2176" s="129"/>
      <c r="H2176" s="129"/>
      <c r="I2176" s="129"/>
      <c r="J2176" s="129"/>
      <c r="K2176" s="129"/>
      <c r="L2176" s="129"/>
      <c r="M2176" s="129"/>
      <c r="N2176" s="129"/>
      <c r="O2176" s="129"/>
      <c r="P2176" s="129"/>
      <c r="Q2176" s="13"/>
      <c r="R2176" s="129"/>
      <c r="S2176" s="129"/>
      <c r="T2176" s="13"/>
      <c r="U2176" s="13"/>
      <c r="V2176" s="243">
        <f t="shared" si="69"/>
        <v>519.84518650000007</v>
      </c>
      <c r="W2176" s="30">
        <v>519.84518650000007</v>
      </c>
      <c r="X2176" s="59">
        <v>519.84518650000007</v>
      </c>
      <c r="Y2176" s="129" t="s">
        <v>34</v>
      </c>
      <c r="Z2176" s="13"/>
      <c r="AA2176" s="13"/>
      <c r="AB2176" s="13">
        <v>6</v>
      </c>
      <c r="AC2176" s="13"/>
      <c r="AD2176" s="13"/>
    </row>
    <row r="2177" spans="1:31" ht="36" hidden="1" customHeight="1">
      <c r="A2177" s="32">
        <v>269</v>
      </c>
      <c r="B2177" s="209" t="s">
        <v>6368</v>
      </c>
      <c r="C2177" s="209" t="s">
        <v>6369</v>
      </c>
      <c r="D2177" s="129" t="s">
        <v>539</v>
      </c>
      <c r="E2177" s="129" t="s">
        <v>3222</v>
      </c>
      <c r="F2177" s="24">
        <v>3368487</v>
      </c>
      <c r="G2177" s="247"/>
      <c r="H2177" s="247"/>
      <c r="I2177" s="247"/>
      <c r="J2177" s="247"/>
      <c r="K2177" s="247"/>
      <c r="L2177" s="247"/>
      <c r="M2177" s="247"/>
      <c r="N2177" s="247"/>
      <c r="O2177" s="247"/>
      <c r="P2177" s="247"/>
      <c r="Q2177" s="13"/>
      <c r="R2177" s="247"/>
      <c r="S2177" s="247"/>
      <c r="T2177" s="13"/>
      <c r="U2177" s="13"/>
      <c r="V2177" s="243">
        <f t="shared" si="69"/>
        <v>519.75754410000002</v>
      </c>
      <c r="W2177" s="30">
        <v>519.75754410000002</v>
      </c>
      <c r="X2177" s="59">
        <v>519.75754410000002</v>
      </c>
      <c r="Y2177" s="247" t="s">
        <v>34</v>
      </c>
      <c r="Z2177" s="13"/>
      <c r="AA2177" s="13"/>
      <c r="AB2177" s="13">
        <v>6</v>
      </c>
      <c r="AC2177" s="13"/>
      <c r="AD2177" s="13"/>
    </row>
    <row r="2178" spans="1:31" ht="36" hidden="1" customHeight="1">
      <c r="A2178" s="32">
        <v>270</v>
      </c>
      <c r="B2178" s="209" t="s">
        <v>6370</v>
      </c>
      <c r="C2178" s="209" t="s">
        <v>6371</v>
      </c>
      <c r="D2178" s="129" t="s">
        <v>539</v>
      </c>
      <c r="E2178" s="129" t="s">
        <v>6372</v>
      </c>
      <c r="F2178" s="24">
        <v>3394533</v>
      </c>
      <c r="G2178" s="247"/>
      <c r="H2178" s="247"/>
      <c r="I2178" s="247"/>
      <c r="J2178" s="247"/>
      <c r="K2178" s="247">
        <v>4.0935999999999995</v>
      </c>
      <c r="L2178" s="247"/>
      <c r="M2178" s="247"/>
      <c r="N2178" s="247"/>
      <c r="O2178" s="247"/>
      <c r="P2178" s="247"/>
      <c r="Q2178" s="13"/>
      <c r="R2178" s="247"/>
      <c r="S2178" s="247"/>
      <c r="T2178" s="13"/>
      <c r="U2178" s="13"/>
      <c r="V2178" s="243">
        <f t="shared" si="69"/>
        <v>527.95191390000002</v>
      </c>
      <c r="W2178" s="30">
        <v>516.72658890000002</v>
      </c>
      <c r="X2178" s="59">
        <v>516.72658890000002</v>
      </c>
      <c r="Y2178" s="247" t="s">
        <v>34</v>
      </c>
      <c r="Z2178" s="13">
        <v>57</v>
      </c>
      <c r="AA2178" s="13">
        <v>58</v>
      </c>
      <c r="AB2178" s="13">
        <v>6</v>
      </c>
      <c r="AC2178" s="38" t="s">
        <v>6373</v>
      </c>
      <c r="AD2178" s="13">
        <v>3027</v>
      </c>
      <c r="AE2178" s="10">
        <f>AE2177+1</f>
        <v>1</v>
      </c>
    </row>
    <row r="2179" spans="1:31" ht="36" hidden="1" customHeight="1">
      <c r="A2179" s="32">
        <v>271</v>
      </c>
      <c r="B2179" s="209" t="s">
        <v>6374</v>
      </c>
      <c r="C2179" s="209" t="s">
        <v>6375</v>
      </c>
      <c r="D2179" s="129" t="s">
        <v>539</v>
      </c>
      <c r="E2179" s="129" t="s">
        <v>758</v>
      </c>
      <c r="F2179" s="24">
        <v>3317184</v>
      </c>
      <c r="G2179" s="248"/>
      <c r="H2179" s="248"/>
      <c r="I2179" s="248"/>
      <c r="J2179" s="248"/>
      <c r="K2179" s="248"/>
      <c r="L2179" s="248"/>
      <c r="M2179" s="248"/>
      <c r="N2179" s="248"/>
      <c r="O2179" s="248"/>
      <c r="P2179" s="248"/>
      <c r="Q2179" s="13"/>
      <c r="R2179" s="248"/>
      <c r="S2179" s="248"/>
      <c r="T2179" s="13"/>
      <c r="U2179" s="13"/>
      <c r="V2179" s="243">
        <f t="shared" si="69"/>
        <v>511.84149120000001</v>
      </c>
      <c r="W2179" s="30">
        <v>511.84149120000001</v>
      </c>
      <c r="X2179" s="59">
        <v>511.84149120000001</v>
      </c>
      <c r="Y2179" s="248" t="s">
        <v>34</v>
      </c>
      <c r="Z2179" s="13">
        <v>57</v>
      </c>
      <c r="AA2179" s="13">
        <v>58</v>
      </c>
      <c r="AB2179" s="13">
        <v>6</v>
      </c>
      <c r="AC2179" s="38" t="s">
        <v>6376</v>
      </c>
      <c r="AD2179" s="13">
        <v>2964</v>
      </c>
      <c r="AE2179" s="10">
        <f>AE2178+1</f>
        <v>2</v>
      </c>
    </row>
    <row r="2180" spans="1:31" ht="36" hidden="1" customHeight="1">
      <c r="A2180" s="32">
        <v>272</v>
      </c>
      <c r="B2180" s="209" t="s">
        <v>6377</v>
      </c>
      <c r="C2180" s="209" t="s">
        <v>6378</v>
      </c>
      <c r="D2180" s="129" t="s">
        <v>539</v>
      </c>
      <c r="E2180" s="248" t="s">
        <v>205</v>
      </c>
      <c r="F2180" s="24">
        <v>3365862</v>
      </c>
      <c r="G2180" s="247"/>
      <c r="H2180" s="247"/>
      <c r="I2180" s="247"/>
      <c r="J2180" s="247"/>
      <c r="K2180" s="247"/>
      <c r="L2180" s="247"/>
      <c r="M2180" s="247"/>
      <c r="N2180" s="247"/>
      <c r="O2180" s="247"/>
      <c r="P2180" s="247"/>
      <c r="Q2180" s="13"/>
      <c r="R2180" s="247"/>
      <c r="S2180" s="247"/>
      <c r="T2180" s="13"/>
      <c r="U2180" s="13"/>
      <c r="V2180" s="243">
        <f t="shared" si="69"/>
        <v>519.35250660000008</v>
      </c>
      <c r="W2180" s="30">
        <v>506.62445390000005</v>
      </c>
      <c r="X2180" s="59">
        <v>519.35250660000008</v>
      </c>
      <c r="Y2180" s="247" t="s">
        <v>51</v>
      </c>
      <c r="Z2180" s="13">
        <v>57</v>
      </c>
      <c r="AA2180" s="13">
        <v>58</v>
      </c>
      <c r="AB2180" s="13">
        <v>6</v>
      </c>
      <c r="AC2180" s="38" t="s">
        <v>6379</v>
      </c>
      <c r="AD2180" s="13">
        <v>3184</v>
      </c>
      <c r="AE2180" s="10">
        <f>AE2179+1</f>
        <v>3</v>
      </c>
    </row>
    <row r="2181" spans="1:31" ht="36" hidden="1" customHeight="1">
      <c r="A2181" s="32">
        <v>273</v>
      </c>
      <c r="B2181" s="253" t="s">
        <v>6380</v>
      </c>
      <c r="C2181" s="253" t="s">
        <v>6381</v>
      </c>
      <c r="D2181" s="13" t="s">
        <v>55</v>
      </c>
      <c r="E2181" s="254" t="s">
        <v>6382</v>
      </c>
      <c r="F2181" s="24">
        <v>1359266</v>
      </c>
      <c r="G2181" s="247"/>
      <c r="H2181" s="247"/>
      <c r="I2181" s="247"/>
      <c r="J2181" s="247"/>
      <c r="K2181" s="247">
        <v>5120</v>
      </c>
      <c r="L2181" s="247"/>
      <c r="M2181" s="247"/>
      <c r="N2181" s="247"/>
      <c r="O2181" s="247">
        <v>6.88</v>
      </c>
      <c r="P2181" s="247"/>
      <c r="Q2181" s="13"/>
      <c r="R2181" s="247"/>
      <c r="S2181" s="247"/>
      <c r="T2181" s="13"/>
      <c r="U2181" s="13"/>
      <c r="V2181" s="243">
        <f t="shared" si="69"/>
        <v>5439.3587437999995</v>
      </c>
      <c r="W2181" s="30">
        <v>5439.3587437999995</v>
      </c>
      <c r="X2181" s="59">
        <v>5439.3587437999995</v>
      </c>
      <c r="Y2181" s="247" t="s">
        <v>34</v>
      </c>
      <c r="Z2181" s="13">
        <v>57</v>
      </c>
      <c r="AA2181" s="13">
        <v>58</v>
      </c>
      <c r="AB2181" s="34">
        <v>1</v>
      </c>
      <c r="AC2181" s="38" t="s">
        <v>6383</v>
      </c>
      <c r="AD2181" s="13">
        <v>2952</v>
      </c>
    </row>
    <row r="2182" spans="1:31" ht="36" hidden="1" customHeight="1">
      <c r="A2182" s="32">
        <v>274</v>
      </c>
      <c r="B2182" s="209" t="s">
        <v>6384</v>
      </c>
      <c r="C2182" s="209" t="s">
        <v>6385</v>
      </c>
      <c r="D2182" s="129" t="s">
        <v>32</v>
      </c>
      <c r="E2182" s="248" t="s">
        <v>6386</v>
      </c>
      <c r="F2182" s="24">
        <v>992439</v>
      </c>
      <c r="G2182" s="247"/>
      <c r="H2182" s="247"/>
      <c r="I2182" s="247"/>
      <c r="J2182" s="247"/>
      <c r="K2182" s="247">
        <v>186.36199999999999</v>
      </c>
      <c r="L2182" s="247"/>
      <c r="M2182" s="247"/>
      <c r="N2182" s="247"/>
      <c r="O2182" s="247"/>
      <c r="P2182" s="247"/>
      <c r="Q2182" s="13"/>
      <c r="R2182" s="24">
        <v>1530000</v>
      </c>
      <c r="S2182" s="247"/>
      <c r="T2182" s="13"/>
      <c r="U2182" s="13"/>
      <c r="V2182" s="243">
        <f t="shared" si="69"/>
        <v>1720.2225776999999</v>
      </c>
      <c r="W2182" s="30">
        <v>1720.2225776999999</v>
      </c>
      <c r="X2182" s="59">
        <v>1720.2225776999999</v>
      </c>
      <c r="Y2182" s="11" t="s">
        <v>34</v>
      </c>
      <c r="Z2182" s="13">
        <v>57</v>
      </c>
      <c r="AA2182" s="13">
        <v>58</v>
      </c>
      <c r="AB2182" s="13">
        <v>5</v>
      </c>
      <c r="AC2182" s="38" t="s">
        <v>6263</v>
      </c>
      <c r="AD2182" s="13">
        <v>3182</v>
      </c>
      <c r="AE2182" s="10">
        <f>AE2181+1</f>
        <v>1</v>
      </c>
    </row>
    <row r="2183" spans="1:31" ht="36" hidden="1" customHeight="1">
      <c r="A2183" s="32">
        <v>275</v>
      </c>
      <c r="B2183" s="253" t="s">
        <v>6387</v>
      </c>
      <c r="C2183" s="253" t="s">
        <v>6388</v>
      </c>
      <c r="D2183" s="13" t="s">
        <v>55</v>
      </c>
      <c r="E2183" s="254" t="s">
        <v>6389</v>
      </c>
      <c r="F2183" s="24">
        <v>574619</v>
      </c>
      <c r="G2183" s="247"/>
      <c r="H2183" s="247"/>
      <c r="I2183" s="247"/>
      <c r="J2183" s="247"/>
      <c r="K2183" s="247">
        <v>915.9</v>
      </c>
      <c r="L2183" s="247"/>
      <c r="M2183" s="247"/>
      <c r="N2183" s="247"/>
      <c r="O2183" s="247">
        <v>12.190999999999999</v>
      </c>
      <c r="P2183" s="247"/>
      <c r="Q2183" s="13"/>
      <c r="R2183" s="247"/>
      <c r="S2183" s="247"/>
      <c r="T2183" s="13"/>
      <c r="U2183" s="13"/>
      <c r="V2183" s="243">
        <f t="shared" ref="V2183:V2246" si="70">0.0001543*F2183+0.7*G2183+ 0.7*H2183+0.6*I2183+0.5*J2183+1.02*K2183+0.00088*L2183+0.99*M2183+0.00094*N2183+1.05*O2183+0.00083*P2183+1.09*Q2183+0.0009*R2183+1.09*S2183+1*T2183+0*U2183</f>
        <v>1035.6822617</v>
      </c>
      <c r="W2183" s="30">
        <v>1035.6822617</v>
      </c>
      <c r="X2183" s="59">
        <v>1035.6822617</v>
      </c>
      <c r="Y2183" s="247" t="s">
        <v>34</v>
      </c>
      <c r="Z2183" s="13"/>
      <c r="AA2183" s="13"/>
      <c r="AB2183" s="13">
        <v>1</v>
      </c>
      <c r="AC2183" s="13"/>
      <c r="AD2183" s="13"/>
    </row>
    <row r="2184" spans="1:31" ht="36" hidden="1" customHeight="1">
      <c r="A2184" s="32">
        <v>276</v>
      </c>
      <c r="B2184" s="209" t="s">
        <v>6390</v>
      </c>
      <c r="C2184" s="209" t="s">
        <v>6391</v>
      </c>
      <c r="D2184" s="13" t="s">
        <v>55</v>
      </c>
      <c r="E2184" s="250" t="s">
        <v>6392</v>
      </c>
      <c r="F2184" s="24">
        <v>115865</v>
      </c>
      <c r="G2184" s="129"/>
      <c r="H2184" s="129"/>
      <c r="I2184" s="129"/>
      <c r="J2184" s="129"/>
      <c r="K2184" s="129">
        <v>1845</v>
      </c>
      <c r="L2184" s="129"/>
      <c r="M2184" s="129">
        <v>30741</v>
      </c>
      <c r="N2184" s="129"/>
      <c r="O2184" s="129">
        <v>12.41</v>
      </c>
      <c r="P2184" s="129"/>
      <c r="Q2184" s="13"/>
      <c r="R2184" s="129"/>
      <c r="S2184" s="129"/>
      <c r="T2184" s="13"/>
      <c r="U2184" s="13"/>
      <c r="V2184" s="243">
        <f t="shared" si="70"/>
        <v>32346.3984695</v>
      </c>
      <c r="W2184" s="30">
        <v>32346.398469500004</v>
      </c>
      <c r="X2184" s="59">
        <v>32346.398469500004</v>
      </c>
      <c r="Y2184" s="247" t="s">
        <v>34</v>
      </c>
      <c r="Z2184" s="13"/>
      <c r="AA2184" s="13"/>
      <c r="AB2184" s="13">
        <v>1</v>
      </c>
      <c r="AC2184" s="13"/>
      <c r="AD2184" s="13"/>
    </row>
    <row r="2185" spans="1:31" ht="36" hidden="1" customHeight="1">
      <c r="A2185" s="32">
        <v>277</v>
      </c>
      <c r="B2185" s="209" t="s">
        <v>6393</v>
      </c>
      <c r="C2185" s="209" t="s">
        <v>6394</v>
      </c>
      <c r="D2185" s="13" t="s">
        <v>55</v>
      </c>
      <c r="E2185" s="250" t="s">
        <v>6392</v>
      </c>
      <c r="F2185" s="24">
        <v>25200</v>
      </c>
      <c r="G2185" s="264"/>
      <c r="H2185" s="264"/>
      <c r="I2185" s="264"/>
      <c r="J2185" s="264"/>
      <c r="K2185" s="299">
        <v>1207</v>
      </c>
      <c r="L2185" s="299"/>
      <c r="M2185" s="299">
        <v>2816</v>
      </c>
      <c r="N2185" s="299"/>
      <c r="O2185" s="264">
        <v>1.7</v>
      </c>
      <c r="P2185" s="264"/>
      <c r="Q2185" s="13"/>
      <c r="R2185" s="264"/>
      <c r="S2185" s="264"/>
      <c r="T2185" s="13"/>
      <c r="U2185" s="13"/>
      <c r="V2185" s="243">
        <f t="shared" si="70"/>
        <v>4024.6533600000002</v>
      </c>
      <c r="W2185" s="30">
        <v>4024.6533600000002</v>
      </c>
      <c r="X2185" s="59">
        <v>4024.6533600000002</v>
      </c>
      <c r="Y2185" s="247" t="s">
        <v>34</v>
      </c>
      <c r="Z2185" s="13"/>
      <c r="AA2185" s="13"/>
      <c r="AB2185" s="13">
        <v>1</v>
      </c>
      <c r="AC2185" s="13"/>
      <c r="AD2185" s="13"/>
    </row>
    <row r="2186" spans="1:31" ht="36" hidden="1" customHeight="1">
      <c r="A2186" s="32">
        <v>278</v>
      </c>
      <c r="B2186" s="250" t="s">
        <v>6395</v>
      </c>
      <c r="C2186" s="250" t="s">
        <v>6396</v>
      </c>
      <c r="D2186" s="250" t="s">
        <v>32</v>
      </c>
      <c r="E2186" s="250"/>
      <c r="F2186" s="24">
        <v>10774740</v>
      </c>
      <c r="G2186" s="250"/>
      <c r="H2186" s="250"/>
      <c r="I2186" s="250"/>
      <c r="J2186" s="250"/>
      <c r="K2186" s="250"/>
      <c r="L2186" s="250"/>
      <c r="M2186" s="250"/>
      <c r="N2186" s="250"/>
      <c r="O2186" s="250"/>
      <c r="P2186" s="250"/>
      <c r="Q2186" s="13"/>
      <c r="R2186" s="250"/>
      <c r="S2186" s="250"/>
      <c r="T2186" s="13"/>
      <c r="U2186" s="13"/>
      <c r="V2186" s="243">
        <f t="shared" si="70"/>
        <v>1662.5423820000001</v>
      </c>
      <c r="W2186" s="30">
        <f>H2186*0.0001543</f>
        <v>0</v>
      </c>
      <c r="X2186" s="59">
        <v>1662.5423820000001</v>
      </c>
      <c r="Y2186" s="11" t="s">
        <v>51</v>
      </c>
      <c r="Z2186" s="13"/>
      <c r="AA2186" s="13"/>
      <c r="AB2186" s="13">
        <v>5</v>
      </c>
      <c r="AC2186" s="13"/>
      <c r="AD2186" s="13"/>
    </row>
    <row r="2187" spans="1:31" ht="57.75" hidden="1" customHeight="1">
      <c r="A2187" s="32">
        <v>279</v>
      </c>
      <c r="B2187" s="300" t="s">
        <v>6397</v>
      </c>
      <c r="C2187" s="300" t="s">
        <v>6398</v>
      </c>
      <c r="D2187" s="300" t="s">
        <v>402</v>
      </c>
      <c r="E2187" s="300" t="s">
        <v>1625</v>
      </c>
      <c r="F2187" s="22">
        <v>10767584</v>
      </c>
      <c r="G2187" s="300"/>
      <c r="H2187" s="300"/>
      <c r="I2187" s="300"/>
      <c r="J2187" s="300"/>
      <c r="K2187" s="300"/>
      <c r="L2187" s="300"/>
      <c r="M2187" s="300"/>
      <c r="N2187" s="300"/>
      <c r="O2187" s="300"/>
      <c r="P2187" s="300"/>
      <c r="Q2187" s="26"/>
      <c r="R2187" s="300"/>
      <c r="S2187" s="300"/>
      <c r="T2187" s="26"/>
      <c r="U2187" s="26"/>
      <c r="V2187" s="243">
        <f t="shared" si="70"/>
        <v>1661.4382112000001</v>
      </c>
      <c r="W2187" s="28">
        <f t="shared" ref="W2187:W2210" si="71">H2187*0.0001543</f>
        <v>0</v>
      </c>
      <c r="X2187" s="59">
        <v>1661.4382112000001</v>
      </c>
      <c r="Y2187" s="280" t="s">
        <v>51</v>
      </c>
      <c r="Z2187" s="13"/>
      <c r="AA2187" s="13"/>
      <c r="AB2187" s="13">
        <v>6</v>
      </c>
      <c r="AC2187" s="13"/>
      <c r="AD2187" s="13"/>
    </row>
    <row r="2188" spans="1:31" ht="36" hidden="1" customHeight="1">
      <c r="A2188" s="32">
        <v>280</v>
      </c>
      <c r="B2188" s="250" t="s">
        <v>6399</v>
      </c>
      <c r="C2188" s="250" t="s">
        <v>6400</v>
      </c>
      <c r="D2188" s="250" t="s">
        <v>402</v>
      </c>
      <c r="E2188" s="250" t="s">
        <v>205</v>
      </c>
      <c r="F2188" s="24">
        <v>8254582</v>
      </c>
      <c r="G2188" s="250"/>
      <c r="H2188" s="250"/>
      <c r="I2188" s="250"/>
      <c r="J2188" s="250"/>
      <c r="K2188" s="250"/>
      <c r="L2188" s="250"/>
      <c r="M2188" s="250"/>
      <c r="N2188" s="250"/>
      <c r="O2188" s="250"/>
      <c r="P2188" s="250"/>
      <c r="Q2188" s="13"/>
      <c r="R2188" s="250"/>
      <c r="S2188" s="250"/>
      <c r="T2188" s="13"/>
      <c r="U2188" s="13"/>
      <c r="V2188" s="243">
        <f t="shared" si="70"/>
        <v>1273.6820026</v>
      </c>
      <c r="W2188" s="30">
        <f>H2188*0.0001543</f>
        <v>0</v>
      </c>
      <c r="X2188" s="59">
        <v>1273.6820026</v>
      </c>
      <c r="Y2188" s="247" t="s">
        <v>51</v>
      </c>
      <c r="Z2188" s="13"/>
      <c r="AA2188" s="13"/>
      <c r="AB2188" s="13">
        <v>6</v>
      </c>
      <c r="AC2188" s="13"/>
      <c r="AD2188" s="13"/>
    </row>
    <row r="2189" spans="1:31" ht="51" hidden="1" customHeight="1">
      <c r="A2189" s="32">
        <v>281</v>
      </c>
      <c r="B2189" s="250" t="s">
        <v>6401</v>
      </c>
      <c r="C2189" s="250" t="s">
        <v>6402</v>
      </c>
      <c r="D2189" s="250" t="s">
        <v>32</v>
      </c>
      <c r="E2189" s="250" t="s">
        <v>6403</v>
      </c>
      <c r="F2189" s="24">
        <v>7612682</v>
      </c>
      <c r="G2189" s="250"/>
      <c r="H2189" s="250"/>
      <c r="I2189" s="250"/>
      <c r="J2189" s="250"/>
      <c r="K2189" s="250"/>
      <c r="L2189" s="250"/>
      <c r="M2189" s="250"/>
      <c r="N2189" s="250"/>
      <c r="O2189" s="250"/>
      <c r="P2189" s="250"/>
      <c r="Q2189" s="13"/>
      <c r="R2189" s="250"/>
      <c r="S2189" s="250"/>
      <c r="T2189" s="13"/>
      <c r="U2189" s="13"/>
      <c r="V2189" s="243">
        <f t="shared" si="70"/>
        <v>1174.6368326000002</v>
      </c>
      <c r="W2189" s="30">
        <f t="shared" si="71"/>
        <v>0</v>
      </c>
      <c r="X2189" s="59">
        <v>1174.6368326000002</v>
      </c>
      <c r="Y2189" s="11" t="s">
        <v>51</v>
      </c>
      <c r="Z2189" s="13"/>
      <c r="AA2189" s="13"/>
      <c r="AB2189" s="13">
        <v>5</v>
      </c>
      <c r="AC2189" s="13"/>
      <c r="AD2189" s="13"/>
    </row>
    <row r="2190" spans="1:31" ht="36" hidden="1" customHeight="1">
      <c r="A2190" s="32">
        <v>282</v>
      </c>
      <c r="B2190" s="250" t="s">
        <v>6404</v>
      </c>
      <c r="C2190" s="250" t="s">
        <v>6405</v>
      </c>
      <c r="D2190" s="250" t="s">
        <v>32</v>
      </c>
      <c r="E2190" s="250" t="s">
        <v>6406</v>
      </c>
      <c r="F2190" s="24">
        <v>7251726</v>
      </c>
      <c r="G2190" s="250"/>
      <c r="H2190" s="250"/>
      <c r="I2190" s="250"/>
      <c r="J2190" s="250"/>
      <c r="K2190" s="250"/>
      <c r="L2190" s="250"/>
      <c r="M2190" s="250"/>
      <c r="N2190" s="250"/>
      <c r="O2190" s="250"/>
      <c r="P2190" s="250"/>
      <c r="Q2190" s="13"/>
      <c r="R2190" s="250"/>
      <c r="S2190" s="250"/>
      <c r="T2190" s="13"/>
      <c r="U2190" s="13"/>
      <c r="V2190" s="243">
        <f t="shared" si="70"/>
        <v>1118.9413218</v>
      </c>
      <c r="W2190" s="30">
        <f t="shared" si="71"/>
        <v>0</v>
      </c>
      <c r="X2190" s="59">
        <v>1118.9413218</v>
      </c>
      <c r="Y2190" s="11" t="s">
        <v>51</v>
      </c>
      <c r="Z2190" s="13">
        <v>57</v>
      </c>
      <c r="AA2190" s="13">
        <v>58</v>
      </c>
      <c r="AB2190" s="13">
        <v>5</v>
      </c>
      <c r="AC2190" s="38" t="s">
        <v>6407</v>
      </c>
      <c r="AD2190" s="13">
        <v>2189</v>
      </c>
      <c r="AE2190" s="10">
        <f>AE2189+1</f>
        <v>1</v>
      </c>
    </row>
    <row r="2191" spans="1:31" ht="36" hidden="1" customHeight="1">
      <c r="A2191" s="32">
        <v>283</v>
      </c>
      <c r="B2191" s="250" t="s">
        <v>6408</v>
      </c>
      <c r="C2191" s="250" t="s">
        <v>6409</v>
      </c>
      <c r="D2191" s="250" t="s">
        <v>402</v>
      </c>
      <c r="E2191" s="250" t="s">
        <v>6410</v>
      </c>
      <c r="F2191" s="24">
        <v>13664310</v>
      </c>
      <c r="G2191" s="250"/>
      <c r="H2191" s="250"/>
      <c r="I2191" s="250"/>
      <c r="J2191" s="250"/>
      <c r="K2191" s="250"/>
      <c r="L2191" s="250"/>
      <c r="M2191" s="250"/>
      <c r="N2191" s="250"/>
      <c r="O2191" s="250"/>
      <c r="P2191" s="250"/>
      <c r="Q2191" s="13"/>
      <c r="R2191" s="250"/>
      <c r="S2191" s="250"/>
      <c r="T2191" s="13"/>
      <c r="U2191" s="13"/>
      <c r="V2191" s="243">
        <f t="shared" si="70"/>
        <v>2108.4030330000001</v>
      </c>
      <c r="W2191" s="30">
        <f t="shared" si="71"/>
        <v>0</v>
      </c>
      <c r="X2191" s="59">
        <v>2108.4030330000001</v>
      </c>
      <c r="Y2191" s="247" t="s">
        <v>51</v>
      </c>
      <c r="Z2191" s="13"/>
      <c r="AA2191" s="13"/>
      <c r="AB2191" s="13">
        <v>6</v>
      </c>
      <c r="AC2191" s="13"/>
      <c r="AD2191" s="13"/>
    </row>
    <row r="2192" spans="1:31" ht="36" hidden="1" customHeight="1">
      <c r="A2192" s="32">
        <v>284</v>
      </c>
      <c r="B2192" s="250" t="s">
        <v>6411</v>
      </c>
      <c r="C2192" s="250" t="s">
        <v>6412</v>
      </c>
      <c r="D2192" s="250" t="s">
        <v>32</v>
      </c>
      <c r="E2192" s="250" t="s">
        <v>6406</v>
      </c>
      <c r="F2192" s="24">
        <v>7014417</v>
      </c>
      <c r="G2192" s="250"/>
      <c r="H2192" s="250"/>
      <c r="I2192" s="250"/>
      <c r="J2192" s="250"/>
      <c r="K2192" s="250"/>
      <c r="L2192" s="250"/>
      <c r="M2192" s="250"/>
      <c r="N2192" s="250"/>
      <c r="O2192" s="250"/>
      <c r="P2192" s="250"/>
      <c r="Q2192" s="13"/>
      <c r="R2192" s="250"/>
      <c r="S2192" s="250"/>
      <c r="T2192" s="13"/>
      <c r="U2192" s="13"/>
      <c r="V2192" s="243">
        <f t="shared" si="70"/>
        <v>1082.3245431</v>
      </c>
      <c r="W2192" s="30">
        <f t="shared" si="71"/>
        <v>0</v>
      </c>
      <c r="X2192" s="59">
        <v>1082.3245431</v>
      </c>
      <c r="Y2192" s="11" t="s">
        <v>51</v>
      </c>
      <c r="Z2192" s="13"/>
      <c r="AA2192" s="13"/>
      <c r="AB2192" s="13">
        <v>5</v>
      </c>
      <c r="AC2192" s="13"/>
      <c r="AD2192" s="13"/>
    </row>
    <row r="2193" spans="1:31" ht="36" hidden="1" customHeight="1">
      <c r="A2193" s="32">
        <v>285</v>
      </c>
      <c r="B2193" s="250" t="s">
        <v>6413</v>
      </c>
      <c r="C2193" s="250" t="s">
        <v>6414</v>
      </c>
      <c r="D2193" s="250" t="s">
        <v>539</v>
      </c>
      <c r="E2193" s="250" t="s">
        <v>1625</v>
      </c>
      <c r="F2193" s="24">
        <v>6757528</v>
      </c>
      <c r="G2193" s="250"/>
      <c r="H2193" s="250"/>
      <c r="I2193" s="250"/>
      <c r="J2193" s="250"/>
      <c r="K2193" s="250"/>
      <c r="L2193" s="250"/>
      <c r="M2193" s="250"/>
      <c r="N2193" s="250"/>
      <c r="O2193" s="250"/>
      <c r="P2193" s="250"/>
      <c r="Q2193" s="13"/>
      <c r="R2193" s="250"/>
      <c r="S2193" s="250"/>
      <c r="T2193" s="13"/>
      <c r="U2193" s="13"/>
      <c r="V2193" s="243">
        <f t="shared" si="70"/>
        <v>1042.6865704000002</v>
      </c>
      <c r="W2193" s="30">
        <f t="shared" si="71"/>
        <v>0</v>
      </c>
      <c r="X2193" s="59">
        <v>1042.6865704000002</v>
      </c>
      <c r="Y2193" s="247" t="s">
        <v>51</v>
      </c>
      <c r="Z2193" s="13"/>
      <c r="AA2193" s="13"/>
      <c r="AB2193" s="13">
        <v>6</v>
      </c>
      <c r="AC2193" s="13"/>
      <c r="AD2193" s="13"/>
    </row>
    <row r="2194" spans="1:31" ht="36" hidden="1" customHeight="1">
      <c r="A2194" s="32">
        <v>286</v>
      </c>
      <c r="B2194" s="250" t="s">
        <v>6415</v>
      </c>
      <c r="C2194" s="250" t="s">
        <v>6416</v>
      </c>
      <c r="D2194" s="250" t="s">
        <v>32</v>
      </c>
      <c r="E2194" s="250" t="s">
        <v>125</v>
      </c>
      <c r="F2194" s="24">
        <v>6626150</v>
      </c>
      <c r="G2194" s="250"/>
      <c r="H2194" s="250"/>
      <c r="I2194" s="250"/>
      <c r="J2194" s="250"/>
      <c r="K2194" s="250"/>
      <c r="L2194" s="250"/>
      <c r="M2194" s="250"/>
      <c r="N2194" s="250"/>
      <c r="O2194" s="250"/>
      <c r="P2194" s="250"/>
      <c r="Q2194" s="13"/>
      <c r="R2194" s="250"/>
      <c r="S2194" s="250"/>
      <c r="T2194" s="13"/>
      <c r="U2194" s="13"/>
      <c r="V2194" s="243">
        <f t="shared" si="70"/>
        <v>1022.4149450000001</v>
      </c>
      <c r="W2194" s="30">
        <f t="shared" si="71"/>
        <v>0</v>
      </c>
      <c r="X2194" s="59">
        <v>1022.4149450000001</v>
      </c>
      <c r="Y2194" s="11" t="s">
        <v>51</v>
      </c>
      <c r="Z2194" s="13"/>
      <c r="AA2194" s="13"/>
      <c r="AB2194" s="13">
        <v>5</v>
      </c>
      <c r="AC2194" s="13"/>
      <c r="AD2194" s="13"/>
    </row>
    <row r="2195" spans="1:31" ht="36" hidden="1" customHeight="1">
      <c r="A2195" s="32">
        <v>287</v>
      </c>
      <c r="B2195" s="250" t="s">
        <v>6417</v>
      </c>
      <c r="C2195" s="250" t="s">
        <v>6418</v>
      </c>
      <c r="D2195" s="250" t="s">
        <v>32</v>
      </c>
      <c r="E2195" s="250" t="s">
        <v>1284</v>
      </c>
      <c r="F2195" s="24">
        <v>6526930</v>
      </c>
      <c r="G2195" s="250"/>
      <c r="H2195" s="250"/>
      <c r="I2195" s="250"/>
      <c r="J2195" s="250"/>
      <c r="K2195" s="250"/>
      <c r="L2195" s="250"/>
      <c r="M2195" s="250"/>
      <c r="N2195" s="250"/>
      <c r="O2195" s="250"/>
      <c r="P2195" s="250"/>
      <c r="Q2195" s="13"/>
      <c r="R2195" s="250"/>
      <c r="S2195" s="250"/>
      <c r="T2195" s="13"/>
      <c r="U2195" s="13"/>
      <c r="V2195" s="243">
        <f t="shared" si="70"/>
        <v>1007.1052990000001</v>
      </c>
      <c r="W2195" s="30">
        <f t="shared" si="71"/>
        <v>0</v>
      </c>
      <c r="X2195" s="59">
        <v>1007.1052990000001</v>
      </c>
      <c r="Y2195" s="11" t="s">
        <v>51</v>
      </c>
      <c r="Z2195" s="13"/>
      <c r="AA2195" s="13"/>
      <c r="AB2195" s="13">
        <v>5</v>
      </c>
      <c r="AC2195" s="13"/>
      <c r="AD2195" s="13"/>
    </row>
    <row r="2196" spans="1:31" ht="36" hidden="1" customHeight="1">
      <c r="A2196" s="32">
        <v>288</v>
      </c>
      <c r="B2196" s="250" t="s">
        <v>6419</v>
      </c>
      <c r="C2196" s="250" t="s">
        <v>6420</v>
      </c>
      <c r="D2196" s="250" t="s">
        <v>32</v>
      </c>
      <c r="E2196" s="250" t="s">
        <v>1284</v>
      </c>
      <c r="F2196" s="24">
        <v>6511599</v>
      </c>
      <c r="G2196" s="250"/>
      <c r="H2196" s="250"/>
      <c r="I2196" s="250"/>
      <c r="J2196" s="250"/>
      <c r="K2196" s="250"/>
      <c r="L2196" s="250"/>
      <c r="M2196" s="250"/>
      <c r="N2196" s="250"/>
      <c r="O2196" s="250"/>
      <c r="P2196" s="250"/>
      <c r="Q2196" s="13"/>
      <c r="R2196" s="250"/>
      <c r="S2196" s="250"/>
      <c r="T2196" s="13"/>
      <c r="U2196" s="13"/>
      <c r="V2196" s="243">
        <f t="shared" si="70"/>
        <v>1004.7397257000001</v>
      </c>
      <c r="W2196" s="30">
        <f t="shared" si="71"/>
        <v>0</v>
      </c>
      <c r="X2196" s="59">
        <v>1004.7397257000001</v>
      </c>
      <c r="Y2196" s="11" t="s">
        <v>51</v>
      </c>
      <c r="Z2196" s="13"/>
      <c r="AA2196" s="13"/>
      <c r="AB2196" s="13">
        <v>5</v>
      </c>
      <c r="AC2196" s="13"/>
      <c r="AD2196" s="13"/>
    </row>
    <row r="2197" spans="1:31" ht="36" hidden="1" customHeight="1">
      <c r="A2197" s="32">
        <v>289</v>
      </c>
      <c r="B2197" s="250" t="s">
        <v>6421</v>
      </c>
      <c r="C2197" s="250" t="s">
        <v>6422</v>
      </c>
      <c r="D2197" s="250" t="s">
        <v>32</v>
      </c>
      <c r="E2197" s="250" t="s">
        <v>6423</v>
      </c>
      <c r="F2197" s="24">
        <v>387852075</v>
      </c>
      <c r="G2197" s="250"/>
      <c r="H2197" s="250"/>
      <c r="I2197" s="250"/>
      <c r="J2197" s="250"/>
      <c r="K2197" s="250"/>
      <c r="L2197" s="250"/>
      <c r="M2197" s="250"/>
      <c r="N2197" s="250"/>
      <c r="O2197" s="250"/>
      <c r="P2197" s="250"/>
      <c r="Q2197" s="13"/>
      <c r="R2197" s="250"/>
      <c r="S2197" s="250"/>
      <c r="T2197" s="13"/>
      <c r="U2197" s="13"/>
      <c r="V2197" s="243">
        <f t="shared" si="70"/>
        <v>59845.575172500001</v>
      </c>
      <c r="W2197" s="30">
        <f t="shared" si="71"/>
        <v>0</v>
      </c>
      <c r="X2197" s="59">
        <v>59845.575172500001</v>
      </c>
      <c r="Y2197" s="11" t="s">
        <v>51</v>
      </c>
      <c r="Z2197" s="13"/>
      <c r="AA2197" s="13"/>
      <c r="AB2197" s="13">
        <v>5</v>
      </c>
      <c r="AC2197" s="13"/>
      <c r="AD2197" s="13"/>
    </row>
    <row r="2198" spans="1:31" ht="36" hidden="1" customHeight="1">
      <c r="A2198" s="32">
        <v>290</v>
      </c>
      <c r="B2198" s="250" t="s">
        <v>6424</v>
      </c>
      <c r="C2198" s="250" t="s">
        <v>6425</v>
      </c>
      <c r="D2198" s="250" t="s">
        <v>32</v>
      </c>
      <c r="E2198" s="250"/>
      <c r="F2198" s="24">
        <v>19114860</v>
      </c>
      <c r="G2198" s="250"/>
      <c r="H2198" s="250"/>
      <c r="I2198" s="250"/>
      <c r="J2198" s="250"/>
      <c r="K2198" s="250"/>
      <c r="L2198" s="250"/>
      <c r="M2198" s="250"/>
      <c r="N2198" s="250"/>
      <c r="O2198" s="250"/>
      <c r="P2198" s="250"/>
      <c r="Q2198" s="13"/>
      <c r="R2198" s="250"/>
      <c r="S2198" s="250"/>
      <c r="T2198" s="13"/>
      <c r="U2198" s="13"/>
      <c r="V2198" s="243">
        <f t="shared" si="70"/>
        <v>2949.4228980000003</v>
      </c>
      <c r="W2198" s="30">
        <f t="shared" si="71"/>
        <v>0</v>
      </c>
      <c r="X2198" s="59">
        <v>2949.4228980000003</v>
      </c>
      <c r="Y2198" s="11" t="s">
        <v>51</v>
      </c>
      <c r="Z2198" s="13"/>
      <c r="AA2198" s="13"/>
      <c r="AB2198" s="13">
        <v>5</v>
      </c>
      <c r="AC2198" s="13"/>
      <c r="AD2198" s="13"/>
    </row>
    <row r="2199" spans="1:31" ht="36" hidden="1" customHeight="1">
      <c r="A2199" s="32">
        <v>291</v>
      </c>
      <c r="B2199" s="250" t="s">
        <v>6426</v>
      </c>
      <c r="C2199" s="250" t="s">
        <v>6427</v>
      </c>
      <c r="D2199" s="250" t="s">
        <v>32</v>
      </c>
      <c r="E2199" s="250"/>
      <c r="F2199" s="24">
        <v>8568074</v>
      </c>
      <c r="G2199" s="250"/>
      <c r="H2199" s="250"/>
      <c r="I2199" s="250"/>
      <c r="J2199" s="250"/>
      <c r="K2199" s="250"/>
      <c r="L2199" s="250"/>
      <c r="M2199" s="250"/>
      <c r="N2199" s="250"/>
      <c r="O2199" s="250"/>
      <c r="P2199" s="250"/>
      <c r="Q2199" s="13"/>
      <c r="R2199" s="250"/>
      <c r="S2199" s="250"/>
      <c r="T2199" s="13"/>
      <c r="U2199" s="13"/>
      <c r="V2199" s="243">
        <f t="shared" si="70"/>
        <v>1322.0538182</v>
      </c>
      <c r="W2199" s="30">
        <f t="shared" si="71"/>
        <v>0</v>
      </c>
      <c r="X2199" s="59">
        <v>1322.0538182</v>
      </c>
      <c r="Y2199" s="11" t="s">
        <v>51</v>
      </c>
      <c r="Z2199" s="13"/>
      <c r="AA2199" s="13"/>
      <c r="AB2199" s="13">
        <v>5</v>
      </c>
      <c r="AC2199" s="13"/>
      <c r="AD2199" s="13"/>
    </row>
    <row r="2200" spans="1:31" ht="66" hidden="1" customHeight="1">
      <c r="A2200" s="32">
        <v>292</v>
      </c>
      <c r="B2200" s="250" t="s">
        <v>6428</v>
      </c>
      <c r="C2200" s="250" t="s">
        <v>6429</v>
      </c>
      <c r="D2200" s="250" t="s">
        <v>402</v>
      </c>
      <c r="E2200" s="250"/>
      <c r="F2200" s="250">
        <v>6172969</v>
      </c>
      <c r="G2200" s="250"/>
      <c r="H2200" s="250"/>
      <c r="I2200" s="250"/>
      <c r="J2200" s="250"/>
      <c r="K2200" s="250"/>
      <c r="L2200" s="250"/>
      <c r="M2200" s="250"/>
      <c r="N2200" s="250"/>
      <c r="O2200" s="250"/>
      <c r="P2200" s="250"/>
      <c r="Q2200" s="13"/>
      <c r="R2200" s="250"/>
      <c r="S2200" s="250"/>
      <c r="T2200" s="13"/>
      <c r="U2200" s="13"/>
      <c r="V2200" s="243">
        <f t="shared" si="70"/>
        <v>952.48911670000007</v>
      </c>
      <c r="W2200" s="30">
        <f t="shared" si="71"/>
        <v>0</v>
      </c>
      <c r="X2200" s="59">
        <v>952.48911670000007</v>
      </c>
      <c r="Y2200" s="247" t="s">
        <v>51</v>
      </c>
      <c r="Z2200" s="13"/>
      <c r="AA2200" s="13"/>
      <c r="AB2200" s="13">
        <v>6</v>
      </c>
      <c r="AC2200" s="13"/>
      <c r="AD2200" s="13"/>
    </row>
    <row r="2201" spans="1:31" ht="36" hidden="1" customHeight="1">
      <c r="A2201" s="32">
        <v>293</v>
      </c>
      <c r="B2201" s="250" t="s">
        <v>6430</v>
      </c>
      <c r="C2201" s="250" t="s">
        <v>6431</v>
      </c>
      <c r="D2201" s="250" t="s">
        <v>402</v>
      </c>
      <c r="E2201" s="250"/>
      <c r="F2201" s="250">
        <v>5947796</v>
      </c>
      <c r="G2201" s="250"/>
      <c r="H2201" s="250"/>
      <c r="I2201" s="250"/>
      <c r="J2201" s="250"/>
      <c r="K2201" s="250"/>
      <c r="L2201" s="250"/>
      <c r="M2201" s="250"/>
      <c r="N2201" s="250"/>
      <c r="O2201" s="250"/>
      <c r="P2201" s="250"/>
      <c r="Q2201" s="13"/>
      <c r="R2201" s="250"/>
      <c r="S2201" s="250"/>
      <c r="T2201" s="13"/>
      <c r="U2201" s="13"/>
      <c r="V2201" s="243">
        <f t="shared" si="70"/>
        <v>917.74492280000004</v>
      </c>
      <c r="W2201" s="30">
        <f t="shared" si="71"/>
        <v>0</v>
      </c>
      <c r="X2201" s="59">
        <v>917.74492280000004</v>
      </c>
      <c r="Y2201" s="247" t="s">
        <v>51</v>
      </c>
      <c r="Z2201" s="13"/>
      <c r="AA2201" s="13"/>
      <c r="AB2201" s="13">
        <v>6</v>
      </c>
      <c r="AC2201" s="13"/>
      <c r="AD2201" s="13"/>
    </row>
    <row r="2202" spans="1:31" ht="36" hidden="1" customHeight="1">
      <c r="A2202" s="32">
        <v>294</v>
      </c>
      <c r="B2202" s="250" t="s">
        <v>6432</v>
      </c>
      <c r="C2202" s="250" t="s">
        <v>6433</v>
      </c>
      <c r="D2202" s="250" t="s">
        <v>402</v>
      </c>
      <c r="E2202" s="250"/>
      <c r="F2202" s="250">
        <v>3715205</v>
      </c>
      <c r="G2202" s="250"/>
      <c r="H2202" s="250"/>
      <c r="I2202" s="250"/>
      <c r="J2202" s="250"/>
      <c r="K2202" s="250"/>
      <c r="L2202" s="250"/>
      <c r="M2202" s="250"/>
      <c r="N2202" s="250"/>
      <c r="O2202" s="250"/>
      <c r="P2202" s="250"/>
      <c r="Q2202" s="13"/>
      <c r="R2202" s="250"/>
      <c r="S2202" s="250"/>
      <c r="T2202" s="13"/>
      <c r="U2202" s="13"/>
      <c r="V2202" s="243">
        <f t="shared" si="70"/>
        <v>573.25613150000004</v>
      </c>
      <c r="W2202" s="30">
        <f t="shared" si="71"/>
        <v>0</v>
      </c>
      <c r="X2202" s="59">
        <v>573.25613150000004</v>
      </c>
      <c r="Y2202" s="247" t="s">
        <v>51</v>
      </c>
      <c r="Z2202" s="13"/>
      <c r="AA2202" s="13"/>
      <c r="AB2202" s="13">
        <v>6</v>
      </c>
      <c r="AC2202" s="13"/>
      <c r="AD2202" s="13"/>
    </row>
    <row r="2203" spans="1:31" ht="36" hidden="1" customHeight="1">
      <c r="A2203" s="32">
        <v>295</v>
      </c>
      <c r="B2203" s="250" t="s">
        <v>6434</v>
      </c>
      <c r="C2203" s="250" t="s">
        <v>6435</v>
      </c>
      <c r="D2203" s="250" t="s">
        <v>402</v>
      </c>
      <c r="E2203" s="250"/>
      <c r="F2203" s="250">
        <v>3534129</v>
      </c>
      <c r="G2203" s="250"/>
      <c r="H2203" s="250"/>
      <c r="I2203" s="250"/>
      <c r="J2203" s="250"/>
      <c r="K2203" s="250"/>
      <c r="L2203" s="250"/>
      <c r="M2203" s="250"/>
      <c r="N2203" s="250"/>
      <c r="O2203" s="250"/>
      <c r="P2203" s="250"/>
      <c r="Q2203" s="13"/>
      <c r="R2203" s="250"/>
      <c r="S2203" s="250"/>
      <c r="T2203" s="13"/>
      <c r="U2203" s="13"/>
      <c r="V2203" s="243">
        <f t="shared" si="70"/>
        <v>545.31610469999998</v>
      </c>
      <c r="W2203" s="30">
        <f t="shared" si="71"/>
        <v>0</v>
      </c>
      <c r="X2203" s="59">
        <v>545.31610469999998</v>
      </c>
      <c r="Y2203" s="247" t="s">
        <v>51</v>
      </c>
      <c r="Z2203" s="13"/>
      <c r="AA2203" s="13"/>
      <c r="AB2203" s="13">
        <v>6</v>
      </c>
      <c r="AC2203" s="13"/>
      <c r="AD2203" s="13"/>
    </row>
    <row r="2204" spans="1:31" ht="36" hidden="1" customHeight="1">
      <c r="A2204" s="32">
        <v>296</v>
      </c>
      <c r="B2204" s="250" t="s">
        <v>6436</v>
      </c>
      <c r="C2204" s="250" t="s">
        <v>6437</v>
      </c>
      <c r="D2204" s="250" t="s">
        <v>402</v>
      </c>
      <c r="E2204" s="250"/>
      <c r="F2204" s="250">
        <v>3451649</v>
      </c>
      <c r="G2204" s="250"/>
      <c r="H2204" s="250"/>
      <c r="I2204" s="250"/>
      <c r="J2204" s="250"/>
      <c r="K2204" s="250"/>
      <c r="L2204" s="250"/>
      <c r="M2204" s="250"/>
      <c r="N2204" s="250"/>
      <c r="O2204" s="250"/>
      <c r="P2204" s="250"/>
      <c r="Q2204" s="13"/>
      <c r="R2204" s="250"/>
      <c r="S2204" s="250"/>
      <c r="T2204" s="13"/>
      <c r="U2204" s="13"/>
      <c r="V2204" s="243">
        <f t="shared" si="70"/>
        <v>532.58944070000007</v>
      </c>
      <c r="W2204" s="30">
        <f t="shared" si="71"/>
        <v>0</v>
      </c>
      <c r="X2204" s="59">
        <v>532.58944070000007</v>
      </c>
      <c r="Y2204" s="247" t="s">
        <v>51</v>
      </c>
      <c r="Z2204" s="13"/>
      <c r="AA2204" s="13"/>
      <c r="AB2204" s="13">
        <v>6</v>
      </c>
      <c r="AC2204" s="13"/>
      <c r="AD2204" s="13"/>
    </row>
    <row r="2205" spans="1:31" ht="36" hidden="1" customHeight="1">
      <c r="A2205" s="32">
        <v>297</v>
      </c>
      <c r="B2205" s="250" t="s">
        <v>6438</v>
      </c>
      <c r="C2205" s="250" t="s">
        <v>6439</v>
      </c>
      <c r="D2205" s="250" t="s">
        <v>402</v>
      </c>
      <c r="E2205" s="250"/>
      <c r="F2205" s="250">
        <v>3454775</v>
      </c>
      <c r="G2205" s="250"/>
      <c r="H2205" s="250"/>
      <c r="I2205" s="250"/>
      <c r="J2205" s="250"/>
      <c r="K2205" s="250"/>
      <c r="L2205" s="250"/>
      <c r="M2205" s="250"/>
      <c r="N2205" s="250"/>
      <c r="O2205" s="250"/>
      <c r="P2205" s="250"/>
      <c r="Q2205" s="13"/>
      <c r="R2205" s="250"/>
      <c r="S2205" s="250"/>
      <c r="T2205" s="13"/>
      <c r="U2205" s="13"/>
      <c r="V2205" s="243">
        <f t="shared" si="70"/>
        <v>533.07178250000004</v>
      </c>
      <c r="W2205" s="30">
        <f t="shared" si="71"/>
        <v>0</v>
      </c>
      <c r="X2205" s="59">
        <v>533.07178250000004</v>
      </c>
      <c r="Y2205" s="247" t="s">
        <v>51</v>
      </c>
      <c r="Z2205" s="13"/>
      <c r="AA2205" s="13"/>
      <c r="AB2205" s="13">
        <v>6</v>
      </c>
      <c r="AC2205" s="13"/>
      <c r="AD2205" s="13"/>
    </row>
    <row r="2206" spans="1:31" ht="36" hidden="1" customHeight="1">
      <c r="A2206" s="32">
        <v>298</v>
      </c>
      <c r="B2206" s="250" t="s">
        <v>6440</v>
      </c>
      <c r="C2206" s="250" t="s">
        <v>6441</v>
      </c>
      <c r="D2206" s="250" t="s">
        <v>402</v>
      </c>
      <c r="E2206" s="250"/>
      <c r="F2206" s="250">
        <v>3451433</v>
      </c>
      <c r="G2206" s="250"/>
      <c r="H2206" s="250"/>
      <c r="I2206" s="250"/>
      <c r="J2206" s="250"/>
      <c r="K2206" s="250"/>
      <c r="L2206" s="250"/>
      <c r="M2206" s="250"/>
      <c r="N2206" s="250"/>
      <c r="O2206" s="250"/>
      <c r="P2206" s="250"/>
      <c r="Q2206" s="13"/>
      <c r="R2206" s="250"/>
      <c r="S2206" s="250"/>
      <c r="T2206" s="13"/>
      <c r="U2206" s="13"/>
      <c r="V2206" s="243">
        <f t="shared" si="70"/>
        <v>532.55611190000002</v>
      </c>
      <c r="W2206" s="30">
        <f t="shared" si="71"/>
        <v>0</v>
      </c>
      <c r="X2206" s="59">
        <v>532.55611190000002</v>
      </c>
      <c r="Y2206" s="247" t="s">
        <v>51</v>
      </c>
      <c r="Z2206" s="13"/>
      <c r="AA2206" s="13"/>
      <c r="AB2206" s="13">
        <v>6</v>
      </c>
      <c r="AC2206" s="13"/>
      <c r="AD2206" s="13"/>
    </row>
    <row r="2207" spans="1:31" ht="36" hidden="1" customHeight="1">
      <c r="A2207" s="32">
        <v>299</v>
      </c>
      <c r="B2207" s="250" t="s">
        <v>6442</v>
      </c>
      <c r="C2207" s="250" t="s">
        <v>6443</v>
      </c>
      <c r="D2207" s="250" t="s">
        <v>402</v>
      </c>
      <c r="E2207" s="250"/>
      <c r="F2207" s="250">
        <v>3394533</v>
      </c>
      <c r="G2207" s="250"/>
      <c r="H2207" s="250"/>
      <c r="I2207" s="250"/>
      <c r="J2207" s="250"/>
      <c r="K2207" s="250"/>
      <c r="L2207" s="250"/>
      <c r="M2207" s="250"/>
      <c r="N2207" s="250"/>
      <c r="O2207" s="250"/>
      <c r="P2207" s="250"/>
      <c r="Q2207" s="13"/>
      <c r="R2207" s="250"/>
      <c r="S2207" s="250"/>
      <c r="T2207" s="13"/>
      <c r="U2207" s="13"/>
      <c r="V2207" s="243">
        <f t="shared" si="70"/>
        <v>523.77644190000001</v>
      </c>
      <c r="W2207" s="30">
        <f t="shared" si="71"/>
        <v>0</v>
      </c>
      <c r="X2207" s="59">
        <v>523.77644190000001</v>
      </c>
      <c r="Y2207" s="247" t="s">
        <v>51</v>
      </c>
      <c r="Z2207" s="13"/>
      <c r="AA2207" s="13"/>
      <c r="AB2207" s="13">
        <v>6</v>
      </c>
      <c r="AC2207" s="13"/>
      <c r="AD2207" s="13"/>
    </row>
    <row r="2208" spans="1:31" ht="36" hidden="1" customHeight="1">
      <c r="A2208" s="32">
        <v>300</v>
      </c>
      <c r="B2208" s="250" t="s">
        <v>6444</v>
      </c>
      <c r="C2208" s="250" t="s">
        <v>6445</v>
      </c>
      <c r="D2208" s="250" t="s">
        <v>402</v>
      </c>
      <c r="E2208" s="250"/>
      <c r="F2208" s="250">
        <v>3377407</v>
      </c>
      <c r="G2208" s="250"/>
      <c r="H2208" s="250"/>
      <c r="I2208" s="250"/>
      <c r="J2208" s="250"/>
      <c r="K2208" s="250"/>
      <c r="L2208" s="250"/>
      <c r="M2208" s="250"/>
      <c r="N2208" s="250"/>
      <c r="O2208" s="250"/>
      <c r="P2208" s="250"/>
      <c r="Q2208" s="13"/>
      <c r="R2208" s="250"/>
      <c r="S2208" s="250"/>
      <c r="T2208" s="13"/>
      <c r="U2208" s="13"/>
      <c r="V2208" s="243">
        <f t="shared" si="70"/>
        <v>521.13390010000001</v>
      </c>
      <c r="W2208" s="30">
        <f t="shared" si="71"/>
        <v>0</v>
      </c>
      <c r="X2208" s="59">
        <v>521.13390010000001</v>
      </c>
      <c r="Y2208" s="247" t="s">
        <v>51</v>
      </c>
      <c r="Z2208" s="13">
        <v>57</v>
      </c>
      <c r="AA2208" s="13">
        <v>58</v>
      </c>
      <c r="AB2208" s="13">
        <v>6</v>
      </c>
      <c r="AC2208" s="38" t="s">
        <v>6446</v>
      </c>
      <c r="AD2208" s="13">
        <v>2196</v>
      </c>
      <c r="AE2208" s="10">
        <f>AE2207+1</f>
        <v>1</v>
      </c>
    </row>
    <row r="2209" spans="1:31" ht="36" hidden="1" customHeight="1">
      <c r="A2209" s="32">
        <v>301</v>
      </c>
      <c r="B2209" s="250" t="s">
        <v>6447</v>
      </c>
      <c r="C2209" s="250" t="s">
        <v>6448</v>
      </c>
      <c r="D2209" s="250" t="s">
        <v>402</v>
      </c>
      <c r="E2209" s="250"/>
      <c r="F2209" s="250">
        <v>3296764</v>
      </c>
      <c r="G2209" s="250"/>
      <c r="H2209" s="250"/>
      <c r="I2209" s="250"/>
      <c r="J2209" s="250"/>
      <c r="K2209" s="250"/>
      <c r="L2209" s="250"/>
      <c r="M2209" s="250"/>
      <c r="N2209" s="250"/>
      <c r="O2209" s="250"/>
      <c r="P2209" s="250"/>
      <c r="Q2209" s="13"/>
      <c r="R2209" s="250"/>
      <c r="S2209" s="250"/>
      <c r="T2209" s="13"/>
      <c r="U2209" s="13"/>
      <c r="V2209" s="243">
        <f t="shared" si="70"/>
        <v>508.69068520000002</v>
      </c>
      <c r="W2209" s="30">
        <f t="shared" si="71"/>
        <v>0</v>
      </c>
      <c r="X2209" s="59">
        <v>508.69068520000002</v>
      </c>
      <c r="Y2209" s="247" t="s">
        <v>51</v>
      </c>
      <c r="Z2209" s="13">
        <v>57</v>
      </c>
      <c r="AA2209" s="13">
        <v>58</v>
      </c>
      <c r="AB2209" s="13">
        <v>6</v>
      </c>
      <c r="AC2209" s="38" t="s">
        <v>6449</v>
      </c>
      <c r="AD2209" s="13">
        <v>3029</v>
      </c>
      <c r="AE2209" s="10">
        <f>AE2208+1</f>
        <v>2</v>
      </c>
    </row>
    <row r="2210" spans="1:31" ht="36" hidden="1" customHeight="1">
      <c r="A2210" s="32">
        <v>302</v>
      </c>
      <c r="B2210" s="250" t="s">
        <v>6450</v>
      </c>
      <c r="C2210" s="250" t="s">
        <v>6451</v>
      </c>
      <c r="D2210" s="250" t="s">
        <v>402</v>
      </c>
      <c r="E2210" s="250"/>
      <c r="F2210" s="250">
        <v>3259179</v>
      </c>
      <c r="G2210" s="250"/>
      <c r="H2210" s="250"/>
      <c r="I2210" s="250"/>
      <c r="J2210" s="250"/>
      <c r="K2210" s="250"/>
      <c r="L2210" s="250"/>
      <c r="M2210" s="250"/>
      <c r="N2210" s="250"/>
      <c r="O2210" s="250"/>
      <c r="P2210" s="250"/>
      <c r="Q2210" s="13"/>
      <c r="R2210" s="250"/>
      <c r="S2210" s="250"/>
      <c r="T2210" s="13"/>
      <c r="U2210" s="13"/>
      <c r="V2210" s="243">
        <f t="shared" si="70"/>
        <v>502.89131970000005</v>
      </c>
      <c r="W2210" s="30">
        <f t="shared" si="71"/>
        <v>0</v>
      </c>
      <c r="X2210" s="59">
        <v>502.89131970000005</v>
      </c>
      <c r="Y2210" s="247" t="s">
        <v>51</v>
      </c>
      <c r="Z2210" s="13"/>
      <c r="AA2210" s="13"/>
      <c r="AB2210" s="13">
        <v>6</v>
      </c>
      <c r="AC2210" s="13"/>
      <c r="AD2210" s="13"/>
    </row>
    <row r="2211" spans="1:31" ht="36" hidden="1" customHeight="1">
      <c r="A2211" s="32">
        <v>1</v>
      </c>
      <c r="B2211" s="118" t="s">
        <v>6452</v>
      </c>
      <c r="C2211" s="118" t="s">
        <v>6453</v>
      </c>
      <c r="D2211" s="118" t="s">
        <v>1822</v>
      </c>
      <c r="E2211" s="118" t="s">
        <v>6454</v>
      </c>
      <c r="F2211" s="31">
        <v>100001700</v>
      </c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31"/>
      <c r="S2211" s="31"/>
      <c r="T2211" s="31"/>
      <c r="U2211" s="31"/>
      <c r="V2211" s="243">
        <f t="shared" si="70"/>
        <v>15430.262310000002</v>
      </c>
      <c r="W2211" s="31">
        <v>15430.262310000002</v>
      </c>
      <c r="X2211" s="31">
        <f>IF(Y2211="EVN",V2211,W2211)</f>
        <v>15430.262310000002</v>
      </c>
      <c r="Y2211" s="11" t="s">
        <v>34</v>
      </c>
      <c r="Z2211" s="31">
        <v>58</v>
      </c>
      <c r="AA2211" s="31">
        <v>42</v>
      </c>
      <c r="AB2211" s="31">
        <v>5</v>
      </c>
      <c r="AC2211" s="31" t="s">
        <v>6455</v>
      </c>
      <c r="AD2211" s="31">
        <v>3075</v>
      </c>
    </row>
    <row r="2212" spans="1:31" ht="36" hidden="1" customHeight="1">
      <c r="A2212" s="32">
        <v>2</v>
      </c>
      <c r="B2212" s="118" t="s">
        <v>6456</v>
      </c>
      <c r="C2212" s="118" t="s">
        <v>6457</v>
      </c>
      <c r="D2212" s="118" t="s">
        <v>1822</v>
      </c>
      <c r="E2212" s="118" t="s">
        <v>6458</v>
      </c>
      <c r="F2212" s="31">
        <v>75380800</v>
      </c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243">
        <f t="shared" si="70"/>
        <v>11631.257440000001</v>
      </c>
      <c r="W2212" s="31">
        <v>11631.257440000001</v>
      </c>
      <c r="X2212" s="31">
        <f t="shared" ref="X2212:X2275" si="72">IF(Y2212="EVN",V2212,W2212)</f>
        <v>11631.257440000001</v>
      </c>
      <c r="Y2212" s="11" t="s">
        <v>34</v>
      </c>
      <c r="Z2212" s="31">
        <v>58</v>
      </c>
      <c r="AA2212" s="31">
        <v>42</v>
      </c>
      <c r="AB2212" s="31">
        <v>5</v>
      </c>
      <c r="AC2212" s="31" t="s">
        <v>6459</v>
      </c>
      <c r="AD2212" s="31">
        <v>1760</v>
      </c>
    </row>
    <row r="2213" spans="1:31" ht="36" hidden="1" customHeight="1">
      <c r="A2213" s="32">
        <v>3</v>
      </c>
      <c r="B2213" s="118" t="s">
        <v>6460</v>
      </c>
      <c r="C2213" s="118" t="s">
        <v>6461</v>
      </c>
      <c r="D2213" s="118" t="s">
        <v>1822</v>
      </c>
      <c r="E2213" s="118" t="s">
        <v>6458</v>
      </c>
      <c r="F2213" s="31">
        <v>74916300</v>
      </c>
      <c r="G2213" s="31"/>
      <c r="H2213" s="31"/>
      <c r="I2213" s="31"/>
      <c r="J2213" s="31"/>
      <c r="K2213" s="31"/>
      <c r="L2213" s="31"/>
      <c r="M2213" s="31"/>
      <c r="N2213" s="31"/>
      <c r="O2213" s="31"/>
      <c r="P2213" s="31"/>
      <c r="Q2213" s="31"/>
      <c r="R2213" s="31"/>
      <c r="S2213" s="31"/>
      <c r="T2213" s="31"/>
      <c r="U2213" s="31"/>
      <c r="V2213" s="243">
        <f t="shared" si="70"/>
        <v>11559.58509</v>
      </c>
      <c r="W2213" s="31">
        <v>11559.58509</v>
      </c>
      <c r="X2213" s="31">
        <f t="shared" si="72"/>
        <v>11559.58509</v>
      </c>
      <c r="Y2213" s="11" t="s">
        <v>34</v>
      </c>
      <c r="Z2213" s="31">
        <v>58</v>
      </c>
      <c r="AA2213" s="31">
        <v>42</v>
      </c>
      <c r="AB2213" s="31">
        <v>5</v>
      </c>
      <c r="AC2213" s="31" t="s">
        <v>6462</v>
      </c>
      <c r="AD2213" s="31">
        <v>3092</v>
      </c>
    </row>
    <row r="2214" spans="1:31" ht="36" hidden="1" customHeight="1">
      <c r="A2214" s="32">
        <v>4</v>
      </c>
      <c r="B2214" s="118" t="s">
        <v>6463</v>
      </c>
      <c r="C2214" s="118" t="s">
        <v>6464</v>
      </c>
      <c r="D2214" s="118" t="s">
        <v>1822</v>
      </c>
      <c r="E2214" s="118" t="s">
        <v>3483</v>
      </c>
      <c r="F2214" s="31">
        <v>70812700</v>
      </c>
      <c r="G2214" s="31"/>
      <c r="H2214" s="31"/>
      <c r="I2214" s="31"/>
      <c r="J2214" s="31"/>
      <c r="K2214" s="31"/>
      <c r="L2214" s="31"/>
      <c r="M2214" s="31"/>
      <c r="N2214" s="31"/>
      <c r="O2214" s="31"/>
      <c r="P2214" s="31"/>
      <c r="Q2214" s="31"/>
      <c r="R2214" s="31"/>
      <c r="S2214" s="31"/>
      <c r="T2214" s="31"/>
      <c r="U2214" s="31"/>
      <c r="V2214" s="243">
        <f t="shared" si="70"/>
        <v>10926.39961</v>
      </c>
      <c r="W2214" s="31">
        <v>10926.39961</v>
      </c>
      <c r="X2214" s="31">
        <f t="shared" si="72"/>
        <v>10926.39961</v>
      </c>
      <c r="Y2214" s="11" t="s">
        <v>34</v>
      </c>
      <c r="Z2214" s="31">
        <v>58</v>
      </c>
      <c r="AA2214" s="31">
        <v>42</v>
      </c>
      <c r="AB2214" s="31">
        <v>5</v>
      </c>
      <c r="AC2214" s="31" t="s">
        <v>6465</v>
      </c>
      <c r="AD2214" s="31">
        <v>1761</v>
      </c>
    </row>
    <row r="2215" spans="1:31" ht="36" hidden="1" customHeight="1">
      <c r="A2215" s="32">
        <v>5</v>
      </c>
      <c r="B2215" s="118" t="s">
        <v>6466</v>
      </c>
      <c r="C2215" s="118" t="s">
        <v>6467</v>
      </c>
      <c r="D2215" s="118" t="s">
        <v>1822</v>
      </c>
      <c r="E2215" s="118" t="s">
        <v>6468</v>
      </c>
      <c r="F2215" s="31">
        <v>49209600</v>
      </c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1"/>
      <c r="S2215" s="31"/>
      <c r="T2215" s="31"/>
      <c r="U2215" s="31"/>
      <c r="V2215" s="243">
        <f t="shared" si="70"/>
        <v>7593.0412800000004</v>
      </c>
      <c r="W2215" s="31">
        <v>7593.0412800000004</v>
      </c>
      <c r="X2215" s="31">
        <f t="shared" si="72"/>
        <v>7593.0412800000004</v>
      </c>
      <c r="Y2215" s="11" t="s">
        <v>34</v>
      </c>
      <c r="Z2215" s="31">
        <v>58</v>
      </c>
      <c r="AA2215" s="31">
        <v>42</v>
      </c>
      <c r="AB2215" s="31">
        <v>5</v>
      </c>
      <c r="AC2215" s="31" t="s">
        <v>6469</v>
      </c>
      <c r="AD2215" s="31">
        <v>1783</v>
      </c>
    </row>
    <row r="2216" spans="1:31" ht="36" hidden="1" customHeight="1">
      <c r="A2216" s="32">
        <v>6</v>
      </c>
      <c r="B2216" s="118" t="s">
        <v>6470</v>
      </c>
      <c r="C2216" s="118" t="s">
        <v>6471</v>
      </c>
      <c r="D2216" s="118" t="s">
        <v>1822</v>
      </c>
      <c r="E2216" s="118" t="s">
        <v>6472</v>
      </c>
      <c r="F2216" s="31">
        <v>36032000</v>
      </c>
      <c r="G2216" s="31"/>
      <c r="H2216" s="31"/>
      <c r="I2216" s="31"/>
      <c r="J2216" s="31"/>
      <c r="K2216" s="31"/>
      <c r="L2216" s="31"/>
      <c r="M2216" s="31"/>
      <c r="N2216" s="31"/>
      <c r="O2216" s="31"/>
      <c r="P2216" s="31"/>
      <c r="Q2216" s="31"/>
      <c r="R2216" s="31"/>
      <c r="S2216" s="31"/>
      <c r="T2216" s="31"/>
      <c r="U2216" s="31"/>
      <c r="V2216" s="243">
        <f t="shared" si="70"/>
        <v>5559.7376000000004</v>
      </c>
      <c r="W2216" s="31">
        <v>5559.7376000000004</v>
      </c>
      <c r="X2216" s="31">
        <f t="shared" si="72"/>
        <v>5559.7376000000004</v>
      </c>
      <c r="Y2216" s="11" t="s">
        <v>34</v>
      </c>
      <c r="Z2216" s="31">
        <v>58</v>
      </c>
      <c r="AA2216" s="31">
        <v>42</v>
      </c>
      <c r="AB2216" s="31">
        <v>5</v>
      </c>
      <c r="AC2216" s="31" t="s">
        <v>6473</v>
      </c>
      <c r="AD2216" s="31">
        <v>1791</v>
      </c>
    </row>
    <row r="2217" spans="1:31" ht="36" hidden="1" customHeight="1">
      <c r="A2217" s="32">
        <v>7</v>
      </c>
      <c r="B2217" s="118" t="s">
        <v>6474</v>
      </c>
      <c r="C2217" s="118" t="s">
        <v>6475</v>
      </c>
      <c r="D2217" s="118" t="s">
        <v>1822</v>
      </c>
      <c r="E2217" s="118" t="s">
        <v>6476</v>
      </c>
      <c r="F2217" s="31">
        <v>31571000</v>
      </c>
      <c r="G2217" s="31"/>
      <c r="H2217" s="31"/>
      <c r="I2217" s="31"/>
      <c r="J2217" s="31"/>
      <c r="K2217" s="31"/>
      <c r="L2217" s="31"/>
      <c r="M2217" s="31"/>
      <c r="N2217" s="31"/>
      <c r="O2217" s="31"/>
      <c r="P2217" s="31"/>
      <c r="Q2217" s="31"/>
      <c r="R2217" s="31"/>
      <c r="S2217" s="31"/>
      <c r="T2217" s="31"/>
      <c r="U2217" s="31"/>
      <c r="V2217" s="243">
        <f t="shared" si="70"/>
        <v>4871.4053000000004</v>
      </c>
      <c r="W2217" s="31">
        <v>4871.4053000000004</v>
      </c>
      <c r="X2217" s="31">
        <f t="shared" si="72"/>
        <v>4871.4053000000004</v>
      </c>
      <c r="Y2217" s="11" t="s">
        <v>34</v>
      </c>
      <c r="Z2217" s="31">
        <v>58</v>
      </c>
      <c r="AA2217" s="31">
        <v>42</v>
      </c>
      <c r="AB2217" s="31">
        <v>5</v>
      </c>
      <c r="AC2217" s="31" t="s">
        <v>6477</v>
      </c>
      <c r="AD2217" s="31">
        <v>1757</v>
      </c>
    </row>
    <row r="2218" spans="1:31" ht="36" hidden="1" customHeight="1">
      <c r="A2218" s="32">
        <v>8</v>
      </c>
      <c r="B2218" s="118" t="s">
        <v>6478</v>
      </c>
      <c r="C2218" s="118" t="s">
        <v>6479</v>
      </c>
      <c r="D2218" s="118" t="s">
        <v>1822</v>
      </c>
      <c r="E2218" s="118" t="s">
        <v>6480</v>
      </c>
      <c r="F2218" s="31">
        <v>30906000</v>
      </c>
      <c r="G2218" s="31"/>
      <c r="H2218" s="31"/>
      <c r="I2218" s="31"/>
      <c r="J2218" s="31"/>
      <c r="K2218" s="31"/>
      <c r="L2218" s="31"/>
      <c r="M2218" s="31"/>
      <c r="N2218" s="31"/>
      <c r="O2218" s="31"/>
      <c r="P2218" s="31"/>
      <c r="Q2218" s="31"/>
      <c r="R2218" s="31"/>
      <c r="S2218" s="31"/>
      <c r="T2218" s="31"/>
      <c r="U2218" s="31"/>
      <c r="V2218" s="243">
        <f t="shared" si="70"/>
        <v>4768.7957999999999</v>
      </c>
      <c r="W2218" s="31">
        <v>4768.7957999999999</v>
      </c>
      <c r="X2218" s="31">
        <f t="shared" si="72"/>
        <v>4768.7957999999999</v>
      </c>
      <c r="Y2218" s="11" t="s">
        <v>34</v>
      </c>
      <c r="Z2218" s="31">
        <v>58</v>
      </c>
      <c r="AA2218" s="31">
        <v>42</v>
      </c>
      <c r="AB2218" s="31">
        <v>5</v>
      </c>
      <c r="AC2218" s="31" t="s">
        <v>6481</v>
      </c>
      <c r="AD2218" s="31">
        <v>1756</v>
      </c>
    </row>
    <row r="2219" spans="1:31" ht="36" hidden="1" customHeight="1">
      <c r="A2219" s="32">
        <v>9</v>
      </c>
      <c r="B2219" s="118" t="s">
        <v>6482</v>
      </c>
      <c r="C2219" s="118" t="s">
        <v>6483</v>
      </c>
      <c r="D2219" s="118" t="s">
        <v>1822</v>
      </c>
      <c r="E2219" s="118" t="s">
        <v>6472</v>
      </c>
      <c r="F2219" s="31">
        <v>26401600</v>
      </c>
      <c r="G2219" s="31"/>
      <c r="H2219" s="31"/>
      <c r="I2219" s="31"/>
      <c r="J2219" s="31"/>
      <c r="K2219" s="31"/>
      <c r="L2219" s="31"/>
      <c r="M2219" s="31"/>
      <c r="N2219" s="31"/>
      <c r="O2219" s="31"/>
      <c r="P2219" s="31"/>
      <c r="Q2219" s="31"/>
      <c r="R2219" s="31"/>
      <c r="S2219" s="31"/>
      <c r="T2219" s="31"/>
      <c r="U2219" s="31"/>
      <c r="V2219" s="243">
        <f t="shared" si="70"/>
        <v>4073.7668800000001</v>
      </c>
      <c r="W2219" s="31">
        <v>4073.7668800000001</v>
      </c>
      <c r="X2219" s="31">
        <f t="shared" si="72"/>
        <v>4073.7668800000001</v>
      </c>
      <c r="Y2219" s="11" t="s">
        <v>34</v>
      </c>
      <c r="Z2219" s="31">
        <v>58</v>
      </c>
      <c r="AA2219" s="31">
        <v>42</v>
      </c>
      <c r="AB2219" s="31">
        <v>5</v>
      </c>
      <c r="AC2219" s="31" t="s">
        <v>6484</v>
      </c>
      <c r="AD2219" s="31">
        <v>1759</v>
      </c>
    </row>
    <row r="2220" spans="1:31" ht="36" hidden="1" customHeight="1">
      <c r="A2220" s="32">
        <v>10</v>
      </c>
      <c r="B2220" s="118" t="s">
        <v>6485</v>
      </c>
      <c r="C2220" s="118" t="s">
        <v>6486</v>
      </c>
      <c r="D2220" s="118" t="s">
        <v>1822</v>
      </c>
      <c r="E2220" s="118" t="s">
        <v>6487</v>
      </c>
      <c r="F2220" s="31">
        <v>25246700</v>
      </c>
      <c r="G2220" s="31"/>
      <c r="H2220" s="31"/>
      <c r="I2220" s="31"/>
      <c r="J2220" s="31"/>
      <c r="K2220" s="31"/>
      <c r="L2220" s="31"/>
      <c r="M2220" s="31"/>
      <c r="N2220" s="31"/>
      <c r="O2220" s="31"/>
      <c r="P2220" s="31"/>
      <c r="Q2220" s="31"/>
      <c r="R2220" s="31"/>
      <c r="S2220" s="31"/>
      <c r="T2220" s="31"/>
      <c r="U2220" s="31"/>
      <c r="V2220" s="243">
        <f t="shared" si="70"/>
        <v>3895.5658100000001</v>
      </c>
      <c r="W2220" s="31">
        <v>3895.5658100000001</v>
      </c>
      <c r="X2220" s="31">
        <f t="shared" si="72"/>
        <v>3895.5658100000001</v>
      </c>
      <c r="Y2220" s="11" t="s">
        <v>34</v>
      </c>
      <c r="Z2220" s="31">
        <v>58</v>
      </c>
      <c r="AA2220" s="31">
        <v>42</v>
      </c>
      <c r="AB2220" s="31">
        <v>5</v>
      </c>
      <c r="AC2220" s="31" t="s">
        <v>6488</v>
      </c>
      <c r="AD2220" s="31">
        <v>1758</v>
      </c>
    </row>
    <row r="2221" spans="1:31" ht="36" hidden="1" customHeight="1">
      <c r="A2221" s="32">
        <v>11</v>
      </c>
      <c r="B2221" s="118" t="s">
        <v>6489</v>
      </c>
      <c r="C2221" s="118" t="s">
        <v>6490</v>
      </c>
      <c r="D2221" s="118" t="s">
        <v>1822</v>
      </c>
      <c r="E2221" s="118" t="s">
        <v>6491</v>
      </c>
      <c r="F2221" s="31">
        <v>24872400</v>
      </c>
      <c r="G2221" s="31"/>
      <c r="H2221" s="31"/>
      <c r="I2221" s="31"/>
      <c r="J2221" s="31"/>
      <c r="K2221" s="31"/>
      <c r="L2221" s="31"/>
      <c r="M2221" s="31"/>
      <c r="N2221" s="31"/>
      <c r="O2221" s="31"/>
      <c r="P2221" s="31"/>
      <c r="Q2221" s="31"/>
      <c r="R2221" s="31"/>
      <c r="S2221" s="31"/>
      <c r="T2221" s="31"/>
      <c r="U2221" s="31"/>
      <c r="V2221" s="243">
        <f t="shared" si="70"/>
        <v>3837.8113200000003</v>
      </c>
      <c r="W2221" s="31">
        <v>3837.8113200000003</v>
      </c>
      <c r="X2221" s="31">
        <f t="shared" si="72"/>
        <v>3837.8113200000003</v>
      </c>
      <c r="Y2221" s="11" t="s">
        <v>34</v>
      </c>
      <c r="Z2221" s="31">
        <v>58</v>
      </c>
      <c r="AA2221" s="31">
        <v>42</v>
      </c>
      <c r="AB2221" s="31">
        <v>5</v>
      </c>
      <c r="AC2221" s="31" t="s">
        <v>6492</v>
      </c>
      <c r="AD2221" s="31">
        <v>1812</v>
      </c>
    </row>
    <row r="2222" spans="1:31" ht="36" hidden="1" customHeight="1">
      <c r="A2222" s="32">
        <v>12</v>
      </c>
      <c r="B2222" s="118" t="s">
        <v>6493</v>
      </c>
      <c r="C2222" s="118" t="s">
        <v>6494</v>
      </c>
      <c r="D2222" s="118" t="s">
        <v>1822</v>
      </c>
      <c r="E2222" s="118" t="s">
        <v>6495</v>
      </c>
      <c r="F2222" s="31">
        <v>24186100</v>
      </c>
      <c r="G2222" s="31"/>
      <c r="H2222" s="31"/>
      <c r="I2222" s="31"/>
      <c r="J2222" s="31"/>
      <c r="K2222" s="31"/>
      <c r="L2222" s="31"/>
      <c r="M2222" s="31"/>
      <c r="N2222" s="31"/>
      <c r="O2222" s="31"/>
      <c r="P2222" s="31"/>
      <c r="Q2222" s="31"/>
      <c r="R2222" s="31"/>
      <c r="S2222" s="31"/>
      <c r="T2222" s="31"/>
      <c r="U2222" s="31"/>
      <c r="V2222" s="243">
        <f t="shared" si="70"/>
        <v>3731.9152300000001</v>
      </c>
      <c r="W2222" s="31">
        <v>3731.9152300000001</v>
      </c>
      <c r="X2222" s="31">
        <f t="shared" si="72"/>
        <v>3731.9152300000001</v>
      </c>
      <c r="Y2222" s="11" t="s">
        <v>34</v>
      </c>
      <c r="Z2222" s="31">
        <v>58</v>
      </c>
      <c r="AA2222" s="31">
        <v>42</v>
      </c>
      <c r="AB2222" s="31">
        <v>5</v>
      </c>
      <c r="AC2222" s="31" t="s">
        <v>6496</v>
      </c>
      <c r="AD2222" s="31">
        <v>1763</v>
      </c>
    </row>
    <row r="2223" spans="1:31" ht="36" hidden="1" customHeight="1">
      <c r="A2223" s="32">
        <v>13</v>
      </c>
      <c r="B2223" s="118" t="s">
        <v>6497</v>
      </c>
      <c r="C2223" s="118" t="s">
        <v>6498</v>
      </c>
      <c r="D2223" s="118" t="s">
        <v>1822</v>
      </c>
      <c r="E2223" s="118" t="s">
        <v>6499</v>
      </c>
      <c r="F2223" s="31">
        <v>23232400</v>
      </c>
      <c r="G2223" s="31"/>
      <c r="H2223" s="31"/>
      <c r="I2223" s="31"/>
      <c r="J2223" s="31"/>
      <c r="K2223" s="31"/>
      <c r="L2223" s="31"/>
      <c r="M2223" s="31"/>
      <c r="N2223" s="31"/>
      <c r="O2223" s="31"/>
      <c r="P2223" s="31"/>
      <c r="Q2223" s="31"/>
      <c r="R2223" s="31"/>
      <c r="S2223" s="31"/>
      <c r="T2223" s="31"/>
      <c r="U2223" s="31"/>
      <c r="V2223" s="243">
        <f t="shared" si="70"/>
        <v>3584.7593200000001</v>
      </c>
      <c r="W2223" s="31">
        <v>3584.7593200000001</v>
      </c>
      <c r="X2223" s="31">
        <f t="shared" si="72"/>
        <v>3584.7593200000001</v>
      </c>
      <c r="Y2223" s="11" t="s">
        <v>34</v>
      </c>
      <c r="Z2223" s="31">
        <v>58</v>
      </c>
      <c r="AA2223" s="31">
        <v>42</v>
      </c>
      <c r="AB2223" s="31">
        <v>5</v>
      </c>
      <c r="AC2223" s="31" t="s">
        <v>6500</v>
      </c>
      <c r="AD2223" s="31">
        <v>1767</v>
      </c>
    </row>
    <row r="2224" spans="1:31" ht="36" hidden="1" customHeight="1">
      <c r="A2224" s="32">
        <v>14</v>
      </c>
      <c r="B2224" s="118" t="s">
        <v>6501</v>
      </c>
      <c r="C2224" s="118" t="s">
        <v>6502</v>
      </c>
      <c r="D2224" s="118" t="s">
        <v>1822</v>
      </c>
      <c r="E2224" s="118" t="s">
        <v>6503</v>
      </c>
      <c r="F2224" s="31">
        <v>22529200</v>
      </c>
      <c r="G2224" s="31"/>
      <c r="H2224" s="31"/>
      <c r="I2224" s="31"/>
      <c r="J2224" s="31"/>
      <c r="K2224" s="31"/>
      <c r="L2224" s="31"/>
      <c r="M2224" s="31"/>
      <c r="N2224" s="31"/>
      <c r="O2224" s="31"/>
      <c r="P2224" s="31"/>
      <c r="Q2224" s="31"/>
      <c r="R2224" s="31"/>
      <c r="S2224" s="31"/>
      <c r="T2224" s="31"/>
      <c r="U2224" s="31"/>
      <c r="V2224" s="243">
        <f t="shared" si="70"/>
        <v>3476.2555600000001</v>
      </c>
      <c r="W2224" s="31">
        <v>3476.2555600000001</v>
      </c>
      <c r="X2224" s="31">
        <f t="shared" si="72"/>
        <v>3476.2555600000001</v>
      </c>
      <c r="Y2224" s="11" t="s">
        <v>34</v>
      </c>
      <c r="Z2224" s="31">
        <v>58</v>
      </c>
      <c r="AA2224" s="31">
        <v>42</v>
      </c>
      <c r="AB2224" s="31">
        <v>5</v>
      </c>
      <c r="AC2224" s="31" t="s">
        <v>6504</v>
      </c>
      <c r="AD2224" s="31">
        <v>1769</v>
      </c>
    </row>
    <row r="2225" spans="1:30" ht="36" hidden="1" customHeight="1">
      <c r="A2225" s="32">
        <v>15</v>
      </c>
      <c r="B2225" s="118" t="s">
        <v>6505</v>
      </c>
      <c r="C2225" s="118" t="s">
        <v>6506</v>
      </c>
      <c r="D2225" s="118" t="s">
        <v>1822</v>
      </c>
      <c r="E2225" s="118" t="s">
        <v>6507</v>
      </c>
      <c r="F2225" s="31">
        <v>21898500</v>
      </c>
      <c r="G2225" s="31"/>
      <c r="H2225" s="31"/>
      <c r="I2225" s="31"/>
      <c r="J2225" s="31"/>
      <c r="K2225" s="31"/>
      <c r="L2225" s="31"/>
      <c r="M2225" s="31"/>
      <c r="N2225" s="31"/>
      <c r="O2225" s="31"/>
      <c r="P2225" s="31"/>
      <c r="Q2225" s="31"/>
      <c r="R2225" s="31"/>
      <c r="S2225" s="31"/>
      <c r="T2225" s="31"/>
      <c r="U2225" s="31"/>
      <c r="V2225" s="243">
        <f t="shared" si="70"/>
        <v>3378.9385500000003</v>
      </c>
      <c r="W2225" s="31">
        <v>3378.9385500000003</v>
      </c>
      <c r="X2225" s="31">
        <f t="shared" si="72"/>
        <v>3378.9385500000003</v>
      </c>
      <c r="Y2225" s="11" t="s">
        <v>34</v>
      </c>
      <c r="Z2225" s="31">
        <v>58</v>
      </c>
      <c r="AA2225" s="31">
        <v>42</v>
      </c>
      <c r="AB2225" s="31">
        <v>5</v>
      </c>
      <c r="AC2225" s="31" t="s">
        <v>6508</v>
      </c>
      <c r="AD2225" s="31">
        <v>3070</v>
      </c>
    </row>
    <row r="2226" spans="1:30" ht="36" hidden="1" customHeight="1">
      <c r="A2226" s="32">
        <v>16</v>
      </c>
      <c r="B2226" s="118" t="s">
        <v>6509</v>
      </c>
      <c r="C2226" s="118" t="s">
        <v>6510</v>
      </c>
      <c r="D2226" s="118" t="s">
        <v>1822</v>
      </c>
      <c r="E2226" s="118" t="s">
        <v>6511</v>
      </c>
      <c r="F2226" s="31">
        <v>19858600</v>
      </c>
      <c r="G2226" s="31"/>
      <c r="H2226" s="31"/>
      <c r="I2226" s="31"/>
      <c r="J2226" s="31"/>
      <c r="K2226" s="31"/>
      <c r="L2226" s="31"/>
      <c r="M2226" s="31"/>
      <c r="N2226" s="31"/>
      <c r="O2226" s="31"/>
      <c r="P2226" s="31"/>
      <c r="Q2226" s="31"/>
      <c r="R2226" s="31"/>
      <c r="S2226" s="31"/>
      <c r="T2226" s="31"/>
      <c r="U2226" s="31"/>
      <c r="V2226" s="243">
        <f t="shared" si="70"/>
        <v>3064.1819800000003</v>
      </c>
      <c r="W2226" s="31">
        <v>3064.1819800000003</v>
      </c>
      <c r="X2226" s="31">
        <f t="shared" si="72"/>
        <v>3064.1819800000003</v>
      </c>
      <c r="Y2226" s="11" t="s">
        <v>34</v>
      </c>
      <c r="Z2226" s="31">
        <v>58</v>
      </c>
      <c r="AA2226" s="31">
        <v>42</v>
      </c>
      <c r="AB2226" s="31">
        <v>5</v>
      </c>
      <c r="AC2226" s="31" t="s">
        <v>6512</v>
      </c>
      <c r="AD2226" s="31">
        <v>3068</v>
      </c>
    </row>
    <row r="2227" spans="1:30" ht="36" hidden="1" customHeight="1">
      <c r="A2227" s="32">
        <v>17</v>
      </c>
      <c r="B2227" s="118" t="s">
        <v>6513</v>
      </c>
      <c r="C2227" s="118" t="s">
        <v>6514</v>
      </c>
      <c r="D2227" s="118" t="s">
        <v>1822</v>
      </c>
      <c r="E2227" s="118" t="s">
        <v>6515</v>
      </c>
      <c r="F2227" s="31">
        <v>18909400</v>
      </c>
      <c r="G2227" s="31"/>
      <c r="H2227" s="31"/>
      <c r="I2227" s="31"/>
      <c r="J2227" s="31"/>
      <c r="K2227" s="31"/>
      <c r="L2227" s="31"/>
      <c r="M2227" s="31"/>
      <c r="N2227" s="31"/>
      <c r="O2227" s="31"/>
      <c r="P2227" s="31"/>
      <c r="Q2227" s="31"/>
      <c r="R2227" s="31"/>
      <c r="S2227" s="31"/>
      <c r="T2227" s="31"/>
      <c r="U2227" s="31"/>
      <c r="V2227" s="243">
        <f t="shared" si="70"/>
        <v>2917.7204200000001</v>
      </c>
      <c r="W2227" s="31">
        <v>2917.7204200000001</v>
      </c>
      <c r="X2227" s="31">
        <f t="shared" si="72"/>
        <v>2917.7204200000001</v>
      </c>
      <c r="Y2227" s="11" t="s">
        <v>34</v>
      </c>
      <c r="Z2227" s="31">
        <v>58</v>
      </c>
      <c r="AA2227" s="31">
        <v>42</v>
      </c>
      <c r="AB2227" s="31">
        <v>5</v>
      </c>
      <c r="AC2227" s="31" t="s">
        <v>6516</v>
      </c>
      <c r="AD2227" s="31">
        <v>3085</v>
      </c>
    </row>
    <row r="2228" spans="1:30" ht="36" hidden="1" customHeight="1">
      <c r="A2228" s="32">
        <v>18</v>
      </c>
      <c r="B2228" s="118" t="s">
        <v>6517</v>
      </c>
      <c r="C2228" s="118" t="s">
        <v>6518</v>
      </c>
      <c r="D2228" s="118" t="s">
        <v>1822</v>
      </c>
      <c r="E2228" s="118" t="s">
        <v>33</v>
      </c>
      <c r="F2228" s="31">
        <v>18605600</v>
      </c>
      <c r="G2228" s="31"/>
      <c r="H2228" s="31"/>
      <c r="I2228" s="31"/>
      <c r="J2228" s="31"/>
      <c r="K2228" s="31"/>
      <c r="L2228" s="31"/>
      <c r="M2228" s="31"/>
      <c r="N2228" s="31"/>
      <c r="O2228" s="31"/>
      <c r="P2228" s="31"/>
      <c r="Q2228" s="31"/>
      <c r="R2228" s="31"/>
      <c r="S2228" s="31"/>
      <c r="T2228" s="31"/>
      <c r="U2228" s="31"/>
      <c r="V2228" s="243">
        <f t="shared" si="70"/>
        <v>2870.8440800000003</v>
      </c>
      <c r="W2228" s="31">
        <v>2870.8440800000003</v>
      </c>
      <c r="X2228" s="31">
        <f t="shared" si="72"/>
        <v>2870.8440800000003</v>
      </c>
      <c r="Y2228" s="11" t="s">
        <v>34</v>
      </c>
      <c r="Z2228" s="31">
        <v>58</v>
      </c>
      <c r="AA2228" s="31">
        <v>42</v>
      </c>
      <c r="AB2228" s="31">
        <v>5</v>
      </c>
      <c r="AC2228" s="31" t="s">
        <v>6519</v>
      </c>
      <c r="AD2228" s="31">
        <v>1796</v>
      </c>
    </row>
    <row r="2229" spans="1:30" ht="36" hidden="1" customHeight="1">
      <c r="A2229" s="32">
        <v>19</v>
      </c>
      <c r="B2229" s="118" t="s">
        <v>6520</v>
      </c>
      <c r="C2229" s="118" t="s">
        <v>6521</v>
      </c>
      <c r="D2229" s="118" t="s">
        <v>1822</v>
      </c>
      <c r="E2229" s="118" t="s">
        <v>6522</v>
      </c>
      <c r="F2229" s="31">
        <v>18060600</v>
      </c>
      <c r="G2229" s="31"/>
      <c r="H2229" s="31"/>
      <c r="I2229" s="31"/>
      <c r="J2229" s="31"/>
      <c r="K2229" s="31"/>
      <c r="L2229" s="31"/>
      <c r="M2229" s="31"/>
      <c r="N2229" s="31"/>
      <c r="O2229" s="31"/>
      <c r="P2229" s="31"/>
      <c r="Q2229" s="31"/>
      <c r="R2229" s="31"/>
      <c r="S2229" s="31"/>
      <c r="T2229" s="31"/>
      <c r="U2229" s="31"/>
      <c r="V2229" s="243">
        <f t="shared" si="70"/>
        <v>2786.7505800000004</v>
      </c>
      <c r="W2229" s="31">
        <v>2786.7505800000004</v>
      </c>
      <c r="X2229" s="31">
        <f t="shared" si="72"/>
        <v>2786.7505800000004</v>
      </c>
      <c r="Y2229" s="11" t="s">
        <v>34</v>
      </c>
      <c r="Z2229" s="31">
        <v>58</v>
      </c>
      <c r="AA2229" s="31">
        <v>42</v>
      </c>
      <c r="AB2229" s="31">
        <v>5</v>
      </c>
      <c r="AC2229" s="31" t="s">
        <v>6523</v>
      </c>
      <c r="AD2229" s="31">
        <v>1765</v>
      </c>
    </row>
    <row r="2230" spans="1:30" ht="36" hidden="1" customHeight="1">
      <c r="A2230" s="32">
        <v>20</v>
      </c>
      <c r="B2230" s="118" t="s">
        <v>6524</v>
      </c>
      <c r="C2230" s="118" t="s">
        <v>6525</v>
      </c>
      <c r="D2230" s="118" t="s">
        <v>1822</v>
      </c>
      <c r="E2230" s="118" t="s">
        <v>6526</v>
      </c>
      <c r="F2230" s="31">
        <v>18113910</v>
      </c>
      <c r="G2230" s="31"/>
      <c r="H2230" s="31"/>
      <c r="I2230" s="31"/>
      <c r="J2230" s="31"/>
      <c r="K2230" s="31"/>
      <c r="L2230" s="31"/>
      <c r="M2230" s="31"/>
      <c r="N2230" s="31"/>
      <c r="O2230" s="31"/>
      <c r="P2230" s="31"/>
      <c r="Q2230" s="31"/>
      <c r="R2230" s="31"/>
      <c r="S2230" s="31"/>
      <c r="T2230" s="31"/>
      <c r="U2230" s="31"/>
      <c r="V2230" s="243">
        <f t="shared" si="70"/>
        <v>2794.9763130000001</v>
      </c>
      <c r="W2230" s="31">
        <v>2717</v>
      </c>
      <c r="X2230" s="31">
        <f t="shared" si="72"/>
        <v>2794.9763130000001</v>
      </c>
      <c r="Y2230" s="11" t="s">
        <v>51</v>
      </c>
      <c r="Z2230" s="31">
        <v>58</v>
      </c>
      <c r="AA2230" s="31">
        <v>42</v>
      </c>
      <c r="AB2230" s="31">
        <v>5</v>
      </c>
      <c r="AC2230" s="31" t="s">
        <v>6527</v>
      </c>
      <c r="AD2230" s="31">
        <v>1777</v>
      </c>
    </row>
    <row r="2231" spans="1:30" ht="36" hidden="1" customHeight="1">
      <c r="A2231" s="32">
        <v>21</v>
      </c>
      <c r="B2231" s="118" t="s">
        <v>6528</v>
      </c>
      <c r="C2231" s="118" t="s">
        <v>6529</v>
      </c>
      <c r="D2231" s="118" t="s">
        <v>1822</v>
      </c>
      <c r="E2231" s="118" t="s">
        <v>486</v>
      </c>
      <c r="F2231" s="31">
        <v>15821000</v>
      </c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243">
        <f t="shared" si="70"/>
        <v>2441.1803</v>
      </c>
      <c r="W2231" s="31">
        <v>2441.1803</v>
      </c>
      <c r="X2231" s="31">
        <f t="shared" si="72"/>
        <v>2441.1803</v>
      </c>
      <c r="Y2231" s="11" t="s">
        <v>34</v>
      </c>
      <c r="Z2231" s="31">
        <v>58</v>
      </c>
      <c r="AA2231" s="31">
        <v>42</v>
      </c>
      <c r="AB2231" s="31">
        <v>5</v>
      </c>
      <c r="AC2231" s="31" t="s">
        <v>6530</v>
      </c>
      <c r="AD2231" s="31">
        <v>1814</v>
      </c>
    </row>
    <row r="2232" spans="1:30" ht="36" hidden="1" customHeight="1">
      <c r="A2232" s="32">
        <v>22</v>
      </c>
      <c r="B2232" s="118" t="s">
        <v>6531</v>
      </c>
      <c r="C2232" s="118" t="s">
        <v>6532</v>
      </c>
      <c r="D2232" s="118" t="s">
        <v>1822</v>
      </c>
      <c r="E2232" s="118" t="s">
        <v>6533</v>
      </c>
      <c r="F2232" s="31">
        <v>15740100</v>
      </c>
      <c r="G2232" s="31"/>
      <c r="H2232" s="31"/>
      <c r="I2232" s="31"/>
      <c r="J2232" s="31"/>
      <c r="K2232" s="31"/>
      <c r="L2232" s="31"/>
      <c r="M2232" s="31"/>
      <c r="N2232" s="31"/>
      <c r="O2232" s="31"/>
      <c r="P2232" s="31"/>
      <c r="Q2232" s="31"/>
      <c r="R2232" s="31"/>
      <c r="S2232" s="31"/>
      <c r="T2232" s="31"/>
      <c r="U2232" s="31"/>
      <c r="V2232" s="243">
        <f t="shared" si="70"/>
        <v>2428.6974300000002</v>
      </c>
      <c r="W2232" s="31">
        <v>2428.6974300000002</v>
      </c>
      <c r="X2232" s="31">
        <f t="shared" si="72"/>
        <v>2428.6974300000002</v>
      </c>
      <c r="Y2232" s="11" t="s">
        <v>34</v>
      </c>
      <c r="Z2232" s="31">
        <v>58</v>
      </c>
      <c r="AA2232" s="31">
        <v>42</v>
      </c>
      <c r="AB2232" s="31">
        <v>5</v>
      </c>
      <c r="AC2232" s="31" t="s">
        <v>6534</v>
      </c>
      <c r="AD2232" s="31">
        <v>3077</v>
      </c>
    </row>
    <row r="2233" spans="1:30" ht="36" hidden="1" customHeight="1">
      <c r="A2233" s="32">
        <v>23</v>
      </c>
      <c r="B2233" s="118" t="s">
        <v>6535</v>
      </c>
      <c r="C2233" s="118" t="s">
        <v>6457</v>
      </c>
      <c r="D2233" s="118" t="s">
        <v>1822</v>
      </c>
      <c r="E2233" s="118" t="s">
        <v>4106</v>
      </c>
      <c r="F2233" s="31">
        <v>15588800</v>
      </c>
      <c r="G2233" s="31"/>
      <c r="H2233" s="31"/>
      <c r="I2233" s="31"/>
      <c r="J2233" s="31"/>
      <c r="K2233" s="31"/>
      <c r="L2233" s="31"/>
      <c r="M2233" s="31"/>
      <c r="N2233" s="31"/>
      <c r="O2233" s="31"/>
      <c r="P2233" s="31"/>
      <c r="Q2233" s="31"/>
      <c r="R2233" s="31"/>
      <c r="S2233" s="31"/>
      <c r="T2233" s="31"/>
      <c r="U2233" s="31"/>
      <c r="V2233" s="243">
        <f t="shared" si="70"/>
        <v>2405.3518400000003</v>
      </c>
      <c r="W2233" s="31">
        <v>2405.3518400000003</v>
      </c>
      <c r="X2233" s="31">
        <f t="shared" si="72"/>
        <v>2405.3518400000003</v>
      </c>
      <c r="Y2233" s="11" t="s">
        <v>34</v>
      </c>
      <c r="Z2233" s="31">
        <v>58</v>
      </c>
      <c r="AA2233" s="31">
        <v>42</v>
      </c>
      <c r="AB2233" s="31">
        <v>5</v>
      </c>
      <c r="AC2233" s="31"/>
      <c r="AD2233" s="31"/>
    </row>
    <row r="2234" spans="1:30" ht="36" hidden="1" customHeight="1">
      <c r="A2234" s="32">
        <v>24</v>
      </c>
      <c r="B2234" s="118" t="s">
        <v>6536</v>
      </c>
      <c r="C2234" s="118" t="s">
        <v>6537</v>
      </c>
      <c r="D2234" s="118" t="s">
        <v>1822</v>
      </c>
      <c r="E2234" s="301" t="s">
        <v>6538</v>
      </c>
      <c r="F2234" s="31">
        <v>14845700</v>
      </c>
      <c r="G2234" s="31"/>
      <c r="H2234" s="31"/>
      <c r="I2234" s="31"/>
      <c r="J2234" s="31"/>
      <c r="K2234" s="31"/>
      <c r="L2234" s="31"/>
      <c r="M2234" s="31"/>
      <c r="N2234" s="31"/>
      <c r="O2234" s="31"/>
      <c r="P2234" s="31"/>
      <c r="Q2234" s="31"/>
      <c r="R2234" s="31"/>
      <c r="S2234" s="31"/>
      <c r="T2234" s="31"/>
      <c r="U2234" s="31"/>
      <c r="V2234" s="243">
        <f t="shared" si="70"/>
        <v>2290.6915100000001</v>
      </c>
      <c r="W2234" s="31">
        <v>2290.6915100000001</v>
      </c>
      <c r="X2234" s="31">
        <f t="shared" si="72"/>
        <v>2290.6915100000001</v>
      </c>
      <c r="Y2234" s="11" t="s">
        <v>34</v>
      </c>
      <c r="Z2234" s="31">
        <v>58</v>
      </c>
      <c r="AA2234" s="31">
        <v>42</v>
      </c>
      <c r="AB2234" s="31">
        <v>5</v>
      </c>
      <c r="AC2234" s="31" t="s">
        <v>6539</v>
      </c>
      <c r="AD2234" s="31">
        <v>3064</v>
      </c>
    </row>
    <row r="2235" spans="1:30" ht="36" hidden="1" customHeight="1">
      <c r="A2235" s="32">
        <v>25</v>
      </c>
      <c r="B2235" s="118" t="s">
        <v>6540</v>
      </c>
      <c r="C2235" s="118" t="s">
        <v>6541</v>
      </c>
      <c r="D2235" s="118" t="s">
        <v>1822</v>
      </c>
      <c r="E2235" s="118" t="s">
        <v>6542</v>
      </c>
      <c r="F2235" s="31">
        <v>14675800</v>
      </c>
      <c r="G2235" s="31"/>
      <c r="H2235" s="31"/>
      <c r="I2235" s="31"/>
      <c r="J2235" s="31"/>
      <c r="K2235" s="31"/>
      <c r="L2235" s="31"/>
      <c r="M2235" s="31"/>
      <c r="N2235" s="31"/>
      <c r="O2235" s="31"/>
      <c r="P2235" s="31"/>
      <c r="Q2235" s="31"/>
      <c r="R2235" s="31"/>
      <c r="S2235" s="31"/>
      <c r="T2235" s="31"/>
      <c r="U2235" s="31"/>
      <c r="V2235" s="243">
        <f t="shared" si="70"/>
        <v>2264.4759400000003</v>
      </c>
      <c r="W2235" s="31">
        <v>2264.4759400000003</v>
      </c>
      <c r="X2235" s="31">
        <f t="shared" si="72"/>
        <v>2264.4759400000003</v>
      </c>
      <c r="Y2235" s="11" t="s">
        <v>34</v>
      </c>
      <c r="Z2235" s="31">
        <v>58</v>
      </c>
      <c r="AA2235" s="31">
        <v>42</v>
      </c>
      <c r="AB2235" s="31">
        <v>5</v>
      </c>
      <c r="AC2235" s="31" t="s">
        <v>6543</v>
      </c>
      <c r="AD2235" s="31">
        <v>1785</v>
      </c>
    </row>
    <row r="2236" spans="1:30" ht="36" hidden="1" customHeight="1">
      <c r="A2236" s="32">
        <v>26</v>
      </c>
      <c r="B2236" s="118" t="s">
        <v>6544</v>
      </c>
      <c r="C2236" s="118" t="s">
        <v>6545</v>
      </c>
      <c r="D2236" s="118" t="s">
        <v>1822</v>
      </c>
      <c r="E2236" s="118" t="s">
        <v>6546</v>
      </c>
      <c r="F2236" s="31">
        <v>14482200</v>
      </c>
      <c r="G2236" s="31"/>
      <c r="H2236" s="31"/>
      <c r="I2236" s="31"/>
      <c r="J2236" s="31"/>
      <c r="K2236" s="31"/>
      <c r="L2236" s="31"/>
      <c r="M2236" s="31"/>
      <c r="N2236" s="31"/>
      <c r="O2236" s="31"/>
      <c r="P2236" s="31"/>
      <c r="Q2236" s="31"/>
      <c r="R2236" s="31"/>
      <c r="S2236" s="31"/>
      <c r="T2236" s="31"/>
      <c r="U2236" s="31"/>
      <c r="V2236" s="243">
        <f t="shared" si="70"/>
        <v>2234.6034600000003</v>
      </c>
      <c r="W2236" s="31">
        <v>2234.6034600000003</v>
      </c>
      <c r="X2236" s="31">
        <f t="shared" si="72"/>
        <v>2234.6034600000003</v>
      </c>
      <c r="Y2236" s="11" t="s">
        <v>34</v>
      </c>
      <c r="Z2236" s="31">
        <v>58</v>
      </c>
      <c r="AA2236" s="31">
        <v>42</v>
      </c>
      <c r="AB2236" s="31">
        <v>5</v>
      </c>
      <c r="AC2236" s="31" t="s">
        <v>6547</v>
      </c>
      <c r="AD2236" s="31">
        <v>1774</v>
      </c>
    </row>
    <row r="2237" spans="1:30" ht="36" hidden="1" customHeight="1">
      <c r="A2237" s="32">
        <v>27</v>
      </c>
      <c r="B2237" s="118" t="s">
        <v>6548</v>
      </c>
      <c r="C2237" s="118" t="s">
        <v>6549</v>
      </c>
      <c r="D2237" s="118" t="s">
        <v>1822</v>
      </c>
      <c r="E2237" s="118" t="s">
        <v>6550</v>
      </c>
      <c r="F2237" s="31">
        <v>14374700</v>
      </c>
      <c r="G2237" s="31"/>
      <c r="H2237" s="31"/>
      <c r="I2237" s="31"/>
      <c r="J2237" s="31"/>
      <c r="K2237" s="31"/>
      <c r="L2237" s="31"/>
      <c r="M2237" s="31"/>
      <c r="N2237" s="31"/>
      <c r="O2237" s="31"/>
      <c r="P2237" s="31"/>
      <c r="Q2237" s="31"/>
      <c r="R2237" s="31"/>
      <c r="S2237" s="31"/>
      <c r="T2237" s="31"/>
      <c r="U2237" s="31"/>
      <c r="V2237" s="243">
        <f t="shared" si="70"/>
        <v>2218.0162100000002</v>
      </c>
      <c r="W2237" s="31">
        <v>2218.0162100000002</v>
      </c>
      <c r="X2237" s="31">
        <f t="shared" si="72"/>
        <v>2218.0162100000002</v>
      </c>
      <c r="Y2237" s="11" t="s">
        <v>34</v>
      </c>
      <c r="Z2237" s="31">
        <v>58</v>
      </c>
      <c r="AA2237" s="31">
        <v>42</v>
      </c>
      <c r="AB2237" s="31">
        <v>5</v>
      </c>
      <c r="AC2237" s="31" t="s">
        <v>6551</v>
      </c>
      <c r="AD2237" s="31">
        <v>1768</v>
      </c>
    </row>
    <row r="2238" spans="1:30" ht="36" hidden="1" customHeight="1">
      <c r="A2238" s="32">
        <v>28</v>
      </c>
      <c r="B2238" s="118" t="s">
        <v>6552</v>
      </c>
      <c r="C2238" s="118" t="s">
        <v>6553</v>
      </c>
      <c r="D2238" s="118" t="s">
        <v>1822</v>
      </c>
      <c r="E2238" s="118" t="s">
        <v>3483</v>
      </c>
      <c r="F2238" s="31">
        <v>13902400</v>
      </c>
      <c r="G2238" s="31"/>
      <c r="H2238" s="31"/>
      <c r="I2238" s="31"/>
      <c r="J2238" s="31"/>
      <c r="K2238" s="31"/>
      <c r="L2238" s="31"/>
      <c r="M2238" s="31"/>
      <c r="N2238" s="31"/>
      <c r="O2238" s="31"/>
      <c r="P2238" s="31"/>
      <c r="Q2238" s="31"/>
      <c r="R2238" s="31"/>
      <c r="S2238" s="31"/>
      <c r="T2238" s="31"/>
      <c r="U2238" s="31"/>
      <c r="V2238" s="243">
        <f t="shared" si="70"/>
        <v>2145.14032</v>
      </c>
      <c r="W2238" s="31">
        <v>2145.14032</v>
      </c>
      <c r="X2238" s="31">
        <f t="shared" si="72"/>
        <v>2145.14032</v>
      </c>
      <c r="Y2238" s="11" t="s">
        <v>34</v>
      </c>
      <c r="Z2238" s="31">
        <v>58</v>
      </c>
      <c r="AA2238" s="31">
        <v>42</v>
      </c>
      <c r="AB2238" s="31">
        <v>5</v>
      </c>
      <c r="AC2238" s="31" t="s">
        <v>6554</v>
      </c>
      <c r="AD2238" s="31">
        <v>1776</v>
      </c>
    </row>
    <row r="2239" spans="1:30" ht="36" hidden="1" customHeight="1">
      <c r="A2239" s="32">
        <v>29</v>
      </c>
      <c r="B2239" s="118" t="s">
        <v>6555</v>
      </c>
      <c r="C2239" s="118" t="s">
        <v>6556</v>
      </c>
      <c r="D2239" s="118" t="s">
        <v>1822</v>
      </c>
      <c r="E2239" s="118" t="s">
        <v>2452</v>
      </c>
      <c r="F2239" s="31">
        <v>13825500</v>
      </c>
      <c r="G2239" s="31"/>
      <c r="H2239" s="31"/>
      <c r="I2239" s="31"/>
      <c r="J2239" s="31"/>
      <c r="K2239" s="31"/>
      <c r="L2239" s="31"/>
      <c r="M2239" s="31"/>
      <c r="N2239" s="31"/>
      <c r="O2239" s="31"/>
      <c r="P2239" s="31"/>
      <c r="Q2239" s="31"/>
      <c r="R2239" s="31"/>
      <c r="S2239" s="31"/>
      <c r="T2239" s="31"/>
      <c r="U2239" s="31"/>
      <c r="V2239" s="243">
        <f t="shared" si="70"/>
        <v>2133.2746500000003</v>
      </c>
      <c r="W2239" s="31">
        <v>2133.2746500000003</v>
      </c>
      <c r="X2239" s="31">
        <f t="shared" si="72"/>
        <v>2133.2746500000003</v>
      </c>
      <c r="Y2239" s="11" t="s">
        <v>34</v>
      </c>
      <c r="Z2239" s="31">
        <v>58</v>
      </c>
      <c r="AA2239" s="31">
        <v>42</v>
      </c>
      <c r="AB2239" s="31">
        <v>5</v>
      </c>
      <c r="AC2239" s="31"/>
      <c r="AD2239" s="31"/>
    </row>
    <row r="2240" spans="1:30" ht="36" hidden="1" customHeight="1">
      <c r="A2240" s="32">
        <v>30</v>
      </c>
      <c r="B2240" s="118" t="s">
        <v>6557</v>
      </c>
      <c r="C2240" s="118" t="s">
        <v>6558</v>
      </c>
      <c r="D2240" s="118" t="s">
        <v>1822</v>
      </c>
      <c r="E2240" s="118" t="s">
        <v>1700</v>
      </c>
      <c r="F2240" s="31">
        <v>18450400</v>
      </c>
      <c r="G2240" s="31"/>
      <c r="H2240" s="31"/>
      <c r="I2240" s="31"/>
      <c r="J2240" s="31"/>
      <c r="K2240" s="31"/>
      <c r="L2240" s="31"/>
      <c r="M2240" s="31"/>
      <c r="N2240" s="31"/>
      <c r="O2240" s="31"/>
      <c r="P2240" s="31"/>
      <c r="Q2240" s="31"/>
      <c r="R2240" s="31"/>
      <c r="S2240" s="31"/>
      <c r="T2240" s="31"/>
      <c r="U2240" s="31"/>
      <c r="V2240" s="243">
        <f t="shared" si="70"/>
        <v>2846.8967200000002</v>
      </c>
      <c r="W2240" s="31">
        <v>2129</v>
      </c>
      <c r="X2240" s="31">
        <f t="shared" si="72"/>
        <v>2846.8967200000002</v>
      </c>
      <c r="Y2240" s="11" t="s">
        <v>51</v>
      </c>
      <c r="Z2240" s="31">
        <v>58</v>
      </c>
      <c r="AA2240" s="31">
        <v>42</v>
      </c>
      <c r="AB2240" s="31">
        <v>5</v>
      </c>
      <c r="AC2240" s="31" t="s">
        <v>6559</v>
      </c>
      <c r="AD2240" s="31">
        <v>3082</v>
      </c>
    </row>
    <row r="2241" spans="1:30" ht="36" hidden="1" customHeight="1">
      <c r="A2241" s="32">
        <v>31</v>
      </c>
      <c r="B2241" s="118" t="s">
        <v>6560</v>
      </c>
      <c r="C2241" s="118" t="s">
        <v>6561</v>
      </c>
      <c r="D2241" s="118" t="s">
        <v>1822</v>
      </c>
      <c r="E2241" s="118" t="s">
        <v>6562</v>
      </c>
      <c r="F2241" s="31">
        <v>13095900</v>
      </c>
      <c r="G2241" s="31"/>
      <c r="H2241" s="31"/>
      <c r="I2241" s="31"/>
      <c r="J2241" s="31"/>
      <c r="K2241" s="31"/>
      <c r="L2241" s="31"/>
      <c r="M2241" s="31"/>
      <c r="N2241" s="31"/>
      <c r="O2241" s="31"/>
      <c r="P2241" s="31"/>
      <c r="Q2241" s="31"/>
      <c r="R2241" s="31"/>
      <c r="S2241" s="31"/>
      <c r="T2241" s="31"/>
      <c r="U2241" s="31"/>
      <c r="V2241" s="243">
        <f t="shared" si="70"/>
        <v>2020.6973700000001</v>
      </c>
      <c r="W2241" s="31">
        <v>2020.6973700000001</v>
      </c>
      <c r="X2241" s="31">
        <f t="shared" si="72"/>
        <v>2020.6973700000001</v>
      </c>
      <c r="Y2241" s="11" t="s">
        <v>34</v>
      </c>
      <c r="Z2241" s="31">
        <v>58</v>
      </c>
      <c r="AA2241" s="31">
        <v>42</v>
      </c>
      <c r="AB2241" s="31">
        <v>5</v>
      </c>
      <c r="AC2241" s="31" t="s">
        <v>6563</v>
      </c>
      <c r="AD2241" s="31">
        <v>1766</v>
      </c>
    </row>
    <row r="2242" spans="1:30" ht="36" hidden="1" customHeight="1">
      <c r="A2242" s="32">
        <v>32</v>
      </c>
      <c r="B2242" s="118" t="s">
        <v>6564</v>
      </c>
      <c r="C2242" s="118" t="s">
        <v>6565</v>
      </c>
      <c r="D2242" s="118" t="s">
        <v>1822</v>
      </c>
      <c r="E2242" s="118" t="s">
        <v>3548</v>
      </c>
      <c r="F2242" s="31">
        <v>12871900</v>
      </c>
      <c r="G2242" s="31"/>
      <c r="H2242" s="31"/>
      <c r="I2242" s="31"/>
      <c r="J2242" s="31"/>
      <c r="K2242" s="31"/>
      <c r="L2242" s="31"/>
      <c r="M2242" s="31"/>
      <c r="N2242" s="31"/>
      <c r="O2242" s="31"/>
      <c r="P2242" s="31"/>
      <c r="Q2242" s="31"/>
      <c r="R2242" s="31"/>
      <c r="S2242" s="31"/>
      <c r="T2242" s="31"/>
      <c r="U2242" s="31"/>
      <c r="V2242" s="243">
        <f t="shared" si="70"/>
        <v>1986.13417</v>
      </c>
      <c r="W2242" s="31">
        <v>1986.13417</v>
      </c>
      <c r="X2242" s="31">
        <f t="shared" si="72"/>
        <v>1986.13417</v>
      </c>
      <c r="Y2242" s="11" t="s">
        <v>34</v>
      </c>
      <c r="Z2242" s="31">
        <v>58</v>
      </c>
      <c r="AA2242" s="31">
        <v>42</v>
      </c>
      <c r="AB2242" s="31">
        <v>5</v>
      </c>
      <c r="AC2242" s="31" t="s">
        <v>6566</v>
      </c>
      <c r="AD2242" s="31">
        <v>1786</v>
      </c>
    </row>
    <row r="2243" spans="1:30" ht="36" hidden="1" customHeight="1">
      <c r="A2243" s="32">
        <v>33</v>
      </c>
      <c r="B2243" s="118" t="s">
        <v>6567</v>
      </c>
      <c r="C2243" s="118" t="s">
        <v>6568</v>
      </c>
      <c r="D2243" s="118" t="s">
        <v>1822</v>
      </c>
      <c r="E2243" s="118" t="s">
        <v>3548</v>
      </c>
      <c r="F2243" s="31">
        <v>12740600</v>
      </c>
      <c r="G2243" s="31"/>
      <c r="H2243" s="31"/>
      <c r="I2243" s="31"/>
      <c r="J2243" s="31"/>
      <c r="K2243" s="31"/>
      <c r="L2243" s="31"/>
      <c r="M2243" s="31"/>
      <c r="N2243" s="31"/>
      <c r="O2243" s="31"/>
      <c r="P2243" s="31"/>
      <c r="Q2243" s="31"/>
      <c r="R2243" s="31"/>
      <c r="S2243" s="31"/>
      <c r="T2243" s="31"/>
      <c r="U2243" s="31"/>
      <c r="V2243" s="243">
        <f t="shared" si="70"/>
        <v>1965.8745800000002</v>
      </c>
      <c r="W2243" s="31">
        <v>1965.8745800000002</v>
      </c>
      <c r="X2243" s="31">
        <f t="shared" si="72"/>
        <v>1965.8745800000002</v>
      </c>
      <c r="Y2243" s="11" t="s">
        <v>34</v>
      </c>
      <c r="Z2243" s="31">
        <v>58</v>
      </c>
      <c r="AA2243" s="31">
        <v>42</v>
      </c>
      <c r="AB2243" s="31">
        <v>5</v>
      </c>
      <c r="AC2243" s="31" t="s">
        <v>6569</v>
      </c>
      <c r="AD2243" s="31">
        <v>3067</v>
      </c>
    </row>
    <row r="2244" spans="1:30" ht="36" hidden="1" customHeight="1">
      <c r="A2244" s="32">
        <v>34</v>
      </c>
      <c r="B2244" s="118" t="s">
        <v>6570</v>
      </c>
      <c r="C2244" s="118" t="s">
        <v>6571</v>
      </c>
      <c r="D2244" s="118" t="s">
        <v>1822</v>
      </c>
      <c r="E2244" s="118" t="s">
        <v>3548</v>
      </c>
      <c r="F2244" s="31">
        <v>12712000</v>
      </c>
      <c r="G2244" s="31"/>
      <c r="H2244" s="31"/>
      <c r="I2244" s="31"/>
      <c r="J2244" s="31"/>
      <c r="K2244" s="31"/>
      <c r="L2244" s="31"/>
      <c r="M2244" s="31"/>
      <c r="N2244" s="31"/>
      <c r="O2244" s="31"/>
      <c r="P2244" s="31"/>
      <c r="Q2244" s="31"/>
      <c r="R2244" s="31"/>
      <c r="S2244" s="31"/>
      <c r="T2244" s="31"/>
      <c r="U2244" s="31"/>
      <c r="V2244" s="243">
        <f t="shared" si="70"/>
        <v>1961.4616000000001</v>
      </c>
      <c r="W2244" s="31">
        <v>1961.4616000000001</v>
      </c>
      <c r="X2244" s="31">
        <f t="shared" si="72"/>
        <v>1961.4616000000001</v>
      </c>
      <c r="Y2244" s="11" t="s">
        <v>34</v>
      </c>
      <c r="Z2244" s="31">
        <v>58</v>
      </c>
      <c r="AA2244" s="31">
        <v>42</v>
      </c>
      <c r="AB2244" s="31">
        <v>5</v>
      </c>
      <c r="AC2244" s="31" t="s">
        <v>6572</v>
      </c>
      <c r="AD2244" s="31">
        <v>1787</v>
      </c>
    </row>
    <row r="2245" spans="1:30" ht="36" hidden="1" customHeight="1">
      <c r="A2245" s="32">
        <v>35</v>
      </c>
      <c r="B2245" s="118" t="s">
        <v>6573</v>
      </c>
      <c r="C2245" s="118" t="s">
        <v>6574</v>
      </c>
      <c r="D2245" s="118" t="s">
        <v>1822</v>
      </c>
      <c r="E2245" s="118" t="s">
        <v>6575</v>
      </c>
      <c r="F2245" s="31">
        <v>12452800</v>
      </c>
      <c r="G2245" s="31"/>
      <c r="H2245" s="31"/>
      <c r="I2245" s="31"/>
      <c r="J2245" s="31"/>
      <c r="K2245" s="31"/>
      <c r="L2245" s="31"/>
      <c r="M2245" s="31"/>
      <c r="N2245" s="31"/>
      <c r="O2245" s="31"/>
      <c r="P2245" s="31"/>
      <c r="Q2245" s="31"/>
      <c r="R2245" s="31"/>
      <c r="S2245" s="31"/>
      <c r="T2245" s="31"/>
      <c r="U2245" s="31"/>
      <c r="V2245" s="243">
        <f t="shared" si="70"/>
        <v>1921.4670400000002</v>
      </c>
      <c r="W2245" s="31">
        <v>1921.4670400000002</v>
      </c>
      <c r="X2245" s="31">
        <f t="shared" si="72"/>
        <v>1921.4670400000002</v>
      </c>
      <c r="Y2245" s="11" t="s">
        <v>34</v>
      </c>
      <c r="Z2245" s="31">
        <v>58</v>
      </c>
      <c r="AA2245" s="31">
        <v>42</v>
      </c>
      <c r="AB2245" s="31">
        <v>5</v>
      </c>
      <c r="AC2245" s="31"/>
      <c r="AD2245" s="31"/>
    </row>
    <row r="2246" spans="1:30" ht="36" hidden="1" customHeight="1">
      <c r="A2246" s="32">
        <v>36</v>
      </c>
      <c r="B2246" s="118" t="s">
        <v>6576</v>
      </c>
      <c r="C2246" s="118" t="s">
        <v>6577</v>
      </c>
      <c r="D2246" s="118" t="s">
        <v>1822</v>
      </c>
      <c r="E2246" s="118" t="s">
        <v>3548</v>
      </c>
      <c r="F2246" s="31">
        <v>11796700</v>
      </c>
      <c r="G2246" s="31"/>
      <c r="H2246" s="31"/>
      <c r="I2246" s="31"/>
      <c r="J2246" s="31"/>
      <c r="K2246" s="31"/>
      <c r="L2246" s="31"/>
      <c r="M2246" s="31"/>
      <c r="N2246" s="31"/>
      <c r="O2246" s="31"/>
      <c r="P2246" s="31"/>
      <c r="Q2246" s="31"/>
      <c r="R2246" s="31"/>
      <c r="S2246" s="31"/>
      <c r="T2246" s="31"/>
      <c r="U2246" s="31"/>
      <c r="V2246" s="243">
        <f t="shared" si="70"/>
        <v>1820.23081</v>
      </c>
      <c r="W2246" s="31">
        <v>1820.23081</v>
      </c>
      <c r="X2246" s="31">
        <f t="shared" si="72"/>
        <v>1820.23081</v>
      </c>
      <c r="Y2246" s="11" t="s">
        <v>34</v>
      </c>
      <c r="Z2246" s="31">
        <v>58</v>
      </c>
      <c r="AA2246" s="31">
        <v>42</v>
      </c>
      <c r="AB2246" s="31">
        <v>5</v>
      </c>
      <c r="AC2246" s="31" t="s">
        <v>6578</v>
      </c>
      <c r="AD2246" s="31">
        <v>1778</v>
      </c>
    </row>
    <row r="2247" spans="1:30" ht="36" hidden="1" customHeight="1">
      <c r="A2247" s="32">
        <v>37</v>
      </c>
      <c r="B2247" s="118" t="s">
        <v>6579</v>
      </c>
      <c r="C2247" s="118" t="s">
        <v>6580</v>
      </c>
      <c r="D2247" s="118" t="s">
        <v>1822</v>
      </c>
      <c r="E2247" s="118" t="s">
        <v>6581</v>
      </c>
      <c r="F2247" s="31">
        <v>11742000</v>
      </c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1"/>
      <c r="S2247" s="31"/>
      <c r="T2247" s="31"/>
      <c r="U2247" s="31"/>
      <c r="V2247" s="243">
        <f t="shared" ref="V2247:V2310" si="73">0.0001543*F2247+0.7*G2247+ 0.7*H2247+0.6*I2247+0.5*J2247+1.02*K2247+0.00088*L2247+0.99*M2247+0.00094*N2247+1.05*O2247+0.00083*P2247+1.09*Q2247+0.0009*R2247+1.09*S2247+1*T2247+0*U2247</f>
        <v>1811.7906</v>
      </c>
      <c r="W2247" s="31">
        <v>1811.7906</v>
      </c>
      <c r="X2247" s="31">
        <f t="shared" si="72"/>
        <v>1811.7906</v>
      </c>
      <c r="Y2247" s="11" t="s">
        <v>34</v>
      </c>
      <c r="Z2247" s="31">
        <v>58</v>
      </c>
      <c r="AA2247" s="31">
        <v>42</v>
      </c>
      <c r="AB2247" s="31">
        <v>5</v>
      </c>
      <c r="AC2247" s="31" t="s">
        <v>6582</v>
      </c>
      <c r="AD2247" s="31">
        <v>1815</v>
      </c>
    </row>
    <row r="2248" spans="1:30" ht="36" hidden="1" customHeight="1">
      <c r="A2248" s="32">
        <v>38</v>
      </c>
      <c r="B2248" s="118" t="s">
        <v>6583</v>
      </c>
      <c r="C2248" s="118" t="s">
        <v>6584</v>
      </c>
      <c r="D2248" s="118" t="s">
        <v>1822</v>
      </c>
      <c r="E2248" s="118" t="s">
        <v>3548</v>
      </c>
      <c r="F2248" s="31">
        <v>11698900</v>
      </c>
      <c r="G2248" s="31"/>
      <c r="H2248" s="31"/>
      <c r="I2248" s="31"/>
      <c r="J2248" s="31"/>
      <c r="K2248" s="31"/>
      <c r="L2248" s="31"/>
      <c r="M2248" s="31"/>
      <c r="N2248" s="31"/>
      <c r="O2248" s="31"/>
      <c r="P2248" s="31"/>
      <c r="Q2248" s="31"/>
      <c r="R2248" s="31"/>
      <c r="S2248" s="31"/>
      <c r="T2248" s="31"/>
      <c r="U2248" s="31"/>
      <c r="V2248" s="243">
        <f t="shared" si="73"/>
        <v>1805.1402700000001</v>
      </c>
      <c r="W2248" s="31">
        <v>1805.1402700000001</v>
      </c>
      <c r="X2248" s="31">
        <f t="shared" si="72"/>
        <v>1805.1402700000001</v>
      </c>
      <c r="Y2248" s="11" t="s">
        <v>34</v>
      </c>
      <c r="Z2248" s="31">
        <v>58</v>
      </c>
      <c r="AA2248" s="31">
        <v>42</v>
      </c>
      <c r="AB2248" s="31">
        <v>5</v>
      </c>
      <c r="AC2248" s="31" t="s">
        <v>6585</v>
      </c>
      <c r="AD2248" s="31">
        <v>3081</v>
      </c>
    </row>
    <row r="2249" spans="1:30" ht="36" hidden="1" customHeight="1">
      <c r="A2249" s="32">
        <v>39</v>
      </c>
      <c r="B2249" s="118" t="s">
        <v>6586</v>
      </c>
      <c r="C2249" s="118" t="s">
        <v>6587</v>
      </c>
      <c r="D2249" s="118" t="s">
        <v>1822</v>
      </c>
      <c r="E2249" s="118" t="s">
        <v>486</v>
      </c>
      <c r="F2249" s="31">
        <v>11249200</v>
      </c>
      <c r="G2249" s="31"/>
      <c r="H2249" s="31"/>
      <c r="I2249" s="31"/>
      <c r="J2249" s="31"/>
      <c r="K2249" s="31"/>
      <c r="L2249" s="31"/>
      <c r="M2249" s="31"/>
      <c r="N2249" s="31"/>
      <c r="O2249" s="31"/>
      <c r="P2249" s="31"/>
      <c r="Q2249" s="31"/>
      <c r="R2249" s="31"/>
      <c r="S2249" s="31"/>
      <c r="T2249" s="31"/>
      <c r="U2249" s="31"/>
      <c r="V2249" s="243">
        <f t="shared" si="73"/>
        <v>1735.7515600000002</v>
      </c>
      <c r="W2249" s="31">
        <v>1735.7515600000002</v>
      </c>
      <c r="X2249" s="31">
        <f t="shared" si="72"/>
        <v>1735.7515600000002</v>
      </c>
      <c r="Y2249" s="11" t="s">
        <v>34</v>
      </c>
      <c r="Z2249" s="31">
        <v>58</v>
      </c>
      <c r="AA2249" s="31">
        <v>42</v>
      </c>
      <c r="AB2249" s="31">
        <v>5</v>
      </c>
      <c r="AC2249" s="31"/>
      <c r="AD2249" s="31"/>
    </row>
    <row r="2250" spans="1:30" ht="36" hidden="1" customHeight="1">
      <c r="A2250" s="32">
        <v>40</v>
      </c>
      <c r="B2250" s="118" t="s">
        <v>6588</v>
      </c>
      <c r="C2250" s="118" t="s">
        <v>6589</v>
      </c>
      <c r="D2250" s="118" t="s">
        <v>1822</v>
      </c>
      <c r="E2250" s="118" t="s">
        <v>6590</v>
      </c>
      <c r="F2250" s="31">
        <v>22053700</v>
      </c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243">
        <f t="shared" si="73"/>
        <v>3402.8859100000004</v>
      </c>
      <c r="W2250" s="31">
        <v>3402.8859100000004</v>
      </c>
      <c r="X2250" s="31">
        <f t="shared" si="72"/>
        <v>3402.8859100000004</v>
      </c>
      <c r="Y2250" s="11" t="s">
        <v>34</v>
      </c>
      <c r="Z2250" s="31">
        <v>58</v>
      </c>
      <c r="AA2250" s="31">
        <v>42</v>
      </c>
      <c r="AB2250" s="31">
        <v>5</v>
      </c>
      <c r="AC2250" s="31" t="s">
        <v>6591</v>
      </c>
      <c r="AD2250" s="31">
        <v>1770</v>
      </c>
    </row>
    <row r="2251" spans="1:30" ht="36" hidden="1" customHeight="1">
      <c r="A2251" s="32">
        <v>41</v>
      </c>
      <c r="B2251" s="118" t="s">
        <v>6592</v>
      </c>
      <c r="C2251" s="118" t="s">
        <v>6593</v>
      </c>
      <c r="D2251" s="118" t="s">
        <v>1822</v>
      </c>
      <c r="E2251" s="118" t="s">
        <v>6550</v>
      </c>
      <c r="F2251" s="31">
        <v>10870400</v>
      </c>
      <c r="G2251" s="31"/>
      <c r="H2251" s="31"/>
      <c r="I2251" s="31"/>
      <c r="J2251" s="31"/>
      <c r="K2251" s="31"/>
      <c r="L2251" s="31"/>
      <c r="M2251" s="31"/>
      <c r="N2251" s="31"/>
      <c r="O2251" s="31"/>
      <c r="P2251" s="31"/>
      <c r="Q2251" s="31"/>
      <c r="R2251" s="31"/>
      <c r="S2251" s="31"/>
      <c r="T2251" s="31"/>
      <c r="U2251" s="31"/>
      <c r="V2251" s="243">
        <f t="shared" si="73"/>
        <v>1677.3027200000001</v>
      </c>
      <c r="W2251" s="31">
        <v>1677.3027200000001</v>
      </c>
      <c r="X2251" s="31">
        <f t="shared" si="72"/>
        <v>1677.3027200000001</v>
      </c>
      <c r="Y2251" s="11" t="s">
        <v>34</v>
      </c>
      <c r="Z2251" s="31">
        <v>58</v>
      </c>
      <c r="AA2251" s="31">
        <v>42</v>
      </c>
      <c r="AB2251" s="31">
        <v>5</v>
      </c>
      <c r="AC2251" s="31" t="s">
        <v>6594</v>
      </c>
      <c r="AD2251" s="31">
        <v>2214</v>
      </c>
    </row>
    <row r="2252" spans="1:30" ht="36" hidden="1" customHeight="1">
      <c r="A2252" s="32">
        <v>42</v>
      </c>
      <c r="B2252" s="118" t="s">
        <v>6595</v>
      </c>
      <c r="C2252" s="118" t="s">
        <v>6596</v>
      </c>
      <c r="D2252" s="118" t="s">
        <v>1822</v>
      </c>
      <c r="E2252" s="118" t="s">
        <v>1284</v>
      </c>
      <c r="F2252" s="31">
        <v>9591200</v>
      </c>
      <c r="G2252" s="31"/>
      <c r="H2252" s="31"/>
      <c r="I2252" s="31"/>
      <c r="J2252" s="31"/>
      <c r="K2252" s="31"/>
      <c r="L2252" s="31"/>
      <c r="M2252" s="31"/>
      <c r="N2252" s="31"/>
      <c r="O2252" s="31"/>
      <c r="P2252" s="31"/>
      <c r="Q2252" s="31"/>
      <c r="R2252" s="31"/>
      <c r="S2252" s="31"/>
      <c r="T2252" s="31"/>
      <c r="U2252" s="31"/>
      <c r="V2252" s="243">
        <f t="shared" si="73"/>
        <v>1479.9221600000001</v>
      </c>
      <c r="W2252" s="31">
        <v>1479.9221600000001</v>
      </c>
      <c r="X2252" s="31">
        <f t="shared" si="72"/>
        <v>1479.9221600000001</v>
      </c>
      <c r="Y2252" s="11" t="s">
        <v>34</v>
      </c>
      <c r="Z2252" s="31">
        <v>58</v>
      </c>
      <c r="AA2252" s="31">
        <v>42</v>
      </c>
      <c r="AB2252" s="31">
        <v>5</v>
      </c>
      <c r="AC2252" s="31" t="s">
        <v>6597</v>
      </c>
      <c r="AD2252" s="31">
        <v>1795</v>
      </c>
    </row>
    <row r="2253" spans="1:30" ht="36" hidden="1" customHeight="1">
      <c r="A2253" s="32">
        <v>43</v>
      </c>
      <c r="B2253" s="118" t="s">
        <v>6598</v>
      </c>
      <c r="C2253" s="118" t="s">
        <v>6599</v>
      </c>
      <c r="D2253" s="118" t="s">
        <v>1822</v>
      </c>
      <c r="E2253" s="118" t="s">
        <v>1284</v>
      </c>
      <c r="F2253" s="31">
        <v>9203300</v>
      </c>
      <c r="G2253" s="31"/>
      <c r="H2253" s="31"/>
      <c r="I2253" s="31"/>
      <c r="J2253" s="31"/>
      <c r="K2253" s="31"/>
      <c r="L2253" s="31"/>
      <c r="M2253" s="31"/>
      <c r="N2253" s="31"/>
      <c r="O2253" s="31"/>
      <c r="P2253" s="31"/>
      <c r="Q2253" s="31"/>
      <c r="R2253" s="31"/>
      <c r="S2253" s="31"/>
      <c r="T2253" s="31"/>
      <c r="U2253" s="31"/>
      <c r="V2253" s="243">
        <f t="shared" si="73"/>
        <v>1420.0691900000002</v>
      </c>
      <c r="W2253" s="31">
        <v>1420.0691900000002</v>
      </c>
      <c r="X2253" s="31">
        <f t="shared" si="72"/>
        <v>1420.0691900000002</v>
      </c>
      <c r="Y2253" s="11" t="s">
        <v>34</v>
      </c>
      <c r="Z2253" s="31">
        <v>58</v>
      </c>
      <c r="AA2253" s="31">
        <v>42</v>
      </c>
      <c r="AB2253" s="31">
        <v>5</v>
      </c>
      <c r="AC2253" s="31" t="s">
        <v>6600</v>
      </c>
      <c r="AD2253" s="31">
        <v>1813</v>
      </c>
    </row>
    <row r="2254" spans="1:30" ht="36" hidden="1" customHeight="1">
      <c r="A2254" s="32">
        <v>44</v>
      </c>
      <c r="B2254" s="118" t="s">
        <v>6601</v>
      </c>
      <c r="C2254" s="118" t="s">
        <v>6602</v>
      </c>
      <c r="D2254" s="118" t="s">
        <v>1822</v>
      </c>
      <c r="E2254" s="118" t="s">
        <v>6603</v>
      </c>
      <c r="F2254" s="31">
        <v>9107000</v>
      </c>
      <c r="G2254" s="31"/>
      <c r="H2254" s="31"/>
      <c r="I2254" s="31"/>
      <c r="J2254" s="31"/>
      <c r="K2254" s="31"/>
      <c r="L2254" s="31"/>
      <c r="M2254" s="31"/>
      <c r="N2254" s="31"/>
      <c r="O2254" s="31"/>
      <c r="P2254" s="31"/>
      <c r="Q2254" s="31"/>
      <c r="R2254" s="31"/>
      <c r="S2254" s="31"/>
      <c r="T2254" s="31"/>
      <c r="U2254" s="31"/>
      <c r="V2254" s="243">
        <f t="shared" si="73"/>
        <v>1405.2101</v>
      </c>
      <c r="W2254" s="31">
        <v>1405.2101</v>
      </c>
      <c r="X2254" s="31">
        <f t="shared" si="72"/>
        <v>1405.2101</v>
      </c>
      <c r="Y2254" s="11" t="s">
        <v>34</v>
      </c>
      <c r="Z2254" s="31">
        <v>58</v>
      </c>
      <c r="AA2254" s="31">
        <v>42</v>
      </c>
      <c r="AB2254" s="31">
        <v>5</v>
      </c>
      <c r="AC2254" s="31"/>
      <c r="AD2254" s="31"/>
    </row>
    <row r="2255" spans="1:30" ht="36" hidden="1" customHeight="1">
      <c r="A2255" s="32">
        <v>45</v>
      </c>
      <c r="B2255" s="118" t="s">
        <v>6604</v>
      </c>
      <c r="C2255" s="118" t="s">
        <v>6605</v>
      </c>
      <c r="D2255" s="118" t="s">
        <v>1822</v>
      </c>
      <c r="E2255" s="118" t="s">
        <v>3548</v>
      </c>
      <c r="F2255" s="31">
        <v>9089800</v>
      </c>
      <c r="G2255" s="31"/>
      <c r="H2255" s="31"/>
      <c r="I2255" s="31"/>
      <c r="J2255" s="31"/>
      <c r="K2255" s="31"/>
      <c r="L2255" s="31"/>
      <c r="M2255" s="31"/>
      <c r="N2255" s="31"/>
      <c r="O2255" s="31"/>
      <c r="P2255" s="31"/>
      <c r="Q2255" s="31"/>
      <c r="R2255" s="31"/>
      <c r="S2255" s="31"/>
      <c r="T2255" s="31"/>
      <c r="U2255" s="31"/>
      <c r="V2255" s="243">
        <f t="shared" si="73"/>
        <v>1402.5561400000001</v>
      </c>
      <c r="W2255" s="31">
        <v>1402.5561400000001</v>
      </c>
      <c r="X2255" s="31">
        <f t="shared" si="72"/>
        <v>1402.5561400000001</v>
      </c>
      <c r="Y2255" s="11" t="s">
        <v>34</v>
      </c>
      <c r="Z2255" s="31">
        <v>58</v>
      </c>
      <c r="AA2255" s="31">
        <v>42</v>
      </c>
      <c r="AB2255" s="31">
        <v>5</v>
      </c>
      <c r="AC2255" s="31" t="s">
        <v>6606</v>
      </c>
      <c r="AD2255" s="31">
        <v>1780</v>
      </c>
    </row>
    <row r="2256" spans="1:30" ht="36" hidden="1" customHeight="1">
      <c r="A2256" s="32">
        <v>46</v>
      </c>
      <c r="B2256" s="118" t="s">
        <v>6607</v>
      </c>
      <c r="C2256" s="118" t="s">
        <v>6608</v>
      </c>
      <c r="D2256" s="118" t="s">
        <v>1822</v>
      </c>
      <c r="E2256" s="118" t="s">
        <v>6609</v>
      </c>
      <c r="F2256" s="31">
        <v>9013200</v>
      </c>
      <c r="G2256" s="31"/>
      <c r="H2256" s="31"/>
      <c r="I2256" s="31"/>
      <c r="J2256" s="31"/>
      <c r="K2256" s="31"/>
      <c r="L2256" s="31"/>
      <c r="M2256" s="31"/>
      <c r="N2256" s="31"/>
      <c r="O2256" s="31"/>
      <c r="P2256" s="31"/>
      <c r="Q2256" s="31"/>
      <c r="R2256" s="31"/>
      <c r="S2256" s="31"/>
      <c r="T2256" s="31"/>
      <c r="U2256" s="31"/>
      <c r="V2256" s="243">
        <f t="shared" si="73"/>
        <v>1390.73676</v>
      </c>
      <c r="W2256" s="31">
        <v>1390.73676</v>
      </c>
      <c r="X2256" s="31">
        <f t="shared" si="72"/>
        <v>1390.73676</v>
      </c>
      <c r="Y2256" s="11" t="s">
        <v>34</v>
      </c>
      <c r="Z2256" s="31">
        <v>58</v>
      </c>
      <c r="AA2256" s="31">
        <v>42</v>
      </c>
      <c r="AB2256" s="31">
        <v>5</v>
      </c>
      <c r="AC2256" s="31" t="s">
        <v>6610</v>
      </c>
      <c r="AD2256" s="31">
        <v>1773</v>
      </c>
    </row>
    <row r="2257" spans="1:30" ht="36" hidden="1" customHeight="1">
      <c r="A2257" s="32">
        <v>47</v>
      </c>
      <c r="B2257" s="118" t="s">
        <v>6611</v>
      </c>
      <c r="C2257" s="118" t="s">
        <v>6612</v>
      </c>
      <c r="D2257" s="118" t="s">
        <v>1822</v>
      </c>
      <c r="E2257" s="118" t="s">
        <v>6613</v>
      </c>
      <c r="F2257" s="31">
        <v>23650900</v>
      </c>
      <c r="G2257" s="31"/>
      <c r="H2257" s="31"/>
      <c r="I2257" s="31"/>
      <c r="J2257" s="31"/>
      <c r="K2257" s="31"/>
      <c r="L2257" s="31"/>
      <c r="M2257" s="31"/>
      <c r="N2257" s="31"/>
      <c r="O2257" s="31"/>
      <c r="P2257" s="31"/>
      <c r="Q2257" s="31"/>
      <c r="R2257" s="31"/>
      <c r="S2257" s="31"/>
      <c r="T2257" s="31"/>
      <c r="U2257" s="31"/>
      <c r="V2257" s="243">
        <f t="shared" si="73"/>
        <v>3649.3338700000004</v>
      </c>
      <c r="W2257" s="31">
        <v>3649.3338700000004</v>
      </c>
      <c r="X2257" s="31">
        <f t="shared" si="72"/>
        <v>3649.3338700000004</v>
      </c>
      <c r="Y2257" s="11" t="s">
        <v>34</v>
      </c>
      <c r="Z2257" s="31">
        <v>58</v>
      </c>
      <c r="AA2257" s="31">
        <v>42</v>
      </c>
      <c r="AB2257" s="31">
        <v>5</v>
      </c>
      <c r="AC2257" s="31"/>
      <c r="AD2257" s="31"/>
    </row>
    <row r="2258" spans="1:30" ht="36" hidden="1" customHeight="1">
      <c r="A2258" s="32">
        <v>48</v>
      </c>
      <c r="B2258" s="118" t="s">
        <v>6614</v>
      </c>
      <c r="C2258" s="118" t="s">
        <v>6615</v>
      </c>
      <c r="D2258" s="118" t="s">
        <v>1822</v>
      </c>
      <c r="E2258" s="118" t="s">
        <v>6616</v>
      </c>
      <c r="F2258" s="31">
        <v>8604800</v>
      </c>
      <c r="G2258" s="31"/>
      <c r="H2258" s="31"/>
      <c r="I2258" s="31"/>
      <c r="J2258" s="31"/>
      <c r="K2258" s="31"/>
      <c r="L2258" s="31"/>
      <c r="M2258" s="31"/>
      <c r="N2258" s="31"/>
      <c r="O2258" s="31"/>
      <c r="P2258" s="31"/>
      <c r="Q2258" s="31"/>
      <c r="R2258" s="31"/>
      <c r="S2258" s="31"/>
      <c r="T2258" s="31"/>
      <c r="U2258" s="31"/>
      <c r="V2258" s="243">
        <f t="shared" si="73"/>
        <v>1327.72064</v>
      </c>
      <c r="W2258" s="31">
        <v>1327.72064</v>
      </c>
      <c r="X2258" s="31">
        <f t="shared" si="72"/>
        <v>1327.72064</v>
      </c>
      <c r="Y2258" s="11" t="s">
        <v>34</v>
      </c>
      <c r="Z2258" s="31">
        <v>58</v>
      </c>
      <c r="AA2258" s="31">
        <v>42</v>
      </c>
      <c r="AB2258" s="31">
        <v>5</v>
      </c>
      <c r="AC2258" s="31" t="s">
        <v>6617</v>
      </c>
      <c r="AD2258" s="31">
        <v>1775</v>
      </c>
    </row>
    <row r="2259" spans="1:30" ht="36" hidden="1" customHeight="1">
      <c r="A2259" s="32">
        <v>49</v>
      </c>
      <c r="B2259" s="118" t="s">
        <v>6618</v>
      </c>
      <c r="C2259" s="118" t="s">
        <v>6619</v>
      </c>
      <c r="D2259" s="118" t="s">
        <v>1822</v>
      </c>
      <c r="E2259" s="118" t="s">
        <v>6550</v>
      </c>
      <c r="F2259" s="31">
        <v>8328100</v>
      </c>
      <c r="G2259" s="31"/>
      <c r="H2259" s="31"/>
      <c r="I2259" s="31"/>
      <c r="J2259" s="31"/>
      <c r="K2259" s="31"/>
      <c r="L2259" s="31"/>
      <c r="M2259" s="31"/>
      <c r="N2259" s="31"/>
      <c r="O2259" s="31"/>
      <c r="P2259" s="31"/>
      <c r="Q2259" s="31"/>
      <c r="R2259" s="31"/>
      <c r="S2259" s="31"/>
      <c r="T2259" s="31"/>
      <c r="U2259" s="31"/>
      <c r="V2259" s="243">
        <f t="shared" si="73"/>
        <v>1285.02583</v>
      </c>
      <c r="W2259" s="31">
        <v>1285.02583</v>
      </c>
      <c r="X2259" s="31">
        <f t="shared" si="72"/>
        <v>1285.02583</v>
      </c>
      <c r="Y2259" s="11" t="s">
        <v>34</v>
      </c>
      <c r="Z2259" s="31">
        <v>58</v>
      </c>
      <c r="AA2259" s="31">
        <v>42</v>
      </c>
      <c r="AB2259" s="31">
        <v>5</v>
      </c>
      <c r="AC2259" s="31"/>
      <c r="AD2259" s="31"/>
    </row>
    <row r="2260" spans="1:30" ht="36" hidden="1" customHeight="1">
      <c r="A2260" s="32">
        <v>50</v>
      </c>
      <c r="B2260" s="118" t="s">
        <v>6620</v>
      </c>
      <c r="C2260" s="118" t="s">
        <v>6621</v>
      </c>
      <c r="D2260" s="118" t="s">
        <v>1822</v>
      </c>
      <c r="E2260" s="118" t="s">
        <v>6550</v>
      </c>
      <c r="F2260" s="31">
        <v>8125900</v>
      </c>
      <c r="G2260" s="31"/>
      <c r="H2260" s="31"/>
      <c r="I2260" s="31"/>
      <c r="J2260" s="31"/>
      <c r="K2260" s="31"/>
      <c r="L2260" s="31"/>
      <c r="M2260" s="31"/>
      <c r="N2260" s="31"/>
      <c r="O2260" s="31"/>
      <c r="P2260" s="31"/>
      <c r="Q2260" s="31"/>
      <c r="R2260" s="31"/>
      <c r="S2260" s="31"/>
      <c r="T2260" s="31"/>
      <c r="U2260" s="31"/>
      <c r="V2260" s="243">
        <f t="shared" si="73"/>
        <v>1253.82637</v>
      </c>
      <c r="W2260" s="31">
        <v>1253.82637</v>
      </c>
      <c r="X2260" s="31">
        <f t="shared" si="72"/>
        <v>1253.82637</v>
      </c>
      <c r="Y2260" s="11" t="s">
        <v>34</v>
      </c>
      <c r="Z2260" s="31">
        <v>58</v>
      </c>
      <c r="AA2260" s="31">
        <v>42</v>
      </c>
      <c r="AB2260" s="31">
        <v>5</v>
      </c>
      <c r="AC2260" s="31" t="s">
        <v>6622</v>
      </c>
      <c r="AD2260" s="31">
        <v>3089</v>
      </c>
    </row>
    <row r="2261" spans="1:30" ht="36" hidden="1" customHeight="1">
      <c r="A2261" s="32">
        <v>51</v>
      </c>
      <c r="B2261" s="118" t="s">
        <v>6623</v>
      </c>
      <c r="C2261" s="118" t="s">
        <v>6624</v>
      </c>
      <c r="D2261" s="118" t="s">
        <v>1822</v>
      </c>
      <c r="E2261" s="118" t="s">
        <v>486</v>
      </c>
      <c r="F2261" s="31">
        <v>8045800</v>
      </c>
      <c r="G2261" s="31"/>
      <c r="H2261" s="31"/>
      <c r="I2261" s="31"/>
      <c r="J2261" s="31"/>
      <c r="K2261" s="31"/>
      <c r="L2261" s="31"/>
      <c r="M2261" s="31"/>
      <c r="N2261" s="31"/>
      <c r="O2261" s="31"/>
      <c r="P2261" s="31"/>
      <c r="Q2261" s="31"/>
      <c r="R2261" s="31"/>
      <c r="S2261" s="31"/>
      <c r="T2261" s="31"/>
      <c r="U2261" s="31"/>
      <c r="V2261" s="243">
        <f t="shared" si="73"/>
        <v>1241.46694</v>
      </c>
      <c r="W2261" s="31">
        <v>1241.46694</v>
      </c>
      <c r="X2261" s="31">
        <f t="shared" si="72"/>
        <v>1241.46694</v>
      </c>
      <c r="Y2261" s="11" t="s">
        <v>34</v>
      </c>
      <c r="Z2261" s="31">
        <v>58</v>
      </c>
      <c r="AA2261" s="31">
        <v>42</v>
      </c>
      <c r="AB2261" s="31">
        <v>5</v>
      </c>
      <c r="AC2261" s="31" t="s">
        <v>6625</v>
      </c>
      <c r="AD2261" s="31">
        <v>3080</v>
      </c>
    </row>
    <row r="2262" spans="1:30" ht="36" hidden="1" customHeight="1">
      <c r="A2262" s="32">
        <v>52</v>
      </c>
      <c r="B2262" s="118" t="s">
        <v>6626</v>
      </c>
      <c r="C2262" s="118" t="s">
        <v>6627</v>
      </c>
      <c r="D2262" s="118" t="s">
        <v>1822</v>
      </c>
      <c r="E2262" s="118" t="s">
        <v>6628</v>
      </c>
      <c r="F2262" s="31">
        <v>8012800</v>
      </c>
      <c r="G2262" s="31"/>
      <c r="H2262" s="31"/>
      <c r="I2262" s="31"/>
      <c r="J2262" s="31"/>
      <c r="K2262" s="31"/>
      <c r="L2262" s="31"/>
      <c r="M2262" s="31"/>
      <c r="N2262" s="31"/>
      <c r="O2262" s="31"/>
      <c r="P2262" s="31"/>
      <c r="Q2262" s="31"/>
      <c r="R2262" s="31"/>
      <c r="S2262" s="31"/>
      <c r="T2262" s="31"/>
      <c r="U2262" s="31"/>
      <c r="V2262" s="243">
        <f t="shared" si="73"/>
        <v>1236.3750400000001</v>
      </c>
      <c r="W2262" s="31">
        <v>1236.3750400000001</v>
      </c>
      <c r="X2262" s="31">
        <f t="shared" si="72"/>
        <v>1236.3750400000001</v>
      </c>
      <c r="Y2262" s="11" t="s">
        <v>34</v>
      </c>
      <c r="Z2262" s="31">
        <v>58</v>
      </c>
      <c r="AA2262" s="31">
        <v>42</v>
      </c>
      <c r="AB2262" s="31">
        <v>5</v>
      </c>
      <c r="AC2262" s="31" t="s">
        <v>6629</v>
      </c>
      <c r="AD2262" s="31">
        <v>3073</v>
      </c>
    </row>
    <row r="2263" spans="1:30" ht="36" hidden="1" customHeight="1">
      <c r="A2263" s="32">
        <v>53</v>
      </c>
      <c r="B2263" s="118" t="s">
        <v>6630</v>
      </c>
      <c r="C2263" s="118" t="s">
        <v>6631</v>
      </c>
      <c r="D2263" s="118" t="s">
        <v>1822</v>
      </c>
      <c r="E2263" s="118" t="s">
        <v>6550</v>
      </c>
      <c r="F2263" s="31">
        <v>8243900</v>
      </c>
      <c r="G2263" s="31"/>
      <c r="H2263" s="31"/>
      <c r="I2263" s="31"/>
      <c r="J2263" s="31"/>
      <c r="K2263" s="31"/>
      <c r="L2263" s="31"/>
      <c r="M2263" s="31"/>
      <c r="N2263" s="31"/>
      <c r="O2263" s="31"/>
      <c r="P2263" s="31"/>
      <c r="Q2263" s="31"/>
      <c r="R2263" s="31"/>
      <c r="S2263" s="31"/>
      <c r="T2263" s="31"/>
      <c r="U2263" s="31"/>
      <c r="V2263" s="243">
        <f t="shared" si="73"/>
        <v>1272.03377</v>
      </c>
      <c r="W2263" s="31">
        <v>1272.03377</v>
      </c>
      <c r="X2263" s="31">
        <f t="shared" si="72"/>
        <v>1272.03377</v>
      </c>
      <c r="Y2263" s="11" t="s">
        <v>34</v>
      </c>
      <c r="Z2263" s="31">
        <v>58</v>
      </c>
      <c r="AA2263" s="31">
        <v>42</v>
      </c>
      <c r="AB2263" s="31">
        <v>5</v>
      </c>
      <c r="AC2263" s="31" t="s">
        <v>6632</v>
      </c>
      <c r="AD2263" s="31">
        <v>1799</v>
      </c>
    </row>
    <row r="2264" spans="1:30" ht="36" hidden="1" customHeight="1">
      <c r="A2264" s="32">
        <v>54</v>
      </c>
      <c r="B2264" s="118" t="s">
        <v>6633</v>
      </c>
      <c r="C2264" s="118" t="s">
        <v>6634</v>
      </c>
      <c r="D2264" s="118" t="s">
        <v>1822</v>
      </c>
      <c r="E2264" s="118" t="s">
        <v>6635</v>
      </c>
      <c r="F2264" s="31">
        <v>7905500</v>
      </c>
      <c r="G2264" s="31"/>
      <c r="H2264" s="31"/>
      <c r="I2264" s="31"/>
      <c r="J2264" s="31"/>
      <c r="K2264" s="31"/>
      <c r="L2264" s="31"/>
      <c r="M2264" s="31"/>
      <c r="N2264" s="31"/>
      <c r="O2264" s="31"/>
      <c r="P2264" s="31"/>
      <c r="Q2264" s="31"/>
      <c r="R2264" s="31"/>
      <c r="S2264" s="31"/>
      <c r="T2264" s="31"/>
      <c r="U2264" s="31"/>
      <c r="V2264" s="243">
        <f t="shared" si="73"/>
        <v>1219.8186500000002</v>
      </c>
      <c r="W2264" s="31">
        <v>1219.8186500000002</v>
      </c>
      <c r="X2264" s="31">
        <f t="shared" si="72"/>
        <v>1219.8186500000002</v>
      </c>
      <c r="Y2264" s="11" t="s">
        <v>34</v>
      </c>
      <c r="Z2264" s="31">
        <v>58</v>
      </c>
      <c r="AA2264" s="31">
        <v>42</v>
      </c>
      <c r="AB2264" s="31">
        <v>5</v>
      </c>
      <c r="AC2264" s="31"/>
      <c r="AD2264" s="31"/>
    </row>
    <row r="2265" spans="1:30" ht="36" hidden="1" customHeight="1">
      <c r="A2265" s="32">
        <v>55</v>
      </c>
      <c r="B2265" s="118" t="s">
        <v>6636</v>
      </c>
      <c r="C2265" s="118" t="s">
        <v>6637</v>
      </c>
      <c r="D2265" s="118" t="s">
        <v>1822</v>
      </c>
      <c r="E2265" s="118" t="s">
        <v>6638</v>
      </c>
      <c r="F2265" s="31">
        <v>7599700</v>
      </c>
      <c r="G2265" s="31"/>
      <c r="H2265" s="31"/>
      <c r="I2265" s="31"/>
      <c r="J2265" s="31"/>
      <c r="K2265" s="31"/>
      <c r="L2265" s="31"/>
      <c r="M2265" s="31"/>
      <c r="N2265" s="31"/>
      <c r="O2265" s="31"/>
      <c r="P2265" s="31"/>
      <c r="Q2265" s="31"/>
      <c r="R2265" s="31"/>
      <c r="S2265" s="31"/>
      <c r="T2265" s="31"/>
      <c r="U2265" s="31"/>
      <c r="V2265" s="243">
        <f t="shared" si="73"/>
        <v>1172.6337100000001</v>
      </c>
      <c r="W2265" s="31">
        <v>1172.6337100000001</v>
      </c>
      <c r="X2265" s="31">
        <f t="shared" si="72"/>
        <v>1172.6337100000001</v>
      </c>
      <c r="Y2265" s="11" t="s">
        <v>34</v>
      </c>
      <c r="Z2265" s="31">
        <v>58</v>
      </c>
      <c r="AA2265" s="31">
        <v>42</v>
      </c>
      <c r="AB2265" s="31">
        <v>5</v>
      </c>
      <c r="AC2265" s="31" t="s">
        <v>6639</v>
      </c>
      <c r="AD2265" s="31">
        <v>3072</v>
      </c>
    </row>
    <row r="2266" spans="1:30" ht="36" hidden="1" customHeight="1">
      <c r="A2266" s="32">
        <v>56</v>
      </c>
      <c r="B2266" s="118" t="s">
        <v>6640</v>
      </c>
      <c r="C2266" s="118" t="s">
        <v>6641</v>
      </c>
      <c r="D2266" s="118" t="s">
        <v>1822</v>
      </c>
      <c r="E2266" s="118" t="s">
        <v>6642</v>
      </c>
      <c r="F2266" s="31">
        <v>7501100</v>
      </c>
      <c r="G2266" s="31"/>
      <c r="H2266" s="31"/>
      <c r="I2266" s="31"/>
      <c r="J2266" s="31"/>
      <c r="K2266" s="31"/>
      <c r="L2266" s="31"/>
      <c r="M2266" s="31"/>
      <c r="N2266" s="31"/>
      <c r="O2266" s="31"/>
      <c r="P2266" s="31"/>
      <c r="Q2266" s="31"/>
      <c r="R2266" s="31"/>
      <c r="S2266" s="31"/>
      <c r="T2266" s="31"/>
      <c r="U2266" s="31"/>
      <c r="V2266" s="243">
        <f t="shared" si="73"/>
        <v>1157.4197300000001</v>
      </c>
      <c r="W2266" s="31">
        <v>1157.4197300000001</v>
      </c>
      <c r="X2266" s="31">
        <f t="shared" si="72"/>
        <v>1157.4197300000001</v>
      </c>
      <c r="Y2266" s="11" t="s">
        <v>34</v>
      </c>
      <c r="Z2266" s="31">
        <v>58</v>
      </c>
      <c r="AA2266" s="31">
        <v>42</v>
      </c>
      <c r="AB2266" s="31">
        <v>5</v>
      </c>
      <c r="AC2266" s="31" t="s">
        <v>6643</v>
      </c>
      <c r="AD2266" s="31">
        <v>2218</v>
      </c>
    </row>
    <row r="2267" spans="1:30" ht="36" hidden="1" customHeight="1">
      <c r="A2267" s="32">
        <v>57</v>
      </c>
      <c r="B2267" s="118" t="s">
        <v>6644</v>
      </c>
      <c r="C2267" s="118" t="s">
        <v>6645</v>
      </c>
      <c r="D2267" s="118" t="s">
        <v>1822</v>
      </c>
      <c r="E2267" s="118" t="s">
        <v>6646</v>
      </c>
      <c r="F2267" s="31">
        <v>7435000</v>
      </c>
      <c r="G2267" s="31"/>
      <c r="H2267" s="31"/>
      <c r="I2267" s="31"/>
      <c r="J2267" s="31"/>
      <c r="K2267" s="31"/>
      <c r="L2267" s="31"/>
      <c r="M2267" s="31"/>
      <c r="N2267" s="31"/>
      <c r="O2267" s="31"/>
      <c r="P2267" s="31"/>
      <c r="Q2267" s="31"/>
      <c r="R2267" s="31"/>
      <c r="S2267" s="31"/>
      <c r="T2267" s="31"/>
      <c r="U2267" s="31"/>
      <c r="V2267" s="243">
        <f t="shared" si="73"/>
        <v>1147.2205000000001</v>
      </c>
      <c r="W2267" s="31">
        <v>1147.2205000000001</v>
      </c>
      <c r="X2267" s="31">
        <f t="shared" si="72"/>
        <v>1147.2205000000001</v>
      </c>
      <c r="Y2267" s="11" t="s">
        <v>34</v>
      </c>
      <c r="Z2267" s="31">
        <v>58</v>
      </c>
      <c r="AA2267" s="31">
        <v>42</v>
      </c>
      <c r="AB2267" s="31">
        <v>5</v>
      </c>
      <c r="AC2267" s="31"/>
      <c r="AD2267" s="31"/>
    </row>
    <row r="2268" spans="1:30" ht="36" hidden="1" customHeight="1">
      <c r="A2268" s="32">
        <v>58</v>
      </c>
      <c r="B2268" s="118" t="s">
        <v>6647</v>
      </c>
      <c r="C2268" s="118" t="s">
        <v>6648</v>
      </c>
      <c r="D2268" s="118" t="s">
        <v>1822</v>
      </c>
      <c r="E2268" s="118" t="s">
        <v>125</v>
      </c>
      <c r="F2268" s="31">
        <v>7418500</v>
      </c>
      <c r="G2268" s="31"/>
      <c r="H2268" s="31"/>
      <c r="I2268" s="31"/>
      <c r="J2268" s="31"/>
      <c r="K2268" s="31"/>
      <c r="L2268" s="31"/>
      <c r="M2268" s="31"/>
      <c r="N2268" s="31"/>
      <c r="O2268" s="31"/>
      <c r="P2268" s="31"/>
      <c r="Q2268" s="31"/>
      <c r="R2268" s="31"/>
      <c r="S2268" s="31"/>
      <c r="T2268" s="31"/>
      <c r="U2268" s="31"/>
      <c r="V2268" s="243">
        <f t="shared" si="73"/>
        <v>1144.6745500000002</v>
      </c>
      <c r="W2268" s="31">
        <v>1144.6745500000002</v>
      </c>
      <c r="X2268" s="31">
        <f t="shared" si="72"/>
        <v>1144.6745500000002</v>
      </c>
      <c r="Y2268" s="11" t="s">
        <v>34</v>
      </c>
      <c r="Z2268" s="31">
        <v>58</v>
      </c>
      <c r="AA2268" s="31">
        <v>42</v>
      </c>
      <c r="AB2268" s="31">
        <v>5</v>
      </c>
      <c r="AC2268" s="31" t="s">
        <v>6649</v>
      </c>
      <c r="AD2268" s="31">
        <v>1771</v>
      </c>
    </row>
    <row r="2269" spans="1:30" ht="36" hidden="1" customHeight="1">
      <c r="A2269" s="32">
        <v>59</v>
      </c>
      <c r="B2269" s="118" t="s">
        <v>6650</v>
      </c>
      <c r="C2269" s="118" t="s">
        <v>6651</v>
      </c>
      <c r="D2269" s="118" t="s">
        <v>1822</v>
      </c>
      <c r="E2269" s="118" t="s">
        <v>6652</v>
      </c>
      <c r="F2269" s="31">
        <v>7370700</v>
      </c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243">
        <f t="shared" si="73"/>
        <v>1137.2990100000002</v>
      </c>
      <c r="W2269" s="31">
        <v>1137.2990100000002</v>
      </c>
      <c r="X2269" s="31">
        <f t="shared" si="72"/>
        <v>1137.2990100000002</v>
      </c>
      <c r="Y2269" s="11" t="s">
        <v>34</v>
      </c>
      <c r="Z2269" s="31">
        <v>58</v>
      </c>
      <c r="AA2269" s="31">
        <v>42</v>
      </c>
      <c r="AB2269" s="31">
        <v>5</v>
      </c>
      <c r="AC2269" s="31" t="s">
        <v>6653</v>
      </c>
      <c r="AD2269" s="31">
        <v>1802</v>
      </c>
    </row>
    <row r="2270" spans="1:30" ht="36" hidden="1" customHeight="1">
      <c r="A2270" s="32">
        <v>60</v>
      </c>
      <c r="B2270" s="118" t="s">
        <v>6654</v>
      </c>
      <c r="C2270" s="118" t="s">
        <v>6655</v>
      </c>
      <c r="D2270" s="118" t="s">
        <v>1822</v>
      </c>
      <c r="E2270" s="118" t="s">
        <v>6656</v>
      </c>
      <c r="F2270" s="31">
        <v>7367100</v>
      </c>
      <c r="G2270" s="31"/>
      <c r="H2270" s="31"/>
      <c r="I2270" s="31"/>
      <c r="J2270" s="31"/>
      <c r="K2270" s="31"/>
      <c r="L2270" s="31"/>
      <c r="M2270" s="31"/>
      <c r="N2270" s="31"/>
      <c r="O2270" s="31"/>
      <c r="P2270" s="31"/>
      <c r="Q2270" s="31"/>
      <c r="R2270" s="31"/>
      <c r="S2270" s="31"/>
      <c r="T2270" s="31"/>
      <c r="U2270" s="31"/>
      <c r="V2270" s="243">
        <f t="shared" si="73"/>
        <v>1136.74353</v>
      </c>
      <c r="W2270" s="31">
        <v>1136.74353</v>
      </c>
      <c r="X2270" s="31">
        <f t="shared" si="72"/>
        <v>1136.74353</v>
      </c>
      <c r="Y2270" s="11" t="s">
        <v>34</v>
      </c>
      <c r="Z2270" s="31">
        <v>58</v>
      </c>
      <c r="AA2270" s="31">
        <v>42</v>
      </c>
      <c r="AB2270" s="31">
        <v>5</v>
      </c>
      <c r="AC2270" s="31" t="s">
        <v>6657</v>
      </c>
      <c r="AD2270" s="31">
        <v>1810</v>
      </c>
    </row>
    <row r="2271" spans="1:30" ht="36" hidden="1" customHeight="1">
      <c r="A2271" s="32">
        <v>61</v>
      </c>
      <c r="B2271" s="118" t="s">
        <v>6658</v>
      </c>
      <c r="C2271" s="118" t="s">
        <v>6659</v>
      </c>
      <c r="D2271" s="118" t="s">
        <v>1822</v>
      </c>
      <c r="E2271" s="118" t="s">
        <v>6660</v>
      </c>
      <c r="F2271" s="31">
        <v>7346000</v>
      </c>
      <c r="G2271" s="31"/>
      <c r="H2271" s="31"/>
      <c r="I2271" s="31"/>
      <c r="J2271" s="31"/>
      <c r="K2271" s="31"/>
      <c r="L2271" s="31"/>
      <c r="M2271" s="31"/>
      <c r="N2271" s="31"/>
      <c r="O2271" s="31"/>
      <c r="P2271" s="31"/>
      <c r="Q2271" s="31"/>
      <c r="R2271" s="31"/>
      <c r="S2271" s="31"/>
      <c r="T2271" s="31"/>
      <c r="U2271" s="31"/>
      <c r="V2271" s="243">
        <f t="shared" si="73"/>
        <v>1133.4878000000001</v>
      </c>
      <c r="W2271" s="31">
        <v>1133.4878000000001</v>
      </c>
      <c r="X2271" s="31">
        <f t="shared" si="72"/>
        <v>1133.4878000000001</v>
      </c>
      <c r="Y2271" s="11" t="s">
        <v>34</v>
      </c>
      <c r="Z2271" s="31">
        <v>58</v>
      </c>
      <c r="AA2271" s="31">
        <v>42</v>
      </c>
      <c r="AB2271" s="31">
        <v>5</v>
      </c>
      <c r="AC2271" s="31" t="s">
        <v>6661</v>
      </c>
      <c r="AD2271" s="31">
        <v>1792</v>
      </c>
    </row>
    <row r="2272" spans="1:30" ht="36" hidden="1" customHeight="1">
      <c r="A2272" s="32">
        <v>62</v>
      </c>
      <c r="B2272" s="118" t="s">
        <v>6662</v>
      </c>
      <c r="C2272" s="118" t="s">
        <v>6663</v>
      </c>
      <c r="D2272" s="118" t="s">
        <v>1822</v>
      </c>
      <c r="E2272" s="118" t="s">
        <v>6664</v>
      </c>
      <c r="F2272" s="31">
        <v>12207000</v>
      </c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  <c r="Q2272" s="31"/>
      <c r="R2272" s="31"/>
      <c r="S2272" s="31"/>
      <c r="T2272" s="31"/>
      <c r="U2272" s="31"/>
      <c r="V2272" s="243">
        <f t="shared" si="73"/>
        <v>1883.5401000000002</v>
      </c>
      <c r="W2272" s="31">
        <v>1883.5401000000002</v>
      </c>
      <c r="X2272" s="31">
        <f t="shared" si="72"/>
        <v>1883.5401000000002</v>
      </c>
      <c r="Y2272" s="11" t="s">
        <v>34</v>
      </c>
      <c r="Z2272" s="31">
        <v>58</v>
      </c>
      <c r="AA2272" s="31">
        <v>42</v>
      </c>
      <c r="AB2272" s="31">
        <v>5</v>
      </c>
      <c r="AC2272" s="31" t="s">
        <v>6665</v>
      </c>
      <c r="AD2272" s="31">
        <v>2217</v>
      </c>
    </row>
    <row r="2273" spans="1:31" ht="36" hidden="1" customHeight="1">
      <c r="A2273" s="32">
        <v>63</v>
      </c>
      <c r="B2273" s="118" t="s">
        <v>6666</v>
      </c>
      <c r="C2273" s="118" t="s">
        <v>6667</v>
      </c>
      <c r="D2273" s="118" t="s">
        <v>1822</v>
      </c>
      <c r="E2273" s="118" t="s">
        <v>6550</v>
      </c>
      <c r="F2273" s="31">
        <v>7227500</v>
      </c>
      <c r="G2273" s="31"/>
      <c r="H2273" s="31"/>
      <c r="I2273" s="31"/>
      <c r="J2273" s="31"/>
      <c r="K2273" s="31"/>
      <c r="L2273" s="31"/>
      <c r="M2273" s="31"/>
      <c r="N2273" s="31"/>
      <c r="O2273" s="31"/>
      <c r="P2273" s="31"/>
      <c r="Q2273" s="31"/>
      <c r="R2273" s="31"/>
      <c r="S2273" s="31"/>
      <c r="T2273" s="31"/>
      <c r="U2273" s="31"/>
      <c r="V2273" s="243">
        <f t="shared" si="73"/>
        <v>1115.20325</v>
      </c>
      <c r="W2273" s="31">
        <v>1115.20325</v>
      </c>
      <c r="X2273" s="31">
        <f t="shared" si="72"/>
        <v>1115.20325</v>
      </c>
      <c r="Y2273" s="11" t="s">
        <v>34</v>
      </c>
      <c r="Z2273" s="31">
        <v>58</v>
      </c>
      <c r="AA2273" s="31">
        <v>42</v>
      </c>
      <c r="AB2273" s="31">
        <v>5</v>
      </c>
      <c r="AC2273" s="31" t="s">
        <v>6668</v>
      </c>
      <c r="AD2273" s="31">
        <v>3088</v>
      </c>
    </row>
    <row r="2274" spans="1:31" ht="36" hidden="1" customHeight="1">
      <c r="A2274" s="32">
        <v>64</v>
      </c>
      <c r="B2274" s="118" t="s">
        <v>6669</v>
      </c>
      <c r="C2274" s="118" t="s">
        <v>6670</v>
      </c>
      <c r="D2274" s="118" t="s">
        <v>1822</v>
      </c>
      <c r="E2274" s="118" t="s">
        <v>6671</v>
      </c>
      <c r="F2274" s="31">
        <v>7145600</v>
      </c>
      <c r="G2274" s="31"/>
      <c r="H2274" s="31"/>
      <c r="I2274" s="31"/>
      <c r="J2274" s="31"/>
      <c r="K2274" s="31"/>
      <c r="L2274" s="31"/>
      <c r="M2274" s="31"/>
      <c r="N2274" s="31"/>
      <c r="O2274" s="31"/>
      <c r="P2274" s="31"/>
      <c r="Q2274" s="31"/>
      <c r="R2274" s="31"/>
      <c r="S2274" s="31"/>
      <c r="T2274" s="31"/>
      <c r="U2274" s="31"/>
      <c r="V2274" s="243">
        <f t="shared" si="73"/>
        <v>1102.5660800000001</v>
      </c>
      <c r="W2274" s="31">
        <v>1102.5660800000001</v>
      </c>
      <c r="X2274" s="31">
        <f t="shared" si="72"/>
        <v>1102.5660800000001</v>
      </c>
      <c r="Y2274" s="11" t="s">
        <v>34</v>
      </c>
      <c r="Z2274" s="31">
        <v>58</v>
      </c>
      <c r="AA2274" s="31">
        <v>42</v>
      </c>
      <c r="AB2274" s="31">
        <v>5</v>
      </c>
      <c r="AC2274" s="31"/>
      <c r="AD2274" s="31"/>
    </row>
    <row r="2275" spans="1:31" ht="36" hidden="1" customHeight="1">
      <c r="A2275" s="32">
        <v>65</v>
      </c>
      <c r="B2275" s="118" t="s">
        <v>6672</v>
      </c>
      <c r="C2275" s="118" t="s">
        <v>6673</v>
      </c>
      <c r="D2275" s="118" t="s">
        <v>1822</v>
      </c>
      <c r="E2275" s="118" t="s">
        <v>6550</v>
      </c>
      <c r="F2275" s="31">
        <v>7097800</v>
      </c>
      <c r="G2275" s="31"/>
      <c r="H2275" s="31"/>
      <c r="I2275" s="31"/>
      <c r="J2275" s="31"/>
      <c r="K2275" s="31"/>
      <c r="L2275" s="31"/>
      <c r="M2275" s="31"/>
      <c r="N2275" s="31"/>
      <c r="O2275" s="31"/>
      <c r="P2275" s="31"/>
      <c r="Q2275" s="31"/>
      <c r="R2275" s="31"/>
      <c r="S2275" s="31"/>
      <c r="T2275" s="31"/>
      <c r="U2275" s="31"/>
      <c r="V2275" s="243">
        <f t="shared" si="73"/>
        <v>1095.1905400000001</v>
      </c>
      <c r="W2275" s="31">
        <v>1095.1905400000001</v>
      </c>
      <c r="X2275" s="31">
        <f t="shared" si="72"/>
        <v>1095.1905400000001</v>
      </c>
      <c r="Y2275" s="11" t="s">
        <v>34</v>
      </c>
      <c r="Z2275" s="31">
        <v>58</v>
      </c>
      <c r="AA2275" s="31">
        <v>42</v>
      </c>
      <c r="AB2275" s="31">
        <v>5</v>
      </c>
      <c r="AC2275" s="31" t="s">
        <v>6674</v>
      </c>
      <c r="AD2275" s="31">
        <v>1800</v>
      </c>
    </row>
    <row r="2276" spans="1:31" ht="36" hidden="1" customHeight="1">
      <c r="A2276" s="32">
        <v>66</v>
      </c>
      <c r="B2276" s="118" t="s">
        <v>6675</v>
      </c>
      <c r="C2276" s="118" t="s">
        <v>6676</v>
      </c>
      <c r="D2276" s="118" t="s">
        <v>1822</v>
      </c>
      <c r="E2276" s="118" t="s">
        <v>6677</v>
      </c>
      <c r="F2276" s="31">
        <v>6973000</v>
      </c>
      <c r="G2276" s="31"/>
      <c r="H2276" s="31"/>
      <c r="I2276" s="31"/>
      <c r="J2276" s="31"/>
      <c r="K2276" s="31"/>
      <c r="L2276" s="31"/>
      <c r="M2276" s="31"/>
      <c r="N2276" s="31"/>
      <c r="O2276" s="31"/>
      <c r="P2276" s="31"/>
      <c r="Q2276" s="31"/>
      <c r="R2276" s="31"/>
      <c r="S2276" s="31"/>
      <c r="T2276" s="31"/>
      <c r="U2276" s="31"/>
      <c r="V2276" s="243">
        <f t="shared" si="73"/>
        <v>1075.9339</v>
      </c>
      <c r="W2276" s="31">
        <v>1075.9339</v>
      </c>
      <c r="X2276" s="31">
        <f t="shared" ref="X2276:X2295" si="74">IF(Y2276="EVN",V2276,W2276)</f>
        <v>1075.9339</v>
      </c>
      <c r="Y2276" s="11" t="s">
        <v>34</v>
      </c>
      <c r="Z2276" s="31">
        <v>58</v>
      </c>
      <c r="AA2276" s="31">
        <v>42</v>
      </c>
      <c r="AB2276" s="31">
        <v>5</v>
      </c>
      <c r="AC2276" s="31" t="s">
        <v>6678</v>
      </c>
      <c r="AD2276" s="31">
        <v>1779</v>
      </c>
    </row>
    <row r="2277" spans="1:31" ht="36" hidden="1" customHeight="1">
      <c r="A2277" s="32">
        <v>67</v>
      </c>
      <c r="B2277" s="118" t="s">
        <v>6679</v>
      </c>
      <c r="C2277" s="118" t="s">
        <v>6680</v>
      </c>
      <c r="D2277" s="118" t="s">
        <v>1822</v>
      </c>
      <c r="E2277" s="118" t="s">
        <v>6681</v>
      </c>
      <c r="F2277" s="31">
        <v>6956100</v>
      </c>
      <c r="G2277" s="31"/>
      <c r="H2277" s="31"/>
      <c r="I2277" s="31"/>
      <c r="J2277" s="31"/>
      <c r="K2277" s="31"/>
      <c r="L2277" s="31"/>
      <c r="M2277" s="31"/>
      <c r="N2277" s="31"/>
      <c r="O2277" s="31"/>
      <c r="P2277" s="31"/>
      <c r="Q2277" s="31"/>
      <c r="R2277" s="31"/>
      <c r="S2277" s="31"/>
      <c r="T2277" s="31"/>
      <c r="U2277" s="31"/>
      <c r="V2277" s="243">
        <f t="shared" si="73"/>
        <v>1073.3262300000001</v>
      </c>
      <c r="W2277" s="31">
        <v>1073.3262300000001</v>
      </c>
      <c r="X2277" s="31">
        <f t="shared" si="74"/>
        <v>1073.3262300000001</v>
      </c>
      <c r="Y2277" s="11" t="s">
        <v>34</v>
      </c>
      <c r="Z2277" s="31">
        <v>58</v>
      </c>
      <c r="AA2277" s="31">
        <v>42</v>
      </c>
      <c r="AB2277" s="31">
        <v>5</v>
      </c>
      <c r="AC2277" s="31"/>
      <c r="AD2277" s="31"/>
    </row>
    <row r="2278" spans="1:31" ht="36" hidden="1" customHeight="1">
      <c r="A2278" s="32">
        <v>68</v>
      </c>
      <c r="B2278" s="118" t="s">
        <v>6682</v>
      </c>
      <c r="C2278" s="118" t="s">
        <v>6683</v>
      </c>
      <c r="D2278" s="118" t="s">
        <v>1822</v>
      </c>
      <c r="E2278" s="118" t="s">
        <v>2975</v>
      </c>
      <c r="F2278" s="31">
        <v>6946500</v>
      </c>
      <c r="G2278" s="31"/>
      <c r="H2278" s="31"/>
      <c r="I2278" s="31"/>
      <c r="J2278" s="31"/>
      <c r="K2278" s="31"/>
      <c r="L2278" s="31"/>
      <c r="M2278" s="31"/>
      <c r="N2278" s="31"/>
      <c r="O2278" s="31"/>
      <c r="P2278" s="31"/>
      <c r="Q2278" s="31"/>
      <c r="R2278" s="31"/>
      <c r="S2278" s="31"/>
      <c r="T2278" s="31"/>
      <c r="U2278" s="31"/>
      <c r="V2278" s="243">
        <f t="shared" si="73"/>
        <v>1071.8449500000002</v>
      </c>
      <c r="W2278" s="31">
        <v>1071.8449500000002</v>
      </c>
      <c r="X2278" s="31">
        <f t="shared" si="74"/>
        <v>1071.8449500000002</v>
      </c>
      <c r="Y2278" s="11" t="s">
        <v>34</v>
      </c>
      <c r="Z2278" s="31">
        <v>58</v>
      </c>
      <c r="AA2278" s="31">
        <v>42</v>
      </c>
      <c r="AB2278" s="31">
        <v>5</v>
      </c>
      <c r="AC2278" s="31" t="s">
        <v>6684</v>
      </c>
      <c r="AD2278" s="31">
        <v>2215</v>
      </c>
    </row>
    <row r="2279" spans="1:31" ht="36" hidden="1" customHeight="1">
      <c r="A2279" s="32">
        <v>69</v>
      </c>
      <c r="B2279" s="118" t="s">
        <v>6685</v>
      </c>
      <c r="C2279" s="118" t="s">
        <v>6686</v>
      </c>
      <c r="D2279" s="118" t="s">
        <v>1822</v>
      </c>
      <c r="E2279" s="118" t="s">
        <v>6687</v>
      </c>
      <c r="F2279" s="31">
        <v>6736600</v>
      </c>
      <c r="G2279" s="31"/>
      <c r="H2279" s="31"/>
      <c r="I2279" s="31"/>
      <c r="J2279" s="31"/>
      <c r="K2279" s="31"/>
      <c r="L2279" s="31"/>
      <c r="M2279" s="31"/>
      <c r="N2279" s="31"/>
      <c r="O2279" s="31"/>
      <c r="P2279" s="31"/>
      <c r="Q2279" s="31"/>
      <c r="R2279" s="31"/>
      <c r="S2279" s="31"/>
      <c r="T2279" s="31"/>
      <c r="U2279" s="31"/>
      <c r="V2279" s="243">
        <f t="shared" si="73"/>
        <v>1039.4573800000001</v>
      </c>
      <c r="W2279" s="31">
        <v>1039.4573800000001</v>
      </c>
      <c r="X2279" s="31">
        <f t="shared" si="74"/>
        <v>1039.4573800000001</v>
      </c>
      <c r="Y2279" s="11" t="s">
        <v>34</v>
      </c>
      <c r="Z2279" s="31">
        <v>58</v>
      </c>
      <c r="AA2279" s="31">
        <v>42</v>
      </c>
      <c r="AB2279" s="31">
        <v>5</v>
      </c>
      <c r="AC2279" s="31"/>
      <c r="AD2279" s="31"/>
    </row>
    <row r="2280" spans="1:31" ht="36" hidden="1" customHeight="1">
      <c r="A2280" s="32">
        <v>70</v>
      </c>
      <c r="B2280" s="118" t="s">
        <v>6688</v>
      </c>
      <c r="C2280" s="118" t="s">
        <v>6689</v>
      </c>
      <c r="D2280" s="118" t="s">
        <v>1822</v>
      </c>
      <c r="E2280" s="118" t="s">
        <v>6690</v>
      </c>
      <c r="F2280" s="31">
        <v>6688800</v>
      </c>
      <c r="G2280" s="31"/>
      <c r="H2280" s="31"/>
      <c r="I2280" s="31"/>
      <c r="J2280" s="31"/>
      <c r="K2280" s="31"/>
      <c r="L2280" s="31"/>
      <c r="M2280" s="31"/>
      <c r="N2280" s="31"/>
      <c r="O2280" s="31"/>
      <c r="P2280" s="31"/>
      <c r="Q2280" s="31"/>
      <c r="R2280" s="31"/>
      <c r="S2280" s="31"/>
      <c r="T2280" s="31"/>
      <c r="U2280" s="31"/>
      <c r="V2280" s="243">
        <f t="shared" si="73"/>
        <v>1032.0818400000001</v>
      </c>
      <c r="W2280" s="31">
        <v>1032.0818400000001</v>
      </c>
      <c r="X2280" s="31">
        <f t="shared" si="74"/>
        <v>1032.0818400000001</v>
      </c>
      <c r="Y2280" s="11" t="s">
        <v>34</v>
      </c>
      <c r="Z2280" s="31">
        <v>58</v>
      </c>
      <c r="AA2280" s="31">
        <v>42</v>
      </c>
      <c r="AB2280" s="31">
        <v>5</v>
      </c>
      <c r="AC2280" s="31" t="s">
        <v>6691</v>
      </c>
      <c r="AD2280" s="31">
        <v>3084</v>
      </c>
    </row>
    <row r="2281" spans="1:31" ht="36" hidden="1" customHeight="1">
      <c r="A2281" s="32">
        <v>71</v>
      </c>
      <c r="B2281" s="118" t="s">
        <v>6692</v>
      </c>
      <c r="C2281" s="118" t="s">
        <v>6693</v>
      </c>
      <c r="D2281" s="118" t="s">
        <v>6694</v>
      </c>
      <c r="E2281" s="118" t="s">
        <v>1538</v>
      </c>
      <c r="F2281" s="31">
        <v>3631200</v>
      </c>
      <c r="G2281" s="31"/>
      <c r="H2281" s="31"/>
      <c r="I2281" s="31"/>
      <c r="J2281" s="31"/>
      <c r="K2281" s="31"/>
      <c r="L2281" s="31"/>
      <c r="M2281" s="31"/>
      <c r="N2281" s="31"/>
      <c r="O2281" s="31"/>
      <c r="P2281" s="31"/>
      <c r="Q2281" s="31"/>
      <c r="R2281" s="31"/>
      <c r="S2281" s="31"/>
      <c r="T2281" s="31"/>
      <c r="U2281" s="31"/>
      <c r="V2281" s="243">
        <f t="shared" si="73"/>
        <v>560.29416000000003</v>
      </c>
      <c r="W2281" s="31">
        <v>560.29416000000003</v>
      </c>
      <c r="X2281" s="31">
        <f t="shared" si="74"/>
        <v>560.29416000000003</v>
      </c>
      <c r="Y2281" s="302" t="s">
        <v>6695</v>
      </c>
      <c r="Z2281" s="31">
        <v>58</v>
      </c>
      <c r="AA2281" s="31">
        <v>42</v>
      </c>
      <c r="AB2281" s="31">
        <v>6</v>
      </c>
      <c r="AC2281" s="31" t="s">
        <v>6696</v>
      </c>
      <c r="AD2281" s="31">
        <v>1803</v>
      </c>
      <c r="AE2281" s="10">
        <f>AE2280+1</f>
        <v>1</v>
      </c>
    </row>
    <row r="2282" spans="1:31" ht="36" hidden="1" customHeight="1">
      <c r="A2282" s="32">
        <v>72</v>
      </c>
      <c r="B2282" s="118" t="s">
        <v>6697</v>
      </c>
      <c r="C2282" s="118" t="s">
        <v>6698</v>
      </c>
      <c r="D2282" s="118" t="s">
        <v>1822</v>
      </c>
      <c r="E2282" s="118" t="s">
        <v>6699</v>
      </c>
      <c r="F2282" s="31">
        <v>77327500</v>
      </c>
      <c r="G2282" s="31"/>
      <c r="H2282" s="31"/>
      <c r="I2282" s="31"/>
      <c r="J2282" s="31"/>
      <c r="K2282" s="31"/>
      <c r="L2282" s="31"/>
      <c r="M2282" s="31"/>
      <c r="N2282" s="31"/>
      <c r="O2282" s="31"/>
      <c r="P2282" s="31"/>
      <c r="Q2282" s="31"/>
      <c r="R2282" s="31"/>
      <c r="S2282" s="31"/>
      <c r="T2282" s="31"/>
      <c r="U2282" s="31"/>
      <c r="V2282" s="243">
        <f t="shared" si="73"/>
        <v>11931.633250000001</v>
      </c>
      <c r="W2282" s="31">
        <v>11931.633250000001</v>
      </c>
      <c r="X2282" s="31">
        <f t="shared" si="74"/>
        <v>11931.633250000001</v>
      </c>
      <c r="Y2282" s="11" t="s">
        <v>34</v>
      </c>
      <c r="Z2282" s="31">
        <v>58</v>
      </c>
      <c r="AA2282" s="31">
        <v>42</v>
      </c>
      <c r="AB2282" s="31">
        <v>5</v>
      </c>
      <c r="AC2282" s="31"/>
      <c r="AD2282" s="31"/>
    </row>
    <row r="2283" spans="1:31" ht="36" hidden="1" customHeight="1">
      <c r="A2283" s="32">
        <v>73</v>
      </c>
      <c r="B2283" s="118" t="s">
        <v>6700</v>
      </c>
      <c r="C2283" s="118" t="s">
        <v>6701</v>
      </c>
      <c r="D2283" s="118" t="s">
        <v>1822</v>
      </c>
      <c r="E2283" s="118" t="s">
        <v>6699</v>
      </c>
      <c r="F2283" s="31">
        <v>41765500</v>
      </c>
      <c r="G2283" s="31"/>
      <c r="H2283" s="31"/>
      <c r="I2283" s="31"/>
      <c r="J2283" s="31"/>
      <c r="K2283" s="31"/>
      <c r="L2283" s="31"/>
      <c r="M2283" s="31"/>
      <c r="N2283" s="31"/>
      <c r="O2283" s="31"/>
      <c r="P2283" s="31"/>
      <c r="Q2283" s="31"/>
      <c r="R2283" s="31"/>
      <c r="S2283" s="31"/>
      <c r="T2283" s="31"/>
      <c r="U2283" s="31"/>
      <c r="V2283" s="243">
        <f t="shared" si="73"/>
        <v>6444.4166500000001</v>
      </c>
      <c r="W2283" s="31">
        <v>6444.4166500000001</v>
      </c>
      <c r="X2283" s="31">
        <f t="shared" si="74"/>
        <v>6444.4166500000001</v>
      </c>
      <c r="Y2283" s="11" t="s">
        <v>34</v>
      </c>
      <c r="Z2283" s="31">
        <v>58</v>
      </c>
      <c r="AA2283" s="31">
        <v>42</v>
      </c>
      <c r="AB2283" s="31">
        <v>5</v>
      </c>
      <c r="AC2283" s="31" t="s">
        <v>6702</v>
      </c>
      <c r="AD2283" s="31">
        <v>1807</v>
      </c>
    </row>
    <row r="2284" spans="1:31" ht="36" hidden="1" customHeight="1">
      <c r="A2284" s="32">
        <v>74</v>
      </c>
      <c r="B2284" s="118" t="s">
        <v>6703</v>
      </c>
      <c r="C2284" s="118" t="s">
        <v>6704</v>
      </c>
      <c r="D2284" s="118" t="s">
        <v>1822</v>
      </c>
      <c r="E2284" s="118" t="s">
        <v>6699</v>
      </c>
      <c r="F2284" s="31">
        <v>21136300</v>
      </c>
      <c r="G2284" s="31"/>
      <c r="H2284" s="31"/>
      <c r="I2284" s="31"/>
      <c r="J2284" s="31"/>
      <c r="K2284" s="31"/>
      <c r="L2284" s="31"/>
      <c r="M2284" s="31"/>
      <c r="N2284" s="31"/>
      <c r="O2284" s="31"/>
      <c r="P2284" s="31"/>
      <c r="Q2284" s="31"/>
      <c r="R2284" s="31"/>
      <c r="S2284" s="31"/>
      <c r="T2284" s="31"/>
      <c r="U2284" s="31"/>
      <c r="V2284" s="243">
        <f t="shared" si="73"/>
        <v>3261.3310900000001</v>
      </c>
      <c r="W2284" s="31">
        <v>3261.3310900000001</v>
      </c>
      <c r="X2284" s="31">
        <f t="shared" si="74"/>
        <v>3261.3310900000001</v>
      </c>
      <c r="Y2284" s="11" t="s">
        <v>34</v>
      </c>
      <c r="Z2284" s="31">
        <v>58</v>
      </c>
      <c r="AA2284" s="31">
        <v>42</v>
      </c>
      <c r="AB2284" s="31">
        <v>5</v>
      </c>
      <c r="AC2284" s="31" t="s">
        <v>6705</v>
      </c>
      <c r="AD2284" s="31">
        <v>1806</v>
      </c>
    </row>
    <row r="2285" spans="1:31" ht="36" hidden="1" customHeight="1">
      <c r="A2285" s="32">
        <v>75</v>
      </c>
      <c r="B2285" s="118" t="s">
        <v>6706</v>
      </c>
      <c r="C2285" s="118" t="s">
        <v>6707</v>
      </c>
      <c r="D2285" s="118" t="s">
        <v>1822</v>
      </c>
      <c r="E2285" s="118" t="s">
        <v>6699</v>
      </c>
      <c r="F2285" s="31">
        <v>86715100</v>
      </c>
      <c r="G2285" s="31"/>
      <c r="H2285" s="31"/>
      <c r="I2285" s="31"/>
      <c r="J2285" s="31"/>
      <c r="K2285" s="31"/>
      <c r="L2285" s="31"/>
      <c r="M2285" s="31"/>
      <c r="N2285" s="31"/>
      <c r="O2285" s="31"/>
      <c r="P2285" s="31"/>
      <c r="Q2285" s="31"/>
      <c r="R2285" s="31"/>
      <c r="S2285" s="31"/>
      <c r="T2285" s="31"/>
      <c r="U2285" s="31"/>
      <c r="V2285" s="243">
        <f t="shared" si="73"/>
        <v>13380.139930000001</v>
      </c>
      <c r="W2285" s="31">
        <v>13380.139930000001</v>
      </c>
      <c r="X2285" s="31">
        <f t="shared" si="74"/>
        <v>13380.139930000001</v>
      </c>
      <c r="Y2285" s="11" t="s">
        <v>34</v>
      </c>
      <c r="Z2285" s="31">
        <v>58</v>
      </c>
      <c r="AA2285" s="31">
        <v>42</v>
      </c>
      <c r="AB2285" s="31">
        <v>5</v>
      </c>
      <c r="AC2285" s="31" t="s">
        <v>6708</v>
      </c>
      <c r="AD2285" s="31">
        <v>3074</v>
      </c>
    </row>
    <row r="2286" spans="1:31" ht="36" hidden="1" customHeight="1">
      <c r="A2286" s="32">
        <v>76</v>
      </c>
      <c r="B2286" s="118" t="s">
        <v>6709</v>
      </c>
      <c r="C2286" s="118" t="s">
        <v>6710</v>
      </c>
      <c r="D2286" s="118" t="s">
        <v>1822</v>
      </c>
      <c r="E2286" s="118" t="s">
        <v>6699</v>
      </c>
      <c r="F2286" s="31">
        <v>17977200</v>
      </c>
      <c r="G2286" s="31"/>
      <c r="H2286" s="31"/>
      <c r="I2286" s="31"/>
      <c r="J2286" s="31"/>
      <c r="K2286" s="31"/>
      <c r="L2286" s="31"/>
      <c r="M2286" s="31"/>
      <c r="N2286" s="31"/>
      <c r="O2286" s="31"/>
      <c r="P2286" s="31"/>
      <c r="Q2286" s="31"/>
      <c r="R2286" s="31"/>
      <c r="S2286" s="31"/>
      <c r="T2286" s="31"/>
      <c r="U2286" s="31"/>
      <c r="V2286" s="243">
        <f t="shared" si="73"/>
        <v>2773.8819600000002</v>
      </c>
      <c r="W2286" s="31">
        <v>2773.8819600000002</v>
      </c>
      <c r="X2286" s="31">
        <f t="shared" si="74"/>
        <v>2773.8819600000002</v>
      </c>
      <c r="Y2286" s="11" t="s">
        <v>34</v>
      </c>
      <c r="Z2286" s="31">
        <v>58</v>
      </c>
      <c r="AA2286" s="31">
        <v>42</v>
      </c>
      <c r="AB2286" s="31">
        <v>5</v>
      </c>
      <c r="AC2286" s="31"/>
      <c r="AD2286" s="31"/>
    </row>
    <row r="2287" spans="1:31" ht="36" hidden="1" customHeight="1">
      <c r="A2287" s="32">
        <v>77</v>
      </c>
      <c r="B2287" s="118" t="s">
        <v>6711</v>
      </c>
      <c r="C2287" s="118" t="s">
        <v>6712</v>
      </c>
      <c r="D2287" s="13" t="s">
        <v>55</v>
      </c>
      <c r="E2287" s="118" t="s">
        <v>6713</v>
      </c>
      <c r="F2287" s="13"/>
      <c r="G2287" s="31"/>
      <c r="H2287" s="31"/>
      <c r="I2287" s="31"/>
      <c r="J2287" s="31"/>
      <c r="K2287" s="118">
        <v>2066</v>
      </c>
      <c r="L2287" s="31"/>
      <c r="M2287" s="31"/>
      <c r="N2287" s="31"/>
      <c r="O2287" s="31"/>
      <c r="P2287" s="31"/>
      <c r="Q2287" s="31"/>
      <c r="R2287" s="31"/>
      <c r="S2287" s="31"/>
      <c r="T2287" s="31"/>
      <c r="U2287" s="31"/>
      <c r="V2287" s="243">
        <f t="shared" si="73"/>
        <v>2107.3200000000002</v>
      </c>
      <c r="W2287" s="303">
        <v>2107</v>
      </c>
      <c r="X2287" s="31">
        <f t="shared" si="74"/>
        <v>2107</v>
      </c>
      <c r="Y2287" s="302" t="s">
        <v>6714</v>
      </c>
      <c r="Z2287" s="31">
        <v>58</v>
      </c>
      <c r="AA2287" s="31">
        <v>42</v>
      </c>
      <c r="AB2287" s="111">
        <v>1</v>
      </c>
      <c r="AC2287" s="31" t="s">
        <v>6715</v>
      </c>
      <c r="AD2287" s="31">
        <v>3090</v>
      </c>
    </row>
    <row r="2288" spans="1:31" ht="36" hidden="1" customHeight="1">
      <c r="A2288" s="32">
        <v>78</v>
      </c>
      <c r="B2288" s="304" t="s">
        <v>6716</v>
      </c>
      <c r="C2288" s="304" t="s">
        <v>6717</v>
      </c>
      <c r="D2288" s="214" t="s">
        <v>4893</v>
      </c>
      <c r="E2288" s="304" t="s">
        <v>4958</v>
      </c>
      <c r="F2288" s="305">
        <v>7481100</v>
      </c>
      <c r="G2288" s="31"/>
      <c r="H2288" s="31"/>
      <c r="I2288" s="31"/>
      <c r="J2288" s="31"/>
      <c r="K2288" s="31"/>
      <c r="L2288" s="31"/>
      <c r="M2288" s="31"/>
      <c r="N2288" s="31"/>
      <c r="O2288" s="31"/>
      <c r="P2288" s="31"/>
      <c r="Q2288" s="31"/>
      <c r="R2288" s="31"/>
      <c r="S2288" s="31"/>
      <c r="T2288" s="31"/>
      <c r="U2288" s="31"/>
      <c r="V2288" s="243">
        <f t="shared" si="73"/>
        <v>1154.3337300000001</v>
      </c>
      <c r="W2288" s="303"/>
      <c r="X2288" s="31">
        <f t="shared" si="74"/>
        <v>1154.3337300000001</v>
      </c>
      <c r="Y2288" s="11" t="s">
        <v>51</v>
      </c>
      <c r="Z2288" s="31">
        <v>58</v>
      </c>
      <c r="AA2288" s="31">
        <v>42</v>
      </c>
      <c r="AB2288" s="31">
        <v>5</v>
      </c>
      <c r="AC2288" s="31" t="s">
        <v>6718</v>
      </c>
      <c r="AD2288" s="31">
        <v>3091</v>
      </c>
    </row>
    <row r="2289" spans="1:30" ht="36" hidden="1" customHeight="1">
      <c r="A2289" s="32">
        <v>79</v>
      </c>
      <c r="B2289" s="304" t="s">
        <v>6719</v>
      </c>
      <c r="C2289" s="304" t="s">
        <v>6720</v>
      </c>
      <c r="D2289" s="214" t="s">
        <v>1822</v>
      </c>
      <c r="E2289" s="304" t="s">
        <v>1295</v>
      </c>
      <c r="F2289" s="305">
        <v>11500500</v>
      </c>
      <c r="G2289" s="31"/>
      <c r="H2289" s="31"/>
      <c r="I2289" s="31"/>
      <c r="J2289" s="31"/>
      <c r="K2289" s="31"/>
      <c r="L2289" s="31"/>
      <c r="M2289" s="31"/>
      <c r="N2289" s="31"/>
      <c r="O2289" s="31"/>
      <c r="P2289" s="31"/>
      <c r="Q2289" s="31"/>
      <c r="R2289" s="31"/>
      <c r="S2289" s="31"/>
      <c r="T2289" s="31"/>
      <c r="U2289" s="31"/>
      <c r="V2289" s="243">
        <f t="shared" si="73"/>
        <v>1774.5271500000001</v>
      </c>
      <c r="W2289" s="303"/>
      <c r="X2289" s="31">
        <f t="shared" si="74"/>
        <v>1774.5271500000001</v>
      </c>
      <c r="Y2289" s="11" t="s">
        <v>51</v>
      </c>
      <c r="Z2289" s="31">
        <v>58</v>
      </c>
      <c r="AA2289" s="31">
        <v>42</v>
      </c>
      <c r="AB2289" s="31">
        <v>5</v>
      </c>
      <c r="AC2289" s="31" t="s">
        <v>6721</v>
      </c>
      <c r="AD2289" s="31">
        <v>1772</v>
      </c>
    </row>
    <row r="2290" spans="1:30" s="27" customFormat="1" ht="36" hidden="1" customHeight="1">
      <c r="A2290" s="32">
        <v>80</v>
      </c>
      <c r="B2290" s="304" t="s">
        <v>6722</v>
      </c>
      <c r="C2290" s="304" t="s">
        <v>6723</v>
      </c>
      <c r="D2290" s="304" t="s">
        <v>6694</v>
      </c>
      <c r="E2290" s="304" t="s">
        <v>4958</v>
      </c>
      <c r="F2290" s="305">
        <v>5065400</v>
      </c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29"/>
      <c r="V2290" s="306">
        <f t="shared" si="73"/>
        <v>781.59122000000002</v>
      </c>
      <c r="W2290" s="135"/>
      <c r="X2290" s="29">
        <f t="shared" si="74"/>
        <v>781.59122000000002</v>
      </c>
      <c r="Y2290" s="307" t="s">
        <v>51</v>
      </c>
      <c r="Z2290" s="29">
        <v>58</v>
      </c>
      <c r="AA2290" s="29">
        <v>42</v>
      </c>
      <c r="AB2290" s="29">
        <v>6</v>
      </c>
      <c r="AC2290" s="29"/>
      <c r="AD2290" s="29"/>
    </row>
    <row r="2291" spans="1:30" s="27" customFormat="1" ht="36" hidden="1" customHeight="1">
      <c r="A2291" s="32">
        <v>81</v>
      </c>
      <c r="B2291" s="304" t="s">
        <v>6724</v>
      </c>
      <c r="C2291" s="304" t="s">
        <v>6725</v>
      </c>
      <c r="D2291" s="304" t="s">
        <v>6694</v>
      </c>
      <c r="E2291" s="304" t="s">
        <v>4958</v>
      </c>
      <c r="F2291" s="305">
        <v>4237200</v>
      </c>
      <c r="G2291" s="29"/>
      <c r="H2291" s="29"/>
      <c r="I2291" s="29"/>
      <c r="J2291" s="29"/>
      <c r="K2291" s="29"/>
      <c r="L2291" s="29"/>
      <c r="M2291" s="29"/>
      <c r="N2291" s="29"/>
      <c r="O2291" s="29"/>
      <c r="P2291" s="29"/>
      <c r="Q2291" s="29"/>
      <c r="R2291" s="29"/>
      <c r="S2291" s="29"/>
      <c r="T2291" s="29"/>
      <c r="U2291" s="29"/>
      <c r="V2291" s="306">
        <f t="shared" si="73"/>
        <v>653.79996000000006</v>
      </c>
      <c r="W2291" s="135"/>
      <c r="X2291" s="29">
        <f t="shared" si="74"/>
        <v>653.79996000000006</v>
      </c>
      <c r="Y2291" s="307" t="s">
        <v>51</v>
      </c>
      <c r="Z2291" s="26"/>
      <c r="AA2291" s="26"/>
      <c r="AB2291" s="26">
        <v>6</v>
      </c>
      <c r="AC2291" s="26"/>
      <c r="AD2291" s="26"/>
    </row>
    <row r="2292" spans="1:30" s="27" customFormat="1" ht="36" hidden="1" customHeight="1">
      <c r="A2292" s="32">
        <v>82</v>
      </c>
      <c r="B2292" s="304" t="s">
        <v>6726</v>
      </c>
      <c r="C2292" s="304" t="s">
        <v>6727</v>
      </c>
      <c r="D2292" s="304" t="s">
        <v>6694</v>
      </c>
      <c r="E2292" s="304" t="s">
        <v>4958</v>
      </c>
      <c r="F2292" s="305">
        <v>3252400</v>
      </c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306">
        <f t="shared" si="73"/>
        <v>501.84532000000002</v>
      </c>
      <c r="W2292" s="135"/>
      <c r="X2292" s="29">
        <f t="shared" si="74"/>
        <v>501.84532000000002</v>
      </c>
      <c r="Y2292" s="307" t="s">
        <v>51</v>
      </c>
      <c r="Z2292" s="308">
        <v>58</v>
      </c>
      <c r="AA2292" s="308">
        <v>42</v>
      </c>
      <c r="AB2292" s="308">
        <v>6</v>
      </c>
      <c r="AC2292" s="308"/>
      <c r="AD2292" s="308"/>
    </row>
    <row r="2293" spans="1:30" s="27" customFormat="1" ht="36" hidden="1" customHeight="1">
      <c r="A2293" s="32">
        <v>83</v>
      </c>
      <c r="B2293" s="304" t="s">
        <v>6728</v>
      </c>
      <c r="C2293" s="304" t="s">
        <v>6729</v>
      </c>
      <c r="D2293" s="304" t="s">
        <v>6694</v>
      </c>
      <c r="E2293" s="304" t="s">
        <v>1625</v>
      </c>
      <c r="F2293" s="305">
        <v>5555200</v>
      </c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  <c r="R2293" s="29"/>
      <c r="S2293" s="29"/>
      <c r="T2293" s="29"/>
      <c r="U2293" s="29"/>
      <c r="V2293" s="306">
        <f t="shared" si="73"/>
        <v>857.16736000000003</v>
      </c>
      <c r="W2293" s="135"/>
      <c r="X2293" s="29">
        <f t="shared" si="74"/>
        <v>857.16736000000003</v>
      </c>
      <c r="Y2293" s="307" t="s">
        <v>51</v>
      </c>
      <c r="Z2293" s="308">
        <v>58</v>
      </c>
      <c r="AA2293" s="308">
        <v>42</v>
      </c>
      <c r="AB2293" s="308">
        <v>6</v>
      </c>
      <c r="AC2293" s="308"/>
      <c r="AD2293" s="308"/>
    </row>
    <row r="2294" spans="1:30" s="27" customFormat="1" ht="36" hidden="1" customHeight="1">
      <c r="A2294" s="32">
        <v>84</v>
      </c>
      <c r="B2294" s="304" t="s">
        <v>6730</v>
      </c>
      <c r="C2294" s="304" t="s">
        <v>6731</v>
      </c>
      <c r="D2294" s="304" t="s">
        <v>6694</v>
      </c>
      <c r="E2294" s="304" t="s">
        <v>4958</v>
      </c>
      <c r="F2294" s="305">
        <v>4559600</v>
      </c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306">
        <f t="shared" si="73"/>
        <v>703.54628000000002</v>
      </c>
      <c r="W2294" s="135"/>
      <c r="X2294" s="29">
        <f t="shared" si="74"/>
        <v>703.54628000000002</v>
      </c>
      <c r="Y2294" s="307" t="s">
        <v>51</v>
      </c>
      <c r="Z2294" s="308">
        <v>58</v>
      </c>
      <c r="AA2294" s="308">
        <v>42</v>
      </c>
      <c r="AB2294" s="308">
        <v>6</v>
      </c>
      <c r="AC2294" s="308"/>
      <c r="AD2294" s="308"/>
    </row>
    <row r="2295" spans="1:30" ht="36" hidden="1" customHeight="1">
      <c r="A2295" s="32">
        <v>85</v>
      </c>
      <c r="B2295" s="304" t="s">
        <v>6732</v>
      </c>
      <c r="C2295" s="304" t="s">
        <v>6733</v>
      </c>
      <c r="D2295" s="304" t="s">
        <v>1822</v>
      </c>
      <c r="E2295" s="304" t="s">
        <v>6734</v>
      </c>
      <c r="F2295" s="305">
        <v>7227500</v>
      </c>
      <c r="G2295" s="31"/>
      <c r="H2295" s="31"/>
      <c r="I2295" s="31"/>
      <c r="J2295" s="31"/>
      <c r="K2295" s="31"/>
      <c r="L2295" s="31"/>
      <c r="M2295" s="31"/>
      <c r="N2295" s="31"/>
      <c r="O2295" s="31"/>
      <c r="P2295" s="31"/>
      <c r="Q2295" s="31"/>
      <c r="R2295" s="31"/>
      <c r="S2295" s="31"/>
      <c r="T2295" s="31"/>
      <c r="U2295" s="31"/>
      <c r="V2295" s="243">
        <f t="shared" si="73"/>
        <v>1115.20325</v>
      </c>
      <c r="W2295" s="303"/>
      <c r="X2295" s="31">
        <f t="shared" si="74"/>
        <v>1115.20325</v>
      </c>
      <c r="Y2295" s="11" t="s">
        <v>51</v>
      </c>
      <c r="Z2295" s="308">
        <v>58</v>
      </c>
      <c r="AA2295" s="308">
        <v>42</v>
      </c>
      <c r="AB2295" s="308">
        <v>5</v>
      </c>
      <c r="AC2295" s="308"/>
      <c r="AD2295" s="308"/>
    </row>
    <row r="2296" spans="1:30" ht="36" hidden="1" customHeight="1">
      <c r="A2296" s="32">
        <v>1</v>
      </c>
      <c r="B2296" s="309" t="s">
        <v>6735</v>
      </c>
      <c r="C2296" s="309" t="s">
        <v>6736</v>
      </c>
      <c r="D2296" s="309" t="s">
        <v>32</v>
      </c>
      <c r="E2296" s="309" t="s">
        <v>6737</v>
      </c>
      <c r="F2296" s="310">
        <v>11643923</v>
      </c>
      <c r="G2296" s="310"/>
      <c r="H2296" s="310"/>
      <c r="I2296" s="310"/>
      <c r="J2296" s="310"/>
      <c r="K2296" s="311">
        <v>29.7</v>
      </c>
      <c r="L2296" s="312">
        <v>0</v>
      </c>
      <c r="M2296" s="313"/>
      <c r="N2296" s="312">
        <v>0</v>
      </c>
      <c r="O2296" s="313"/>
      <c r="P2296" s="314">
        <v>0</v>
      </c>
      <c r="Q2296" s="13"/>
      <c r="R2296" s="13"/>
      <c r="S2296" s="13">
        <v>66.599999999999994</v>
      </c>
      <c r="T2296" s="13"/>
      <c r="U2296" s="315">
        <v>0</v>
      </c>
      <c r="V2296" s="306">
        <f t="shared" si="73"/>
        <v>1899.5453189000002</v>
      </c>
      <c r="W2296" s="310">
        <v>1899.5453189000002</v>
      </c>
      <c r="X2296" s="310">
        <f>IF(Y2296="EVN",V2296,W2296)</f>
        <v>1899.5453189000002</v>
      </c>
      <c r="Y2296" s="11" t="s">
        <v>34</v>
      </c>
      <c r="Z2296" s="26">
        <v>59</v>
      </c>
      <c r="AA2296" s="26">
        <v>62</v>
      </c>
      <c r="AB2296" s="26">
        <v>5</v>
      </c>
      <c r="AC2296" s="61" t="s">
        <v>6738</v>
      </c>
      <c r="AD2296" s="61">
        <v>3097</v>
      </c>
    </row>
    <row r="2297" spans="1:30" ht="36" hidden="1" customHeight="1">
      <c r="A2297" s="32">
        <v>2</v>
      </c>
      <c r="B2297" s="309" t="s">
        <v>6739</v>
      </c>
      <c r="C2297" s="309" t="s">
        <v>6740</v>
      </c>
      <c r="D2297" s="309" t="s">
        <v>32</v>
      </c>
      <c r="E2297" s="309" t="s">
        <v>6741</v>
      </c>
      <c r="F2297" s="310">
        <v>15241800</v>
      </c>
      <c r="G2297" s="310"/>
      <c r="H2297" s="310"/>
      <c r="I2297" s="310"/>
      <c r="J2297" s="310"/>
      <c r="K2297" s="311"/>
      <c r="L2297" s="312">
        <v>2512</v>
      </c>
      <c r="M2297" s="316"/>
      <c r="N2297" s="312">
        <v>4615</v>
      </c>
      <c r="O2297" s="313"/>
      <c r="P2297" s="314">
        <v>80</v>
      </c>
      <c r="Q2297" s="13"/>
      <c r="R2297" s="13"/>
      <c r="S2297" s="13"/>
      <c r="T2297" s="13"/>
      <c r="U2297" s="315">
        <v>5411.7349999999997</v>
      </c>
      <c r="V2297" s="306">
        <f t="shared" si="73"/>
        <v>2358.4248000000002</v>
      </c>
      <c r="W2297" s="310">
        <v>2360.4433771550002</v>
      </c>
      <c r="X2297" s="310">
        <f t="shared" ref="X2297:X2329" si="75">IF(Y2297="EVN",V2297,W2297)</f>
        <v>2360.4433771550002</v>
      </c>
      <c r="Y2297" s="11" t="s">
        <v>34</v>
      </c>
      <c r="Z2297" s="26">
        <v>59</v>
      </c>
      <c r="AA2297" s="26">
        <v>62</v>
      </c>
      <c r="AB2297" s="26">
        <v>5</v>
      </c>
      <c r="AC2297" s="61" t="s">
        <v>6742</v>
      </c>
      <c r="AD2297" s="61">
        <v>1818</v>
      </c>
    </row>
    <row r="2298" spans="1:30" ht="36" hidden="1" customHeight="1">
      <c r="A2298" s="32">
        <v>3</v>
      </c>
      <c r="B2298" s="309" t="s">
        <v>6743</v>
      </c>
      <c r="C2298" s="309" t="s">
        <v>6744</v>
      </c>
      <c r="D2298" s="309" t="s">
        <v>32</v>
      </c>
      <c r="E2298" s="309" t="s">
        <v>6745</v>
      </c>
      <c r="F2298" s="310">
        <v>22078200</v>
      </c>
      <c r="G2298" s="310"/>
      <c r="H2298" s="310"/>
      <c r="I2298" s="310"/>
      <c r="J2298" s="310"/>
      <c r="K2298" s="317"/>
      <c r="L2298" s="312">
        <v>0</v>
      </c>
      <c r="M2298" s="313"/>
      <c r="N2298" s="312">
        <v>0</v>
      </c>
      <c r="O2298" s="313"/>
      <c r="P2298" s="318">
        <v>0</v>
      </c>
      <c r="Q2298" s="13"/>
      <c r="R2298" s="13"/>
      <c r="S2298" s="13"/>
      <c r="T2298" s="13"/>
      <c r="U2298" s="315">
        <v>0</v>
      </c>
      <c r="V2298" s="306">
        <f t="shared" si="73"/>
        <v>3406.6662600000004</v>
      </c>
      <c r="W2298" s="310">
        <v>3406.6662600000004</v>
      </c>
      <c r="X2298" s="310">
        <f t="shared" si="75"/>
        <v>3406.6662600000004</v>
      </c>
      <c r="Y2298" s="11" t="s">
        <v>34</v>
      </c>
      <c r="Z2298" s="26">
        <v>59</v>
      </c>
      <c r="AA2298" s="26">
        <v>62</v>
      </c>
      <c r="AB2298" s="26">
        <v>5</v>
      </c>
      <c r="AC2298" s="26"/>
      <c r="AD2298" s="26"/>
    </row>
    <row r="2299" spans="1:30" ht="36" hidden="1" customHeight="1">
      <c r="A2299" s="32">
        <v>4</v>
      </c>
      <c r="B2299" s="309" t="s">
        <v>6746</v>
      </c>
      <c r="C2299" s="309" t="s">
        <v>6747</v>
      </c>
      <c r="D2299" s="309" t="s">
        <v>32</v>
      </c>
      <c r="E2299" s="309" t="s">
        <v>6646</v>
      </c>
      <c r="F2299" s="310">
        <v>10548400</v>
      </c>
      <c r="G2299" s="310"/>
      <c r="H2299" s="310"/>
      <c r="I2299" s="310"/>
      <c r="J2299" s="310"/>
      <c r="K2299" s="311">
        <v>3.2</v>
      </c>
      <c r="L2299" s="312">
        <v>0</v>
      </c>
      <c r="M2299" s="313"/>
      <c r="N2299" s="312">
        <v>0</v>
      </c>
      <c r="O2299" s="313"/>
      <c r="P2299" s="314">
        <v>0</v>
      </c>
      <c r="Q2299" s="13"/>
      <c r="R2299" s="13"/>
      <c r="S2299" s="13"/>
      <c r="T2299" s="13"/>
      <c r="U2299" s="315">
        <v>0</v>
      </c>
      <c r="V2299" s="306">
        <f t="shared" si="73"/>
        <v>1630.88212</v>
      </c>
      <c r="W2299" s="310">
        <v>1630.88212</v>
      </c>
      <c r="X2299" s="310">
        <f t="shared" si="75"/>
        <v>1630.88212</v>
      </c>
      <c r="Y2299" s="11" t="s">
        <v>34</v>
      </c>
      <c r="Z2299" s="13">
        <v>59</v>
      </c>
      <c r="AA2299" s="13">
        <v>62</v>
      </c>
      <c r="AB2299" s="13">
        <v>5</v>
      </c>
      <c r="AC2299" s="38" t="s">
        <v>6748</v>
      </c>
      <c r="AD2299" s="38">
        <v>1820</v>
      </c>
    </row>
    <row r="2300" spans="1:30" ht="36" hidden="1" customHeight="1">
      <c r="A2300" s="32">
        <v>5</v>
      </c>
      <c r="B2300" s="309" t="s">
        <v>6749</v>
      </c>
      <c r="C2300" s="309" t="s">
        <v>6750</v>
      </c>
      <c r="D2300" s="309" t="s">
        <v>32</v>
      </c>
      <c r="E2300" s="309" t="s">
        <v>6751</v>
      </c>
      <c r="F2300" s="310">
        <v>17183500</v>
      </c>
      <c r="G2300" s="310"/>
      <c r="H2300" s="310"/>
      <c r="I2300" s="310"/>
      <c r="J2300" s="310"/>
      <c r="K2300" s="311">
        <v>1.6</v>
      </c>
      <c r="L2300" s="312">
        <v>0</v>
      </c>
      <c r="M2300" s="313"/>
      <c r="N2300" s="312">
        <v>0</v>
      </c>
      <c r="O2300" s="313"/>
      <c r="P2300" s="314">
        <v>21</v>
      </c>
      <c r="Q2300" s="13"/>
      <c r="R2300" s="13"/>
      <c r="S2300" s="13">
        <v>7.56</v>
      </c>
      <c r="T2300" s="13"/>
      <c r="U2300" s="315">
        <v>0</v>
      </c>
      <c r="V2300" s="306">
        <f t="shared" si="73"/>
        <v>2661.3038800000004</v>
      </c>
      <c r="W2300" s="310">
        <v>2661.3038800000004</v>
      </c>
      <c r="X2300" s="310">
        <f t="shared" si="75"/>
        <v>2661.3038800000004</v>
      </c>
      <c r="Y2300" s="11" t="s">
        <v>34</v>
      </c>
      <c r="Z2300" s="13">
        <v>59</v>
      </c>
      <c r="AA2300" s="13">
        <v>62</v>
      </c>
      <c r="AB2300" s="13">
        <v>5</v>
      </c>
      <c r="AC2300" s="38" t="s">
        <v>6752</v>
      </c>
      <c r="AD2300" s="38">
        <v>1821</v>
      </c>
    </row>
    <row r="2301" spans="1:30" ht="36" hidden="1" customHeight="1">
      <c r="A2301" s="32">
        <v>6</v>
      </c>
      <c r="B2301" s="309" t="s">
        <v>6753</v>
      </c>
      <c r="C2301" s="309" t="s">
        <v>6754</v>
      </c>
      <c r="D2301" s="309" t="s">
        <v>32</v>
      </c>
      <c r="E2301" s="309" t="s">
        <v>2348</v>
      </c>
      <c r="F2301" s="310">
        <v>10715200</v>
      </c>
      <c r="G2301" s="310"/>
      <c r="H2301" s="310"/>
      <c r="I2301" s="310"/>
      <c r="J2301" s="310"/>
      <c r="K2301" s="311">
        <v>10.4</v>
      </c>
      <c r="L2301" s="312">
        <v>0</v>
      </c>
      <c r="M2301" s="313"/>
      <c r="N2301" s="312">
        <v>0</v>
      </c>
      <c r="O2301" s="313"/>
      <c r="P2301" s="314">
        <v>0</v>
      </c>
      <c r="Q2301" s="13"/>
      <c r="R2301" s="13"/>
      <c r="S2301" s="13"/>
      <c r="T2301" s="13"/>
      <c r="U2301" s="315">
        <v>0</v>
      </c>
      <c r="V2301" s="306">
        <f t="shared" si="73"/>
        <v>1663.96336</v>
      </c>
      <c r="W2301" s="310">
        <v>1663.96336</v>
      </c>
      <c r="X2301" s="310">
        <f t="shared" si="75"/>
        <v>1663.96336</v>
      </c>
      <c r="Y2301" s="11" t="s">
        <v>34</v>
      </c>
      <c r="Z2301" s="13">
        <v>59</v>
      </c>
      <c r="AA2301" s="13">
        <v>62</v>
      </c>
      <c r="AB2301" s="13">
        <v>5</v>
      </c>
      <c r="AC2301" s="38" t="s">
        <v>6755</v>
      </c>
      <c r="AD2301" s="38">
        <v>1822</v>
      </c>
    </row>
    <row r="2302" spans="1:30" ht="36" hidden="1" customHeight="1">
      <c r="A2302" s="32">
        <v>7</v>
      </c>
      <c r="B2302" s="309" t="s">
        <v>6756</v>
      </c>
      <c r="C2302" s="309" t="s">
        <v>6757</v>
      </c>
      <c r="D2302" s="309" t="s">
        <v>32</v>
      </c>
      <c r="E2302" s="319" t="s">
        <v>6646</v>
      </c>
      <c r="F2302" s="310">
        <v>18048354</v>
      </c>
      <c r="G2302" s="310"/>
      <c r="H2302" s="310"/>
      <c r="I2302" s="310"/>
      <c r="J2302" s="310"/>
      <c r="K2302" s="320">
        <v>12</v>
      </c>
      <c r="L2302" s="312">
        <v>0</v>
      </c>
      <c r="M2302" s="313"/>
      <c r="N2302" s="312">
        <v>0</v>
      </c>
      <c r="O2302" s="313"/>
      <c r="P2302" s="314">
        <v>0</v>
      </c>
      <c r="Q2302" s="13"/>
      <c r="R2302" s="13"/>
      <c r="S2302" s="13"/>
      <c r="T2302" s="13"/>
      <c r="U2302" s="315">
        <v>8400</v>
      </c>
      <c r="V2302" s="306">
        <f t="shared" si="73"/>
        <v>2797.1010222</v>
      </c>
      <c r="W2302" s="310">
        <v>2800.2342222000002</v>
      </c>
      <c r="X2302" s="310">
        <f t="shared" si="75"/>
        <v>2800.2342222000002</v>
      </c>
      <c r="Y2302" s="11" t="s">
        <v>34</v>
      </c>
      <c r="Z2302" s="13">
        <v>59</v>
      </c>
      <c r="AA2302" s="13">
        <v>62</v>
      </c>
      <c r="AB2302" s="13">
        <v>5</v>
      </c>
      <c r="AC2302" s="38" t="s">
        <v>6758</v>
      </c>
      <c r="AD2302" s="38">
        <v>1825</v>
      </c>
    </row>
    <row r="2303" spans="1:30" ht="36" hidden="1" customHeight="1">
      <c r="A2303" s="32">
        <v>8</v>
      </c>
      <c r="B2303" s="309" t="s">
        <v>6759</v>
      </c>
      <c r="C2303" s="309" t="s">
        <v>6760</v>
      </c>
      <c r="D2303" s="309" t="s">
        <v>32</v>
      </c>
      <c r="E2303" s="319" t="s">
        <v>6646</v>
      </c>
      <c r="F2303" s="310">
        <v>7600609</v>
      </c>
      <c r="G2303" s="310"/>
      <c r="H2303" s="310"/>
      <c r="I2303" s="310"/>
      <c r="J2303" s="310"/>
      <c r="K2303" s="320">
        <v>6</v>
      </c>
      <c r="L2303" s="312">
        <v>0</v>
      </c>
      <c r="M2303" s="313"/>
      <c r="N2303" s="312">
        <v>0</v>
      </c>
      <c r="O2303" s="313"/>
      <c r="P2303" s="314">
        <v>0</v>
      </c>
      <c r="Q2303" s="13"/>
      <c r="R2303" s="13"/>
      <c r="S2303" s="13"/>
      <c r="T2303" s="13"/>
      <c r="U2303" s="315">
        <v>0</v>
      </c>
      <c r="V2303" s="306">
        <f t="shared" si="73"/>
        <v>1178.8939687</v>
      </c>
      <c r="W2303" s="310">
        <v>1178.8939687</v>
      </c>
      <c r="X2303" s="310">
        <f t="shared" si="75"/>
        <v>1178.8939687</v>
      </c>
      <c r="Y2303" s="11" t="s">
        <v>34</v>
      </c>
      <c r="Z2303" s="13">
        <v>59</v>
      </c>
      <c r="AA2303" s="13">
        <v>62</v>
      </c>
      <c r="AB2303" s="13">
        <v>5</v>
      </c>
      <c r="AC2303" s="38" t="s">
        <v>6761</v>
      </c>
      <c r="AD2303" s="38">
        <v>1824</v>
      </c>
    </row>
    <row r="2304" spans="1:30" ht="36" hidden="1" customHeight="1">
      <c r="A2304" s="32">
        <v>9</v>
      </c>
      <c r="B2304" s="309" t="s">
        <v>6762</v>
      </c>
      <c r="C2304" s="309" t="s">
        <v>6763</v>
      </c>
      <c r="D2304" s="309" t="s">
        <v>32</v>
      </c>
      <c r="E2304" s="309" t="s">
        <v>6764</v>
      </c>
      <c r="F2304" s="310">
        <v>67344109</v>
      </c>
      <c r="G2304" s="310"/>
      <c r="H2304" s="310"/>
      <c r="I2304" s="310"/>
      <c r="J2304" s="310"/>
      <c r="K2304" s="320">
        <v>15</v>
      </c>
      <c r="L2304" s="312">
        <v>0</v>
      </c>
      <c r="M2304" s="313"/>
      <c r="N2304" s="312">
        <v>0</v>
      </c>
      <c r="O2304" s="313"/>
      <c r="P2304" s="314">
        <v>213</v>
      </c>
      <c r="Q2304" s="13"/>
      <c r="R2304" s="13"/>
      <c r="S2304" s="13"/>
      <c r="T2304" s="13"/>
      <c r="U2304" s="315">
        <v>0</v>
      </c>
      <c r="V2304" s="306">
        <f t="shared" si="73"/>
        <v>10406.672808699999</v>
      </c>
      <c r="W2304" s="310">
        <v>10406.672808699999</v>
      </c>
      <c r="X2304" s="310">
        <f t="shared" si="75"/>
        <v>10406.672808699999</v>
      </c>
      <c r="Y2304" s="11" t="s">
        <v>34</v>
      </c>
      <c r="Z2304" s="13">
        <v>59</v>
      </c>
      <c r="AA2304" s="13">
        <v>62</v>
      </c>
      <c r="AB2304" s="13">
        <v>5</v>
      </c>
      <c r="AC2304" s="38" t="s">
        <v>6765</v>
      </c>
      <c r="AD2304" s="38">
        <v>1826</v>
      </c>
    </row>
    <row r="2305" spans="1:30" ht="36" hidden="1" customHeight="1">
      <c r="A2305" s="32">
        <v>10</v>
      </c>
      <c r="B2305" s="321" t="s">
        <v>6766</v>
      </c>
      <c r="C2305" s="321" t="s">
        <v>6767</v>
      </c>
      <c r="D2305" s="309" t="s">
        <v>32</v>
      </c>
      <c r="E2305" s="321" t="s">
        <v>6646</v>
      </c>
      <c r="F2305" s="60">
        <v>10943900</v>
      </c>
      <c r="G2305" s="60"/>
      <c r="H2305" s="60"/>
      <c r="I2305" s="60"/>
      <c r="J2305" s="60"/>
      <c r="K2305" s="60"/>
      <c r="L2305" s="322">
        <v>0</v>
      </c>
      <c r="M2305" s="323"/>
      <c r="N2305" s="322">
        <v>0</v>
      </c>
      <c r="O2305" s="323"/>
      <c r="P2305" s="322">
        <v>0</v>
      </c>
      <c r="Q2305" s="13"/>
      <c r="R2305" s="13"/>
      <c r="S2305" s="13"/>
      <c r="T2305" s="13"/>
      <c r="U2305" s="315">
        <v>0</v>
      </c>
      <c r="V2305" s="306">
        <f t="shared" si="73"/>
        <v>1688.6437700000001</v>
      </c>
      <c r="W2305" s="310">
        <v>1688.6437700000001</v>
      </c>
      <c r="X2305" s="310">
        <f t="shared" si="75"/>
        <v>1688.6437700000001</v>
      </c>
      <c r="Y2305" s="11" t="s">
        <v>34</v>
      </c>
      <c r="Z2305" s="13">
        <v>59</v>
      </c>
      <c r="AA2305" s="13">
        <v>62</v>
      </c>
      <c r="AB2305" s="13">
        <v>5</v>
      </c>
      <c r="AC2305" s="38" t="s">
        <v>6768</v>
      </c>
      <c r="AD2305" s="38">
        <v>1827</v>
      </c>
    </row>
    <row r="2306" spans="1:30" ht="36" hidden="1" customHeight="1">
      <c r="A2306" s="32">
        <v>11</v>
      </c>
      <c r="B2306" s="309" t="s">
        <v>6769</v>
      </c>
      <c r="C2306" s="309" t="s">
        <v>6770</v>
      </c>
      <c r="D2306" s="309" t="s">
        <v>32</v>
      </c>
      <c r="E2306" s="309" t="s">
        <v>6771</v>
      </c>
      <c r="F2306" s="310">
        <v>8380000</v>
      </c>
      <c r="G2306" s="310"/>
      <c r="H2306" s="310"/>
      <c r="I2306" s="310"/>
      <c r="J2306" s="310"/>
      <c r="K2306" s="324">
        <v>42</v>
      </c>
      <c r="L2306" s="312">
        <v>0</v>
      </c>
      <c r="M2306" s="313"/>
      <c r="N2306" s="312">
        <v>0</v>
      </c>
      <c r="O2306" s="313"/>
      <c r="P2306" s="314">
        <v>0</v>
      </c>
      <c r="Q2306" s="13"/>
      <c r="R2306" s="13"/>
      <c r="S2306" s="13"/>
      <c r="T2306" s="13"/>
      <c r="U2306" s="315">
        <v>0</v>
      </c>
      <c r="V2306" s="306">
        <f t="shared" si="73"/>
        <v>1335.874</v>
      </c>
      <c r="W2306" s="310">
        <v>1335.874</v>
      </c>
      <c r="X2306" s="310">
        <f t="shared" si="75"/>
        <v>1335.874</v>
      </c>
      <c r="Y2306" s="11" t="s">
        <v>34</v>
      </c>
      <c r="Z2306" s="13">
        <v>59</v>
      </c>
      <c r="AA2306" s="13">
        <v>62</v>
      </c>
      <c r="AB2306" s="13">
        <v>5</v>
      </c>
      <c r="AC2306" s="38" t="s">
        <v>6772</v>
      </c>
      <c r="AD2306" s="38">
        <v>1828</v>
      </c>
    </row>
    <row r="2307" spans="1:30" ht="36" hidden="1" customHeight="1">
      <c r="A2307" s="32">
        <v>12</v>
      </c>
      <c r="B2307" s="321" t="s">
        <v>6773</v>
      </c>
      <c r="C2307" s="321" t="s">
        <v>6774</v>
      </c>
      <c r="D2307" s="309" t="s">
        <v>32</v>
      </c>
      <c r="E2307" s="321" t="s">
        <v>6775</v>
      </c>
      <c r="F2307" s="60">
        <v>29994100</v>
      </c>
      <c r="G2307" s="60"/>
      <c r="H2307" s="60"/>
      <c r="I2307" s="60"/>
      <c r="J2307" s="60"/>
      <c r="K2307" s="323"/>
      <c r="L2307" s="322">
        <v>0</v>
      </c>
      <c r="M2307" s="323"/>
      <c r="N2307" s="322">
        <v>0</v>
      </c>
      <c r="O2307" s="323"/>
      <c r="P2307" s="322">
        <v>0</v>
      </c>
      <c r="Q2307" s="13"/>
      <c r="R2307" s="13"/>
      <c r="S2307" s="13"/>
      <c r="T2307" s="13"/>
      <c r="U2307" s="315">
        <v>0</v>
      </c>
      <c r="V2307" s="306">
        <f t="shared" si="73"/>
        <v>4628.0896300000004</v>
      </c>
      <c r="W2307" s="310">
        <v>4628.0896300000004</v>
      </c>
      <c r="X2307" s="310">
        <f t="shared" si="75"/>
        <v>4628.0896300000004</v>
      </c>
      <c r="Y2307" s="11" t="s">
        <v>34</v>
      </c>
      <c r="Z2307" s="13">
        <v>59</v>
      </c>
      <c r="AA2307" s="13">
        <v>62</v>
      </c>
      <c r="AB2307" s="13">
        <v>5</v>
      </c>
      <c r="AC2307" s="38" t="s">
        <v>6776</v>
      </c>
      <c r="AD2307" s="38">
        <v>1829</v>
      </c>
    </row>
    <row r="2308" spans="1:30" ht="36" hidden="1" customHeight="1">
      <c r="A2308" s="32">
        <v>13</v>
      </c>
      <c r="B2308" s="321" t="s">
        <v>6777</v>
      </c>
      <c r="C2308" s="321" t="s">
        <v>6778</v>
      </c>
      <c r="D2308" s="309" t="s">
        <v>32</v>
      </c>
      <c r="E2308" s="321" t="s">
        <v>6779</v>
      </c>
      <c r="F2308" s="60">
        <v>8623500</v>
      </c>
      <c r="G2308" s="60"/>
      <c r="H2308" s="60"/>
      <c r="I2308" s="60"/>
      <c r="J2308" s="60"/>
      <c r="K2308" s="323"/>
      <c r="L2308" s="322">
        <v>0</v>
      </c>
      <c r="M2308" s="323"/>
      <c r="N2308" s="322">
        <v>0</v>
      </c>
      <c r="O2308" s="323"/>
      <c r="P2308" s="322">
        <v>0</v>
      </c>
      <c r="Q2308" s="13"/>
      <c r="R2308" s="13"/>
      <c r="S2308" s="13"/>
      <c r="T2308" s="13"/>
      <c r="U2308" s="315">
        <v>20444.013999999999</v>
      </c>
      <c r="V2308" s="306">
        <f t="shared" si="73"/>
        <v>1330.6060500000001</v>
      </c>
      <c r="W2308" s="310">
        <v>1338.2316672220002</v>
      </c>
      <c r="X2308" s="310">
        <f t="shared" si="75"/>
        <v>1338.2316672220002</v>
      </c>
      <c r="Y2308" s="11" t="s">
        <v>34</v>
      </c>
      <c r="Z2308" s="13">
        <v>59</v>
      </c>
      <c r="AA2308" s="13">
        <v>62</v>
      </c>
      <c r="AB2308" s="13">
        <v>5</v>
      </c>
      <c r="AC2308" s="38" t="s">
        <v>6780</v>
      </c>
      <c r="AD2308" s="38">
        <v>1832</v>
      </c>
    </row>
    <row r="2309" spans="1:30" ht="36" hidden="1" customHeight="1">
      <c r="A2309" s="32">
        <v>14</v>
      </c>
      <c r="B2309" s="321" t="s">
        <v>6781</v>
      </c>
      <c r="C2309" s="321" t="s">
        <v>6782</v>
      </c>
      <c r="D2309" s="309" t="s">
        <v>32</v>
      </c>
      <c r="E2309" s="321" t="s">
        <v>6783</v>
      </c>
      <c r="F2309" s="60">
        <v>51509400</v>
      </c>
      <c r="G2309" s="60"/>
      <c r="H2309" s="60"/>
      <c r="I2309" s="60"/>
      <c r="J2309" s="60"/>
      <c r="K2309" s="323"/>
      <c r="L2309" s="322">
        <v>0</v>
      </c>
      <c r="M2309" s="325"/>
      <c r="N2309" s="322">
        <v>0</v>
      </c>
      <c r="O2309" s="325"/>
      <c r="P2309" s="322">
        <v>0</v>
      </c>
      <c r="Q2309" s="13"/>
      <c r="R2309" s="13"/>
      <c r="S2309" s="13"/>
      <c r="T2309" s="13"/>
      <c r="U2309" s="315">
        <v>0</v>
      </c>
      <c r="V2309" s="306">
        <f t="shared" si="73"/>
        <v>7947.9004200000008</v>
      </c>
      <c r="W2309" s="310">
        <v>7947.9004200000008</v>
      </c>
      <c r="X2309" s="310">
        <f t="shared" si="75"/>
        <v>7947.9004200000008</v>
      </c>
      <c r="Y2309" s="11" t="s">
        <v>34</v>
      </c>
      <c r="Z2309" s="13">
        <v>59</v>
      </c>
      <c r="AA2309" s="13">
        <v>62</v>
      </c>
      <c r="AB2309" s="13">
        <v>5</v>
      </c>
      <c r="AC2309" s="38" t="s">
        <v>6784</v>
      </c>
      <c r="AD2309" s="38">
        <v>1834</v>
      </c>
    </row>
    <row r="2310" spans="1:30" ht="36" hidden="1" customHeight="1">
      <c r="A2310" s="32">
        <v>15</v>
      </c>
      <c r="B2310" s="309" t="s">
        <v>6785</v>
      </c>
      <c r="C2310" s="309" t="s">
        <v>6786</v>
      </c>
      <c r="D2310" s="309" t="s">
        <v>32</v>
      </c>
      <c r="E2310" s="309" t="s">
        <v>6751</v>
      </c>
      <c r="F2310" s="310">
        <v>25217930</v>
      </c>
      <c r="G2310" s="310"/>
      <c r="H2310" s="310"/>
      <c r="I2310" s="310"/>
      <c r="J2310" s="310"/>
      <c r="K2310" s="326"/>
      <c r="L2310" s="312">
        <v>14000</v>
      </c>
      <c r="M2310" s="310"/>
      <c r="N2310" s="312">
        <v>0</v>
      </c>
      <c r="O2310" s="310"/>
      <c r="P2310" s="314">
        <v>0</v>
      </c>
      <c r="Q2310" s="13"/>
      <c r="R2310" s="13"/>
      <c r="S2310" s="13">
        <v>5</v>
      </c>
      <c r="T2310" s="13"/>
      <c r="U2310" s="315">
        <v>5.35</v>
      </c>
      <c r="V2310" s="306">
        <f t="shared" si="73"/>
        <v>3908.8965990000002</v>
      </c>
      <c r="W2310" s="310">
        <v>3908.8985945500003</v>
      </c>
      <c r="X2310" s="310">
        <f t="shared" si="75"/>
        <v>3908.8985945500003</v>
      </c>
      <c r="Y2310" s="11" t="s">
        <v>34</v>
      </c>
      <c r="Z2310" s="13">
        <v>59</v>
      </c>
      <c r="AA2310" s="13">
        <v>62</v>
      </c>
      <c r="AB2310" s="13">
        <v>5</v>
      </c>
      <c r="AC2310" s="38" t="s">
        <v>6787</v>
      </c>
      <c r="AD2310" s="38">
        <v>1835</v>
      </c>
    </row>
    <row r="2311" spans="1:30" ht="36" hidden="1" customHeight="1">
      <c r="A2311" s="32">
        <v>16</v>
      </c>
      <c r="B2311" s="321" t="s">
        <v>6788</v>
      </c>
      <c r="C2311" s="321" t="s">
        <v>6789</v>
      </c>
      <c r="D2311" s="309" t="s">
        <v>32</v>
      </c>
      <c r="E2311" s="321" t="s">
        <v>6751</v>
      </c>
      <c r="F2311" s="60">
        <v>21922200</v>
      </c>
      <c r="G2311" s="60"/>
      <c r="H2311" s="60"/>
      <c r="I2311" s="60"/>
      <c r="J2311" s="60"/>
      <c r="K2311" s="323"/>
      <c r="L2311" s="322">
        <v>0</v>
      </c>
      <c r="M2311" s="323"/>
      <c r="N2311" s="322">
        <v>0</v>
      </c>
      <c r="O2311" s="323"/>
      <c r="P2311" s="322">
        <v>0</v>
      </c>
      <c r="Q2311" s="13"/>
      <c r="R2311" s="13"/>
      <c r="S2311" s="13"/>
      <c r="T2311" s="13"/>
      <c r="U2311" s="315"/>
      <c r="V2311" s="306">
        <f t="shared" ref="V2311:V2330" si="76">0.0001543*F2311+0.7*G2311+ 0.7*H2311+0.6*I2311+0.5*J2311+1.02*K2311+0.00088*L2311+0.99*M2311+0.00094*N2311+1.05*O2311+0.00083*P2311+1.09*Q2311+0.0009*R2311+1.09*S2311+1*T2311+0*U2311</f>
        <v>3382.59546</v>
      </c>
      <c r="W2311" s="310">
        <v>3382.59546</v>
      </c>
      <c r="X2311" s="310">
        <f t="shared" si="75"/>
        <v>3382.59546</v>
      </c>
      <c r="Y2311" s="11" t="s">
        <v>34</v>
      </c>
      <c r="Z2311" s="13">
        <v>59</v>
      </c>
      <c r="AA2311" s="13">
        <v>62</v>
      </c>
      <c r="AB2311" s="13">
        <v>5</v>
      </c>
      <c r="AC2311" s="38" t="s">
        <v>6790</v>
      </c>
      <c r="AD2311" s="38">
        <v>1836</v>
      </c>
    </row>
    <row r="2312" spans="1:30" ht="36" hidden="1" customHeight="1">
      <c r="A2312" s="32">
        <v>17</v>
      </c>
      <c r="B2312" s="319" t="s">
        <v>6791</v>
      </c>
      <c r="C2312" s="319" t="s">
        <v>6792</v>
      </c>
      <c r="D2312" s="309" t="s">
        <v>32</v>
      </c>
      <c r="E2312" s="319" t="s">
        <v>6793</v>
      </c>
      <c r="F2312" s="324">
        <v>15630200</v>
      </c>
      <c r="G2312" s="324"/>
      <c r="H2312" s="324"/>
      <c r="I2312" s="324"/>
      <c r="J2312" s="324"/>
      <c r="K2312" s="326"/>
      <c r="L2312" s="314">
        <v>6000</v>
      </c>
      <c r="M2312" s="326"/>
      <c r="N2312" s="314">
        <v>0</v>
      </c>
      <c r="O2312" s="326"/>
      <c r="P2312" s="314">
        <v>0</v>
      </c>
      <c r="Q2312" s="13"/>
      <c r="R2312" s="13"/>
      <c r="S2312" s="13"/>
      <c r="T2312" s="13"/>
      <c r="U2312" s="315"/>
      <c r="V2312" s="306">
        <f t="shared" si="76"/>
        <v>2417.0198600000003</v>
      </c>
      <c r="W2312" s="310">
        <v>2417.0198600000003</v>
      </c>
      <c r="X2312" s="310">
        <f t="shared" si="75"/>
        <v>2417.0198600000003</v>
      </c>
      <c r="Y2312" s="11" t="s">
        <v>34</v>
      </c>
      <c r="Z2312" s="13">
        <v>59</v>
      </c>
      <c r="AA2312" s="13">
        <v>62</v>
      </c>
      <c r="AB2312" s="13">
        <v>5</v>
      </c>
      <c r="AC2312" s="38" t="s">
        <v>6794</v>
      </c>
      <c r="AD2312" s="38">
        <v>1840</v>
      </c>
    </row>
    <row r="2313" spans="1:30" ht="36" hidden="1" customHeight="1">
      <c r="A2313" s="32">
        <v>18</v>
      </c>
      <c r="B2313" s="309" t="s">
        <v>6795</v>
      </c>
      <c r="C2313" s="309" t="s">
        <v>6796</v>
      </c>
      <c r="D2313" s="309" t="s">
        <v>32</v>
      </c>
      <c r="E2313" s="309" t="s">
        <v>6797</v>
      </c>
      <c r="F2313" s="310">
        <v>8123772</v>
      </c>
      <c r="G2313" s="310"/>
      <c r="H2313" s="310"/>
      <c r="I2313" s="310"/>
      <c r="J2313" s="310"/>
      <c r="K2313" s="311">
        <v>32.6</v>
      </c>
      <c r="L2313" s="312">
        <v>0</v>
      </c>
      <c r="M2313" s="313"/>
      <c r="N2313" s="312">
        <v>0</v>
      </c>
      <c r="O2313" s="313"/>
      <c r="P2313" s="314">
        <v>29808</v>
      </c>
      <c r="Q2313" s="13"/>
      <c r="R2313" s="13"/>
      <c r="S2313" s="13"/>
      <c r="T2313" s="13"/>
      <c r="U2313" s="315"/>
      <c r="V2313" s="306">
        <f t="shared" si="76"/>
        <v>1311.4906596000001</v>
      </c>
      <c r="W2313" s="310">
        <v>1311.9912256</v>
      </c>
      <c r="X2313" s="310">
        <f t="shared" si="75"/>
        <v>1311.9912256</v>
      </c>
      <c r="Y2313" s="11" t="s">
        <v>34</v>
      </c>
      <c r="Z2313" s="13">
        <v>59</v>
      </c>
      <c r="AA2313" s="13">
        <v>62</v>
      </c>
      <c r="AB2313" s="13">
        <v>5</v>
      </c>
      <c r="AC2313" s="38" t="s">
        <v>6798</v>
      </c>
      <c r="AD2313" s="38">
        <v>1841</v>
      </c>
    </row>
    <row r="2314" spans="1:30" ht="36" hidden="1" customHeight="1">
      <c r="A2314" s="32">
        <v>19</v>
      </c>
      <c r="B2314" s="321" t="s">
        <v>6799</v>
      </c>
      <c r="C2314" s="321" t="s">
        <v>6800</v>
      </c>
      <c r="D2314" s="309" t="s">
        <v>32</v>
      </c>
      <c r="E2314" s="321" t="s">
        <v>6801</v>
      </c>
      <c r="F2314" s="60">
        <v>7092700</v>
      </c>
      <c r="G2314" s="60"/>
      <c r="H2314" s="60"/>
      <c r="I2314" s="60"/>
      <c r="J2314" s="60"/>
      <c r="K2314" s="324"/>
      <c r="L2314" s="322">
        <v>9300</v>
      </c>
      <c r="M2314" s="323"/>
      <c r="N2314" s="322">
        <v>0</v>
      </c>
      <c r="O2314" s="323"/>
      <c r="P2314" s="314">
        <v>0</v>
      </c>
      <c r="Q2314" s="13"/>
      <c r="R2314" s="13"/>
      <c r="S2314" s="13"/>
      <c r="T2314" s="13"/>
      <c r="U2314" s="315"/>
      <c r="V2314" s="306">
        <f t="shared" si="76"/>
        <v>1102.58761</v>
      </c>
      <c r="W2314" s="310">
        <v>1104.3007990000001</v>
      </c>
      <c r="X2314" s="310">
        <f t="shared" si="75"/>
        <v>1104.3007990000001</v>
      </c>
      <c r="Y2314" s="11" t="s">
        <v>34</v>
      </c>
      <c r="Z2314" s="13">
        <v>59</v>
      </c>
      <c r="AA2314" s="13">
        <v>62</v>
      </c>
      <c r="AB2314" s="13">
        <v>5</v>
      </c>
      <c r="AC2314" s="38" t="s">
        <v>6802</v>
      </c>
      <c r="AD2314" s="38">
        <v>1838</v>
      </c>
    </row>
    <row r="2315" spans="1:30" ht="36" hidden="1" customHeight="1">
      <c r="A2315" s="32">
        <v>20</v>
      </c>
      <c r="B2315" s="309" t="s">
        <v>6803</v>
      </c>
      <c r="C2315" s="309" t="s">
        <v>6804</v>
      </c>
      <c r="D2315" s="309" t="s">
        <v>32</v>
      </c>
      <c r="E2315" s="309" t="s">
        <v>6805</v>
      </c>
      <c r="F2315" s="310">
        <v>35372191</v>
      </c>
      <c r="G2315" s="310"/>
      <c r="H2315" s="310"/>
      <c r="I2315" s="310"/>
      <c r="J2315" s="310"/>
      <c r="K2315" s="324"/>
      <c r="L2315" s="312">
        <v>25420</v>
      </c>
      <c r="M2315" s="207"/>
      <c r="N2315" s="312">
        <v>0</v>
      </c>
      <c r="O2315" s="207"/>
      <c r="P2315" s="314">
        <v>634</v>
      </c>
      <c r="Q2315" s="13"/>
      <c r="R2315" s="13"/>
      <c r="S2315" s="13"/>
      <c r="T2315" s="13"/>
      <c r="U2315" s="315"/>
      <c r="V2315" s="306">
        <f t="shared" si="76"/>
        <v>5480.8248912999998</v>
      </c>
      <c r="W2315" s="310">
        <v>5480.8248912999998</v>
      </c>
      <c r="X2315" s="310">
        <f t="shared" si="75"/>
        <v>5480.8248912999998</v>
      </c>
      <c r="Y2315" s="11" t="s">
        <v>34</v>
      </c>
      <c r="Z2315" s="13">
        <v>59</v>
      </c>
      <c r="AA2315" s="13">
        <v>62</v>
      </c>
      <c r="AB2315" s="13">
        <v>5</v>
      </c>
      <c r="AC2315" s="38" t="s">
        <v>6806</v>
      </c>
      <c r="AD2315" s="38">
        <v>3099</v>
      </c>
    </row>
    <row r="2316" spans="1:30" ht="36" hidden="1" customHeight="1">
      <c r="A2316" s="32">
        <v>21</v>
      </c>
      <c r="B2316" s="321" t="s">
        <v>6807</v>
      </c>
      <c r="C2316" s="321" t="s">
        <v>6808</v>
      </c>
      <c r="D2316" s="309" t="s">
        <v>32</v>
      </c>
      <c r="E2316" s="321" t="s">
        <v>6809</v>
      </c>
      <c r="F2316" s="60">
        <v>4062660</v>
      </c>
      <c r="G2316" s="60"/>
      <c r="H2316" s="60"/>
      <c r="I2316" s="327">
        <v>2001.8409999999999</v>
      </c>
      <c r="J2316" s="327">
        <v>4719.7089999999998</v>
      </c>
      <c r="K2316" s="321"/>
      <c r="L2316" s="328">
        <v>140637</v>
      </c>
      <c r="M2316" s="327"/>
      <c r="N2316" s="328">
        <v>1200</v>
      </c>
      <c r="O2316" s="327"/>
      <c r="P2316" s="328">
        <v>7403000</v>
      </c>
      <c r="Q2316" s="13"/>
      <c r="R2316" s="13"/>
      <c r="S2316" s="13">
        <v>0.6</v>
      </c>
      <c r="T2316" s="13"/>
      <c r="U2316" s="315">
        <v>228840</v>
      </c>
      <c r="V2316" s="306">
        <f t="shared" si="76"/>
        <v>10457.860097999999</v>
      </c>
      <c r="W2316" s="310">
        <v>10543.256657999998</v>
      </c>
      <c r="X2316" s="310">
        <f t="shared" si="75"/>
        <v>10543.256657999998</v>
      </c>
      <c r="Y2316" s="11" t="s">
        <v>34</v>
      </c>
      <c r="Z2316" s="13">
        <v>59</v>
      </c>
      <c r="AA2316" s="13">
        <v>62</v>
      </c>
      <c r="AB2316" s="13">
        <v>5</v>
      </c>
      <c r="AC2316" s="13"/>
      <c r="AD2316" s="13"/>
    </row>
    <row r="2317" spans="1:30" ht="36" hidden="1" customHeight="1">
      <c r="A2317" s="32">
        <v>22</v>
      </c>
      <c r="B2317" s="309" t="s">
        <v>6810</v>
      </c>
      <c r="C2317" s="309" t="s">
        <v>6811</v>
      </c>
      <c r="D2317" s="309" t="s">
        <v>32</v>
      </c>
      <c r="E2317" s="309" t="s">
        <v>1700</v>
      </c>
      <c r="F2317" s="310">
        <v>8510700</v>
      </c>
      <c r="G2317" s="310"/>
      <c r="H2317" s="310"/>
      <c r="I2317" s="309"/>
      <c r="J2317" s="309"/>
      <c r="K2317" s="319"/>
      <c r="L2317" s="329">
        <v>0</v>
      </c>
      <c r="M2317" s="309"/>
      <c r="N2317" s="329">
        <v>0</v>
      </c>
      <c r="O2317" s="309"/>
      <c r="P2317" s="330">
        <v>0</v>
      </c>
      <c r="Q2317" s="13"/>
      <c r="R2317" s="13"/>
      <c r="S2317" s="13"/>
      <c r="T2317" s="13"/>
      <c r="U2317" s="315"/>
      <c r="V2317" s="306">
        <f t="shared" si="76"/>
        <v>1313.20101</v>
      </c>
      <c r="W2317" s="310">
        <v>1313.20101</v>
      </c>
      <c r="X2317" s="310">
        <f t="shared" si="75"/>
        <v>1313.20101</v>
      </c>
      <c r="Y2317" s="11" t="s">
        <v>34</v>
      </c>
      <c r="Z2317" s="13">
        <v>59</v>
      </c>
      <c r="AA2317" s="13">
        <v>62</v>
      </c>
      <c r="AB2317" s="13">
        <v>5</v>
      </c>
      <c r="AC2317" s="13"/>
      <c r="AD2317" s="13"/>
    </row>
    <row r="2318" spans="1:30" ht="36" hidden="1" customHeight="1">
      <c r="A2318" s="32">
        <v>23</v>
      </c>
      <c r="B2318" s="309" t="s">
        <v>6812</v>
      </c>
      <c r="C2318" s="309" t="s">
        <v>6813</v>
      </c>
      <c r="D2318" s="309" t="s">
        <v>32</v>
      </c>
      <c r="E2318" s="309" t="s">
        <v>6814</v>
      </c>
      <c r="F2318" s="310">
        <v>7420300</v>
      </c>
      <c r="G2318" s="310"/>
      <c r="H2318" s="310"/>
      <c r="I2318" s="309"/>
      <c r="J2318" s="309"/>
      <c r="K2318" s="319"/>
      <c r="L2318" s="329">
        <v>0</v>
      </c>
      <c r="M2318" s="309"/>
      <c r="N2318" s="329">
        <v>0</v>
      </c>
      <c r="O2318" s="309"/>
      <c r="P2318" s="330">
        <v>0</v>
      </c>
      <c r="Q2318" s="13"/>
      <c r="R2318" s="13"/>
      <c r="S2318" s="13"/>
      <c r="T2318" s="13"/>
      <c r="U2318" s="315"/>
      <c r="V2318" s="306">
        <f t="shared" si="76"/>
        <v>1144.9522900000002</v>
      </c>
      <c r="W2318" s="310">
        <v>1144.9522900000002</v>
      </c>
      <c r="X2318" s="310">
        <f t="shared" si="75"/>
        <v>1144.9522900000002</v>
      </c>
      <c r="Y2318" s="11" t="s">
        <v>34</v>
      </c>
      <c r="Z2318" s="13">
        <v>59</v>
      </c>
      <c r="AA2318" s="13">
        <v>62</v>
      </c>
      <c r="AB2318" s="13">
        <v>5</v>
      </c>
      <c r="AC2318" s="13"/>
      <c r="AD2318" s="13"/>
    </row>
    <row r="2319" spans="1:30" ht="36" hidden="1" customHeight="1">
      <c r="A2319" s="32">
        <v>24</v>
      </c>
      <c r="B2319" s="214" t="s">
        <v>6815</v>
      </c>
      <c r="C2319" s="214" t="s">
        <v>6816</v>
      </c>
      <c r="D2319" s="309" t="s">
        <v>32</v>
      </c>
      <c r="E2319" s="214" t="s">
        <v>4113</v>
      </c>
      <c r="F2319" s="310">
        <v>7276900</v>
      </c>
      <c r="G2319" s="310"/>
      <c r="H2319" s="310"/>
      <c r="I2319" s="214"/>
      <c r="J2319" s="214"/>
      <c r="K2319" s="331"/>
      <c r="L2319" s="332">
        <v>0</v>
      </c>
      <c r="M2319" s="214"/>
      <c r="N2319" s="332">
        <v>0</v>
      </c>
      <c r="O2319" s="214"/>
      <c r="P2319" s="333">
        <v>0</v>
      </c>
      <c r="Q2319" s="13"/>
      <c r="R2319" s="13"/>
      <c r="S2319" s="13"/>
      <c r="T2319" s="13"/>
      <c r="U2319" s="315"/>
      <c r="V2319" s="306">
        <f t="shared" si="76"/>
        <v>1122.8256700000002</v>
      </c>
      <c r="W2319" s="310"/>
      <c r="X2319" s="310">
        <f t="shared" si="75"/>
        <v>1122.8256700000002</v>
      </c>
      <c r="Y2319" s="11" t="s">
        <v>51</v>
      </c>
      <c r="Z2319" s="13">
        <v>59</v>
      </c>
      <c r="AA2319" s="13">
        <v>62</v>
      </c>
      <c r="AB2319" s="13">
        <v>5</v>
      </c>
      <c r="AC2319" s="13"/>
      <c r="AD2319" s="13"/>
    </row>
    <row r="2320" spans="1:30" ht="36" hidden="1" customHeight="1">
      <c r="A2320" s="32">
        <v>25</v>
      </c>
      <c r="B2320" s="214" t="s">
        <v>6817</v>
      </c>
      <c r="C2320" s="214" t="s">
        <v>6818</v>
      </c>
      <c r="D2320" s="309" t="s">
        <v>539</v>
      </c>
      <c r="E2320" s="214" t="s">
        <v>6819</v>
      </c>
      <c r="F2320" s="310">
        <v>5049300</v>
      </c>
      <c r="G2320" s="310"/>
      <c r="H2320" s="310"/>
      <c r="I2320" s="214"/>
      <c r="J2320" s="214"/>
      <c r="K2320" s="331"/>
      <c r="L2320" s="332">
        <v>0</v>
      </c>
      <c r="M2320" s="214"/>
      <c r="N2320" s="332">
        <v>0</v>
      </c>
      <c r="O2320" s="214"/>
      <c r="P2320" s="333">
        <v>0</v>
      </c>
      <c r="Q2320" s="13"/>
      <c r="R2320" s="13"/>
      <c r="S2320" s="13"/>
      <c r="T2320" s="13"/>
      <c r="U2320" s="315"/>
      <c r="V2320" s="306">
        <f t="shared" si="76"/>
        <v>779.10699</v>
      </c>
      <c r="W2320" s="310"/>
      <c r="X2320" s="310">
        <f t="shared" si="75"/>
        <v>779.10699</v>
      </c>
      <c r="Y2320" s="214" t="s">
        <v>51</v>
      </c>
      <c r="Z2320" s="13">
        <v>59</v>
      </c>
      <c r="AA2320" s="13">
        <v>62</v>
      </c>
      <c r="AB2320" s="13">
        <v>6</v>
      </c>
      <c r="AC2320" s="13"/>
      <c r="AD2320" s="13"/>
    </row>
    <row r="2321" spans="1:30" ht="36" hidden="1" customHeight="1">
      <c r="A2321" s="32">
        <v>26</v>
      </c>
      <c r="B2321" s="214" t="s">
        <v>6820</v>
      </c>
      <c r="C2321" s="214" t="s">
        <v>6821</v>
      </c>
      <c r="D2321" s="309" t="s">
        <v>32</v>
      </c>
      <c r="E2321" s="214" t="s">
        <v>6822</v>
      </c>
      <c r="F2321" s="310">
        <v>21104800</v>
      </c>
      <c r="G2321" s="310"/>
      <c r="H2321" s="310"/>
      <c r="I2321" s="214"/>
      <c r="J2321" s="214"/>
      <c r="K2321" s="331"/>
      <c r="L2321" s="332">
        <v>0</v>
      </c>
      <c r="M2321" s="214"/>
      <c r="N2321" s="332">
        <v>0</v>
      </c>
      <c r="O2321" s="214"/>
      <c r="P2321" s="333">
        <v>0</v>
      </c>
      <c r="Q2321" s="13"/>
      <c r="R2321" s="13"/>
      <c r="S2321" s="13"/>
      <c r="T2321" s="13"/>
      <c r="U2321" s="315"/>
      <c r="V2321" s="306">
        <f t="shared" si="76"/>
        <v>3256.47064</v>
      </c>
      <c r="W2321" s="310"/>
      <c r="X2321" s="310">
        <f t="shared" si="75"/>
        <v>3256.47064</v>
      </c>
      <c r="Y2321" s="11" t="s">
        <v>51</v>
      </c>
      <c r="Z2321" s="13">
        <v>59</v>
      </c>
      <c r="AA2321" s="13">
        <v>62</v>
      </c>
      <c r="AB2321" s="13">
        <v>5</v>
      </c>
      <c r="AC2321" s="13"/>
      <c r="AD2321" s="13"/>
    </row>
    <row r="2322" spans="1:30" ht="36" hidden="1" customHeight="1">
      <c r="A2322" s="32">
        <v>27</v>
      </c>
      <c r="B2322" s="214" t="s">
        <v>6823</v>
      </c>
      <c r="C2322" s="214" t="s">
        <v>6824</v>
      </c>
      <c r="D2322" s="309" t="s">
        <v>32</v>
      </c>
      <c r="E2322" s="214" t="s">
        <v>6825</v>
      </c>
      <c r="F2322" s="310">
        <v>48574600</v>
      </c>
      <c r="G2322" s="310"/>
      <c r="H2322" s="310"/>
      <c r="I2322" s="214"/>
      <c r="J2322" s="214"/>
      <c r="K2322" s="331"/>
      <c r="L2322" s="332">
        <v>0</v>
      </c>
      <c r="M2322" s="214"/>
      <c r="N2322" s="332">
        <v>0</v>
      </c>
      <c r="O2322" s="214"/>
      <c r="P2322" s="333">
        <v>0</v>
      </c>
      <c r="Q2322" s="13"/>
      <c r="R2322" s="13"/>
      <c r="S2322" s="13"/>
      <c r="T2322" s="13"/>
      <c r="U2322" s="315"/>
      <c r="V2322" s="306">
        <f t="shared" si="76"/>
        <v>7495.0607800000007</v>
      </c>
      <c r="W2322" s="310"/>
      <c r="X2322" s="310">
        <f t="shared" si="75"/>
        <v>7495.0607800000007</v>
      </c>
      <c r="Y2322" s="11" t="s">
        <v>51</v>
      </c>
      <c r="Z2322" s="13">
        <v>59</v>
      </c>
      <c r="AA2322" s="13">
        <v>62</v>
      </c>
      <c r="AB2322" s="13">
        <v>5</v>
      </c>
      <c r="AC2322" s="13"/>
      <c r="AD2322" s="13"/>
    </row>
    <row r="2323" spans="1:30" ht="36" hidden="1" customHeight="1">
      <c r="A2323" s="32">
        <v>28</v>
      </c>
      <c r="B2323" s="214" t="s">
        <v>6820</v>
      </c>
      <c r="C2323" s="214" t="s">
        <v>6826</v>
      </c>
      <c r="D2323" s="309" t="s">
        <v>32</v>
      </c>
      <c r="E2323" s="214" t="s">
        <v>6822</v>
      </c>
      <c r="F2323" s="310">
        <v>70861100</v>
      </c>
      <c r="G2323" s="310"/>
      <c r="H2323" s="310"/>
      <c r="I2323" s="214"/>
      <c r="J2323" s="214"/>
      <c r="K2323" s="331"/>
      <c r="L2323" s="332">
        <v>0</v>
      </c>
      <c r="M2323" s="214"/>
      <c r="N2323" s="332">
        <v>0</v>
      </c>
      <c r="O2323" s="214"/>
      <c r="P2323" s="333">
        <v>0</v>
      </c>
      <c r="Q2323" s="13"/>
      <c r="R2323" s="13"/>
      <c r="S2323" s="13"/>
      <c r="T2323" s="13"/>
      <c r="U2323" s="315"/>
      <c r="V2323" s="306">
        <f t="shared" si="76"/>
        <v>10933.86773</v>
      </c>
      <c r="W2323" s="310"/>
      <c r="X2323" s="310">
        <f t="shared" si="75"/>
        <v>10933.86773</v>
      </c>
      <c r="Y2323" s="11" t="s">
        <v>51</v>
      </c>
      <c r="Z2323" s="13">
        <v>59</v>
      </c>
      <c r="AA2323" s="13">
        <v>62</v>
      </c>
      <c r="AB2323" s="13">
        <v>5</v>
      </c>
      <c r="AC2323" s="13"/>
      <c r="AD2323" s="13"/>
    </row>
    <row r="2324" spans="1:30" ht="36" hidden="1" customHeight="1">
      <c r="A2324" s="32">
        <v>29</v>
      </c>
      <c r="B2324" s="214" t="s">
        <v>6827</v>
      </c>
      <c r="C2324" s="214" t="s">
        <v>6828</v>
      </c>
      <c r="D2324" s="309" t="s">
        <v>539</v>
      </c>
      <c r="E2324" s="214" t="s">
        <v>6819</v>
      </c>
      <c r="F2324" s="310">
        <v>4017100</v>
      </c>
      <c r="G2324" s="310"/>
      <c r="H2324" s="310"/>
      <c r="I2324" s="214"/>
      <c r="J2324" s="214"/>
      <c r="K2324" s="331"/>
      <c r="L2324" s="332">
        <v>0</v>
      </c>
      <c r="M2324" s="214"/>
      <c r="N2324" s="332">
        <v>0</v>
      </c>
      <c r="O2324" s="214"/>
      <c r="P2324" s="333">
        <v>0</v>
      </c>
      <c r="Q2324" s="13"/>
      <c r="R2324" s="13"/>
      <c r="S2324" s="13"/>
      <c r="T2324" s="13"/>
      <c r="U2324" s="315"/>
      <c r="V2324" s="306">
        <f t="shared" si="76"/>
        <v>619.83852999999999</v>
      </c>
      <c r="W2324" s="310"/>
      <c r="X2324" s="310">
        <f t="shared" si="75"/>
        <v>619.83852999999999</v>
      </c>
      <c r="Y2324" s="214" t="s">
        <v>51</v>
      </c>
      <c r="Z2324" s="13">
        <v>59</v>
      </c>
      <c r="AA2324" s="13">
        <v>62</v>
      </c>
      <c r="AB2324" s="13">
        <v>6</v>
      </c>
      <c r="AC2324" s="13"/>
      <c r="AD2324" s="13"/>
    </row>
    <row r="2325" spans="1:30" ht="36" hidden="1" customHeight="1">
      <c r="A2325" s="32">
        <v>30</v>
      </c>
      <c r="B2325" s="214" t="s">
        <v>6829</v>
      </c>
      <c r="C2325" s="214" t="s">
        <v>6830</v>
      </c>
      <c r="D2325" s="309" t="s">
        <v>539</v>
      </c>
      <c r="E2325" s="214" t="s">
        <v>6819</v>
      </c>
      <c r="F2325" s="310">
        <v>4038100</v>
      </c>
      <c r="G2325" s="310"/>
      <c r="H2325" s="310"/>
      <c r="I2325" s="214"/>
      <c r="J2325" s="214"/>
      <c r="K2325" s="331"/>
      <c r="L2325" s="332">
        <v>0</v>
      </c>
      <c r="M2325" s="214"/>
      <c r="N2325" s="332">
        <v>0</v>
      </c>
      <c r="O2325" s="214"/>
      <c r="P2325" s="333">
        <v>0</v>
      </c>
      <c r="Q2325" s="13"/>
      <c r="R2325" s="13"/>
      <c r="S2325" s="13"/>
      <c r="T2325" s="13"/>
      <c r="U2325" s="315"/>
      <c r="V2325" s="306">
        <f t="shared" si="76"/>
        <v>623.07883000000004</v>
      </c>
      <c r="W2325" s="310"/>
      <c r="X2325" s="310">
        <f t="shared" si="75"/>
        <v>623.07883000000004</v>
      </c>
      <c r="Y2325" s="214" t="s">
        <v>51</v>
      </c>
      <c r="Z2325" s="13">
        <v>59</v>
      </c>
      <c r="AA2325" s="13">
        <v>62</v>
      </c>
      <c r="AB2325" s="13">
        <v>6</v>
      </c>
      <c r="AC2325" s="13"/>
      <c r="AD2325" s="13"/>
    </row>
    <row r="2326" spans="1:30" ht="36" hidden="1" customHeight="1">
      <c r="A2326" s="32">
        <v>31</v>
      </c>
      <c r="B2326" s="304" t="s">
        <v>6831</v>
      </c>
      <c r="C2326" s="214" t="s">
        <v>6832</v>
      </c>
      <c r="D2326" s="309" t="s">
        <v>539</v>
      </c>
      <c r="E2326" s="214" t="s">
        <v>6819</v>
      </c>
      <c r="F2326" s="310">
        <v>3262600</v>
      </c>
      <c r="G2326" s="310"/>
      <c r="H2326" s="310"/>
      <c r="I2326" s="214"/>
      <c r="J2326" s="214"/>
      <c r="K2326" s="331"/>
      <c r="L2326" s="332">
        <v>0</v>
      </c>
      <c r="M2326" s="214"/>
      <c r="N2326" s="332">
        <v>0</v>
      </c>
      <c r="O2326" s="214"/>
      <c r="P2326" s="333">
        <v>0</v>
      </c>
      <c r="Q2326" s="13"/>
      <c r="R2326" s="13"/>
      <c r="S2326" s="13"/>
      <c r="T2326" s="13"/>
      <c r="U2326" s="315"/>
      <c r="V2326" s="306">
        <f t="shared" si="76"/>
        <v>503.41918000000004</v>
      </c>
      <c r="W2326" s="310"/>
      <c r="X2326" s="310">
        <f t="shared" si="75"/>
        <v>503.41918000000004</v>
      </c>
      <c r="Y2326" s="214" t="s">
        <v>51</v>
      </c>
      <c r="Z2326" s="13">
        <v>59</v>
      </c>
      <c r="AA2326" s="13">
        <v>62</v>
      </c>
      <c r="AB2326" s="13">
        <v>6</v>
      </c>
      <c r="AC2326" s="13"/>
      <c r="AD2326" s="13"/>
    </row>
    <row r="2327" spans="1:30" ht="36" hidden="1" customHeight="1">
      <c r="A2327" s="32">
        <v>32</v>
      </c>
      <c r="B2327" s="214" t="s">
        <v>6833</v>
      </c>
      <c r="C2327" s="214" t="s">
        <v>6834</v>
      </c>
      <c r="D2327" s="309" t="s">
        <v>32</v>
      </c>
      <c r="E2327" s="214" t="s">
        <v>4113</v>
      </c>
      <c r="F2327" s="310">
        <v>6478300</v>
      </c>
      <c r="G2327" s="310"/>
      <c r="H2327" s="310"/>
      <c r="I2327" s="214"/>
      <c r="J2327" s="214"/>
      <c r="K2327" s="331"/>
      <c r="L2327" s="332">
        <v>0</v>
      </c>
      <c r="M2327" s="214"/>
      <c r="N2327" s="332">
        <v>0</v>
      </c>
      <c r="O2327" s="214"/>
      <c r="P2327" s="333">
        <v>0</v>
      </c>
      <c r="Q2327" s="13"/>
      <c r="R2327" s="13"/>
      <c r="S2327" s="13"/>
      <c r="T2327" s="13"/>
      <c r="U2327" s="315"/>
      <c r="V2327" s="306">
        <f t="shared" si="76"/>
        <v>999.60169000000008</v>
      </c>
      <c r="W2327" s="310"/>
      <c r="X2327" s="310">
        <f t="shared" si="75"/>
        <v>999.60169000000008</v>
      </c>
      <c r="Y2327" s="11" t="s">
        <v>51</v>
      </c>
      <c r="Z2327" s="13">
        <v>59</v>
      </c>
      <c r="AA2327" s="13">
        <v>62</v>
      </c>
      <c r="AB2327" s="13">
        <v>5</v>
      </c>
      <c r="AC2327" s="13"/>
      <c r="AD2327" s="13"/>
    </row>
    <row r="2328" spans="1:30" ht="36" hidden="1" customHeight="1">
      <c r="A2328" s="32">
        <v>33</v>
      </c>
      <c r="B2328" s="214" t="s">
        <v>6835</v>
      </c>
      <c r="C2328" s="214" t="s">
        <v>6836</v>
      </c>
      <c r="D2328" s="309" t="s">
        <v>539</v>
      </c>
      <c r="E2328" s="214" t="s">
        <v>6819</v>
      </c>
      <c r="F2328" s="310">
        <v>3280400</v>
      </c>
      <c r="G2328" s="310"/>
      <c r="H2328" s="310"/>
      <c r="I2328" s="214"/>
      <c r="J2328" s="214"/>
      <c r="K2328" s="331"/>
      <c r="L2328" s="332">
        <v>0</v>
      </c>
      <c r="M2328" s="214"/>
      <c r="N2328" s="332">
        <v>0</v>
      </c>
      <c r="O2328" s="214"/>
      <c r="P2328" s="333">
        <v>0</v>
      </c>
      <c r="Q2328" s="13"/>
      <c r="R2328" s="13"/>
      <c r="S2328" s="13"/>
      <c r="T2328" s="13"/>
      <c r="U2328" s="315"/>
      <c r="V2328" s="306">
        <f t="shared" si="76"/>
        <v>506.16572000000002</v>
      </c>
      <c r="W2328" s="310"/>
      <c r="X2328" s="310">
        <f t="shared" si="75"/>
        <v>506.16572000000002</v>
      </c>
      <c r="Y2328" s="214" t="s">
        <v>51</v>
      </c>
      <c r="Z2328" s="13"/>
      <c r="AA2328" s="13"/>
      <c r="AB2328" s="13">
        <v>6</v>
      </c>
      <c r="AC2328" s="13"/>
      <c r="AD2328" s="13"/>
    </row>
    <row r="2329" spans="1:30" ht="36" hidden="1" customHeight="1">
      <c r="A2329" s="32">
        <v>34</v>
      </c>
      <c r="B2329" s="214" t="s">
        <v>6837</v>
      </c>
      <c r="C2329" s="214" t="s">
        <v>6838</v>
      </c>
      <c r="D2329" s="309" t="s">
        <v>32</v>
      </c>
      <c r="E2329" s="214" t="s">
        <v>3266</v>
      </c>
      <c r="F2329" s="310">
        <v>7735050</v>
      </c>
      <c r="G2329" s="310"/>
      <c r="H2329" s="310"/>
      <c r="I2329" s="214"/>
      <c r="J2329" s="214"/>
      <c r="K2329" s="331"/>
      <c r="L2329" s="332">
        <v>0</v>
      </c>
      <c r="M2329" s="214"/>
      <c r="N2329" s="332">
        <v>0</v>
      </c>
      <c r="O2329" s="214"/>
      <c r="P2329" s="333">
        <v>0</v>
      </c>
      <c r="Q2329" s="13"/>
      <c r="R2329" s="13"/>
      <c r="S2329" s="13"/>
      <c r="T2329" s="13"/>
      <c r="U2329" s="315"/>
      <c r="V2329" s="306">
        <f t="shared" si="76"/>
        <v>1193.5182150000001</v>
      </c>
      <c r="W2329" s="310"/>
      <c r="X2329" s="310">
        <f t="shared" si="75"/>
        <v>1193.5182150000001</v>
      </c>
      <c r="Y2329" s="11" t="s">
        <v>51</v>
      </c>
      <c r="Z2329" s="13"/>
      <c r="AA2329" s="13"/>
      <c r="AB2329" s="13">
        <v>5</v>
      </c>
      <c r="AC2329" s="13"/>
      <c r="AD2329" s="13"/>
    </row>
    <row r="2330" spans="1:30" ht="36" hidden="1" customHeight="1">
      <c r="A2330" s="32">
        <v>35</v>
      </c>
      <c r="B2330" s="214" t="s">
        <v>6837</v>
      </c>
      <c r="C2330" s="214" t="s">
        <v>6838</v>
      </c>
      <c r="D2330" s="309" t="s">
        <v>32</v>
      </c>
      <c r="E2330" s="214" t="s">
        <v>3266</v>
      </c>
      <c r="F2330" s="310">
        <v>7735050</v>
      </c>
      <c r="G2330" s="310"/>
      <c r="H2330" s="310"/>
      <c r="I2330" s="214"/>
      <c r="J2330" s="214"/>
      <c r="K2330" s="331"/>
      <c r="L2330" s="332">
        <v>0</v>
      </c>
      <c r="M2330" s="214"/>
      <c r="N2330" s="332">
        <v>0</v>
      </c>
      <c r="O2330" s="214"/>
      <c r="P2330" s="333">
        <v>0</v>
      </c>
      <c r="Q2330" s="13"/>
      <c r="R2330" s="13"/>
      <c r="S2330" s="13"/>
      <c r="T2330" s="13"/>
      <c r="U2330" s="315"/>
      <c r="V2330" s="306">
        <f t="shared" si="76"/>
        <v>1193.5182150000001</v>
      </c>
      <c r="W2330" s="310"/>
      <c r="X2330" s="310">
        <f>IF(Y2330="EVN",V2330,W2330)</f>
        <v>1193.5182150000001</v>
      </c>
      <c r="Y2330" s="11" t="s">
        <v>51</v>
      </c>
      <c r="Z2330" s="13"/>
      <c r="AA2330" s="13"/>
      <c r="AB2330" s="13">
        <v>5</v>
      </c>
      <c r="AC2330" s="13"/>
      <c r="AD2330" s="13"/>
    </row>
    <row r="2331" spans="1:30" ht="36" hidden="1" customHeight="1">
      <c r="A2331" s="32">
        <v>1</v>
      </c>
      <c r="B2331" s="209" t="s">
        <v>6839</v>
      </c>
      <c r="C2331" s="129" t="s">
        <v>6840</v>
      </c>
      <c r="D2331" s="129" t="s">
        <v>32</v>
      </c>
      <c r="E2331" s="129" t="s">
        <v>6841</v>
      </c>
      <c r="F2331" s="324">
        <v>13682860</v>
      </c>
      <c r="G2331" s="324"/>
      <c r="H2331" s="324"/>
      <c r="I2331" s="324"/>
      <c r="J2331" s="324"/>
      <c r="K2331" s="324"/>
      <c r="L2331" s="324">
        <v>14912</v>
      </c>
      <c r="M2331" s="324"/>
      <c r="N2331" s="324"/>
      <c r="O2331" s="324"/>
      <c r="P2331" s="324">
        <v>12293</v>
      </c>
      <c r="Q2331" s="167"/>
      <c r="R2331" s="334">
        <v>0</v>
      </c>
      <c r="S2331" s="167"/>
      <c r="T2331" s="167"/>
      <c r="U2331" s="167"/>
      <c r="V2331" s="243">
        <f>0.0001543*F2331+0.7*G2331+ 0.7*H2331+0.6*I2331+0.5*J2331+1.02*K2331+0.00088*L2331+0.99*M2331+0.00094*N2331+1.05*O2331+0.00083*P2331+1.09*Q2331+0.0009*R2331+1.09*S2331+1*T2331+0*U2331</f>
        <v>2134.5910480000002</v>
      </c>
      <c r="W2331" s="324">
        <v>2134.5910480000002</v>
      </c>
      <c r="X2331" s="324">
        <f t="shared" ref="X2331:X2342" si="77">IF(Y2331="EVN",V2331,W2331)</f>
        <v>2134.5910480000002</v>
      </c>
      <c r="Y2331" s="11" t="s">
        <v>34</v>
      </c>
      <c r="Z2331" s="324">
        <v>60</v>
      </c>
      <c r="AA2331" s="324">
        <v>11</v>
      </c>
      <c r="AB2331" s="324">
        <v>5</v>
      </c>
      <c r="AC2331" s="324" t="s">
        <v>6842</v>
      </c>
      <c r="AD2331" s="324">
        <v>1842</v>
      </c>
    </row>
    <row r="2332" spans="1:30" ht="36" hidden="1" customHeight="1">
      <c r="A2332" s="32">
        <v>2</v>
      </c>
      <c r="B2332" s="209" t="s">
        <v>6843</v>
      </c>
      <c r="C2332" s="129" t="s">
        <v>6844</v>
      </c>
      <c r="D2332" s="129" t="s">
        <v>32</v>
      </c>
      <c r="E2332" s="129" t="s">
        <v>6845</v>
      </c>
      <c r="F2332" s="324">
        <v>10555800</v>
      </c>
      <c r="G2332" s="324"/>
      <c r="H2332" s="324"/>
      <c r="I2332" s="324"/>
      <c r="J2332" s="324"/>
      <c r="K2332" s="324"/>
      <c r="L2332" s="324">
        <v>11030</v>
      </c>
      <c r="M2332" s="324"/>
      <c r="N2332" s="324">
        <v>180202</v>
      </c>
      <c r="O2332" s="324"/>
      <c r="P2332" s="324"/>
      <c r="Q2332" s="167"/>
      <c r="R2332" s="334">
        <v>0</v>
      </c>
      <c r="S2332" s="167"/>
      <c r="T2332" s="167"/>
      <c r="U2332" s="167"/>
      <c r="V2332" s="243">
        <f>0.0001543*F2332+0.7*G2332+ 0.7*H2332+0.6*I2332+0.5*J2332+1.02*K2332+0.00088*L2332+0.99*M2332+0.00094*N2332+1.05*O2332+0.00083*P2332+1.09*Q2332+0.0009*R2332+1.09*S2332+1*T2332+0*U2332</f>
        <v>1807.8562200000001</v>
      </c>
      <c r="W2332" s="324">
        <v>1807.8562200000001</v>
      </c>
      <c r="X2332" s="324">
        <f t="shared" si="77"/>
        <v>1807.8562200000001</v>
      </c>
      <c r="Y2332" s="11" t="s">
        <v>34</v>
      </c>
      <c r="Z2332" s="324">
        <v>60</v>
      </c>
      <c r="AA2332" s="324">
        <v>11</v>
      </c>
      <c r="AB2332" s="324">
        <v>5</v>
      </c>
      <c r="AC2332" s="324" t="s">
        <v>6846</v>
      </c>
      <c r="AD2332" s="324">
        <v>1843</v>
      </c>
    </row>
    <row r="2333" spans="1:30" ht="36" hidden="1" customHeight="1">
      <c r="A2333" s="32">
        <v>3</v>
      </c>
      <c r="B2333" s="209" t="s">
        <v>6847</v>
      </c>
      <c r="C2333" s="129" t="s">
        <v>6848</v>
      </c>
      <c r="D2333" s="129" t="s">
        <v>32</v>
      </c>
      <c r="E2333" s="335" t="s">
        <v>6849</v>
      </c>
      <c r="F2333" s="324">
        <v>6883500</v>
      </c>
      <c r="G2333" s="324"/>
      <c r="H2333" s="324"/>
      <c r="I2333" s="324"/>
      <c r="J2333" s="324"/>
      <c r="K2333" s="324"/>
      <c r="L2333" s="324">
        <v>459000</v>
      </c>
      <c r="M2333" s="324"/>
      <c r="N2333" s="324"/>
      <c r="O2333" s="324"/>
      <c r="P2333" s="324">
        <v>17000</v>
      </c>
      <c r="Q2333" s="167"/>
      <c r="R2333" s="334">
        <v>0</v>
      </c>
      <c r="S2333" s="167"/>
      <c r="T2333" s="167"/>
      <c r="U2333" s="167">
        <v>12.215999999999999</v>
      </c>
      <c r="V2333" s="243">
        <f>0.0001543*F2333+0.7*G2333+ 0.7*H2333+0.6*I2333+0.5*J2333+1.02*K2333+0.00088*L2333+0.99*M2333+0.00094*N2333+1.05*O2333+0.00083*P2333+1.09*Q2333+0.0009*R2333+1.09*S2333+1*T2333+0*U2333</f>
        <v>1480.1540500000001</v>
      </c>
      <c r="W2333" s="324">
        <v>1493.4694900000002</v>
      </c>
      <c r="X2333" s="324">
        <f t="shared" si="77"/>
        <v>1493.4694900000002</v>
      </c>
      <c r="Y2333" s="11" t="s">
        <v>34</v>
      </c>
      <c r="Z2333" s="324">
        <v>60</v>
      </c>
      <c r="AA2333" s="324">
        <v>11</v>
      </c>
      <c r="AB2333" s="324">
        <v>5</v>
      </c>
      <c r="AC2333" s="324" t="s">
        <v>6850</v>
      </c>
      <c r="AD2333" s="324">
        <v>1848</v>
      </c>
    </row>
    <row r="2334" spans="1:30" ht="36" hidden="1" customHeight="1">
      <c r="A2334" s="32">
        <v>4</v>
      </c>
      <c r="B2334" s="209" t="s">
        <v>6851</v>
      </c>
      <c r="C2334" s="129" t="s">
        <v>6852</v>
      </c>
      <c r="D2334" s="129" t="s">
        <v>32</v>
      </c>
      <c r="E2334" s="129" t="s">
        <v>1284</v>
      </c>
      <c r="F2334" s="324">
        <v>12559700</v>
      </c>
      <c r="G2334" s="336">
        <v>6.1429999999999998</v>
      </c>
      <c r="H2334" s="336"/>
      <c r="I2334" s="336"/>
      <c r="J2334" s="336"/>
      <c r="K2334" s="336"/>
      <c r="L2334" s="324">
        <v>55663</v>
      </c>
      <c r="M2334" s="324"/>
      <c r="N2334" s="324">
        <v>272777</v>
      </c>
      <c r="O2334" s="324"/>
      <c r="P2334" s="324">
        <v>125181</v>
      </c>
      <c r="Q2334" s="167"/>
      <c r="R2334" s="334">
        <v>0</v>
      </c>
      <c r="S2334" s="167"/>
      <c r="T2334" s="167"/>
      <c r="U2334" s="167">
        <v>18.542999999999999</v>
      </c>
      <c r="V2334" s="243">
        <f t="shared" ref="V2334:V2397" si="78">0.0001543*F2334+0.7*G2334+ 0.7*H2334+0.6*I2334+0.5*J2334+1.02*K2334+0.00088*L2334+0.99*M2334+0.00094*N2334+1.05*O2334+0.00083*P2334+1.09*Q2334+0.0009*R2334+1.09*S2334+1*T2334+0*U2334</f>
        <v>2351.5558599999999</v>
      </c>
      <c r="W2334" s="324">
        <v>2336.2478700000001</v>
      </c>
      <c r="X2334" s="324">
        <f t="shared" si="77"/>
        <v>2351.5558599999999</v>
      </c>
      <c r="Y2334" s="11" t="s">
        <v>51</v>
      </c>
      <c r="Z2334" s="324">
        <v>60</v>
      </c>
      <c r="AA2334" s="324">
        <v>11</v>
      </c>
      <c r="AB2334" s="324">
        <v>5</v>
      </c>
      <c r="AC2334" s="324" t="s">
        <v>6853</v>
      </c>
      <c r="AD2334" s="324">
        <v>1845</v>
      </c>
    </row>
    <row r="2335" spans="1:30" ht="36" hidden="1" customHeight="1">
      <c r="A2335" s="32">
        <v>5</v>
      </c>
      <c r="B2335" s="209" t="s">
        <v>6854</v>
      </c>
      <c r="C2335" s="129" t="s">
        <v>6855</v>
      </c>
      <c r="D2335" s="129" t="s">
        <v>1244</v>
      </c>
      <c r="E2335" s="129" t="s">
        <v>6856</v>
      </c>
      <c r="F2335" s="324">
        <v>22320000</v>
      </c>
      <c r="G2335" s="324"/>
      <c r="H2335" s="324"/>
      <c r="I2335" s="324"/>
      <c r="J2335" s="324"/>
      <c r="K2335" s="324"/>
      <c r="L2335" s="324">
        <v>120000</v>
      </c>
      <c r="M2335" s="324"/>
      <c r="N2335" s="324"/>
      <c r="O2335" s="324"/>
      <c r="P2335" s="324"/>
      <c r="Q2335" s="167"/>
      <c r="R2335" s="334">
        <v>0</v>
      </c>
      <c r="S2335" s="167"/>
      <c r="T2335" s="167"/>
      <c r="U2335" s="167"/>
      <c r="V2335" s="243">
        <f t="shared" si="78"/>
        <v>3549.576</v>
      </c>
      <c r="W2335" s="324">
        <v>3549.576</v>
      </c>
      <c r="X2335" s="324">
        <f t="shared" si="77"/>
        <v>3549.576</v>
      </c>
      <c r="Y2335" s="324" t="s">
        <v>34</v>
      </c>
      <c r="Z2335" s="324">
        <v>60</v>
      </c>
      <c r="AA2335" s="324">
        <v>11</v>
      </c>
      <c r="AB2335" s="324">
        <v>3</v>
      </c>
      <c r="AC2335" s="324" t="s">
        <v>6857</v>
      </c>
      <c r="AD2335" s="324">
        <v>1846</v>
      </c>
    </row>
    <row r="2336" spans="1:30" ht="36" hidden="1" customHeight="1">
      <c r="A2336" s="32">
        <v>6</v>
      </c>
      <c r="B2336" s="209" t="s">
        <v>6858</v>
      </c>
      <c r="C2336" s="129" t="s">
        <v>6859</v>
      </c>
      <c r="D2336" s="129" t="s">
        <v>32</v>
      </c>
      <c r="E2336" s="129" t="s">
        <v>6860</v>
      </c>
      <c r="F2336" s="324">
        <v>6686900</v>
      </c>
      <c r="G2336" s="324"/>
      <c r="H2336" s="324"/>
      <c r="I2336" s="324"/>
      <c r="J2336" s="324"/>
      <c r="K2336" s="324"/>
      <c r="L2336" s="324">
        <v>61994</v>
      </c>
      <c r="M2336" s="324"/>
      <c r="N2336" s="324">
        <v>178700</v>
      </c>
      <c r="O2336" s="324"/>
      <c r="P2336" s="324"/>
      <c r="Q2336" s="167"/>
      <c r="R2336" s="334">
        <v>0</v>
      </c>
      <c r="S2336" s="167"/>
      <c r="T2336" s="167"/>
      <c r="U2336" s="167"/>
      <c r="V2336" s="243">
        <f t="shared" si="78"/>
        <v>1254.3213900000003</v>
      </c>
      <c r="W2336" s="324">
        <v>1254.3213900000003</v>
      </c>
      <c r="X2336" s="324">
        <f t="shared" si="77"/>
        <v>1254.3213900000003</v>
      </c>
      <c r="Y2336" s="11" t="s">
        <v>34</v>
      </c>
      <c r="Z2336" s="324">
        <v>60</v>
      </c>
      <c r="AA2336" s="324">
        <v>11</v>
      </c>
      <c r="AB2336" s="324">
        <v>5</v>
      </c>
      <c r="AC2336" s="324" t="s">
        <v>6861</v>
      </c>
      <c r="AD2336" s="324">
        <v>1849</v>
      </c>
    </row>
    <row r="2337" spans="1:30" ht="36" hidden="1" customHeight="1">
      <c r="A2337" s="32">
        <v>7</v>
      </c>
      <c r="B2337" s="209" t="s">
        <v>6862</v>
      </c>
      <c r="C2337" s="129" t="s">
        <v>6863</v>
      </c>
      <c r="D2337" s="129" t="s">
        <v>32</v>
      </c>
      <c r="E2337" s="129" t="s">
        <v>6864</v>
      </c>
      <c r="F2337" s="324">
        <v>25758700</v>
      </c>
      <c r="G2337" s="324"/>
      <c r="H2337" s="324"/>
      <c r="I2337" s="324"/>
      <c r="J2337" s="324"/>
      <c r="K2337" s="324"/>
      <c r="L2337" s="324"/>
      <c r="M2337" s="324"/>
      <c r="N2337" s="324"/>
      <c r="O2337" s="324"/>
      <c r="P2337" s="324"/>
      <c r="Q2337" s="167"/>
      <c r="R2337" s="334">
        <v>0</v>
      </c>
      <c r="S2337" s="167"/>
      <c r="T2337" s="167"/>
      <c r="U2337" s="167"/>
      <c r="V2337" s="243">
        <f t="shared" si="78"/>
        <v>3974.5674100000001</v>
      </c>
      <c r="W2337" s="324">
        <v>3974.5674100000001</v>
      </c>
      <c r="X2337" s="324">
        <f t="shared" si="77"/>
        <v>3974.5674100000001</v>
      </c>
      <c r="Y2337" s="11" t="s">
        <v>34</v>
      </c>
      <c r="Z2337" s="324">
        <v>60</v>
      </c>
      <c r="AA2337" s="324">
        <v>11</v>
      </c>
      <c r="AB2337" s="324">
        <v>5</v>
      </c>
      <c r="AC2337" s="324"/>
      <c r="AD2337" s="324"/>
    </row>
    <row r="2338" spans="1:30" ht="36" hidden="1" customHeight="1">
      <c r="A2338" s="32">
        <v>8</v>
      </c>
      <c r="B2338" s="337" t="s">
        <v>6865</v>
      </c>
      <c r="C2338" s="335" t="s">
        <v>6866</v>
      </c>
      <c r="D2338" s="129" t="s">
        <v>32</v>
      </c>
      <c r="E2338" s="129" t="s">
        <v>6867</v>
      </c>
      <c r="F2338" s="324">
        <v>7735050</v>
      </c>
      <c r="G2338" s="324"/>
      <c r="H2338" s="324"/>
      <c r="I2338" s="324"/>
      <c r="J2338" s="324"/>
      <c r="K2338" s="324"/>
      <c r="L2338" s="324">
        <v>180008</v>
      </c>
      <c r="M2338" s="324"/>
      <c r="N2338" s="324"/>
      <c r="O2338" s="324"/>
      <c r="P2338" s="324">
        <v>3042</v>
      </c>
      <c r="Q2338" s="167"/>
      <c r="R2338" s="334">
        <v>0</v>
      </c>
      <c r="S2338" s="167"/>
      <c r="T2338" s="167"/>
      <c r="U2338" s="167"/>
      <c r="V2338" s="243">
        <f t="shared" si="78"/>
        <v>1354.4501150000001</v>
      </c>
      <c r="W2338" s="324">
        <v>1354.4501150000001</v>
      </c>
      <c r="X2338" s="324">
        <f t="shared" si="77"/>
        <v>1354.4501150000001</v>
      </c>
      <c r="Y2338" s="11" t="s">
        <v>34</v>
      </c>
      <c r="Z2338" s="324">
        <v>60</v>
      </c>
      <c r="AA2338" s="324">
        <v>11</v>
      </c>
      <c r="AB2338" s="324">
        <v>5</v>
      </c>
      <c r="AC2338" s="324"/>
      <c r="AD2338" s="324"/>
    </row>
    <row r="2339" spans="1:30" ht="36" hidden="1" customHeight="1">
      <c r="A2339" s="32">
        <v>9</v>
      </c>
      <c r="B2339" s="337" t="s">
        <v>6868</v>
      </c>
      <c r="C2339" s="335" t="s">
        <v>6869</v>
      </c>
      <c r="D2339" s="129" t="s">
        <v>32</v>
      </c>
      <c r="E2339" s="129" t="s">
        <v>6870</v>
      </c>
      <c r="F2339" s="324">
        <v>13702400</v>
      </c>
      <c r="G2339" s="324"/>
      <c r="H2339" s="324"/>
      <c r="I2339" s="324"/>
      <c r="J2339" s="324"/>
      <c r="K2339" s="324"/>
      <c r="L2339" s="324"/>
      <c r="M2339" s="324"/>
      <c r="N2339" s="324"/>
      <c r="O2339" s="324"/>
      <c r="P2339" s="324"/>
      <c r="Q2339" s="167"/>
      <c r="R2339" s="334">
        <v>0</v>
      </c>
      <c r="S2339" s="167"/>
      <c r="T2339" s="167"/>
      <c r="U2339" s="167"/>
      <c r="V2339" s="243">
        <f t="shared" si="78"/>
        <v>2114.2803200000003</v>
      </c>
      <c r="W2339" s="324">
        <v>2114.2803200000003</v>
      </c>
      <c r="X2339" s="324">
        <f t="shared" si="77"/>
        <v>2114.2803200000003</v>
      </c>
      <c r="Y2339" s="11" t="s">
        <v>34</v>
      </c>
      <c r="Z2339" s="324">
        <v>60</v>
      </c>
      <c r="AA2339" s="324">
        <v>11</v>
      </c>
      <c r="AB2339" s="324">
        <v>5</v>
      </c>
      <c r="AC2339" s="324"/>
      <c r="AD2339" s="324"/>
    </row>
    <row r="2340" spans="1:30" ht="36" hidden="1" customHeight="1">
      <c r="A2340" s="32">
        <v>10</v>
      </c>
      <c r="B2340" s="337" t="s">
        <v>6871</v>
      </c>
      <c r="C2340" s="335" t="s">
        <v>6872</v>
      </c>
      <c r="D2340" s="129" t="s">
        <v>32</v>
      </c>
      <c r="E2340" s="129" t="s">
        <v>6873</v>
      </c>
      <c r="F2340" s="324">
        <v>10493252</v>
      </c>
      <c r="G2340" s="324"/>
      <c r="H2340" s="324"/>
      <c r="I2340" s="324"/>
      <c r="J2340" s="324"/>
      <c r="K2340" s="324"/>
      <c r="L2340" s="324">
        <v>1600</v>
      </c>
      <c r="M2340" s="324"/>
      <c r="N2340" s="324"/>
      <c r="O2340" s="324"/>
      <c r="P2340" s="324"/>
      <c r="Q2340" s="167"/>
      <c r="R2340" s="334">
        <v>0</v>
      </c>
      <c r="S2340" s="167"/>
      <c r="T2340" s="167"/>
      <c r="U2340" s="167"/>
      <c r="V2340" s="243">
        <f t="shared" si="78"/>
        <v>1620.5167836000001</v>
      </c>
      <c r="W2340" s="324">
        <v>1620.5167836000001</v>
      </c>
      <c r="X2340" s="324">
        <f t="shared" si="77"/>
        <v>1620.5167836000001</v>
      </c>
      <c r="Y2340" s="11" t="s">
        <v>34</v>
      </c>
      <c r="Z2340" s="324">
        <v>60</v>
      </c>
      <c r="AA2340" s="324">
        <v>11</v>
      </c>
      <c r="AB2340" s="324">
        <v>5</v>
      </c>
      <c r="AC2340" s="324" t="s">
        <v>6874</v>
      </c>
      <c r="AD2340" s="324">
        <v>1847</v>
      </c>
    </row>
    <row r="2341" spans="1:30" ht="36" hidden="1" customHeight="1">
      <c r="A2341" s="32">
        <v>11</v>
      </c>
      <c r="B2341" s="337" t="s">
        <v>6875</v>
      </c>
      <c r="C2341" s="335" t="s">
        <v>6876</v>
      </c>
      <c r="D2341" s="129" t="s">
        <v>32</v>
      </c>
      <c r="E2341" s="129" t="s">
        <v>6877</v>
      </c>
      <c r="F2341" s="324">
        <v>6407700</v>
      </c>
      <c r="G2341" s="324"/>
      <c r="H2341" s="324"/>
      <c r="I2341" s="324"/>
      <c r="J2341" s="324"/>
      <c r="K2341" s="324"/>
      <c r="L2341" s="324">
        <v>7232</v>
      </c>
      <c r="M2341" s="324"/>
      <c r="N2341" s="324"/>
      <c r="O2341" s="324"/>
      <c r="P2341" s="324">
        <v>720</v>
      </c>
      <c r="Q2341" s="167"/>
      <c r="R2341" s="334">
        <v>27000</v>
      </c>
      <c r="S2341" s="167"/>
      <c r="T2341" s="167"/>
      <c r="U2341" s="167"/>
      <c r="V2341" s="243">
        <f t="shared" si="78"/>
        <v>1019.96987</v>
      </c>
      <c r="W2341" s="324">
        <v>1019.9698699999999</v>
      </c>
      <c r="X2341" s="324">
        <f t="shared" si="77"/>
        <v>1019.9698699999999</v>
      </c>
      <c r="Y2341" s="11" t="s">
        <v>34</v>
      </c>
      <c r="Z2341" s="324">
        <v>60</v>
      </c>
      <c r="AA2341" s="324">
        <v>11</v>
      </c>
      <c r="AB2341" s="324">
        <v>5</v>
      </c>
      <c r="AC2341" s="324"/>
      <c r="AD2341" s="324"/>
    </row>
    <row r="2342" spans="1:30" ht="36" hidden="1" customHeight="1">
      <c r="A2342" s="32">
        <v>12</v>
      </c>
      <c r="B2342" s="337" t="s">
        <v>6878</v>
      </c>
      <c r="C2342" s="335" t="s">
        <v>6879</v>
      </c>
      <c r="D2342" s="129" t="s">
        <v>32</v>
      </c>
      <c r="E2342" s="335" t="s">
        <v>6867</v>
      </c>
      <c r="F2342" s="324">
        <v>6721800</v>
      </c>
      <c r="G2342" s="324"/>
      <c r="H2342" s="324"/>
      <c r="I2342" s="324"/>
      <c r="J2342" s="324"/>
      <c r="K2342" s="324"/>
      <c r="L2342" s="324">
        <v>31500</v>
      </c>
      <c r="M2342" s="324"/>
      <c r="N2342" s="324"/>
      <c r="O2342" s="324"/>
      <c r="P2342" s="324">
        <v>720</v>
      </c>
      <c r="Q2342" s="167"/>
      <c r="R2342" s="334">
        <v>0</v>
      </c>
      <c r="S2342" s="167"/>
      <c r="T2342" s="167"/>
      <c r="U2342" s="167">
        <v>5.1840000000000002</v>
      </c>
      <c r="V2342" s="243">
        <f t="shared" si="78"/>
        <v>1065.4913400000003</v>
      </c>
      <c r="W2342" s="324">
        <v>1071.1419000000003</v>
      </c>
      <c r="X2342" s="324">
        <f t="shared" si="77"/>
        <v>1071.1419000000003</v>
      </c>
      <c r="Y2342" s="11" t="s">
        <v>34</v>
      </c>
      <c r="Z2342" s="324">
        <v>60</v>
      </c>
      <c r="AA2342" s="324">
        <v>11</v>
      </c>
      <c r="AB2342" s="324">
        <v>5</v>
      </c>
      <c r="AC2342" s="324"/>
      <c r="AD2342" s="324"/>
    </row>
    <row r="2343" spans="1:30" ht="36" hidden="1" customHeight="1">
      <c r="A2343" s="32">
        <v>1</v>
      </c>
      <c r="B2343" s="338" t="s">
        <v>6880</v>
      </c>
      <c r="C2343" s="338" t="s">
        <v>6881</v>
      </c>
      <c r="D2343" s="338" t="s">
        <v>1822</v>
      </c>
      <c r="E2343" s="339" t="s">
        <v>6882</v>
      </c>
      <c r="F2343" s="340">
        <v>36000000</v>
      </c>
      <c r="G2343" s="26"/>
      <c r="H2343" s="26"/>
      <c r="I2343" s="26"/>
      <c r="J2343" s="26"/>
      <c r="K2343" s="341">
        <v>15</v>
      </c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43">
        <f t="shared" si="78"/>
        <v>5570.1</v>
      </c>
      <c r="W2343" s="340">
        <v>5570.1</v>
      </c>
      <c r="X2343" s="340">
        <f>IF(Y2343="EVN",V2343,W2343)</f>
        <v>5570.1</v>
      </c>
      <c r="Y2343" s="11" t="s">
        <v>34</v>
      </c>
      <c r="Z2343" s="342">
        <v>62</v>
      </c>
      <c r="AA2343" s="343">
        <v>24</v>
      </c>
      <c r="AB2343" s="344">
        <v>5</v>
      </c>
      <c r="AC2343" s="345" t="s">
        <v>6883</v>
      </c>
      <c r="AD2343" s="344">
        <v>1859</v>
      </c>
    </row>
    <row r="2344" spans="1:30" ht="36" hidden="1" customHeight="1">
      <c r="A2344" s="32">
        <v>2</v>
      </c>
      <c r="B2344" s="338" t="s">
        <v>6884</v>
      </c>
      <c r="C2344" s="338" t="s">
        <v>6885</v>
      </c>
      <c r="D2344" s="338" t="s">
        <v>1822</v>
      </c>
      <c r="E2344" s="339" t="s">
        <v>6882</v>
      </c>
      <c r="F2344" s="340">
        <v>29908600</v>
      </c>
      <c r="G2344" s="26"/>
      <c r="H2344" s="26"/>
      <c r="I2344" s="26"/>
      <c r="J2344" s="26"/>
      <c r="K2344" s="341">
        <v>53.247999999999998</v>
      </c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43">
        <f t="shared" si="78"/>
        <v>4669.2099400000006</v>
      </c>
      <c r="W2344" s="340">
        <v>4669.2099400000006</v>
      </c>
      <c r="X2344" s="340">
        <f t="shared" ref="X2344:X2369" si="79">IF(Y2344="EVN",V2344,W2344)</f>
        <v>4669.2099400000006</v>
      </c>
      <c r="Y2344" s="11" t="s">
        <v>34</v>
      </c>
      <c r="Z2344" s="342">
        <v>62</v>
      </c>
      <c r="AA2344" s="343">
        <v>24</v>
      </c>
      <c r="AB2344" s="344">
        <v>5</v>
      </c>
      <c r="AC2344" s="345" t="s">
        <v>6886</v>
      </c>
      <c r="AD2344" s="346">
        <v>1856</v>
      </c>
    </row>
    <row r="2345" spans="1:30" ht="36" hidden="1" customHeight="1">
      <c r="A2345" s="32">
        <v>3</v>
      </c>
      <c r="B2345" s="338" t="s">
        <v>6887</v>
      </c>
      <c r="C2345" s="338" t="s">
        <v>6888</v>
      </c>
      <c r="D2345" s="338" t="s">
        <v>1822</v>
      </c>
      <c r="E2345" s="339" t="s">
        <v>6882</v>
      </c>
      <c r="F2345" s="340">
        <v>26400590</v>
      </c>
      <c r="G2345" s="26"/>
      <c r="H2345" s="26"/>
      <c r="I2345" s="26"/>
      <c r="J2345" s="26"/>
      <c r="K2345" s="341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43">
        <f t="shared" si="78"/>
        <v>4073.6110370000001</v>
      </c>
      <c r="W2345" s="340">
        <v>4073.6110370000001</v>
      </c>
      <c r="X2345" s="340">
        <f t="shared" si="79"/>
        <v>4073.6110370000001</v>
      </c>
      <c r="Y2345" s="11" t="s">
        <v>34</v>
      </c>
      <c r="Z2345" s="342">
        <v>62</v>
      </c>
      <c r="AA2345" s="343">
        <v>24</v>
      </c>
      <c r="AB2345" s="344">
        <v>5</v>
      </c>
      <c r="AC2345" s="345" t="s">
        <v>6889</v>
      </c>
      <c r="AD2345" s="346">
        <v>1866</v>
      </c>
    </row>
    <row r="2346" spans="1:30" ht="36" hidden="1" customHeight="1">
      <c r="A2346" s="32">
        <v>4</v>
      </c>
      <c r="B2346" s="338" t="s">
        <v>6890</v>
      </c>
      <c r="C2346" s="338" t="s">
        <v>6891</v>
      </c>
      <c r="D2346" s="338" t="s">
        <v>1822</v>
      </c>
      <c r="E2346" s="339" t="s">
        <v>6882</v>
      </c>
      <c r="F2346" s="340">
        <v>24341835</v>
      </c>
      <c r="G2346" s="26"/>
      <c r="H2346" s="26"/>
      <c r="I2346" s="26"/>
      <c r="J2346" s="26"/>
      <c r="K2346" s="341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43">
        <f t="shared" si="78"/>
        <v>3755.9451405000004</v>
      </c>
      <c r="W2346" s="340">
        <v>3755.9451405000004</v>
      </c>
      <c r="X2346" s="340">
        <f t="shared" si="79"/>
        <v>3755.9451405000004</v>
      </c>
      <c r="Y2346" s="11" t="s">
        <v>34</v>
      </c>
      <c r="Z2346" s="342">
        <v>62</v>
      </c>
      <c r="AA2346" s="343">
        <v>24</v>
      </c>
      <c r="AB2346" s="344">
        <v>5</v>
      </c>
      <c r="AC2346" s="345" t="s">
        <v>6892</v>
      </c>
      <c r="AD2346" s="346">
        <v>1860</v>
      </c>
    </row>
    <row r="2347" spans="1:30" ht="36" hidden="1" customHeight="1">
      <c r="A2347" s="32">
        <v>5</v>
      </c>
      <c r="B2347" s="338" t="s">
        <v>6893</v>
      </c>
      <c r="C2347" s="338" t="s">
        <v>6888</v>
      </c>
      <c r="D2347" s="338" t="s">
        <v>1822</v>
      </c>
      <c r="E2347" s="339" t="s">
        <v>6882</v>
      </c>
      <c r="F2347" s="340">
        <v>21627190</v>
      </c>
      <c r="G2347" s="26"/>
      <c r="H2347" s="26"/>
      <c r="I2347" s="26"/>
      <c r="J2347" s="26"/>
      <c r="K2347" s="341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43">
        <f t="shared" si="78"/>
        <v>3337.075417</v>
      </c>
      <c r="W2347" s="340">
        <v>3337.075417</v>
      </c>
      <c r="X2347" s="340">
        <f t="shared" si="79"/>
        <v>3337.075417</v>
      </c>
      <c r="Y2347" s="11" t="s">
        <v>34</v>
      </c>
      <c r="Z2347" s="342">
        <v>62</v>
      </c>
      <c r="AA2347" s="343">
        <v>24</v>
      </c>
      <c r="AB2347" s="344">
        <v>5</v>
      </c>
      <c r="AC2347" s="345" t="s">
        <v>6894</v>
      </c>
      <c r="AD2347" s="346">
        <v>1861</v>
      </c>
    </row>
    <row r="2348" spans="1:30" ht="36" hidden="1" customHeight="1">
      <c r="A2348" s="32">
        <v>6</v>
      </c>
      <c r="B2348" s="338" t="s">
        <v>6895</v>
      </c>
      <c r="C2348" s="338" t="s">
        <v>6896</v>
      </c>
      <c r="D2348" s="338" t="s">
        <v>1822</v>
      </c>
      <c r="E2348" s="339" t="s">
        <v>6882</v>
      </c>
      <c r="F2348" s="340">
        <v>19919660</v>
      </c>
      <c r="G2348" s="26"/>
      <c r="H2348" s="26"/>
      <c r="I2348" s="26"/>
      <c r="J2348" s="26"/>
      <c r="K2348" s="341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43">
        <f t="shared" si="78"/>
        <v>3073.6035380000003</v>
      </c>
      <c r="W2348" s="340">
        <v>3073.6035380000003</v>
      </c>
      <c r="X2348" s="340">
        <f t="shared" si="79"/>
        <v>3073.6035380000003</v>
      </c>
      <c r="Y2348" s="11" t="s">
        <v>34</v>
      </c>
      <c r="Z2348" s="342">
        <v>62</v>
      </c>
      <c r="AA2348" s="343">
        <v>24</v>
      </c>
      <c r="AB2348" s="344">
        <v>5</v>
      </c>
      <c r="AC2348" s="345" t="s">
        <v>6897</v>
      </c>
      <c r="AD2348" s="346">
        <v>1869</v>
      </c>
    </row>
    <row r="2349" spans="1:30" ht="36" hidden="1" customHeight="1">
      <c r="A2349" s="32">
        <v>7</v>
      </c>
      <c r="B2349" s="338" t="s">
        <v>6898</v>
      </c>
      <c r="C2349" s="338" t="s">
        <v>6888</v>
      </c>
      <c r="D2349" s="338" t="s">
        <v>1822</v>
      </c>
      <c r="E2349" s="339" t="s">
        <v>6899</v>
      </c>
      <c r="F2349" s="340">
        <v>28525300</v>
      </c>
      <c r="G2349" s="26"/>
      <c r="H2349" s="26"/>
      <c r="I2349" s="26"/>
      <c r="J2349" s="26"/>
      <c r="K2349" s="340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43">
        <f t="shared" si="78"/>
        <v>4401.4537900000005</v>
      </c>
      <c r="W2349" s="340">
        <f>19546500*0.0001543</f>
        <v>3016.02495</v>
      </c>
      <c r="X2349" s="340">
        <f t="shared" si="79"/>
        <v>4401.4537900000005</v>
      </c>
      <c r="Y2349" s="11" t="s">
        <v>51</v>
      </c>
      <c r="Z2349" s="342">
        <v>62</v>
      </c>
      <c r="AA2349" s="343">
        <v>24</v>
      </c>
      <c r="AB2349" s="344">
        <v>5</v>
      </c>
      <c r="AC2349" s="345" t="s">
        <v>6900</v>
      </c>
      <c r="AD2349" s="346">
        <v>1850</v>
      </c>
    </row>
    <row r="2350" spans="1:30" ht="36" hidden="1" customHeight="1">
      <c r="A2350" s="32">
        <v>8</v>
      </c>
      <c r="B2350" s="338" t="s">
        <v>6901</v>
      </c>
      <c r="C2350" s="338" t="s">
        <v>6902</v>
      </c>
      <c r="D2350" s="338" t="s">
        <v>1822</v>
      </c>
      <c r="E2350" s="339" t="s">
        <v>6882</v>
      </c>
      <c r="F2350" s="340">
        <v>19314620</v>
      </c>
      <c r="G2350" s="26"/>
      <c r="H2350" s="26"/>
      <c r="I2350" s="26"/>
      <c r="J2350" s="26"/>
      <c r="K2350" s="341">
        <v>16.5</v>
      </c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43">
        <f t="shared" si="78"/>
        <v>2997.0758660000001</v>
      </c>
      <c r="W2350" s="340">
        <v>2997.0758660000001</v>
      </c>
      <c r="X2350" s="340">
        <f t="shared" si="79"/>
        <v>2997.0758660000001</v>
      </c>
      <c r="Y2350" s="11" t="s">
        <v>34</v>
      </c>
      <c r="Z2350" s="342">
        <v>62</v>
      </c>
      <c r="AA2350" s="343">
        <v>24</v>
      </c>
      <c r="AB2350" s="344">
        <v>5</v>
      </c>
      <c r="AC2350" s="345" t="s">
        <v>6903</v>
      </c>
      <c r="AD2350" s="346">
        <v>1868</v>
      </c>
    </row>
    <row r="2351" spans="1:30" ht="36" hidden="1" customHeight="1">
      <c r="A2351" s="32">
        <v>9</v>
      </c>
      <c r="B2351" s="347" t="s">
        <v>6904</v>
      </c>
      <c r="C2351" s="338" t="s">
        <v>6905</v>
      </c>
      <c r="D2351" s="338" t="s">
        <v>1822</v>
      </c>
      <c r="E2351" s="339" t="s">
        <v>6899</v>
      </c>
      <c r="F2351" s="340">
        <v>17463200</v>
      </c>
      <c r="G2351" s="26"/>
      <c r="H2351" s="26"/>
      <c r="I2351" s="26"/>
      <c r="J2351" s="26"/>
      <c r="K2351" s="341">
        <v>93.183999999999997</v>
      </c>
      <c r="L2351" s="26"/>
      <c r="M2351" s="26"/>
      <c r="N2351" s="26"/>
      <c r="O2351" s="26"/>
      <c r="P2351" s="26"/>
      <c r="Q2351" s="26"/>
      <c r="R2351" s="26"/>
      <c r="S2351" s="26"/>
      <c r="T2351" s="26"/>
      <c r="U2351" s="26">
        <v>17000</v>
      </c>
      <c r="V2351" s="243">
        <f t="shared" si="78"/>
        <v>2789.6194400000004</v>
      </c>
      <c r="W2351" s="340">
        <v>2795.9604400000003</v>
      </c>
      <c r="X2351" s="340">
        <f t="shared" si="79"/>
        <v>2795.9604400000003</v>
      </c>
      <c r="Y2351" s="11" t="s">
        <v>34</v>
      </c>
      <c r="Z2351" s="342">
        <v>62</v>
      </c>
      <c r="AA2351" s="343">
        <v>24</v>
      </c>
      <c r="AB2351" s="344">
        <v>5</v>
      </c>
      <c r="AC2351" s="345" t="s">
        <v>6906</v>
      </c>
      <c r="AD2351" s="346">
        <v>1853</v>
      </c>
    </row>
    <row r="2352" spans="1:30" ht="36" hidden="1" customHeight="1">
      <c r="A2352" s="32">
        <v>10</v>
      </c>
      <c r="B2352" s="338" t="s">
        <v>6907</v>
      </c>
      <c r="C2352" s="338" t="s">
        <v>6896</v>
      </c>
      <c r="D2352" s="338" t="s">
        <v>1822</v>
      </c>
      <c r="E2352" s="339" t="s">
        <v>6882</v>
      </c>
      <c r="F2352" s="340">
        <v>16408840</v>
      </c>
      <c r="G2352" s="26"/>
      <c r="H2352" s="26"/>
      <c r="I2352" s="26"/>
      <c r="J2352" s="26"/>
      <c r="K2352" s="341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43">
        <f t="shared" si="78"/>
        <v>2531.884012</v>
      </c>
      <c r="W2352" s="340">
        <v>2531.884012</v>
      </c>
      <c r="X2352" s="340">
        <f t="shared" si="79"/>
        <v>2531.884012</v>
      </c>
      <c r="Y2352" s="11" t="s">
        <v>34</v>
      </c>
      <c r="Z2352" s="342">
        <v>62</v>
      </c>
      <c r="AA2352" s="343">
        <v>24</v>
      </c>
      <c r="AB2352" s="344">
        <v>5</v>
      </c>
      <c r="AC2352" s="345" t="s">
        <v>6908</v>
      </c>
      <c r="AD2352" s="346">
        <v>1862</v>
      </c>
    </row>
    <row r="2353" spans="1:31" ht="36" hidden="1" customHeight="1">
      <c r="A2353" s="32">
        <v>11</v>
      </c>
      <c r="B2353" s="338" t="s">
        <v>6909</v>
      </c>
      <c r="C2353" s="338" t="s">
        <v>6896</v>
      </c>
      <c r="D2353" s="338" t="s">
        <v>1822</v>
      </c>
      <c r="E2353" s="339" t="s">
        <v>6899</v>
      </c>
      <c r="F2353" s="340">
        <v>19919660</v>
      </c>
      <c r="G2353" s="26"/>
      <c r="H2353" s="26"/>
      <c r="I2353" s="26"/>
      <c r="J2353" s="26"/>
      <c r="K2353" s="341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43">
        <f t="shared" si="78"/>
        <v>3073.6035380000003</v>
      </c>
      <c r="W2353" s="340">
        <f>0.0001543*16003500</f>
        <v>2469.3400500000002</v>
      </c>
      <c r="X2353" s="340">
        <f t="shared" si="79"/>
        <v>3073.6035380000003</v>
      </c>
      <c r="Y2353" s="11" t="s">
        <v>51</v>
      </c>
      <c r="Z2353" s="342">
        <v>62</v>
      </c>
      <c r="AA2353" s="343">
        <v>24</v>
      </c>
      <c r="AB2353" s="344">
        <v>5</v>
      </c>
      <c r="AC2353" s="345" t="s">
        <v>6910</v>
      </c>
      <c r="AD2353" s="346">
        <v>1873</v>
      </c>
    </row>
    <row r="2354" spans="1:31" ht="36" hidden="1" customHeight="1">
      <c r="A2354" s="32">
        <v>12</v>
      </c>
      <c r="B2354" s="338" t="s">
        <v>6911</v>
      </c>
      <c r="C2354" s="338" t="s">
        <v>6912</v>
      </c>
      <c r="D2354" s="338" t="s">
        <v>1822</v>
      </c>
      <c r="E2354" s="339" t="s">
        <v>6882</v>
      </c>
      <c r="F2354" s="340">
        <v>15884200</v>
      </c>
      <c r="G2354" s="26"/>
      <c r="H2354" s="26"/>
      <c r="I2354" s="26"/>
      <c r="J2354" s="26"/>
      <c r="K2354" s="341">
        <v>3</v>
      </c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43">
        <f t="shared" si="78"/>
        <v>2453.99206</v>
      </c>
      <c r="W2354" s="340">
        <v>2453.99206</v>
      </c>
      <c r="X2354" s="340">
        <f t="shared" si="79"/>
        <v>2453.99206</v>
      </c>
      <c r="Y2354" s="11" t="s">
        <v>34</v>
      </c>
      <c r="Z2354" s="342">
        <v>62</v>
      </c>
      <c r="AA2354" s="343">
        <v>24</v>
      </c>
      <c r="AB2354" s="344">
        <v>5</v>
      </c>
      <c r="AC2354" s="345" t="s">
        <v>6913</v>
      </c>
      <c r="AD2354" s="346">
        <v>1867</v>
      </c>
    </row>
    <row r="2355" spans="1:31" ht="36" hidden="1" customHeight="1">
      <c r="A2355" s="32">
        <v>13</v>
      </c>
      <c r="B2355" s="338" t="s">
        <v>6914</v>
      </c>
      <c r="C2355" s="338" t="s">
        <v>6915</v>
      </c>
      <c r="D2355" s="338" t="s">
        <v>1822</v>
      </c>
      <c r="E2355" s="339" t="s">
        <v>6899</v>
      </c>
      <c r="F2355" s="340">
        <v>15185300</v>
      </c>
      <c r="G2355" s="26"/>
      <c r="H2355" s="26"/>
      <c r="I2355" s="26"/>
      <c r="J2355" s="26"/>
      <c r="K2355" s="341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43">
        <f t="shared" si="78"/>
        <v>2343.0917899999999</v>
      </c>
      <c r="W2355" s="340">
        <v>2343.0917899999999</v>
      </c>
      <c r="X2355" s="340">
        <f t="shared" si="79"/>
        <v>2343.0917899999999</v>
      </c>
      <c r="Y2355" s="11" t="s">
        <v>34</v>
      </c>
      <c r="Z2355" s="342">
        <v>62</v>
      </c>
      <c r="AA2355" s="343">
        <v>24</v>
      </c>
      <c r="AB2355" s="344">
        <v>5</v>
      </c>
      <c r="AC2355" s="345" t="s">
        <v>6916</v>
      </c>
      <c r="AD2355" s="346">
        <v>1858</v>
      </c>
    </row>
    <row r="2356" spans="1:31" ht="36" hidden="1" customHeight="1">
      <c r="A2356" s="32">
        <v>14</v>
      </c>
      <c r="B2356" s="338" t="s">
        <v>6917</v>
      </c>
      <c r="C2356" s="338" t="s">
        <v>6918</v>
      </c>
      <c r="D2356" s="338" t="s">
        <v>1822</v>
      </c>
      <c r="E2356" s="339" t="s">
        <v>6919</v>
      </c>
      <c r="F2356" s="340">
        <v>13583640</v>
      </c>
      <c r="G2356" s="26"/>
      <c r="H2356" s="26"/>
      <c r="I2356" s="26"/>
      <c r="J2356" s="26"/>
      <c r="K2356" s="341">
        <v>55.832191999999992</v>
      </c>
      <c r="L2356" s="26"/>
      <c r="M2356" s="26"/>
      <c r="N2356" s="26"/>
      <c r="O2356" s="26"/>
      <c r="P2356" s="26"/>
      <c r="Q2356" s="26"/>
      <c r="R2356" s="26"/>
      <c r="S2356" s="26"/>
      <c r="T2356" s="26"/>
      <c r="U2356" s="26">
        <v>11268</v>
      </c>
      <c r="V2356" s="243">
        <f t="shared" si="78"/>
        <v>2152.90448784</v>
      </c>
      <c r="W2356" s="340">
        <v>2157.1074518400001</v>
      </c>
      <c r="X2356" s="340">
        <f t="shared" si="79"/>
        <v>2157.1074518400001</v>
      </c>
      <c r="Y2356" s="11" t="s">
        <v>34</v>
      </c>
      <c r="Z2356" s="342">
        <v>62</v>
      </c>
      <c r="AA2356" s="343">
        <v>24</v>
      </c>
      <c r="AB2356" s="344">
        <v>5</v>
      </c>
      <c r="AC2356" s="345" t="s">
        <v>6920</v>
      </c>
      <c r="AD2356" s="346">
        <v>1872</v>
      </c>
    </row>
    <row r="2357" spans="1:31" ht="36" hidden="1" customHeight="1">
      <c r="A2357" s="32">
        <v>15</v>
      </c>
      <c r="B2357" s="338" t="s">
        <v>6921</v>
      </c>
      <c r="C2357" s="338" t="s">
        <v>6881</v>
      </c>
      <c r="D2357" s="338" t="s">
        <v>1822</v>
      </c>
      <c r="E2357" s="339" t="s">
        <v>6922</v>
      </c>
      <c r="F2357" s="340">
        <v>13810990</v>
      </c>
      <c r="G2357" s="26"/>
      <c r="H2357" s="26"/>
      <c r="I2357" s="26"/>
      <c r="J2357" s="26"/>
      <c r="K2357" s="348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43">
        <f t="shared" si="78"/>
        <v>2131.0357570000001</v>
      </c>
      <c r="W2357" s="340">
        <v>2131.0357570000001</v>
      </c>
      <c r="X2357" s="340">
        <f t="shared" si="79"/>
        <v>2131.0357570000001</v>
      </c>
      <c r="Y2357" s="11" t="s">
        <v>34</v>
      </c>
      <c r="Z2357" s="342">
        <v>62</v>
      </c>
      <c r="AA2357" s="343">
        <v>24</v>
      </c>
      <c r="AB2357" s="344">
        <v>5</v>
      </c>
      <c r="AC2357" s="346"/>
      <c r="AD2357" s="346"/>
    </row>
    <row r="2358" spans="1:31" ht="36" hidden="1" customHeight="1">
      <c r="A2358" s="32">
        <v>16</v>
      </c>
      <c r="B2358" s="338" t="s">
        <v>6923</v>
      </c>
      <c r="C2358" s="338" t="s">
        <v>6924</v>
      </c>
      <c r="D2358" s="338" t="s">
        <v>1822</v>
      </c>
      <c r="E2358" s="339" t="s">
        <v>6882</v>
      </c>
      <c r="F2358" s="340">
        <v>13539770</v>
      </c>
      <c r="G2358" s="26"/>
      <c r="H2358" s="26"/>
      <c r="I2358" s="26"/>
      <c r="J2358" s="26"/>
      <c r="K2358" s="341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43">
        <f t="shared" si="78"/>
        <v>2089.1865110000003</v>
      </c>
      <c r="W2358" s="340">
        <v>2089.1865110000003</v>
      </c>
      <c r="X2358" s="340">
        <f t="shared" si="79"/>
        <v>2089.1865110000003</v>
      </c>
      <c r="Y2358" s="11" t="s">
        <v>34</v>
      </c>
      <c r="Z2358" s="342">
        <v>62</v>
      </c>
      <c r="AA2358" s="343">
        <v>24</v>
      </c>
      <c r="AB2358" s="344">
        <v>5</v>
      </c>
      <c r="AC2358" s="345" t="s">
        <v>6925</v>
      </c>
      <c r="AD2358" s="346">
        <v>1865</v>
      </c>
    </row>
    <row r="2359" spans="1:31" ht="36" hidden="1" customHeight="1">
      <c r="A2359" s="32">
        <v>17</v>
      </c>
      <c r="B2359" s="338" t="s">
        <v>6926</v>
      </c>
      <c r="C2359" s="338" t="s">
        <v>6927</v>
      </c>
      <c r="D2359" s="338" t="s">
        <v>1822</v>
      </c>
      <c r="E2359" s="349" t="s">
        <v>6928</v>
      </c>
      <c r="F2359" s="340">
        <v>13244446</v>
      </c>
      <c r="G2359" s="26"/>
      <c r="H2359" s="26"/>
      <c r="I2359" s="26"/>
      <c r="J2359" s="26"/>
      <c r="K2359" s="348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43">
        <f t="shared" si="78"/>
        <v>2043.6180178000002</v>
      </c>
      <c r="W2359" s="340">
        <v>2043.6180178000002</v>
      </c>
      <c r="X2359" s="340">
        <f t="shared" si="79"/>
        <v>2043.6180178000002</v>
      </c>
      <c r="Y2359" s="11" t="s">
        <v>34</v>
      </c>
      <c r="Z2359" s="342">
        <v>62</v>
      </c>
      <c r="AA2359" s="343">
        <v>24</v>
      </c>
      <c r="AB2359" s="344">
        <v>5</v>
      </c>
      <c r="AC2359" s="346"/>
      <c r="AD2359" s="346"/>
    </row>
    <row r="2360" spans="1:31" ht="36" hidden="1" customHeight="1">
      <c r="A2360" s="32">
        <v>18</v>
      </c>
      <c r="B2360" s="338" t="s">
        <v>6929</v>
      </c>
      <c r="C2360" s="338" t="s">
        <v>6930</v>
      </c>
      <c r="D2360" s="338" t="s">
        <v>1822</v>
      </c>
      <c r="E2360" s="339" t="s">
        <v>6899</v>
      </c>
      <c r="F2360" s="340">
        <v>11333850</v>
      </c>
      <c r="G2360" s="26"/>
      <c r="H2360" s="26"/>
      <c r="I2360" s="26"/>
      <c r="J2360" s="26"/>
      <c r="K2360" s="341">
        <v>65.37</v>
      </c>
      <c r="L2360" s="26"/>
      <c r="M2360" s="26"/>
      <c r="N2360" s="26"/>
      <c r="O2360" s="26"/>
      <c r="P2360" s="26"/>
      <c r="Q2360" s="26"/>
      <c r="R2360" s="26"/>
      <c r="S2360" s="26"/>
      <c r="T2360" s="26"/>
      <c r="U2360" s="26">
        <v>14639</v>
      </c>
      <c r="V2360" s="243">
        <f t="shared" si="78"/>
        <v>1815.4904550000001</v>
      </c>
      <c r="W2360" s="340">
        <v>1820.9508020000001</v>
      </c>
      <c r="X2360" s="340">
        <f t="shared" si="79"/>
        <v>1820.9508020000001</v>
      </c>
      <c r="Y2360" s="11" t="s">
        <v>34</v>
      </c>
      <c r="Z2360" s="342">
        <v>62</v>
      </c>
      <c r="AA2360" s="343">
        <v>24</v>
      </c>
      <c r="AB2360" s="344">
        <v>5</v>
      </c>
      <c r="AC2360" s="345" t="s">
        <v>6931</v>
      </c>
      <c r="AD2360" s="346">
        <v>1854</v>
      </c>
    </row>
    <row r="2361" spans="1:31" ht="36" hidden="1" customHeight="1">
      <c r="A2361" s="32">
        <v>19</v>
      </c>
      <c r="B2361" s="338" t="s">
        <v>6932</v>
      </c>
      <c r="C2361" s="338" t="s">
        <v>6933</v>
      </c>
      <c r="D2361" s="338" t="s">
        <v>1822</v>
      </c>
      <c r="E2361" s="349" t="s">
        <v>6928</v>
      </c>
      <c r="F2361" s="340">
        <v>11161720</v>
      </c>
      <c r="G2361" s="26"/>
      <c r="H2361" s="26"/>
      <c r="I2361" s="26"/>
      <c r="J2361" s="26"/>
      <c r="K2361" s="348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43">
        <f t="shared" si="78"/>
        <v>1722.2533960000001</v>
      </c>
      <c r="W2361" s="340">
        <v>1722.2533960000001</v>
      </c>
      <c r="X2361" s="340">
        <f t="shared" si="79"/>
        <v>1722.2533960000001</v>
      </c>
      <c r="Y2361" s="11" t="s">
        <v>34</v>
      </c>
      <c r="Z2361" s="342">
        <v>62</v>
      </c>
      <c r="AA2361" s="343">
        <v>24</v>
      </c>
      <c r="AB2361" s="344">
        <v>5</v>
      </c>
      <c r="AC2361" s="346"/>
      <c r="AD2361" s="346"/>
    </row>
    <row r="2362" spans="1:31" ht="36" hidden="1" customHeight="1">
      <c r="A2362" s="32">
        <v>20</v>
      </c>
      <c r="B2362" s="338" t="s">
        <v>6934</v>
      </c>
      <c r="C2362" s="338" t="s">
        <v>6896</v>
      </c>
      <c r="D2362" s="338" t="s">
        <v>1822</v>
      </c>
      <c r="E2362" s="339" t="s">
        <v>6882</v>
      </c>
      <c r="F2362" s="340">
        <v>10983400</v>
      </c>
      <c r="G2362" s="26"/>
      <c r="H2362" s="26"/>
      <c r="I2362" s="26"/>
      <c r="J2362" s="26"/>
      <c r="K2362" s="341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43">
        <f t="shared" si="78"/>
        <v>1694.7386200000001</v>
      </c>
      <c r="W2362" s="340">
        <v>1694.7386200000001</v>
      </c>
      <c r="X2362" s="340">
        <f t="shared" si="79"/>
        <v>1694.7386200000001</v>
      </c>
      <c r="Y2362" s="11" t="s">
        <v>34</v>
      </c>
      <c r="Z2362" s="342">
        <v>62</v>
      </c>
      <c r="AA2362" s="343">
        <v>24</v>
      </c>
      <c r="AB2362" s="344">
        <v>5</v>
      </c>
      <c r="AC2362" s="345" t="s">
        <v>6935</v>
      </c>
      <c r="AD2362" s="346">
        <v>1863</v>
      </c>
    </row>
    <row r="2363" spans="1:31" ht="36" hidden="1" customHeight="1">
      <c r="A2363" s="32">
        <v>21</v>
      </c>
      <c r="B2363" s="338" t="s">
        <v>6936</v>
      </c>
      <c r="C2363" s="338" t="s">
        <v>6905</v>
      </c>
      <c r="D2363" s="338" t="s">
        <v>1822</v>
      </c>
      <c r="E2363" s="339" t="s">
        <v>6922</v>
      </c>
      <c r="F2363" s="340">
        <v>11438000</v>
      </c>
      <c r="G2363" s="26"/>
      <c r="H2363" s="26"/>
      <c r="I2363" s="26"/>
      <c r="J2363" s="26"/>
      <c r="K2363" s="348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43">
        <f t="shared" si="78"/>
        <v>1764.8834000000002</v>
      </c>
      <c r="W2363" s="340">
        <f>0.0001543*10816600</f>
        <v>1669.0013800000002</v>
      </c>
      <c r="X2363" s="340">
        <f t="shared" si="79"/>
        <v>1764.8834000000002</v>
      </c>
      <c r="Y2363" s="11" t="s">
        <v>51</v>
      </c>
      <c r="Z2363" s="342">
        <v>62</v>
      </c>
      <c r="AA2363" s="343">
        <v>24</v>
      </c>
      <c r="AB2363" s="344">
        <v>5</v>
      </c>
      <c r="AC2363" s="346"/>
      <c r="AD2363" s="346"/>
    </row>
    <row r="2364" spans="1:31" ht="36" hidden="1" customHeight="1">
      <c r="A2364" s="32">
        <v>22</v>
      </c>
      <c r="B2364" s="338" t="s">
        <v>6937</v>
      </c>
      <c r="C2364" s="338" t="s">
        <v>6930</v>
      </c>
      <c r="D2364" s="338" t="s">
        <v>1822</v>
      </c>
      <c r="E2364" s="339" t="s">
        <v>6899</v>
      </c>
      <c r="F2364" s="340">
        <v>8978800</v>
      </c>
      <c r="G2364" s="26"/>
      <c r="H2364" s="26"/>
      <c r="I2364" s="26"/>
      <c r="J2364" s="26"/>
      <c r="K2364" s="341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43">
        <f t="shared" si="78"/>
        <v>1385.42884</v>
      </c>
      <c r="W2364" s="340">
        <v>1385.42884</v>
      </c>
      <c r="X2364" s="340">
        <f t="shared" si="79"/>
        <v>1385.42884</v>
      </c>
      <c r="Y2364" s="11" t="s">
        <v>34</v>
      </c>
      <c r="Z2364" s="342">
        <v>62</v>
      </c>
      <c r="AA2364" s="343">
        <v>24</v>
      </c>
      <c r="AB2364" s="344">
        <v>5</v>
      </c>
      <c r="AC2364" s="345" t="s">
        <v>6938</v>
      </c>
      <c r="AD2364" s="346">
        <v>1851</v>
      </c>
    </row>
    <row r="2365" spans="1:31" ht="36" hidden="1" customHeight="1">
      <c r="A2365" s="32">
        <v>23</v>
      </c>
      <c r="B2365" s="338" t="s">
        <v>6939</v>
      </c>
      <c r="C2365" s="338" t="s">
        <v>6940</v>
      </c>
      <c r="D2365" s="338" t="s">
        <v>1822</v>
      </c>
      <c r="E2365" s="349" t="s">
        <v>6928</v>
      </c>
      <c r="F2365" s="340">
        <v>8928230</v>
      </c>
      <c r="G2365" s="26"/>
      <c r="H2365" s="26"/>
      <c r="I2365" s="26"/>
      <c r="J2365" s="26"/>
      <c r="K2365" s="348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43">
        <f t="shared" si="78"/>
        <v>1377.6258890000001</v>
      </c>
      <c r="W2365" s="340">
        <v>1377.6258890000001</v>
      </c>
      <c r="X2365" s="340">
        <f t="shared" si="79"/>
        <v>1377.6258890000001</v>
      </c>
      <c r="Y2365" s="11" t="s">
        <v>34</v>
      </c>
      <c r="Z2365" s="342">
        <v>62</v>
      </c>
      <c r="AA2365" s="343">
        <v>24</v>
      </c>
      <c r="AB2365" s="344">
        <v>5</v>
      </c>
      <c r="AC2365" s="346"/>
      <c r="AD2365" s="346"/>
      <c r="AE2365" s="10">
        <f>AE2364+1</f>
        <v>1</v>
      </c>
    </row>
    <row r="2366" spans="1:31" ht="36" hidden="1" customHeight="1">
      <c r="A2366" s="32">
        <v>24</v>
      </c>
      <c r="B2366" s="338" t="s">
        <v>6941</v>
      </c>
      <c r="C2366" s="338" t="s">
        <v>6942</v>
      </c>
      <c r="D2366" s="338" t="s">
        <v>1822</v>
      </c>
      <c r="E2366" s="349" t="s">
        <v>6928</v>
      </c>
      <c r="F2366" s="340">
        <v>8899540</v>
      </c>
      <c r="G2366" s="26"/>
      <c r="H2366" s="26"/>
      <c r="I2366" s="26"/>
      <c r="J2366" s="26"/>
      <c r="K2366" s="348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43">
        <f t="shared" si="78"/>
        <v>1373.199022</v>
      </c>
      <c r="W2366" s="340">
        <v>1373.199022</v>
      </c>
      <c r="X2366" s="340">
        <f t="shared" si="79"/>
        <v>1373.199022</v>
      </c>
      <c r="Y2366" s="11" t="s">
        <v>34</v>
      </c>
      <c r="Z2366" s="342">
        <v>62</v>
      </c>
      <c r="AA2366" s="343">
        <v>24</v>
      </c>
      <c r="AB2366" s="344">
        <v>5</v>
      </c>
      <c r="AC2366" s="346"/>
      <c r="AD2366" s="346"/>
    </row>
    <row r="2367" spans="1:31" ht="36" hidden="1" customHeight="1">
      <c r="A2367" s="32">
        <v>25</v>
      </c>
      <c r="B2367" s="338" t="s">
        <v>6943</v>
      </c>
      <c r="C2367" s="338"/>
      <c r="D2367" s="338" t="s">
        <v>1822</v>
      </c>
      <c r="E2367" s="339" t="s">
        <v>6882</v>
      </c>
      <c r="F2367" s="340">
        <v>7613000</v>
      </c>
      <c r="G2367" s="26"/>
      <c r="H2367" s="26"/>
      <c r="I2367" s="26"/>
      <c r="J2367" s="26"/>
      <c r="K2367" s="341">
        <v>2.496</v>
      </c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43">
        <f t="shared" si="78"/>
        <v>1177.2318200000002</v>
      </c>
      <c r="W2367" s="340">
        <v>1177.2318200000002</v>
      </c>
      <c r="X2367" s="340">
        <f t="shared" si="79"/>
        <v>1177.2318200000002</v>
      </c>
      <c r="Y2367" s="11" t="s">
        <v>34</v>
      </c>
      <c r="Z2367" s="342">
        <v>62</v>
      </c>
      <c r="AA2367" s="343">
        <v>24</v>
      </c>
      <c r="AB2367" s="344">
        <v>5</v>
      </c>
      <c r="AC2367" s="345" t="s">
        <v>6944</v>
      </c>
      <c r="AD2367" s="346">
        <v>1855</v>
      </c>
    </row>
    <row r="2368" spans="1:31" ht="36" hidden="1" customHeight="1">
      <c r="A2368" s="32">
        <v>26</v>
      </c>
      <c r="B2368" s="338" t="s">
        <v>6945</v>
      </c>
      <c r="C2368" s="338" t="s">
        <v>6885</v>
      </c>
      <c r="D2368" s="338" t="s">
        <v>1822</v>
      </c>
      <c r="E2368" s="349" t="s">
        <v>6946</v>
      </c>
      <c r="F2368" s="340">
        <v>7548600</v>
      </c>
      <c r="G2368" s="26"/>
      <c r="H2368" s="26"/>
      <c r="I2368" s="26"/>
      <c r="J2368" s="26"/>
      <c r="K2368" s="348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43">
        <f t="shared" si="78"/>
        <v>1164.7489800000001</v>
      </c>
      <c r="W2368" s="340">
        <v>1164.7489800000001</v>
      </c>
      <c r="X2368" s="340">
        <f t="shared" si="79"/>
        <v>1164.7489800000001</v>
      </c>
      <c r="Y2368" s="11" t="s">
        <v>34</v>
      </c>
      <c r="Z2368" s="342">
        <v>62</v>
      </c>
      <c r="AA2368" s="343">
        <v>24</v>
      </c>
      <c r="AB2368" s="344">
        <v>5</v>
      </c>
      <c r="AC2368" s="346"/>
      <c r="AD2368" s="346"/>
    </row>
    <row r="2369" spans="1:30" ht="36" hidden="1" customHeight="1">
      <c r="A2369" s="32">
        <v>27</v>
      </c>
      <c r="B2369" s="338" t="s">
        <v>6947</v>
      </c>
      <c r="C2369" s="338" t="s">
        <v>6885</v>
      </c>
      <c r="D2369" s="338" t="s">
        <v>1822</v>
      </c>
      <c r="E2369" s="339" t="s">
        <v>6922</v>
      </c>
      <c r="F2369" s="340">
        <v>7085600</v>
      </c>
      <c r="G2369" s="26"/>
      <c r="H2369" s="26"/>
      <c r="I2369" s="26"/>
      <c r="J2369" s="26"/>
      <c r="K2369" s="348">
        <v>5.5</v>
      </c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43">
        <f t="shared" si="78"/>
        <v>1098.9180799999999</v>
      </c>
      <c r="W2369" s="340">
        <v>1098.9180799999999</v>
      </c>
      <c r="X2369" s="340">
        <f t="shared" si="79"/>
        <v>1098.9180799999999</v>
      </c>
      <c r="Y2369" s="11" t="s">
        <v>34</v>
      </c>
      <c r="Z2369" s="342">
        <v>62</v>
      </c>
      <c r="AA2369" s="343">
        <v>24</v>
      </c>
      <c r="AB2369" s="344">
        <v>5</v>
      </c>
      <c r="AC2369" s="346"/>
      <c r="AD2369" s="346"/>
    </row>
    <row r="2370" spans="1:30" ht="36" hidden="1" customHeight="1">
      <c r="A2370" s="32">
        <v>28</v>
      </c>
      <c r="B2370" s="338" t="s">
        <v>6948</v>
      </c>
      <c r="C2370" s="338" t="s">
        <v>6949</v>
      </c>
      <c r="D2370" s="338" t="s">
        <v>6694</v>
      </c>
      <c r="E2370" s="349" t="s">
        <v>1538</v>
      </c>
      <c r="F2370" s="340">
        <v>3594200</v>
      </c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43">
        <f t="shared" si="78"/>
        <v>554.58506</v>
      </c>
      <c r="W2370" s="28">
        <v>555</v>
      </c>
      <c r="X2370" s="28">
        <v>555</v>
      </c>
      <c r="Y2370" s="26" t="s">
        <v>34</v>
      </c>
      <c r="Z2370" s="26">
        <v>62</v>
      </c>
      <c r="AA2370" s="26">
        <v>24</v>
      </c>
      <c r="AB2370" s="26">
        <v>6</v>
      </c>
      <c r="AC2370" s="26"/>
      <c r="AD2370" s="26"/>
    </row>
    <row r="2371" spans="1:30" ht="36" hidden="1" customHeight="1">
      <c r="A2371" s="32">
        <v>1</v>
      </c>
      <c r="B2371" s="350" t="s">
        <v>6950</v>
      </c>
      <c r="C2371" s="88" t="s">
        <v>6951</v>
      </c>
      <c r="D2371" s="56" t="s">
        <v>32</v>
      </c>
      <c r="E2371" s="88" t="s">
        <v>6952</v>
      </c>
      <c r="F2371" s="126">
        <v>1427000</v>
      </c>
      <c r="G2371" s="86">
        <v>2380</v>
      </c>
      <c r="H2371" s="13"/>
      <c r="I2371" s="13"/>
      <c r="J2371" s="13"/>
      <c r="K2371" s="13"/>
      <c r="L2371" s="86">
        <v>84140</v>
      </c>
      <c r="M2371" s="87"/>
      <c r="N2371" s="86"/>
      <c r="O2371" s="86"/>
      <c r="P2371" s="88"/>
      <c r="Q2371" s="87"/>
      <c r="R2371" s="87"/>
      <c r="S2371" s="86"/>
      <c r="T2371" s="86"/>
      <c r="U2371" s="86">
        <v>2200</v>
      </c>
      <c r="V2371" s="243">
        <f t="shared" si="78"/>
        <v>1960.2293</v>
      </c>
      <c r="W2371" s="30">
        <v>1961</v>
      </c>
      <c r="X2371" s="30">
        <f>IF(Y2371="EVN",V2371,W2371)</f>
        <v>1961</v>
      </c>
      <c r="Y2371" s="11" t="s">
        <v>34</v>
      </c>
      <c r="Z2371" s="13">
        <v>63</v>
      </c>
      <c r="AA2371" s="13">
        <v>5</v>
      </c>
      <c r="AB2371" s="13">
        <v>5</v>
      </c>
      <c r="AC2371" s="13"/>
      <c r="AD2371" s="13"/>
    </row>
    <row r="2372" spans="1:30" ht="36" hidden="1" customHeight="1">
      <c r="A2372" s="32">
        <v>2</v>
      </c>
      <c r="B2372" s="53" t="s">
        <v>6953</v>
      </c>
      <c r="C2372" s="88" t="s">
        <v>6954</v>
      </c>
      <c r="D2372" s="56" t="s">
        <v>32</v>
      </c>
      <c r="E2372" s="88" t="s">
        <v>6952</v>
      </c>
      <c r="F2372" s="126">
        <v>1621000</v>
      </c>
      <c r="G2372" s="86">
        <v>2994</v>
      </c>
      <c r="H2372" s="13"/>
      <c r="I2372" s="13"/>
      <c r="J2372" s="13"/>
      <c r="K2372" s="13"/>
      <c r="L2372" s="86">
        <v>190000</v>
      </c>
      <c r="M2372" s="87"/>
      <c r="N2372" s="86"/>
      <c r="O2372" s="86"/>
      <c r="P2372" s="88"/>
      <c r="Q2372" s="87"/>
      <c r="R2372" s="87"/>
      <c r="S2372" s="86"/>
      <c r="T2372" s="86"/>
      <c r="U2372" s="86"/>
      <c r="V2372" s="243">
        <f t="shared" si="78"/>
        <v>2513.1202999999996</v>
      </c>
      <c r="W2372" s="30">
        <v>2513</v>
      </c>
      <c r="X2372" s="30">
        <f t="shared" ref="X2372:X2400" si="80">IF(Y2372="EVN",V2372,W2372)</f>
        <v>2513</v>
      </c>
      <c r="Y2372" s="11" t="s">
        <v>34</v>
      </c>
      <c r="Z2372" s="13">
        <v>63</v>
      </c>
      <c r="AA2372" s="13">
        <v>5</v>
      </c>
      <c r="AB2372" s="13">
        <v>5</v>
      </c>
      <c r="AC2372" s="13"/>
      <c r="AD2372" s="13"/>
    </row>
    <row r="2373" spans="1:30" ht="36" hidden="1" customHeight="1">
      <c r="A2373" s="32">
        <v>3</v>
      </c>
      <c r="B2373" s="53" t="s">
        <v>6955</v>
      </c>
      <c r="C2373" s="88" t="s">
        <v>6956</v>
      </c>
      <c r="D2373" s="56" t="s">
        <v>32</v>
      </c>
      <c r="E2373" s="88" t="s">
        <v>2260</v>
      </c>
      <c r="F2373" s="126">
        <v>4076600</v>
      </c>
      <c r="G2373" s="86"/>
      <c r="H2373" s="13"/>
      <c r="I2373" s="13"/>
      <c r="J2373" s="13"/>
      <c r="K2373" s="13"/>
      <c r="L2373" s="86">
        <v>58583</v>
      </c>
      <c r="M2373" s="87"/>
      <c r="N2373" s="86"/>
      <c r="O2373" s="86"/>
      <c r="P2373" s="88"/>
      <c r="Q2373" s="87"/>
      <c r="R2373" s="87"/>
      <c r="S2373" s="86">
        <v>1460</v>
      </c>
      <c r="T2373" s="86"/>
      <c r="U2373" s="86">
        <v>3201</v>
      </c>
      <c r="V2373" s="243">
        <f t="shared" si="78"/>
        <v>2271.9724200000001</v>
      </c>
      <c r="W2373" s="30">
        <v>2273</v>
      </c>
      <c r="X2373" s="30">
        <f t="shared" si="80"/>
        <v>2273</v>
      </c>
      <c r="Y2373" s="11" t="s">
        <v>34</v>
      </c>
      <c r="Z2373" s="13">
        <v>63</v>
      </c>
      <c r="AA2373" s="13">
        <v>5</v>
      </c>
      <c r="AB2373" s="13">
        <v>5</v>
      </c>
      <c r="AC2373" s="13" t="s">
        <v>6957</v>
      </c>
      <c r="AD2373" s="13">
        <v>1878</v>
      </c>
    </row>
    <row r="2374" spans="1:30" ht="36" hidden="1" customHeight="1">
      <c r="A2374" s="32">
        <v>4</v>
      </c>
      <c r="B2374" s="53" t="s">
        <v>6958</v>
      </c>
      <c r="C2374" s="88" t="s">
        <v>6956</v>
      </c>
      <c r="D2374" s="56" t="s">
        <v>32</v>
      </c>
      <c r="E2374" s="88" t="s">
        <v>522</v>
      </c>
      <c r="F2374" s="126">
        <v>11800000</v>
      </c>
      <c r="G2374" s="86"/>
      <c r="H2374" s="13"/>
      <c r="I2374" s="13"/>
      <c r="J2374" s="13"/>
      <c r="K2374" s="13"/>
      <c r="L2374" s="86">
        <v>74000</v>
      </c>
      <c r="M2374" s="87"/>
      <c r="N2374" s="86"/>
      <c r="O2374" s="86"/>
      <c r="P2374" s="88"/>
      <c r="Q2374" s="87"/>
      <c r="R2374" s="87"/>
      <c r="S2374" s="86"/>
      <c r="T2374" s="86"/>
      <c r="U2374" s="86"/>
      <c r="V2374" s="243">
        <f t="shared" si="78"/>
        <v>1885.8600000000001</v>
      </c>
      <c r="W2374" s="30">
        <v>1886</v>
      </c>
      <c r="X2374" s="30">
        <f t="shared" si="80"/>
        <v>1886</v>
      </c>
      <c r="Y2374" s="11" t="s">
        <v>34</v>
      </c>
      <c r="Z2374" s="13">
        <v>63</v>
      </c>
      <c r="AA2374" s="13">
        <v>5</v>
      </c>
      <c r="AB2374" s="13">
        <v>5</v>
      </c>
      <c r="AC2374" s="13"/>
      <c r="AD2374" s="13"/>
    </row>
    <row r="2375" spans="1:30" ht="36" hidden="1" customHeight="1">
      <c r="A2375" s="32">
        <v>5</v>
      </c>
      <c r="B2375" s="53" t="s">
        <v>6959</v>
      </c>
      <c r="C2375" s="92" t="s">
        <v>6960</v>
      </c>
      <c r="D2375" s="56" t="s">
        <v>32</v>
      </c>
      <c r="E2375" s="92" t="s">
        <v>3835</v>
      </c>
      <c r="F2375" s="351">
        <v>5521300</v>
      </c>
      <c r="G2375" s="350"/>
      <c r="H2375" s="87"/>
      <c r="I2375" s="350"/>
      <c r="J2375" s="87"/>
      <c r="K2375" s="350"/>
      <c r="L2375" s="350">
        <v>6500</v>
      </c>
      <c r="M2375" s="87"/>
      <c r="N2375" s="350"/>
      <c r="O2375" s="350"/>
      <c r="P2375" s="87"/>
      <c r="Q2375" s="87"/>
      <c r="R2375" s="87"/>
      <c r="S2375" s="350"/>
      <c r="T2375" s="350"/>
      <c r="U2375" s="350"/>
      <c r="V2375" s="243">
        <f t="shared" si="78"/>
        <v>857.65659000000005</v>
      </c>
      <c r="W2375" s="30">
        <v>858</v>
      </c>
      <c r="X2375" s="30">
        <f t="shared" si="80"/>
        <v>858</v>
      </c>
      <c r="Y2375" s="11" t="s">
        <v>34</v>
      </c>
      <c r="Z2375" s="13">
        <v>63</v>
      </c>
      <c r="AA2375" s="13">
        <v>5</v>
      </c>
      <c r="AB2375" s="13">
        <v>5</v>
      </c>
      <c r="AC2375" s="13" t="s">
        <v>6961</v>
      </c>
      <c r="AD2375" s="13">
        <v>1885</v>
      </c>
    </row>
    <row r="2376" spans="1:30" ht="36" hidden="1" customHeight="1">
      <c r="A2376" s="32">
        <v>6</v>
      </c>
      <c r="B2376" s="53" t="s">
        <v>6962</v>
      </c>
      <c r="C2376" s="352" t="s">
        <v>6963</v>
      </c>
      <c r="D2376" s="48" t="s">
        <v>32</v>
      </c>
      <c r="E2376" s="101" t="s">
        <v>289</v>
      </c>
      <c r="F2376" s="353">
        <v>14000000</v>
      </c>
      <c r="G2376" s="354">
        <v>1032</v>
      </c>
      <c r="H2376" s="13"/>
      <c r="I2376" s="13"/>
      <c r="J2376" s="13"/>
      <c r="K2376" s="13"/>
      <c r="L2376" s="354"/>
      <c r="M2376" s="355"/>
      <c r="N2376" s="354"/>
      <c r="O2376" s="354"/>
      <c r="P2376" s="352"/>
      <c r="Q2376" s="355"/>
      <c r="R2376" s="355"/>
      <c r="S2376" s="354"/>
      <c r="T2376" s="354"/>
      <c r="U2376" s="354"/>
      <c r="V2376" s="243">
        <f t="shared" si="78"/>
        <v>2882.6000000000004</v>
      </c>
      <c r="W2376" s="30">
        <v>2883</v>
      </c>
      <c r="X2376" s="30">
        <f t="shared" si="80"/>
        <v>2883</v>
      </c>
      <c r="Y2376" s="11" t="s">
        <v>34</v>
      </c>
      <c r="Z2376" s="13">
        <v>63</v>
      </c>
      <c r="AA2376" s="13">
        <v>5</v>
      </c>
      <c r="AB2376" s="13">
        <v>5</v>
      </c>
      <c r="AC2376" s="13" t="s">
        <v>6964</v>
      </c>
      <c r="AD2376" s="13">
        <v>1884</v>
      </c>
    </row>
    <row r="2377" spans="1:30" ht="36" hidden="1" customHeight="1">
      <c r="A2377" s="32">
        <v>7</v>
      </c>
      <c r="B2377" s="53" t="s">
        <v>6965</v>
      </c>
      <c r="C2377" s="88" t="s">
        <v>6966</v>
      </c>
      <c r="D2377" s="56" t="s">
        <v>32</v>
      </c>
      <c r="E2377" s="88" t="s">
        <v>3835</v>
      </c>
      <c r="F2377" s="351">
        <v>14108400</v>
      </c>
      <c r="G2377" s="350"/>
      <c r="H2377" s="13"/>
      <c r="I2377" s="13"/>
      <c r="J2377" s="13"/>
      <c r="K2377" s="13"/>
      <c r="L2377" s="350">
        <v>9400</v>
      </c>
      <c r="M2377" s="87"/>
      <c r="N2377" s="350"/>
      <c r="O2377" s="356"/>
      <c r="P2377" s="88"/>
      <c r="Q2377" s="87"/>
      <c r="R2377" s="87"/>
      <c r="S2377" s="350"/>
      <c r="T2377" s="350"/>
      <c r="U2377" s="350"/>
      <c r="V2377" s="243">
        <f t="shared" si="78"/>
        <v>2185.19812</v>
      </c>
      <c r="W2377" s="30">
        <v>2168</v>
      </c>
      <c r="X2377" s="30">
        <f t="shared" si="80"/>
        <v>2168</v>
      </c>
      <c r="Y2377" s="11" t="s">
        <v>34</v>
      </c>
      <c r="Z2377" s="13">
        <v>63</v>
      </c>
      <c r="AA2377" s="13">
        <v>5</v>
      </c>
      <c r="AB2377" s="13">
        <v>5</v>
      </c>
      <c r="AC2377" s="13" t="s">
        <v>6967</v>
      </c>
      <c r="AD2377" s="13">
        <v>1875</v>
      </c>
    </row>
    <row r="2378" spans="1:30" ht="36" hidden="1" customHeight="1">
      <c r="A2378" s="32">
        <v>8</v>
      </c>
      <c r="B2378" s="53" t="s">
        <v>6968</v>
      </c>
      <c r="C2378" s="101" t="s">
        <v>6969</v>
      </c>
      <c r="D2378" s="48" t="s">
        <v>32</v>
      </c>
      <c r="E2378" s="352" t="s">
        <v>3835</v>
      </c>
      <c r="F2378" s="353">
        <v>12897000</v>
      </c>
      <c r="G2378" s="354"/>
      <c r="H2378" s="13"/>
      <c r="I2378" s="13"/>
      <c r="J2378" s="13"/>
      <c r="K2378" s="13"/>
      <c r="L2378" s="354">
        <v>26000</v>
      </c>
      <c r="M2378" s="355"/>
      <c r="N2378" s="354"/>
      <c r="O2378" s="357"/>
      <c r="P2378" s="358"/>
      <c r="Q2378" s="355"/>
      <c r="R2378" s="355"/>
      <c r="S2378" s="354"/>
      <c r="T2378" s="13"/>
      <c r="U2378" s="354"/>
      <c r="V2378" s="243">
        <f t="shared" si="78"/>
        <v>2012.8871000000001</v>
      </c>
      <c r="W2378" s="30">
        <v>2004</v>
      </c>
      <c r="X2378" s="30">
        <f t="shared" si="80"/>
        <v>2012.8871000000001</v>
      </c>
      <c r="Y2378" s="11" t="s">
        <v>51</v>
      </c>
      <c r="Z2378" s="13">
        <v>63</v>
      </c>
      <c r="AA2378" s="13">
        <v>5</v>
      </c>
      <c r="AB2378" s="13">
        <v>5</v>
      </c>
      <c r="AC2378" s="13" t="s">
        <v>6970</v>
      </c>
      <c r="AD2378" s="13">
        <v>1876</v>
      </c>
    </row>
    <row r="2379" spans="1:30" ht="36" hidden="1" customHeight="1">
      <c r="A2379" s="32">
        <v>9</v>
      </c>
      <c r="B2379" s="53" t="s">
        <v>6971</v>
      </c>
      <c r="C2379" s="88" t="s">
        <v>6972</v>
      </c>
      <c r="D2379" s="56" t="s">
        <v>32</v>
      </c>
      <c r="E2379" s="88" t="s">
        <v>5981</v>
      </c>
      <c r="F2379" s="351">
        <v>9189200</v>
      </c>
      <c r="G2379" s="350"/>
      <c r="H2379" s="13"/>
      <c r="I2379" s="13"/>
      <c r="J2379" s="13"/>
      <c r="K2379" s="13"/>
      <c r="L2379" s="350">
        <v>17820</v>
      </c>
      <c r="M2379" s="87"/>
      <c r="N2379" s="350"/>
      <c r="O2379" s="356"/>
      <c r="P2379" s="88"/>
      <c r="Q2379" s="87"/>
      <c r="R2379" s="87"/>
      <c r="S2379" s="350"/>
      <c r="T2379" s="350"/>
      <c r="U2379" s="350"/>
      <c r="V2379" s="243">
        <f t="shared" si="78"/>
        <v>1433.5751599999999</v>
      </c>
      <c r="W2379" s="30">
        <v>1434</v>
      </c>
      <c r="X2379" s="30">
        <f t="shared" si="80"/>
        <v>1434</v>
      </c>
      <c r="Y2379" s="11" t="s">
        <v>34</v>
      </c>
      <c r="Z2379" s="13">
        <v>63</v>
      </c>
      <c r="AA2379" s="13">
        <v>5</v>
      </c>
      <c r="AB2379" s="13">
        <v>5</v>
      </c>
      <c r="AC2379" s="13" t="s">
        <v>6973</v>
      </c>
      <c r="AD2379" s="13">
        <v>1887</v>
      </c>
    </row>
    <row r="2380" spans="1:30" ht="36" hidden="1" customHeight="1">
      <c r="A2380" s="32">
        <v>10</v>
      </c>
      <c r="B2380" s="53" t="s">
        <v>6974</v>
      </c>
      <c r="C2380" s="352" t="s">
        <v>6975</v>
      </c>
      <c r="D2380" s="48" t="s">
        <v>32</v>
      </c>
      <c r="E2380" s="352" t="s">
        <v>6646</v>
      </c>
      <c r="F2380" s="353">
        <v>19716300</v>
      </c>
      <c r="G2380" s="354"/>
      <c r="H2380" s="13"/>
      <c r="I2380" s="13"/>
      <c r="J2380" s="13"/>
      <c r="K2380" s="13"/>
      <c r="L2380" s="354">
        <v>6000</v>
      </c>
      <c r="M2380" s="355"/>
      <c r="N2380" s="354"/>
      <c r="O2380" s="357"/>
      <c r="P2380" s="352"/>
      <c r="Q2380" s="355"/>
      <c r="R2380" s="355"/>
      <c r="S2380" s="354"/>
      <c r="T2380" s="354"/>
      <c r="U2380" s="354"/>
      <c r="V2380" s="243">
        <f t="shared" si="78"/>
        <v>3047.5050900000006</v>
      </c>
      <c r="W2380" s="30">
        <v>3047</v>
      </c>
      <c r="X2380" s="30">
        <f t="shared" si="80"/>
        <v>3047.5050900000006</v>
      </c>
      <c r="Y2380" s="11" t="s">
        <v>51</v>
      </c>
      <c r="Z2380" s="13">
        <v>63</v>
      </c>
      <c r="AA2380" s="13">
        <v>5</v>
      </c>
      <c r="AB2380" s="13">
        <v>5</v>
      </c>
      <c r="AC2380" s="13" t="s">
        <v>6976</v>
      </c>
      <c r="AD2380" s="13">
        <v>1879</v>
      </c>
    </row>
    <row r="2381" spans="1:30" ht="36" hidden="1" customHeight="1">
      <c r="A2381" s="32">
        <v>11</v>
      </c>
      <c r="B2381" s="53" t="s">
        <v>6977</v>
      </c>
      <c r="C2381" s="92" t="s">
        <v>6978</v>
      </c>
      <c r="D2381" s="56" t="s">
        <v>32</v>
      </c>
      <c r="E2381" s="92" t="s">
        <v>289</v>
      </c>
      <c r="F2381" s="351">
        <v>17250300</v>
      </c>
      <c r="G2381" s="286"/>
      <c r="H2381" s="13"/>
      <c r="I2381" s="13"/>
      <c r="J2381" s="13"/>
      <c r="K2381" s="13"/>
      <c r="L2381" s="351">
        <v>45700</v>
      </c>
      <c r="M2381" s="87"/>
      <c r="N2381" s="286"/>
      <c r="O2381" s="350"/>
      <c r="P2381" s="359"/>
      <c r="Q2381" s="87"/>
      <c r="R2381" s="87"/>
      <c r="S2381" s="286"/>
      <c r="T2381" s="286"/>
      <c r="U2381" s="286"/>
      <c r="V2381" s="243">
        <f t="shared" si="78"/>
        <v>2701.9372899999998</v>
      </c>
      <c r="W2381" s="30">
        <v>2702</v>
      </c>
      <c r="X2381" s="30">
        <f t="shared" si="80"/>
        <v>2702</v>
      </c>
      <c r="Y2381" s="11" t="s">
        <v>34</v>
      </c>
      <c r="Z2381" s="13">
        <v>63</v>
      </c>
      <c r="AA2381" s="13">
        <v>5</v>
      </c>
      <c r="AB2381" s="13">
        <v>5</v>
      </c>
      <c r="AC2381" s="13" t="s">
        <v>6979</v>
      </c>
      <c r="AD2381" s="13">
        <v>1883</v>
      </c>
    </row>
    <row r="2382" spans="1:30" ht="36" hidden="1" customHeight="1">
      <c r="A2382" s="32">
        <v>12</v>
      </c>
      <c r="B2382" s="53" t="s">
        <v>6980</v>
      </c>
      <c r="C2382" s="92" t="s">
        <v>6981</v>
      </c>
      <c r="D2382" s="56" t="s">
        <v>32</v>
      </c>
      <c r="E2382" s="92" t="s">
        <v>3835</v>
      </c>
      <c r="F2382" s="351">
        <v>10000000</v>
      </c>
      <c r="G2382" s="286"/>
      <c r="H2382" s="13"/>
      <c r="I2382" s="13"/>
      <c r="J2382" s="13"/>
      <c r="K2382" s="13"/>
      <c r="L2382" s="350">
        <v>7500</v>
      </c>
      <c r="M2382" s="87"/>
      <c r="N2382" s="286"/>
      <c r="O2382" s="350"/>
      <c r="P2382" s="87"/>
      <c r="Q2382" s="87"/>
      <c r="R2382" s="87"/>
      <c r="S2382" s="286"/>
      <c r="T2382" s="286"/>
      <c r="U2382" s="286"/>
      <c r="V2382" s="243">
        <f t="shared" si="78"/>
        <v>1549.6</v>
      </c>
      <c r="W2382" s="30">
        <v>1550</v>
      </c>
      <c r="X2382" s="30">
        <f t="shared" si="80"/>
        <v>1550</v>
      </c>
      <c r="Y2382" s="11" t="s">
        <v>34</v>
      </c>
      <c r="Z2382" s="13">
        <v>63</v>
      </c>
      <c r="AA2382" s="13">
        <v>5</v>
      </c>
      <c r="AB2382" s="13">
        <v>5</v>
      </c>
      <c r="AC2382" s="13" t="s">
        <v>6982</v>
      </c>
      <c r="AD2382" s="13">
        <v>1880</v>
      </c>
    </row>
    <row r="2383" spans="1:30" ht="36" hidden="1" customHeight="1">
      <c r="A2383" s="32">
        <v>13</v>
      </c>
      <c r="B2383" s="53" t="s">
        <v>6983</v>
      </c>
      <c r="C2383" s="92" t="s">
        <v>6984</v>
      </c>
      <c r="D2383" s="56" t="s">
        <v>32</v>
      </c>
      <c r="E2383" s="92" t="s">
        <v>5981</v>
      </c>
      <c r="F2383" s="351">
        <v>7000000</v>
      </c>
      <c r="G2383" s="350"/>
      <c r="H2383" s="13"/>
      <c r="I2383" s="13"/>
      <c r="J2383" s="13"/>
      <c r="K2383" s="13"/>
      <c r="L2383" s="350">
        <v>34140</v>
      </c>
      <c r="M2383" s="87"/>
      <c r="N2383" s="350"/>
      <c r="O2383" s="350"/>
      <c r="P2383" s="88"/>
      <c r="Q2383" s="87"/>
      <c r="R2383" s="87"/>
      <c r="S2383" s="350"/>
      <c r="T2383" s="350"/>
      <c r="U2383" s="350"/>
      <c r="V2383" s="243">
        <f t="shared" si="78"/>
        <v>1110.1432000000002</v>
      </c>
      <c r="W2383" s="30">
        <v>1110</v>
      </c>
      <c r="X2383" s="30">
        <f t="shared" si="80"/>
        <v>1110</v>
      </c>
      <c r="Y2383" s="11" t="s">
        <v>34</v>
      </c>
      <c r="Z2383" s="13">
        <v>63</v>
      </c>
      <c r="AA2383" s="13">
        <v>5</v>
      </c>
      <c r="AB2383" s="13">
        <v>5</v>
      </c>
      <c r="AC2383" s="13" t="s">
        <v>6985</v>
      </c>
      <c r="AD2383" s="13">
        <v>1882</v>
      </c>
    </row>
    <row r="2384" spans="1:30" ht="36" hidden="1" customHeight="1">
      <c r="A2384" s="32">
        <v>14</v>
      </c>
      <c r="B2384" s="53" t="s">
        <v>6986</v>
      </c>
      <c r="C2384" s="92" t="s">
        <v>6987</v>
      </c>
      <c r="D2384" s="56" t="s">
        <v>32</v>
      </c>
      <c r="E2384" s="92" t="s">
        <v>3835</v>
      </c>
      <c r="F2384" s="351">
        <v>10180000</v>
      </c>
      <c r="G2384" s="350"/>
      <c r="H2384" s="13"/>
      <c r="I2384" s="13"/>
      <c r="J2384" s="13"/>
      <c r="K2384" s="13"/>
      <c r="L2384" s="350">
        <v>14773</v>
      </c>
      <c r="M2384" s="87"/>
      <c r="N2384" s="350"/>
      <c r="O2384" s="350"/>
      <c r="P2384" s="88"/>
      <c r="Q2384" s="87"/>
      <c r="R2384" s="87"/>
      <c r="S2384" s="350"/>
      <c r="T2384" s="350"/>
      <c r="U2384" s="350"/>
      <c r="V2384" s="243">
        <f t="shared" si="78"/>
        <v>1583.7742400000002</v>
      </c>
      <c r="W2384" s="30">
        <v>1584</v>
      </c>
      <c r="X2384" s="30">
        <f t="shared" si="80"/>
        <v>1584</v>
      </c>
      <c r="Y2384" s="11" t="s">
        <v>34</v>
      </c>
      <c r="Z2384" s="13">
        <v>63</v>
      </c>
      <c r="AA2384" s="13">
        <v>5</v>
      </c>
      <c r="AB2384" s="13">
        <v>5</v>
      </c>
      <c r="AC2384" s="13" t="s">
        <v>6988</v>
      </c>
      <c r="AD2384" s="13">
        <v>1874</v>
      </c>
    </row>
    <row r="2385" spans="1:31" ht="36" hidden="1" customHeight="1">
      <c r="A2385" s="32">
        <v>15</v>
      </c>
      <c r="B2385" s="53" t="s">
        <v>6989</v>
      </c>
      <c r="C2385" s="92" t="s">
        <v>6990</v>
      </c>
      <c r="D2385" s="56" t="s">
        <v>32</v>
      </c>
      <c r="E2385" s="92" t="s">
        <v>6991</v>
      </c>
      <c r="F2385" s="351">
        <v>7259300</v>
      </c>
      <c r="G2385" s="350"/>
      <c r="H2385" s="13"/>
      <c r="I2385" s="13"/>
      <c r="J2385" s="13"/>
      <c r="K2385" s="13"/>
      <c r="L2385" s="350"/>
      <c r="M2385" s="87"/>
      <c r="N2385" s="350"/>
      <c r="O2385" s="350"/>
      <c r="P2385" s="88"/>
      <c r="Q2385" s="87"/>
      <c r="R2385" s="87"/>
      <c r="S2385" s="350"/>
      <c r="T2385" s="350"/>
      <c r="U2385" s="350"/>
      <c r="V2385" s="243">
        <f t="shared" si="78"/>
        <v>1120.1099900000002</v>
      </c>
      <c r="W2385" s="30">
        <v>1120</v>
      </c>
      <c r="X2385" s="30">
        <f t="shared" si="80"/>
        <v>1120</v>
      </c>
      <c r="Y2385" s="11" t="s">
        <v>34</v>
      </c>
      <c r="Z2385" s="13">
        <v>63</v>
      </c>
      <c r="AA2385" s="13">
        <v>5</v>
      </c>
      <c r="AB2385" s="13">
        <v>5</v>
      </c>
      <c r="AC2385" s="13"/>
      <c r="AD2385" s="13"/>
    </row>
    <row r="2386" spans="1:31" ht="36" hidden="1" customHeight="1">
      <c r="A2386" s="32">
        <v>16</v>
      </c>
      <c r="B2386" s="53" t="s">
        <v>6992</v>
      </c>
      <c r="C2386" s="92" t="s">
        <v>6993</v>
      </c>
      <c r="D2386" s="56" t="s">
        <v>32</v>
      </c>
      <c r="E2386" s="92" t="s">
        <v>6991</v>
      </c>
      <c r="F2386" s="151">
        <v>8002400</v>
      </c>
      <c r="G2386" s="350"/>
      <c r="H2386" s="13"/>
      <c r="I2386" s="13"/>
      <c r="J2386" s="13"/>
      <c r="K2386" s="13"/>
      <c r="L2386" s="350">
        <v>17460</v>
      </c>
      <c r="M2386" s="87"/>
      <c r="N2386" s="350"/>
      <c r="O2386" s="350"/>
      <c r="P2386" s="88"/>
      <c r="Q2386" s="87"/>
      <c r="R2386" s="87"/>
      <c r="S2386" s="350"/>
      <c r="T2386" s="350"/>
      <c r="U2386" s="350"/>
      <c r="V2386" s="243">
        <f t="shared" si="78"/>
        <v>1250.1351200000001</v>
      </c>
      <c r="W2386" s="30">
        <v>1250</v>
      </c>
      <c r="X2386" s="30">
        <f t="shared" si="80"/>
        <v>1250</v>
      </c>
      <c r="Y2386" s="11" t="s">
        <v>34</v>
      </c>
      <c r="Z2386" s="13">
        <v>63</v>
      </c>
      <c r="AA2386" s="13">
        <v>5</v>
      </c>
      <c r="AB2386" s="13">
        <v>5</v>
      </c>
      <c r="AC2386" s="13"/>
      <c r="AD2386" s="13"/>
      <c r="AE2386" s="10">
        <f>AE2385+1</f>
        <v>1</v>
      </c>
    </row>
    <row r="2387" spans="1:31" ht="36" hidden="1" customHeight="1">
      <c r="A2387" s="32">
        <v>17</v>
      </c>
      <c r="B2387" s="53" t="s">
        <v>6994</v>
      </c>
      <c r="C2387" s="92" t="s">
        <v>6995</v>
      </c>
      <c r="D2387" s="56" t="s">
        <v>32</v>
      </c>
      <c r="E2387" s="92" t="s">
        <v>6991</v>
      </c>
      <c r="F2387" s="151">
        <v>11223300</v>
      </c>
      <c r="G2387" s="350"/>
      <c r="H2387" s="13"/>
      <c r="I2387" s="13"/>
      <c r="J2387" s="13"/>
      <c r="K2387" s="13"/>
      <c r="L2387" s="350">
        <v>35117</v>
      </c>
      <c r="M2387" s="87"/>
      <c r="N2387" s="350"/>
      <c r="O2387" s="350"/>
      <c r="P2387" s="87"/>
      <c r="Q2387" s="87"/>
      <c r="R2387" s="87"/>
      <c r="S2387" s="350"/>
      <c r="T2387" s="350"/>
      <c r="U2387" s="350"/>
      <c r="V2387" s="243">
        <f t="shared" si="78"/>
        <v>1762.65815</v>
      </c>
      <c r="W2387" s="30">
        <v>1763</v>
      </c>
      <c r="X2387" s="30">
        <f t="shared" si="80"/>
        <v>1763</v>
      </c>
      <c r="Y2387" s="11" t="s">
        <v>34</v>
      </c>
      <c r="Z2387" s="13">
        <v>63</v>
      </c>
      <c r="AA2387" s="13">
        <v>5</v>
      </c>
      <c r="AB2387" s="13">
        <v>5</v>
      </c>
      <c r="AC2387" s="13"/>
      <c r="AD2387" s="13"/>
      <c r="AE2387" s="10">
        <f>AE2386+1</f>
        <v>2</v>
      </c>
    </row>
    <row r="2388" spans="1:31" ht="36" hidden="1" customHeight="1">
      <c r="A2388" s="32">
        <v>18</v>
      </c>
      <c r="B2388" s="53" t="s">
        <v>6996</v>
      </c>
      <c r="C2388" s="172" t="s">
        <v>6997</v>
      </c>
      <c r="D2388" s="13" t="s">
        <v>55</v>
      </c>
      <c r="E2388" s="56" t="s">
        <v>6998</v>
      </c>
      <c r="F2388" s="126"/>
      <c r="G2388" s="92"/>
      <c r="H2388" s="13"/>
      <c r="I2388" s="13"/>
      <c r="J2388" s="13"/>
      <c r="K2388" s="13"/>
      <c r="L2388" s="151">
        <v>1608084</v>
      </c>
      <c r="M2388" s="87"/>
      <c r="N2388" s="92"/>
      <c r="O2388" s="87"/>
      <c r="P2388" s="88"/>
      <c r="Q2388" s="87"/>
      <c r="R2388" s="87"/>
      <c r="S2388" s="92"/>
      <c r="T2388" s="92"/>
      <c r="U2388" s="92"/>
      <c r="V2388" s="243">
        <f t="shared" si="78"/>
        <v>1415.11392</v>
      </c>
      <c r="W2388" s="30">
        <v>1415</v>
      </c>
      <c r="X2388" s="30">
        <f t="shared" si="80"/>
        <v>1415</v>
      </c>
      <c r="Y2388" s="13" t="s">
        <v>34</v>
      </c>
      <c r="Z2388" s="13">
        <v>63</v>
      </c>
      <c r="AA2388" s="13">
        <v>5</v>
      </c>
      <c r="AB2388" s="34">
        <v>1</v>
      </c>
      <c r="AC2388" s="13"/>
      <c r="AD2388" s="13"/>
    </row>
    <row r="2389" spans="1:31" ht="36" hidden="1" customHeight="1">
      <c r="A2389" s="32">
        <v>19</v>
      </c>
      <c r="B2389" s="53" t="s">
        <v>6999</v>
      </c>
      <c r="C2389" s="172" t="s">
        <v>7000</v>
      </c>
      <c r="D2389" s="13" t="s">
        <v>55</v>
      </c>
      <c r="E2389" s="56" t="s">
        <v>6998</v>
      </c>
      <c r="F2389" s="126"/>
      <c r="G2389" s="88"/>
      <c r="H2389" s="13"/>
      <c r="I2389" s="13"/>
      <c r="J2389" s="13"/>
      <c r="K2389" s="13"/>
      <c r="L2389" s="88">
        <v>3014230</v>
      </c>
      <c r="M2389" s="87"/>
      <c r="N2389" s="88"/>
      <c r="O2389" s="87"/>
      <c r="P2389" s="88"/>
      <c r="Q2389" s="87"/>
      <c r="R2389" s="87"/>
      <c r="S2389" s="88"/>
      <c r="T2389" s="88"/>
      <c r="U2389" s="88"/>
      <c r="V2389" s="243">
        <f t="shared" si="78"/>
        <v>2652.5224000000003</v>
      </c>
      <c r="W2389" s="30">
        <v>2653</v>
      </c>
      <c r="X2389" s="30">
        <f t="shared" si="80"/>
        <v>2653</v>
      </c>
      <c r="Y2389" s="13" t="s">
        <v>34</v>
      </c>
      <c r="Z2389" s="13">
        <v>63</v>
      </c>
      <c r="AA2389" s="13">
        <v>5</v>
      </c>
      <c r="AB2389" s="34">
        <v>1</v>
      </c>
      <c r="AC2389" s="13"/>
      <c r="AD2389" s="13"/>
    </row>
    <row r="2390" spans="1:31" ht="36" hidden="1" customHeight="1">
      <c r="A2390" s="32">
        <v>20</v>
      </c>
      <c r="B2390" s="53" t="s">
        <v>7001</v>
      </c>
      <c r="C2390" s="172" t="s">
        <v>7002</v>
      </c>
      <c r="D2390" s="13" t="s">
        <v>55</v>
      </c>
      <c r="E2390" s="56" t="s">
        <v>6998</v>
      </c>
      <c r="F2390" s="126"/>
      <c r="G2390" s="88"/>
      <c r="H2390" s="13"/>
      <c r="I2390" s="13"/>
      <c r="J2390" s="13"/>
      <c r="K2390" s="13"/>
      <c r="L2390" s="88">
        <v>1400500</v>
      </c>
      <c r="M2390" s="87"/>
      <c r="N2390" s="88"/>
      <c r="O2390" s="87"/>
      <c r="P2390" s="88"/>
      <c r="Q2390" s="87"/>
      <c r="R2390" s="87"/>
      <c r="S2390" s="88"/>
      <c r="T2390" s="88"/>
      <c r="U2390" s="88"/>
      <c r="V2390" s="243">
        <f t="shared" si="78"/>
        <v>1232.44</v>
      </c>
      <c r="W2390" s="30">
        <v>1232</v>
      </c>
      <c r="X2390" s="30">
        <f t="shared" si="80"/>
        <v>1232</v>
      </c>
      <c r="Y2390" s="13" t="s">
        <v>34</v>
      </c>
      <c r="Z2390" s="13">
        <v>63</v>
      </c>
      <c r="AA2390" s="13">
        <v>5</v>
      </c>
      <c r="AB2390" s="34">
        <v>1</v>
      </c>
      <c r="AC2390" s="13"/>
      <c r="AD2390" s="13"/>
    </row>
    <row r="2391" spans="1:31" ht="36" hidden="1" customHeight="1">
      <c r="A2391" s="32">
        <v>21</v>
      </c>
      <c r="B2391" s="53" t="s">
        <v>7003</v>
      </c>
      <c r="C2391" s="123" t="s">
        <v>7004</v>
      </c>
      <c r="D2391" s="56" t="s">
        <v>60</v>
      </c>
      <c r="E2391" s="56" t="s">
        <v>7005</v>
      </c>
      <c r="F2391" s="360">
        <v>3997500</v>
      </c>
      <c r="G2391" s="88"/>
      <c r="H2391" s="13"/>
      <c r="I2391" s="13"/>
      <c r="J2391" s="13"/>
      <c r="K2391" s="13"/>
      <c r="L2391" s="361">
        <v>4285</v>
      </c>
      <c r="M2391" s="87"/>
      <c r="N2391" s="88"/>
      <c r="O2391" s="87"/>
      <c r="P2391" s="88"/>
      <c r="Q2391" s="87"/>
      <c r="R2391" s="87"/>
      <c r="S2391" s="362">
        <v>2500</v>
      </c>
      <c r="T2391" s="362"/>
      <c r="U2391" s="362"/>
      <c r="V2391" s="243">
        <f t="shared" si="78"/>
        <v>3345.5850500000001</v>
      </c>
      <c r="W2391" s="30">
        <v>623</v>
      </c>
      <c r="X2391" s="30">
        <f t="shared" si="80"/>
        <v>623</v>
      </c>
      <c r="Y2391" s="13" t="s">
        <v>34</v>
      </c>
      <c r="Z2391" s="13">
        <v>63</v>
      </c>
      <c r="AA2391" s="13">
        <v>5</v>
      </c>
      <c r="AB2391" s="13">
        <v>6</v>
      </c>
      <c r="AC2391" s="13"/>
      <c r="AD2391" s="13"/>
    </row>
    <row r="2392" spans="1:31" ht="36" hidden="1" customHeight="1">
      <c r="A2392" s="32">
        <v>22</v>
      </c>
      <c r="B2392" s="53" t="s">
        <v>7006</v>
      </c>
      <c r="C2392" s="123" t="s">
        <v>7007</v>
      </c>
      <c r="D2392" s="56" t="s">
        <v>60</v>
      </c>
      <c r="E2392" s="56" t="s">
        <v>1538</v>
      </c>
      <c r="F2392" s="360">
        <v>6765800</v>
      </c>
      <c r="G2392" s="88"/>
      <c r="H2392" s="13"/>
      <c r="I2392" s="13"/>
      <c r="J2392" s="13"/>
      <c r="K2392" s="13"/>
      <c r="L2392" s="361">
        <v>40000</v>
      </c>
      <c r="M2392" s="87"/>
      <c r="N2392" s="88"/>
      <c r="O2392" s="87"/>
      <c r="P2392" s="88"/>
      <c r="Q2392" s="87"/>
      <c r="R2392" s="87"/>
      <c r="S2392" s="88"/>
      <c r="T2392" s="88"/>
      <c r="U2392" s="88"/>
      <c r="V2392" s="243">
        <f t="shared" si="78"/>
        <v>1079.1629400000002</v>
      </c>
      <c r="W2392" s="30">
        <v>1079</v>
      </c>
      <c r="X2392" s="30">
        <f t="shared" si="80"/>
        <v>1079</v>
      </c>
      <c r="Y2392" s="13" t="s">
        <v>34</v>
      </c>
      <c r="Z2392" s="13">
        <v>63</v>
      </c>
      <c r="AA2392" s="13">
        <v>5</v>
      </c>
      <c r="AB2392" s="13">
        <v>6</v>
      </c>
      <c r="AC2392" s="13"/>
      <c r="AD2392" s="13"/>
    </row>
    <row r="2393" spans="1:31" ht="36" hidden="1" customHeight="1">
      <c r="A2393" s="32">
        <v>23</v>
      </c>
      <c r="B2393" s="53" t="s">
        <v>7008</v>
      </c>
      <c r="C2393" s="123" t="s">
        <v>7009</v>
      </c>
      <c r="D2393" s="56" t="s">
        <v>32</v>
      </c>
      <c r="E2393" s="123" t="s">
        <v>3835</v>
      </c>
      <c r="F2393" s="128">
        <v>14889800</v>
      </c>
      <c r="G2393" s="88"/>
      <c r="H2393" s="13"/>
      <c r="I2393" s="13"/>
      <c r="J2393" s="13"/>
      <c r="K2393" s="13"/>
      <c r="L2393" s="88">
        <v>5000</v>
      </c>
      <c r="M2393" s="87"/>
      <c r="N2393" s="88"/>
      <c r="O2393" s="87"/>
      <c r="P2393" s="88"/>
      <c r="Q2393" s="87"/>
      <c r="R2393" s="87"/>
      <c r="S2393" s="88"/>
      <c r="T2393" s="88"/>
      <c r="U2393" s="88"/>
      <c r="V2393" s="243">
        <f t="shared" si="78"/>
        <v>2301.8961400000003</v>
      </c>
      <c r="W2393" s="30">
        <v>2302</v>
      </c>
      <c r="X2393" s="30">
        <f t="shared" si="80"/>
        <v>2302</v>
      </c>
      <c r="Y2393" s="11" t="s">
        <v>34</v>
      </c>
      <c r="Z2393" s="13">
        <v>63</v>
      </c>
      <c r="AA2393" s="13">
        <v>5</v>
      </c>
      <c r="AB2393" s="13">
        <v>5</v>
      </c>
      <c r="AC2393" s="13" t="s">
        <v>7010</v>
      </c>
      <c r="AD2393" s="13">
        <v>1890</v>
      </c>
    </row>
    <row r="2394" spans="1:31" ht="36" hidden="1" customHeight="1">
      <c r="A2394" s="32">
        <v>24</v>
      </c>
      <c r="B2394" s="53" t="s">
        <v>7011</v>
      </c>
      <c r="C2394" s="123" t="s">
        <v>7012</v>
      </c>
      <c r="D2394" s="56" t="s">
        <v>32</v>
      </c>
      <c r="E2394" s="123" t="s">
        <v>7013</v>
      </c>
      <c r="F2394" s="128">
        <v>6434800</v>
      </c>
      <c r="G2394" s="88"/>
      <c r="H2394" s="13"/>
      <c r="I2394" s="13"/>
      <c r="J2394" s="13"/>
      <c r="K2394" s="13"/>
      <c r="L2394" s="88">
        <v>19350</v>
      </c>
      <c r="M2394" s="87"/>
      <c r="N2394" s="88">
        <v>727</v>
      </c>
      <c r="O2394" s="87"/>
      <c r="P2394" s="88"/>
      <c r="Q2394" s="87"/>
      <c r="R2394" s="87"/>
      <c r="S2394" s="88"/>
      <c r="T2394" s="88"/>
      <c r="U2394" s="88"/>
      <c r="V2394" s="243">
        <f t="shared" si="78"/>
        <v>1010.6010200000002</v>
      </c>
      <c r="W2394" s="30">
        <v>1011</v>
      </c>
      <c r="X2394" s="30">
        <f t="shared" si="80"/>
        <v>1011</v>
      </c>
      <c r="Y2394" s="11" t="s">
        <v>34</v>
      </c>
      <c r="Z2394" s="13">
        <v>63</v>
      </c>
      <c r="AA2394" s="13">
        <v>5</v>
      </c>
      <c r="AB2394" s="13">
        <v>5</v>
      </c>
      <c r="AC2394" s="13"/>
      <c r="AD2394" s="13"/>
    </row>
    <row r="2395" spans="1:31" ht="36" hidden="1" customHeight="1">
      <c r="A2395" s="32">
        <v>25</v>
      </c>
      <c r="B2395" s="286" t="s">
        <v>7014</v>
      </c>
      <c r="C2395" s="286" t="s">
        <v>7015</v>
      </c>
      <c r="D2395" s="56" t="s">
        <v>32</v>
      </c>
      <c r="E2395" s="286" t="s">
        <v>7016</v>
      </c>
      <c r="F2395" s="126">
        <v>7332500</v>
      </c>
      <c r="G2395" s="88"/>
      <c r="H2395" s="13"/>
      <c r="I2395" s="13"/>
      <c r="J2395" s="13"/>
      <c r="K2395" s="13"/>
      <c r="L2395" s="88"/>
      <c r="M2395" s="87"/>
      <c r="N2395" s="88"/>
      <c r="O2395" s="87"/>
      <c r="P2395" s="88"/>
      <c r="Q2395" s="87"/>
      <c r="R2395" s="87"/>
      <c r="S2395" s="88"/>
      <c r="T2395" s="88"/>
      <c r="U2395" s="88"/>
      <c r="V2395" s="243">
        <f t="shared" si="78"/>
        <v>1131.4047500000001</v>
      </c>
      <c r="W2395" s="30"/>
      <c r="X2395" s="30">
        <f t="shared" si="80"/>
        <v>1131.4047500000001</v>
      </c>
      <c r="Y2395" s="11" t="s">
        <v>51</v>
      </c>
      <c r="Z2395" s="13">
        <v>63</v>
      </c>
      <c r="AA2395" s="13">
        <v>5</v>
      </c>
      <c r="AB2395" s="13">
        <v>5</v>
      </c>
      <c r="AC2395" s="13"/>
      <c r="AD2395" s="13"/>
    </row>
    <row r="2396" spans="1:31" ht="36" hidden="1" customHeight="1">
      <c r="A2396" s="32">
        <v>26</v>
      </c>
      <c r="B2396" s="286" t="s">
        <v>7017</v>
      </c>
      <c r="C2396" s="286" t="s">
        <v>7018</v>
      </c>
      <c r="D2396" s="56" t="s">
        <v>32</v>
      </c>
      <c r="E2396" s="286" t="s">
        <v>6734</v>
      </c>
      <c r="F2396" s="126">
        <v>8002400</v>
      </c>
      <c r="G2396" s="88"/>
      <c r="H2396" s="13"/>
      <c r="I2396" s="13"/>
      <c r="J2396" s="13"/>
      <c r="K2396" s="13"/>
      <c r="L2396" s="88"/>
      <c r="M2396" s="87"/>
      <c r="N2396" s="88"/>
      <c r="O2396" s="87"/>
      <c r="P2396" s="88"/>
      <c r="Q2396" s="87"/>
      <c r="R2396" s="87"/>
      <c r="S2396" s="88"/>
      <c r="T2396" s="88"/>
      <c r="U2396" s="88"/>
      <c r="V2396" s="243">
        <f t="shared" si="78"/>
        <v>1234.7703200000001</v>
      </c>
      <c r="W2396" s="30"/>
      <c r="X2396" s="30">
        <f t="shared" si="80"/>
        <v>1234.7703200000001</v>
      </c>
      <c r="Y2396" s="11" t="s">
        <v>51</v>
      </c>
      <c r="Z2396" s="13">
        <v>63</v>
      </c>
      <c r="AA2396" s="13">
        <v>5</v>
      </c>
      <c r="AB2396" s="13">
        <v>5</v>
      </c>
      <c r="AC2396" s="13" t="s">
        <v>7019</v>
      </c>
      <c r="AD2396" s="13">
        <v>1889</v>
      </c>
    </row>
    <row r="2397" spans="1:31" ht="36" hidden="1" customHeight="1">
      <c r="A2397" s="32">
        <v>27</v>
      </c>
      <c r="B2397" s="357" t="s">
        <v>7020</v>
      </c>
      <c r="C2397" s="101" t="s">
        <v>7021</v>
      </c>
      <c r="D2397" s="48" t="s">
        <v>32</v>
      </c>
      <c r="E2397" s="357" t="s">
        <v>1284</v>
      </c>
      <c r="F2397" s="363">
        <v>9241300</v>
      </c>
      <c r="G2397" s="352"/>
      <c r="H2397" s="26"/>
      <c r="I2397" s="26"/>
      <c r="J2397" s="26"/>
      <c r="K2397" s="26"/>
      <c r="L2397" s="352">
        <v>8365</v>
      </c>
      <c r="M2397" s="355"/>
      <c r="N2397" s="352"/>
      <c r="O2397" s="355"/>
      <c r="P2397" s="352"/>
      <c r="Q2397" s="355"/>
      <c r="R2397" s="355"/>
      <c r="S2397" s="352"/>
      <c r="T2397" s="352"/>
      <c r="U2397" s="352"/>
      <c r="V2397" s="243">
        <f t="shared" si="78"/>
        <v>1433.2937900000002</v>
      </c>
      <c r="W2397" s="28">
        <v>1433</v>
      </c>
      <c r="X2397" s="30">
        <f t="shared" si="80"/>
        <v>1433</v>
      </c>
      <c r="Y2397" s="11" t="s">
        <v>34</v>
      </c>
      <c r="Z2397" s="26">
        <v>63</v>
      </c>
      <c r="AA2397" s="26">
        <v>5</v>
      </c>
      <c r="AB2397" s="26">
        <v>5</v>
      </c>
      <c r="AC2397" s="26" t="s">
        <v>7022</v>
      </c>
      <c r="AD2397" s="26">
        <v>1881</v>
      </c>
      <c r="AE2397" s="10">
        <f>AE2396+1</f>
        <v>1</v>
      </c>
    </row>
    <row r="2398" spans="1:31" ht="36" hidden="1" customHeight="1">
      <c r="A2398" s="32">
        <v>28</v>
      </c>
      <c r="B2398" s="286" t="s">
        <v>7023</v>
      </c>
      <c r="C2398" s="286" t="s">
        <v>7024</v>
      </c>
      <c r="D2398" s="56" t="s">
        <v>32</v>
      </c>
      <c r="E2398" s="286" t="s">
        <v>1284</v>
      </c>
      <c r="F2398" s="126">
        <v>8379900</v>
      </c>
      <c r="G2398" s="88"/>
      <c r="H2398" s="13"/>
      <c r="I2398" s="13"/>
      <c r="J2398" s="13"/>
      <c r="K2398" s="13"/>
      <c r="L2398" s="88"/>
      <c r="M2398" s="87"/>
      <c r="N2398" s="88"/>
      <c r="O2398" s="87"/>
      <c r="P2398" s="88"/>
      <c r="Q2398" s="87"/>
      <c r="R2398" s="87"/>
      <c r="S2398" s="88"/>
      <c r="T2398" s="88"/>
      <c r="U2398" s="88"/>
      <c r="V2398" s="243">
        <f t="shared" ref="V2398:V2461" si="81">0.0001543*F2398+0.7*G2398+ 0.7*H2398+0.6*I2398+0.5*J2398+1.02*K2398+0.00088*L2398+0.99*M2398+0.00094*N2398+1.05*O2398+0.00083*P2398+1.09*Q2398+0.0009*R2398+1.09*S2398+1*T2398+0*U2398</f>
        <v>1293.0185700000002</v>
      </c>
      <c r="W2398" s="30">
        <v>1293.0185700000002</v>
      </c>
      <c r="X2398" s="30">
        <f t="shared" si="80"/>
        <v>1293.0185700000002</v>
      </c>
      <c r="Y2398" s="11" t="s">
        <v>51</v>
      </c>
      <c r="Z2398" s="13">
        <v>63</v>
      </c>
      <c r="AA2398" s="13">
        <v>5</v>
      </c>
      <c r="AB2398" s="13">
        <v>5</v>
      </c>
      <c r="AC2398" s="13"/>
      <c r="AD2398" s="13"/>
      <c r="AE2398" s="10">
        <f>AE2397+1</f>
        <v>2</v>
      </c>
    </row>
    <row r="2399" spans="1:31" ht="36" hidden="1" customHeight="1">
      <c r="A2399" s="32">
        <v>29</v>
      </c>
      <c r="B2399" s="286" t="s">
        <v>7025</v>
      </c>
      <c r="C2399" s="286" t="s">
        <v>7026</v>
      </c>
      <c r="D2399" s="56" t="s">
        <v>32</v>
      </c>
      <c r="E2399" s="286" t="s">
        <v>1284</v>
      </c>
      <c r="F2399" s="126">
        <v>10076900</v>
      </c>
      <c r="G2399" s="88"/>
      <c r="H2399" s="13"/>
      <c r="I2399" s="13"/>
      <c r="J2399" s="13"/>
      <c r="K2399" s="13"/>
      <c r="L2399" s="88"/>
      <c r="M2399" s="87"/>
      <c r="N2399" s="88"/>
      <c r="O2399" s="87"/>
      <c r="P2399" s="88"/>
      <c r="Q2399" s="87"/>
      <c r="R2399" s="87"/>
      <c r="S2399" s="88"/>
      <c r="T2399" s="88"/>
      <c r="U2399" s="88"/>
      <c r="V2399" s="243">
        <f t="shared" si="81"/>
        <v>1554.8656700000001</v>
      </c>
      <c r="W2399" s="30">
        <v>1554.8656700000001</v>
      </c>
      <c r="X2399" s="30">
        <f t="shared" si="80"/>
        <v>1554.8656700000001</v>
      </c>
      <c r="Y2399" s="11" t="s">
        <v>51</v>
      </c>
      <c r="Z2399" s="13">
        <v>63</v>
      </c>
      <c r="AA2399" s="13">
        <v>5</v>
      </c>
      <c r="AB2399" s="13">
        <v>5</v>
      </c>
      <c r="AC2399" s="13" t="s">
        <v>7027</v>
      </c>
      <c r="AD2399" s="13">
        <v>1877</v>
      </c>
    </row>
    <row r="2400" spans="1:31" ht="36" hidden="1" customHeight="1">
      <c r="A2400" s="32">
        <v>30</v>
      </c>
      <c r="B2400" s="286" t="s">
        <v>7028</v>
      </c>
      <c r="C2400" s="286" t="s">
        <v>7029</v>
      </c>
      <c r="D2400" s="56" t="s">
        <v>32</v>
      </c>
      <c r="E2400" s="286" t="s">
        <v>1284</v>
      </c>
      <c r="F2400" s="126">
        <v>14390800</v>
      </c>
      <c r="G2400" s="88"/>
      <c r="H2400" s="13"/>
      <c r="I2400" s="13"/>
      <c r="J2400" s="13"/>
      <c r="K2400" s="13"/>
      <c r="L2400" s="88"/>
      <c r="M2400" s="87"/>
      <c r="N2400" s="88"/>
      <c r="O2400" s="87"/>
      <c r="P2400" s="88"/>
      <c r="Q2400" s="87"/>
      <c r="R2400" s="87"/>
      <c r="S2400" s="88"/>
      <c r="T2400" s="88"/>
      <c r="U2400" s="88"/>
      <c r="V2400" s="243">
        <f t="shared" si="81"/>
        <v>2220.5004400000003</v>
      </c>
      <c r="W2400" s="30">
        <v>2220.5004400000003</v>
      </c>
      <c r="X2400" s="30">
        <f t="shared" si="80"/>
        <v>2220.5004400000003</v>
      </c>
      <c r="Y2400" s="11" t="s">
        <v>51</v>
      </c>
      <c r="Z2400" s="13">
        <v>63</v>
      </c>
      <c r="AA2400" s="13">
        <v>5</v>
      </c>
      <c r="AB2400" s="13">
        <v>5</v>
      </c>
      <c r="AC2400" s="13"/>
      <c r="AD2400" s="13"/>
    </row>
    <row r="2401" spans="1:31" ht="36" hidden="1" customHeight="1">
      <c r="A2401" s="32">
        <v>1</v>
      </c>
      <c r="B2401" s="209" t="s">
        <v>7030</v>
      </c>
      <c r="C2401" s="364" t="s">
        <v>7031</v>
      </c>
      <c r="D2401" s="129" t="s">
        <v>539</v>
      </c>
      <c r="E2401" s="129" t="s">
        <v>1264</v>
      </c>
      <c r="F2401" s="126">
        <v>6180000</v>
      </c>
      <c r="G2401" s="86"/>
      <c r="H2401" s="13"/>
      <c r="I2401" s="13"/>
      <c r="J2401" s="13"/>
      <c r="K2401" s="13"/>
      <c r="L2401" s="86"/>
      <c r="M2401" s="87"/>
      <c r="N2401" s="86"/>
      <c r="O2401" s="86"/>
      <c r="P2401" s="88"/>
      <c r="Q2401" s="87"/>
      <c r="R2401" s="87"/>
      <c r="S2401" s="86"/>
      <c r="T2401" s="86"/>
      <c r="U2401" s="86"/>
      <c r="V2401" s="243">
        <f t="shared" si="81"/>
        <v>953.57400000000007</v>
      </c>
      <c r="W2401" s="152">
        <v>953.57400000000007</v>
      </c>
      <c r="X2401" s="152">
        <f>IF(Y2401="EVN",V2401,W2401)</f>
        <v>953.57400000000007</v>
      </c>
      <c r="Y2401" s="129" t="s">
        <v>34</v>
      </c>
      <c r="Z2401" s="209">
        <v>65</v>
      </c>
      <c r="AA2401" s="209">
        <v>18</v>
      </c>
      <c r="AB2401" s="209">
        <v>6</v>
      </c>
      <c r="AC2401" s="209" t="s">
        <v>7032</v>
      </c>
      <c r="AD2401" s="209">
        <v>1923</v>
      </c>
      <c r="AE2401" s="10" t="e">
        <f>#REF!+1</f>
        <v>#REF!</v>
      </c>
    </row>
    <row r="2402" spans="1:31" ht="36" hidden="1" customHeight="1">
      <c r="A2402" s="32">
        <v>2</v>
      </c>
      <c r="B2402" s="55" t="s">
        <v>7033</v>
      </c>
      <c r="C2402" s="364" t="s">
        <v>7034</v>
      </c>
      <c r="D2402" s="129" t="s">
        <v>539</v>
      </c>
      <c r="E2402" s="129" t="s">
        <v>1264</v>
      </c>
      <c r="F2402" s="126">
        <v>5490000</v>
      </c>
      <c r="G2402" s="86"/>
      <c r="H2402" s="13"/>
      <c r="I2402" s="13"/>
      <c r="J2402" s="13"/>
      <c r="K2402" s="13"/>
      <c r="L2402" s="86"/>
      <c r="M2402" s="87"/>
      <c r="N2402" s="86"/>
      <c r="O2402" s="86"/>
      <c r="P2402" s="88"/>
      <c r="Q2402" s="87"/>
      <c r="R2402" s="87"/>
      <c r="S2402" s="86"/>
      <c r="T2402" s="86"/>
      <c r="U2402" s="86"/>
      <c r="V2402" s="243">
        <f t="shared" si="81"/>
        <v>847.10700000000008</v>
      </c>
      <c r="W2402" s="152">
        <v>847.10700000000008</v>
      </c>
      <c r="X2402" s="152">
        <f t="shared" ref="X2402:X2446" si="82">IF(Y2402="EVN",V2402,W2402)</f>
        <v>847.10700000000008</v>
      </c>
      <c r="Y2402" s="129" t="s">
        <v>34</v>
      </c>
      <c r="Z2402" s="209">
        <v>65</v>
      </c>
      <c r="AA2402" s="209">
        <v>18</v>
      </c>
      <c r="AB2402" s="209">
        <v>6</v>
      </c>
      <c r="AC2402" s="209" t="s">
        <v>7035</v>
      </c>
      <c r="AD2402" s="209">
        <v>1922</v>
      </c>
    </row>
    <row r="2403" spans="1:31" ht="36" hidden="1" customHeight="1">
      <c r="A2403" s="32">
        <v>3</v>
      </c>
      <c r="B2403" s="209" t="s">
        <v>7036</v>
      </c>
      <c r="C2403" s="364" t="s">
        <v>7037</v>
      </c>
      <c r="D2403" s="129" t="s">
        <v>32</v>
      </c>
      <c r="E2403" s="129" t="s">
        <v>198</v>
      </c>
      <c r="F2403" s="126">
        <v>23197500</v>
      </c>
      <c r="G2403" s="86"/>
      <c r="H2403" s="13"/>
      <c r="I2403" s="13"/>
      <c r="J2403" s="13"/>
      <c r="K2403" s="13"/>
      <c r="L2403" s="86"/>
      <c r="M2403" s="87"/>
      <c r="N2403" s="86"/>
      <c r="O2403" s="86"/>
      <c r="P2403" s="88"/>
      <c r="Q2403" s="87"/>
      <c r="R2403" s="87"/>
      <c r="S2403" s="86"/>
      <c r="T2403" s="86"/>
      <c r="U2403" s="86"/>
      <c r="V2403" s="243">
        <f t="shared" si="81"/>
        <v>3579.3742500000003</v>
      </c>
      <c r="W2403" s="152">
        <v>4970</v>
      </c>
      <c r="X2403" s="152">
        <f t="shared" si="82"/>
        <v>4970</v>
      </c>
      <c r="Y2403" s="11" t="s">
        <v>34</v>
      </c>
      <c r="Z2403" s="209">
        <v>65</v>
      </c>
      <c r="AA2403" s="209">
        <v>18</v>
      </c>
      <c r="AB2403" s="209">
        <v>5</v>
      </c>
      <c r="AC2403" s="209" t="s">
        <v>7038</v>
      </c>
      <c r="AD2403" s="209">
        <v>1902</v>
      </c>
    </row>
    <row r="2404" spans="1:31" ht="36" hidden="1" customHeight="1">
      <c r="A2404" s="32">
        <v>4</v>
      </c>
      <c r="B2404" s="209" t="s">
        <v>7039</v>
      </c>
      <c r="C2404" s="364" t="s">
        <v>7040</v>
      </c>
      <c r="D2404" s="129" t="s">
        <v>32</v>
      </c>
      <c r="E2404" s="129" t="s">
        <v>7041</v>
      </c>
      <c r="F2404" s="126">
        <v>8187900</v>
      </c>
      <c r="G2404" s="86"/>
      <c r="H2404" s="13"/>
      <c r="I2404" s="13"/>
      <c r="J2404" s="13"/>
      <c r="K2404" s="13"/>
      <c r="L2404" s="86"/>
      <c r="M2404" s="87"/>
      <c r="N2404" s="86"/>
      <c r="O2404" s="86"/>
      <c r="P2404" s="88"/>
      <c r="Q2404" s="87"/>
      <c r="R2404" s="87"/>
      <c r="S2404" s="86"/>
      <c r="T2404" s="86"/>
      <c r="U2404" s="86"/>
      <c r="V2404" s="243">
        <f t="shared" si="81"/>
        <v>1263.3929700000001</v>
      </c>
      <c r="W2404" s="152">
        <v>1263.3929700000001</v>
      </c>
      <c r="X2404" s="152">
        <f t="shared" si="82"/>
        <v>1263.3929700000001</v>
      </c>
      <c r="Y2404" s="11" t="s">
        <v>34</v>
      </c>
      <c r="Z2404" s="209">
        <v>65</v>
      </c>
      <c r="AA2404" s="209">
        <v>18</v>
      </c>
      <c r="AB2404" s="209">
        <v>5</v>
      </c>
      <c r="AC2404" s="209" t="s">
        <v>7042</v>
      </c>
      <c r="AD2404" s="209">
        <v>3123</v>
      </c>
    </row>
    <row r="2405" spans="1:31" ht="36" hidden="1" customHeight="1">
      <c r="A2405" s="32">
        <v>5</v>
      </c>
      <c r="B2405" s="55" t="s">
        <v>7043</v>
      </c>
      <c r="C2405" s="364" t="s">
        <v>7044</v>
      </c>
      <c r="D2405" s="129" t="s">
        <v>539</v>
      </c>
      <c r="E2405" s="129" t="s">
        <v>3222</v>
      </c>
      <c r="F2405" s="126">
        <v>6752500</v>
      </c>
      <c r="G2405" s="350"/>
      <c r="H2405" s="13"/>
      <c r="I2405" s="13"/>
      <c r="J2405" s="13"/>
      <c r="K2405" s="13"/>
      <c r="L2405" s="350"/>
      <c r="M2405" s="87"/>
      <c r="N2405" s="350"/>
      <c r="O2405" s="350"/>
      <c r="P2405" s="87"/>
      <c r="Q2405" s="87"/>
      <c r="R2405" s="87"/>
      <c r="S2405" s="350"/>
      <c r="T2405" s="350"/>
      <c r="U2405" s="350"/>
      <c r="V2405" s="243">
        <f t="shared" si="81"/>
        <v>1041.91075</v>
      </c>
      <c r="W2405" s="152">
        <v>1041.91075</v>
      </c>
      <c r="X2405" s="152">
        <f t="shared" si="82"/>
        <v>1041.91075</v>
      </c>
      <c r="Y2405" s="129" t="s">
        <v>34</v>
      </c>
      <c r="Z2405" s="209">
        <v>65</v>
      </c>
      <c r="AA2405" s="209">
        <v>18</v>
      </c>
      <c r="AB2405" s="209">
        <v>6</v>
      </c>
      <c r="AC2405" s="209" t="s">
        <v>7045</v>
      </c>
      <c r="AD2405" s="209">
        <v>1924</v>
      </c>
    </row>
    <row r="2406" spans="1:31" ht="36" hidden="1" customHeight="1">
      <c r="A2406" s="32">
        <v>6</v>
      </c>
      <c r="B2406" s="209" t="s">
        <v>7046</v>
      </c>
      <c r="C2406" s="364" t="s">
        <v>7047</v>
      </c>
      <c r="D2406" s="129" t="s">
        <v>539</v>
      </c>
      <c r="E2406" s="129" t="s">
        <v>3627</v>
      </c>
      <c r="F2406" s="126">
        <v>3738200</v>
      </c>
      <c r="G2406" s="354"/>
      <c r="H2406" s="13"/>
      <c r="I2406" s="13"/>
      <c r="J2406" s="13"/>
      <c r="K2406" s="13"/>
      <c r="L2406" s="354"/>
      <c r="M2406" s="355"/>
      <c r="N2406" s="354"/>
      <c r="O2406" s="354"/>
      <c r="P2406" s="352"/>
      <c r="Q2406" s="355"/>
      <c r="R2406" s="355"/>
      <c r="S2406" s="354"/>
      <c r="T2406" s="354"/>
      <c r="U2406" s="354"/>
      <c r="V2406" s="243">
        <f t="shared" si="81"/>
        <v>576.80426</v>
      </c>
      <c r="W2406" s="152">
        <v>576.80426</v>
      </c>
      <c r="X2406" s="152">
        <f t="shared" si="82"/>
        <v>576.80426</v>
      </c>
      <c r="Y2406" s="129" t="s">
        <v>34</v>
      </c>
      <c r="Z2406" s="209">
        <v>65</v>
      </c>
      <c r="AA2406" s="209">
        <v>18</v>
      </c>
      <c r="AB2406" s="209">
        <v>6</v>
      </c>
      <c r="AC2406" s="209" t="s">
        <v>7048</v>
      </c>
      <c r="AD2406" s="209">
        <v>3124</v>
      </c>
    </row>
    <row r="2407" spans="1:31" ht="36" hidden="1" customHeight="1">
      <c r="A2407" s="32">
        <v>7</v>
      </c>
      <c r="B2407" s="55" t="s">
        <v>7049</v>
      </c>
      <c r="C2407" s="129" t="s">
        <v>7050</v>
      </c>
      <c r="D2407" s="129" t="s">
        <v>32</v>
      </c>
      <c r="E2407" s="129" t="s">
        <v>109</v>
      </c>
      <c r="F2407" s="126">
        <v>6289200</v>
      </c>
      <c r="G2407" s="350"/>
      <c r="H2407" s="13"/>
      <c r="I2407" s="13"/>
      <c r="J2407" s="13"/>
      <c r="K2407" s="13"/>
      <c r="L2407" s="350"/>
      <c r="M2407" s="87"/>
      <c r="N2407" s="350"/>
      <c r="O2407" s="356"/>
      <c r="P2407" s="88"/>
      <c r="Q2407" s="87"/>
      <c r="R2407" s="87"/>
      <c r="S2407" s="350"/>
      <c r="T2407" s="350"/>
      <c r="U2407" s="350"/>
      <c r="V2407" s="243">
        <f t="shared" si="81"/>
        <v>970.42356000000007</v>
      </c>
      <c r="W2407" s="152">
        <v>5566</v>
      </c>
      <c r="X2407" s="152">
        <f t="shared" si="82"/>
        <v>5566</v>
      </c>
      <c r="Y2407" s="11" t="s">
        <v>34</v>
      </c>
      <c r="Z2407" s="209">
        <v>65</v>
      </c>
      <c r="AA2407" s="209">
        <v>18</v>
      </c>
      <c r="AB2407" s="209">
        <v>5</v>
      </c>
      <c r="AC2407" s="209" t="s">
        <v>7051</v>
      </c>
      <c r="AD2407" s="209">
        <v>1901</v>
      </c>
    </row>
    <row r="2408" spans="1:31" ht="36" hidden="1" customHeight="1">
      <c r="A2408" s="32">
        <v>8</v>
      </c>
      <c r="B2408" s="209" t="s">
        <v>7052</v>
      </c>
      <c r="C2408" s="364" t="s">
        <v>7053</v>
      </c>
      <c r="D2408" s="129" t="s">
        <v>32</v>
      </c>
      <c r="E2408" s="129" t="s">
        <v>5981</v>
      </c>
      <c r="F2408" s="126">
        <v>8158900</v>
      </c>
      <c r="G2408" s="354"/>
      <c r="H2408" s="13"/>
      <c r="I2408" s="13"/>
      <c r="J2408" s="13"/>
      <c r="K2408" s="13"/>
      <c r="L2408" s="354"/>
      <c r="M2408" s="355"/>
      <c r="N2408" s="354"/>
      <c r="O2408" s="357"/>
      <c r="P2408" s="358"/>
      <c r="Q2408" s="355"/>
      <c r="R2408" s="355"/>
      <c r="S2408" s="354"/>
      <c r="T2408" s="354"/>
      <c r="U2408" s="354"/>
      <c r="V2408" s="243">
        <f t="shared" si="81"/>
        <v>1258.9182700000001</v>
      </c>
      <c r="W2408" s="152">
        <v>1246</v>
      </c>
      <c r="X2408" s="152">
        <f t="shared" si="82"/>
        <v>1258.9182700000001</v>
      </c>
      <c r="Y2408" s="11" t="s">
        <v>51</v>
      </c>
      <c r="Z2408" s="209">
        <v>65</v>
      </c>
      <c r="AA2408" s="209">
        <v>18</v>
      </c>
      <c r="AB2408" s="209">
        <v>5</v>
      </c>
      <c r="AC2408" s="209" t="s">
        <v>7054</v>
      </c>
      <c r="AD2408" s="209">
        <v>1915</v>
      </c>
    </row>
    <row r="2409" spans="1:31" ht="36" hidden="1" customHeight="1">
      <c r="A2409" s="32">
        <v>9</v>
      </c>
      <c r="B2409" s="209" t="s">
        <v>7055</v>
      </c>
      <c r="C2409" s="364" t="s">
        <v>7056</v>
      </c>
      <c r="D2409" s="129" t="s">
        <v>32</v>
      </c>
      <c r="E2409" s="129" t="s">
        <v>2256</v>
      </c>
      <c r="F2409" s="126">
        <v>6671000</v>
      </c>
      <c r="G2409" s="350"/>
      <c r="H2409" s="13"/>
      <c r="I2409" s="13"/>
      <c r="J2409" s="13"/>
      <c r="K2409" s="13"/>
      <c r="L2409" s="350"/>
      <c r="M2409" s="87"/>
      <c r="N2409" s="350"/>
      <c r="O2409" s="356"/>
      <c r="P2409" s="88"/>
      <c r="Q2409" s="87"/>
      <c r="R2409" s="87"/>
      <c r="S2409" s="350"/>
      <c r="T2409" s="350"/>
      <c r="U2409" s="350"/>
      <c r="V2409" s="243">
        <f t="shared" si="81"/>
        <v>1029.3353</v>
      </c>
      <c r="W2409" s="152">
        <v>1036</v>
      </c>
      <c r="X2409" s="152">
        <f t="shared" si="82"/>
        <v>1036</v>
      </c>
      <c r="Y2409" s="11" t="s">
        <v>34</v>
      </c>
      <c r="Z2409" s="209">
        <v>65</v>
      </c>
      <c r="AA2409" s="209">
        <v>18</v>
      </c>
      <c r="AB2409" s="209">
        <v>5</v>
      </c>
      <c r="AC2409" s="209" t="s">
        <v>7057</v>
      </c>
      <c r="AD2409" s="209">
        <v>1918</v>
      </c>
    </row>
    <row r="2410" spans="1:31" ht="36" hidden="1" customHeight="1">
      <c r="A2410" s="32">
        <v>10</v>
      </c>
      <c r="B2410" s="55" t="s">
        <v>7058</v>
      </c>
      <c r="C2410" s="364" t="s">
        <v>7059</v>
      </c>
      <c r="D2410" s="129" t="s">
        <v>32</v>
      </c>
      <c r="E2410" s="129" t="s">
        <v>2256</v>
      </c>
      <c r="F2410" s="126">
        <v>7367000</v>
      </c>
      <c r="G2410" s="354"/>
      <c r="H2410" s="13"/>
      <c r="I2410" s="13"/>
      <c r="J2410" s="13"/>
      <c r="K2410" s="13"/>
      <c r="L2410" s="354"/>
      <c r="M2410" s="355"/>
      <c r="N2410" s="354"/>
      <c r="O2410" s="357"/>
      <c r="P2410" s="352"/>
      <c r="Q2410" s="355"/>
      <c r="R2410" s="355"/>
      <c r="S2410" s="354"/>
      <c r="T2410" s="354"/>
      <c r="U2410" s="354"/>
      <c r="V2410" s="243">
        <f t="shared" si="81"/>
        <v>1136.7281</v>
      </c>
      <c r="W2410" s="152">
        <v>1136.7281</v>
      </c>
      <c r="X2410" s="152">
        <f t="shared" si="82"/>
        <v>1136.7281</v>
      </c>
      <c r="Y2410" s="11" t="s">
        <v>34</v>
      </c>
      <c r="Z2410" s="209">
        <v>65</v>
      </c>
      <c r="AA2410" s="209">
        <v>18</v>
      </c>
      <c r="AB2410" s="209">
        <v>5</v>
      </c>
      <c r="AC2410" s="209" t="s">
        <v>7060</v>
      </c>
      <c r="AD2410" s="209">
        <v>1913</v>
      </c>
    </row>
    <row r="2411" spans="1:31" ht="36" hidden="1" customHeight="1">
      <c r="A2411" s="32">
        <v>11</v>
      </c>
      <c r="B2411" s="209" t="s">
        <v>7061</v>
      </c>
      <c r="C2411" s="364" t="s">
        <v>7062</v>
      </c>
      <c r="D2411" s="129" t="s">
        <v>32</v>
      </c>
      <c r="E2411" s="129" t="s">
        <v>7041</v>
      </c>
      <c r="F2411" s="126">
        <v>20194400</v>
      </c>
      <c r="G2411" s="286"/>
      <c r="H2411" s="13"/>
      <c r="I2411" s="13"/>
      <c r="J2411" s="13"/>
      <c r="K2411" s="13"/>
      <c r="L2411" s="351"/>
      <c r="M2411" s="87"/>
      <c r="N2411" s="286"/>
      <c r="O2411" s="350"/>
      <c r="P2411" s="359"/>
      <c r="Q2411" s="87"/>
      <c r="R2411" s="87"/>
      <c r="S2411" s="286"/>
      <c r="T2411" s="286"/>
      <c r="U2411" s="286"/>
      <c r="V2411" s="243">
        <f t="shared" si="81"/>
        <v>3115.9959200000003</v>
      </c>
      <c r="W2411" s="152">
        <v>3116</v>
      </c>
      <c r="X2411" s="152">
        <f t="shared" si="82"/>
        <v>3116</v>
      </c>
      <c r="Y2411" s="11" t="s">
        <v>34</v>
      </c>
      <c r="Z2411" s="209">
        <v>65</v>
      </c>
      <c r="AA2411" s="209">
        <v>18</v>
      </c>
      <c r="AB2411" s="209">
        <v>5</v>
      </c>
      <c r="AC2411" s="209" t="s">
        <v>7063</v>
      </c>
      <c r="AD2411" s="209">
        <v>3125</v>
      </c>
      <c r="AE2411" s="10">
        <f>AE2410+1</f>
        <v>1</v>
      </c>
    </row>
    <row r="2412" spans="1:31" ht="36" hidden="1" customHeight="1">
      <c r="A2412" s="32">
        <v>12</v>
      </c>
      <c r="B2412" s="209" t="s">
        <v>6986</v>
      </c>
      <c r="C2412" s="364" t="s">
        <v>7064</v>
      </c>
      <c r="D2412" s="129" t="s">
        <v>32</v>
      </c>
      <c r="E2412" s="129" t="s">
        <v>7041</v>
      </c>
      <c r="F2412" s="126">
        <v>17126400</v>
      </c>
      <c r="G2412" s="286"/>
      <c r="H2412" s="13"/>
      <c r="I2412" s="13"/>
      <c r="J2412" s="13"/>
      <c r="K2412" s="13"/>
      <c r="L2412" s="350"/>
      <c r="M2412" s="87"/>
      <c r="N2412" s="286"/>
      <c r="O2412" s="350"/>
      <c r="P2412" s="87"/>
      <c r="Q2412" s="87"/>
      <c r="R2412" s="87"/>
      <c r="S2412" s="286"/>
      <c r="T2412" s="286"/>
      <c r="U2412" s="286"/>
      <c r="V2412" s="243">
        <f t="shared" si="81"/>
        <v>2642.6035200000001</v>
      </c>
      <c r="W2412" s="152">
        <v>2642.6035200000001</v>
      </c>
      <c r="X2412" s="152">
        <f t="shared" si="82"/>
        <v>2642.6035200000001</v>
      </c>
      <c r="Y2412" s="11" t="s">
        <v>34</v>
      </c>
      <c r="Z2412" s="209">
        <v>65</v>
      </c>
      <c r="AA2412" s="209">
        <v>18</v>
      </c>
      <c r="AB2412" s="209">
        <v>5</v>
      </c>
      <c r="AC2412" s="209" t="s">
        <v>7065</v>
      </c>
      <c r="AD2412" s="209">
        <v>1916</v>
      </c>
    </row>
    <row r="2413" spans="1:31" ht="36" hidden="1" customHeight="1">
      <c r="A2413" s="32">
        <v>13</v>
      </c>
      <c r="B2413" s="209" t="s">
        <v>7066</v>
      </c>
      <c r="C2413" s="364" t="s">
        <v>7067</v>
      </c>
      <c r="D2413" s="129" t="s">
        <v>32</v>
      </c>
      <c r="E2413" s="129" t="s">
        <v>7041</v>
      </c>
      <c r="F2413" s="126">
        <v>9494000</v>
      </c>
      <c r="G2413" s="350"/>
      <c r="H2413" s="13"/>
      <c r="I2413" s="13"/>
      <c r="J2413" s="13"/>
      <c r="K2413" s="13"/>
      <c r="L2413" s="350"/>
      <c r="M2413" s="87"/>
      <c r="N2413" s="350"/>
      <c r="O2413" s="350"/>
      <c r="P2413" s="88"/>
      <c r="Q2413" s="87"/>
      <c r="R2413" s="87"/>
      <c r="S2413" s="350"/>
      <c r="T2413" s="350"/>
      <c r="U2413" s="350"/>
      <c r="V2413" s="243">
        <f t="shared" si="81"/>
        <v>1464.9242000000002</v>
      </c>
      <c r="W2413" s="152">
        <v>1464.9242000000002</v>
      </c>
      <c r="X2413" s="152">
        <f t="shared" si="82"/>
        <v>1464.9242000000002</v>
      </c>
      <c r="Y2413" s="11" t="s">
        <v>34</v>
      </c>
      <c r="Z2413" s="209">
        <v>65</v>
      </c>
      <c r="AA2413" s="209">
        <v>18</v>
      </c>
      <c r="AB2413" s="209">
        <v>5</v>
      </c>
      <c r="AC2413" s="209"/>
      <c r="AD2413" s="209"/>
    </row>
    <row r="2414" spans="1:31" ht="36" hidden="1" customHeight="1">
      <c r="A2414" s="32">
        <v>14</v>
      </c>
      <c r="B2414" s="209" t="s">
        <v>7068</v>
      </c>
      <c r="C2414" s="364" t="s">
        <v>7069</v>
      </c>
      <c r="D2414" s="129" t="s">
        <v>32</v>
      </c>
      <c r="E2414" s="129" t="s">
        <v>109</v>
      </c>
      <c r="F2414" s="126">
        <v>8420200</v>
      </c>
      <c r="G2414" s="350"/>
      <c r="H2414" s="13"/>
      <c r="I2414" s="13"/>
      <c r="J2414" s="13"/>
      <c r="K2414" s="13"/>
      <c r="L2414" s="350"/>
      <c r="M2414" s="87"/>
      <c r="N2414" s="350"/>
      <c r="O2414" s="350"/>
      <c r="P2414" s="88"/>
      <c r="Q2414" s="87"/>
      <c r="R2414" s="87"/>
      <c r="S2414" s="350"/>
      <c r="T2414" s="350"/>
      <c r="U2414" s="350"/>
      <c r="V2414" s="243">
        <f t="shared" si="81"/>
        <v>1299.23686</v>
      </c>
      <c r="W2414" s="152">
        <v>1299.23686</v>
      </c>
      <c r="X2414" s="152">
        <f t="shared" si="82"/>
        <v>1299.23686</v>
      </c>
      <c r="Y2414" s="11" t="s">
        <v>34</v>
      </c>
      <c r="Z2414" s="209">
        <v>65</v>
      </c>
      <c r="AA2414" s="209">
        <v>18</v>
      </c>
      <c r="AB2414" s="209">
        <v>5</v>
      </c>
      <c r="AC2414" s="209" t="s">
        <v>7070</v>
      </c>
      <c r="AD2414" s="209">
        <v>1899</v>
      </c>
    </row>
    <row r="2415" spans="1:31" ht="36" hidden="1" customHeight="1">
      <c r="A2415" s="32">
        <v>15</v>
      </c>
      <c r="B2415" s="209" t="s">
        <v>7071</v>
      </c>
      <c r="C2415" s="364" t="s">
        <v>7072</v>
      </c>
      <c r="D2415" s="129" t="s">
        <v>32</v>
      </c>
      <c r="E2415" s="129" t="s">
        <v>5981</v>
      </c>
      <c r="F2415" s="126">
        <v>8835400</v>
      </c>
      <c r="G2415" s="350"/>
      <c r="H2415" s="13"/>
      <c r="I2415" s="13"/>
      <c r="J2415" s="13"/>
      <c r="K2415" s="13"/>
      <c r="L2415" s="350"/>
      <c r="M2415" s="87"/>
      <c r="N2415" s="350"/>
      <c r="O2415" s="350"/>
      <c r="P2415" s="88"/>
      <c r="Q2415" s="87"/>
      <c r="R2415" s="87"/>
      <c r="S2415" s="350"/>
      <c r="T2415" s="350"/>
      <c r="U2415" s="350"/>
      <c r="V2415" s="243">
        <f t="shared" si="81"/>
        <v>1363.30222</v>
      </c>
      <c r="W2415" s="152">
        <v>1363.30222</v>
      </c>
      <c r="X2415" s="152">
        <f t="shared" si="82"/>
        <v>1363.30222</v>
      </c>
      <c r="Y2415" s="11" t="s">
        <v>34</v>
      </c>
      <c r="Z2415" s="209">
        <v>65</v>
      </c>
      <c r="AA2415" s="209">
        <v>18</v>
      </c>
      <c r="AB2415" s="209">
        <v>5</v>
      </c>
      <c r="AC2415" s="209"/>
      <c r="AD2415" s="209"/>
    </row>
    <row r="2416" spans="1:31" ht="36" hidden="1" customHeight="1">
      <c r="A2416" s="32">
        <v>16</v>
      </c>
      <c r="B2416" s="209" t="s">
        <v>7073</v>
      </c>
      <c r="C2416" s="364" t="s">
        <v>7074</v>
      </c>
      <c r="D2416" s="129" t="s">
        <v>539</v>
      </c>
      <c r="E2416" s="129" t="s">
        <v>3627</v>
      </c>
      <c r="F2416" s="126">
        <v>12181900</v>
      </c>
      <c r="G2416" s="350"/>
      <c r="H2416" s="13"/>
      <c r="I2416" s="13"/>
      <c r="J2416" s="13"/>
      <c r="K2416" s="13"/>
      <c r="L2416" s="350"/>
      <c r="M2416" s="87"/>
      <c r="N2416" s="350"/>
      <c r="O2416" s="350"/>
      <c r="P2416" s="88"/>
      <c r="Q2416" s="87"/>
      <c r="R2416" s="87"/>
      <c r="S2416" s="350"/>
      <c r="T2416" s="350"/>
      <c r="U2416" s="350"/>
      <c r="V2416" s="243">
        <f t="shared" si="81"/>
        <v>1879.6671700000002</v>
      </c>
      <c r="W2416" s="152">
        <v>1879.6671700000002</v>
      </c>
      <c r="X2416" s="152">
        <f t="shared" si="82"/>
        <v>1879.6671700000002</v>
      </c>
      <c r="Y2416" s="129" t="s">
        <v>34</v>
      </c>
      <c r="Z2416" s="209">
        <v>65</v>
      </c>
      <c r="AA2416" s="209">
        <v>18</v>
      </c>
      <c r="AB2416" s="209">
        <v>6</v>
      </c>
      <c r="AC2416" s="209"/>
      <c r="AD2416" s="209"/>
    </row>
    <row r="2417" spans="1:31" ht="36" hidden="1" customHeight="1">
      <c r="A2417" s="32">
        <v>17</v>
      </c>
      <c r="B2417" s="55" t="s">
        <v>7075</v>
      </c>
      <c r="C2417" s="364" t="s">
        <v>7076</v>
      </c>
      <c r="D2417" s="129" t="s">
        <v>32</v>
      </c>
      <c r="E2417" s="129" t="s">
        <v>3835</v>
      </c>
      <c r="F2417" s="126">
        <v>11367900</v>
      </c>
      <c r="G2417" s="350"/>
      <c r="H2417" s="13"/>
      <c r="I2417" s="13"/>
      <c r="J2417" s="13"/>
      <c r="K2417" s="13"/>
      <c r="L2417" s="350"/>
      <c r="M2417" s="87"/>
      <c r="N2417" s="350"/>
      <c r="O2417" s="350"/>
      <c r="P2417" s="87"/>
      <c r="Q2417" s="87"/>
      <c r="R2417" s="87"/>
      <c r="S2417" s="350"/>
      <c r="T2417" s="350"/>
      <c r="U2417" s="350"/>
      <c r="V2417" s="243">
        <f t="shared" si="81"/>
        <v>1754.0669700000001</v>
      </c>
      <c r="W2417" s="152">
        <v>1754.0669700000001</v>
      </c>
      <c r="X2417" s="152">
        <f t="shared" si="82"/>
        <v>1754.0669700000001</v>
      </c>
      <c r="Y2417" s="11" t="s">
        <v>34</v>
      </c>
      <c r="Z2417" s="209">
        <v>65</v>
      </c>
      <c r="AA2417" s="209">
        <v>18</v>
      </c>
      <c r="AB2417" s="209">
        <v>5</v>
      </c>
      <c r="AC2417" s="209" t="s">
        <v>7077</v>
      </c>
      <c r="AD2417" s="209">
        <v>1900</v>
      </c>
    </row>
    <row r="2418" spans="1:31" ht="36" hidden="1" customHeight="1">
      <c r="A2418" s="32">
        <v>18</v>
      </c>
      <c r="B2418" s="55" t="s">
        <v>7078</v>
      </c>
      <c r="C2418" s="364" t="s">
        <v>7079</v>
      </c>
      <c r="D2418" s="129" t="s">
        <v>32</v>
      </c>
      <c r="E2418" s="129" t="s">
        <v>7041</v>
      </c>
      <c r="F2418" s="126">
        <v>7364500</v>
      </c>
      <c r="G2418" s="92"/>
      <c r="H2418" s="13"/>
      <c r="I2418" s="13"/>
      <c r="J2418" s="13"/>
      <c r="K2418" s="13"/>
      <c r="L2418" s="151"/>
      <c r="M2418" s="87"/>
      <c r="N2418" s="92"/>
      <c r="O2418" s="87"/>
      <c r="P2418" s="88"/>
      <c r="Q2418" s="87"/>
      <c r="R2418" s="87"/>
      <c r="S2418" s="92"/>
      <c r="T2418" s="92"/>
      <c r="U2418" s="92"/>
      <c r="V2418" s="243">
        <f t="shared" si="81"/>
        <v>1136.3423500000001</v>
      </c>
      <c r="W2418" s="152">
        <v>1136.3423500000001</v>
      </c>
      <c r="X2418" s="152">
        <f t="shared" si="82"/>
        <v>1136.3423500000001</v>
      </c>
      <c r="Y2418" s="11" t="s">
        <v>34</v>
      </c>
      <c r="Z2418" s="209">
        <v>65</v>
      </c>
      <c r="AA2418" s="209">
        <v>18</v>
      </c>
      <c r="AB2418" s="209">
        <v>5</v>
      </c>
      <c r="AC2418" s="209"/>
      <c r="AD2418" s="209"/>
    </row>
    <row r="2419" spans="1:31" ht="36" hidden="1" customHeight="1">
      <c r="A2419" s="32">
        <v>19</v>
      </c>
      <c r="B2419" s="55" t="s">
        <v>7080</v>
      </c>
      <c r="C2419" s="364" t="s">
        <v>7081</v>
      </c>
      <c r="D2419" s="129" t="s">
        <v>32</v>
      </c>
      <c r="E2419" s="129" t="s">
        <v>3835</v>
      </c>
      <c r="F2419" s="126">
        <v>18532200</v>
      </c>
      <c r="G2419" s="88"/>
      <c r="H2419" s="13"/>
      <c r="I2419" s="13"/>
      <c r="J2419" s="13"/>
      <c r="K2419" s="13"/>
      <c r="L2419" s="88"/>
      <c r="M2419" s="87"/>
      <c r="N2419" s="88"/>
      <c r="O2419" s="87"/>
      <c r="P2419" s="88"/>
      <c r="Q2419" s="87"/>
      <c r="R2419" s="87"/>
      <c r="S2419" s="88"/>
      <c r="T2419" s="88"/>
      <c r="U2419" s="88"/>
      <c r="V2419" s="243">
        <f t="shared" si="81"/>
        <v>2859.5184600000002</v>
      </c>
      <c r="W2419" s="152">
        <v>3119</v>
      </c>
      <c r="X2419" s="152">
        <f t="shared" si="82"/>
        <v>3119</v>
      </c>
      <c r="Y2419" s="11" t="s">
        <v>34</v>
      </c>
      <c r="Z2419" s="209">
        <v>65</v>
      </c>
      <c r="AA2419" s="209">
        <v>18</v>
      </c>
      <c r="AB2419" s="209">
        <v>5</v>
      </c>
      <c r="AC2419" s="209" t="s">
        <v>7082</v>
      </c>
      <c r="AD2419" s="209">
        <v>1906</v>
      </c>
    </row>
    <row r="2420" spans="1:31" ht="36" hidden="1" customHeight="1">
      <c r="A2420" s="32">
        <v>20</v>
      </c>
      <c r="B2420" s="209" t="s">
        <v>7083</v>
      </c>
      <c r="C2420" s="364" t="s">
        <v>7084</v>
      </c>
      <c r="D2420" s="129" t="s">
        <v>32</v>
      </c>
      <c r="E2420" s="129" t="s">
        <v>522</v>
      </c>
      <c r="F2420" s="126">
        <v>15455000</v>
      </c>
      <c r="G2420" s="88"/>
      <c r="H2420" s="13"/>
      <c r="I2420" s="13"/>
      <c r="J2420" s="13"/>
      <c r="K2420" s="13"/>
      <c r="L2420" s="88"/>
      <c r="M2420" s="87"/>
      <c r="N2420" s="88"/>
      <c r="O2420" s="87"/>
      <c r="P2420" s="88"/>
      <c r="Q2420" s="87"/>
      <c r="R2420" s="87"/>
      <c r="S2420" s="88"/>
      <c r="T2420" s="88"/>
      <c r="U2420" s="88"/>
      <c r="V2420" s="243">
        <f t="shared" si="81"/>
        <v>2384.7065000000002</v>
      </c>
      <c r="W2420" s="152">
        <v>2384.7065000000002</v>
      </c>
      <c r="X2420" s="152">
        <f t="shared" si="82"/>
        <v>2384.7065000000002</v>
      </c>
      <c r="Y2420" s="11" t="s">
        <v>34</v>
      </c>
      <c r="Z2420" s="209">
        <v>65</v>
      </c>
      <c r="AA2420" s="209">
        <v>18</v>
      </c>
      <c r="AB2420" s="209">
        <v>5</v>
      </c>
      <c r="AC2420" s="209" t="s">
        <v>7085</v>
      </c>
      <c r="AD2420" s="209">
        <v>1904</v>
      </c>
    </row>
    <row r="2421" spans="1:31" ht="36" hidden="1" customHeight="1">
      <c r="A2421" s="32">
        <v>21</v>
      </c>
      <c r="B2421" s="209" t="s">
        <v>7086</v>
      </c>
      <c r="C2421" s="364" t="s">
        <v>7087</v>
      </c>
      <c r="D2421" s="129" t="s">
        <v>32</v>
      </c>
      <c r="E2421" s="129" t="s">
        <v>522</v>
      </c>
      <c r="F2421" s="126">
        <v>62914000</v>
      </c>
      <c r="G2421" s="88"/>
      <c r="H2421" s="13"/>
      <c r="I2421" s="13"/>
      <c r="J2421" s="13"/>
      <c r="K2421" s="13"/>
      <c r="L2421" s="361"/>
      <c r="M2421" s="87"/>
      <c r="N2421" s="88"/>
      <c r="O2421" s="87"/>
      <c r="P2421" s="88"/>
      <c r="Q2421" s="87"/>
      <c r="R2421" s="87"/>
      <c r="S2421" s="362"/>
      <c r="T2421" s="362"/>
      <c r="U2421" s="362"/>
      <c r="V2421" s="243">
        <f t="shared" si="81"/>
        <v>9707.6302000000014</v>
      </c>
      <c r="W2421" s="152">
        <v>9791</v>
      </c>
      <c r="X2421" s="152">
        <f t="shared" si="82"/>
        <v>9791</v>
      </c>
      <c r="Y2421" s="11" t="s">
        <v>34</v>
      </c>
      <c r="Z2421" s="209">
        <v>65</v>
      </c>
      <c r="AA2421" s="209">
        <v>18</v>
      </c>
      <c r="AB2421" s="209">
        <v>5</v>
      </c>
      <c r="AC2421" s="209" t="s">
        <v>7088</v>
      </c>
      <c r="AD2421" s="209">
        <v>1910</v>
      </c>
    </row>
    <row r="2422" spans="1:31" ht="36" hidden="1" customHeight="1">
      <c r="A2422" s="32">
        <v>22</v>
      </c>
      <c r="B2422" s="55" t="s">
        <v>7089</v>
      </c>
      <c r="C2422" s="364" t="s">
        <v>7090</v>
      </c>
      <c r="D2422" s="129" t="s">
        <v>32</v>
      </c>
      <c r="E2422" s="129" t="s">
        <v>3835</v>
      </c>
      <c r="F2422" s="126">
        <v>18282800</v>
      </c>
      <c r="G2422" s="88"/>
      <c r="H2422" s="13"/>
      <c r="I2422" s="13"/>
      <c r="J2422" s="13"/>
      <c r="K2422" s="13"/>
      <c r="L2422" s="361"/>
      <c r="M2422" s="87"/>
      <c r="N2422" s="88"/>
      <c r="O2422" s="87"/>
      <c r="P2422" s="88"/>
      <c r="Q2422" s="87"/>
      <c r="R2422" s="87"/>
      <c r="S2422" s="88"/>
      <c r="T2422" s="88"/>
      <c r="U2422" s="88"/>
      <c r="V2422" s="243">
        <f t="shared" si="81"/>
        <v>2821.03604</v>
      </c>
      <c r="W2422" s="152">
        <v>2821.03604</v>
      </c>
      <c r="X2422" s="152">
        <f t="shared" si="82"/>
        <v>2821.03604</v>
      </c>
      <c r="Y2422" s="11" t="s">
        <v>34</v>
      </c>
      <c r="Z2422" s="209">
        <v>65</v>
      </c>
      <c r="AA2422" s="209">
        <v>18</v>
      </c>
      <c r="AB2422" s="209">
        <v>5</v>
      </c>
      <c r="AC2422" s="209" t="s">
        <v>7091</v>
      </c>
      <c r="AD2422" s="209">
        <v>1907</v>
      </c>
    </row>
    <row r="2423" spans="1:31" ht="36" hidden="1" customHeight="1">
      <c r="A2423" s="32">
        <v>23</v>
      </c>
      <c r="B2423" s="55" t="s">
        <v>7092</v>
      </c>
      <c r="C2423" s="364" t="s">
        <v>7093</v>
      </c>
      <c r="D2423" s="129" t="s">
        <v>32</v>
      </c>
      <c r="E2423" s="129" t="s">
        <v>5981</v>
      </c>
      <c r="F2423" s="126">
        <v>6700500</v>
      </c>
      <c r="G2423" s="88"/>
      <c r="H2423" s="13"/>
      <c r="I2423" s="13"/>
      <c r="J2423" s="13"/>
      <c r="K2423" s="13"/>
      <c r="L2423" s="88"/>
      <c r="M2423" s="87"/>
      <c r="N2423" s="88"/>
      <c r="O2423" s="87"/>
      <c r="P2423" s="88"/>
      <c r="Q2423" s="87"/>
      <c r="R2423" s="87"/>
      <c r="S2423" s="88"/>
      <c r="T2423" s="88"/>
      <c r="U2423" s="88"/>
      <c r="V2423" s="243">
        <f t="shared" si="81"/>
        <v>1033.88715</v>
      </c>
      <c r="W2423" s="152">
        <v>1033.88715</v>
      </c>
      <c r="X2423" s="152">
        <f t="shared" si="82"/>
        <v>1033.88715</v>
      </c>
      <c r="Y2423" s="11" t="s">
        <v>34</v>
      </c>
      <c r="Z2423" s="209">
        <v>65</v>
      </c>
      <c r="AA2423" s="209">
        <v>18</v>
      </c>
      <c r="AB2423" s="209">
        <v>5</v>
      </c>
      <c r="AC2423" s="209"/>
      <c r="AD2423" s="209"/>
    </row>
    <row r="2424" spans="1:31" ht="36" hidden="1" customHeight="1">
      <c r="A2424" s="32">
        <v>24</v>
      </c>
      <c r="B2424" s="55" t="s">
        <v>7094</v>
      </c>
      <c r="C2424" s="364" t="s">
        <v>7095</v>
      </c>
      <c r="D2424" s="129" t="s">
        <v>32</v>
      </c>
      <c r="E2424" s="129" t="s">
        <v>3835</v>
      </c>
      <c r="F2424" s="126">
        <v>6623000</v>
      </c>
      <c r="G2424" s="88"/>
      <c r="H2424" s="13"/>
      <c r="I2424" s="13"/>
      <c r="J2424" s="13"/>
      <c r="K2424" s="13"/>
      <c r="L2424" s="88"/>
      <c r="M2424" s="87"/>
      <c r="N2424" s="88"/>
      <c r="O2424" s="87"/>
      <c r="P2424" s="88"/>
      <c r="Q2424" s="87"/>
      <c r="R2424" s="87"/>
      <c r="S2424" s="88"/>
      <c r="T2424" s="88"/>
      <c r="U2424" s="88"/>
      <c r="V2424" s="243">
        <f t="shared" si="81"/>
        <v>1021.9289000000001</v>
      </c>
      <c r="W2424" s="152">
        <v>1021.9289000000001</v>
      </c>
      <c r="X2424" s="152">
        <f t="shared" si="82"/>
        <v>1021.9289000000001</v>
      </c>
      <c r="Y2424" s="11" t="s">
        <v>34</v>
      </c>
      <c r="Z2424" s="209">
        <v>65</v>
      </c>
      <c r="AA2424" s="209">
        <v>18</v>
      </c>
      <c r="AB2424" s="209">
        <v>5</v>
      </c>
      <c r="AC2424" s="209" t="s">
        <v>7096</v>
      </c>
      <c r="AD2424" s="209">
        <v>1912</v>
      </c>
    </row>
    <row r="2425" spans="1:31" ht="36" hidden="1" customHeight="1">
      <c r="A2425" s="32">
        <v>25</v>
      </c>
      <c r="B2425" s="209" t="s">
        <v>7097</v>
      </c>
      <c r="C2425" s="364" t="s">
        <v>7098</v>
      </c>
      <c r="D2425" s="129" t="s">
        <v>32</v>
      </c>
      <c r="E2425" s="129" t="s">
        <v>289</v>
      </c>
      <c r="F2425" s="126">
        <v>7117500</v>
      </c>
      <c r="G2425" s="88"/>
      <c r="H2425" s="13"/>
      <c r="I2425" s="13"/>
      <c r="J2425" s="13"/>
      <c r="K2425" s="13"/>
      <c r="L2425" s="88"/>
      <c r="M2425" s="87"/>
      <c r="N2425" s="88">
        <v>727</v>
      </c>
      <c r="O2425" s="87"/>
      <c r="P2425" s="88"/>
      <c r="Q2425" s="87"/>
      <c r="R2425" s="87"/>
      <c r="S2425" s="88"/>
      <c r="T2425" s="88"/>
      <c r="U2425" s="88"/>
      <c r="V2425" s="243">
        <f t="shared" si="81"/>
        <v>1098.91363</v>
      </c>
      <c r="W2425" s="152">
        <v>2551</v>
      </c>
      <c r="X2425" s="152">
        <f t="shared" si="82"/>
        <v>2551</v>
      </c>
      <c r="Y2425" s="11" t="s">
        <v>34</v>
      </c>
      <c r="Z2425" s="209">
        <v>65</v>
      </c>
      <c r="AA2425" s="209">
        <v>18</v>
      </c>
      <c r="AB2425" s="209">
        <v>5</v>
      </c>
      <c r="AC2425" s="209" t="s">
        <v>7099</v>
      </c>
      <c r="AD2425" s="209">
        <v>1921</v>
      </c>
    </row>
    <row r="2426" spans="1:31" ht="36" hidden="1" customHeight="1">
      <c r="A2426" s="32">
        <v>26</v>
      </c>
      <c r="B2426" s="209" t="s">
        <v>7100</v>
      </c>
      <c r="C2426" s="364" t="s">
        <v>7101</v>
      </c>
      <c r="D2426" s="129" t="s">
        <v>32</v>
      </c>
      <c r="E2426" s="129" t="s">
        <v>3835</v>
      </c>
      <c r="F2426" s="126">
        <v>8228600</v>
      </c>
      <c r="G2426" s="88"/>
      <c r="H2426" s="13"/>
      <c r="I2426" s="13"/>
      <c r="J2426" s="13"/>
      <c r="K2426" s="13"/>
      <c r="L2426" s="88"/>
      <c r="M2426" s="87"/>
      <c r="N2426" s="88"/>
      <c r="O2426" s="87"/>
      <c r="P2426" s="88"/>
      <c r="Q2426" s="87"/>
      <c r="R2426" s="87"/>
      <c r="S2426" s="88"/>
      <c r="T2426" s="88"/>
      <c r="U2426" s="88"/>
      <c r="V2426" s="243">
        <f t="shared" si="81"/>
        <v>1269.6729800000001</v>
      </c>
      <c r="W2426" s="152">
        <v>1278</v>
      </c>
      <c r="X2426" s="152">
        <f t="shared" si="82"/>
        <v>1278</v>
      </c>
      <c r="Y2426" s="11" t="s">
        <v>34</v>
      </c>
      <c r="Z2426" s="209">
        <v>65</v>
      </c>
      <c r="AA2426" s="209">
        <v>18</v>
      </c>
      <c r="AB2426" s="209">
        <v>5</v>
      </c>
      <c r="AC2426" s="209" t="s">
        <v>7102</v>
      </c>
      <c r="AD2426" s="209">
        <v>1893</v>
      </c>
    </row>
    <row r="2427" spans="1:31" ht="36" hidden="1" customHeight="1">
      <c r="A2427" s="32">
        <v>27</v>
      </c>
      <c r="B2427" s="209" t="s">
        <v>7103</v>
      </c>
      <c r="C2427" s="364" t="s">
        <v>7104</v>
      </c>
      <c r="D2427" s="129" t="s">
        <v>32</v>
      </c>
      <c r="E2427" s="129" t="s">
        <v>3835</v>
      </c>
      <c r="F2427" s="126">
        <v>11391100</v>
      </c>
      <c r="G2427" s="88"/>
      <c r="H2427" s="13"/>
      <c r="I2427" s="13"/>
      <c r="J2427" s="13"/>
      <c r="K2427" s="13"/>
      <c r="L2427" s="88"/>
      <c r="M2427" s="87"/>
      <c r="N2427" s="88"/>
      <c r="O2427" s="87"/>
      <c r="P2427" s="88"/>
      <c r="Q2427" s="87"/>
      <c r="R2427" s="87"/>
      <c r="S2427" s="88"/>
      <c r="T2427" s="88"/>
      <c r="U2427" s="88"/>
      <c r="V2427" s="243">
        <f t="shared" si="81"/>
        <v>1757.6467300000002</v>
      </c>
      <c r="W2427" s="152">
        <v>1757.6467300000002</v>
      </c>
      <c r="X2427" s="152">
        <f t="shared" si="82"/>
        <v>1757.6467300000002</v>
      </c>
      <c r="Y2427" s="11" t="s">
        <v>34</v>
      </c>
      <c r="Z2427" s="209">
        <v>65</v>
      </c>
      <c r="AA2427" s="209">
        <v>18</v>
      </c>
      <c r="AB2427" s="209">
        <v>5</v>
      </c>
      <c r="AC2427" s="209" t="s">
        <v>7105</v>
      </c>
      <c r="AD2427" s="209">
        <v>3128</v>
      </c>
    </row>
    <row r="2428" spans="1:31" ht="36" hidden="1" customHeight="1">
      <c r="A2428" s="32">
        <v>28</v>
      </c>
      <c r="B2428" s="209" t="s">
        <v>7106</v>
      </c>
      <c r="C2428" s="364" t="s">
        <v>7107</v>
      </c>
      <c r="D2428" s="129" t="s">
        <v>32</v>
      </c>
      <c r="E2428" s="129" t="s">
        <v>3835</v>
      </c>
      <c r="F2428" s="126">
        <v>6768000</v>
      </c>
      <c r="G2428" s="88"/>
      <c r="H2428" s="13"/>
      <c r="I2428" s="13"/>
      <c r="J2428" s="13"/>
      <c r="K2428" s="13"/>
      <c r="L2428" s="88"/>
      <c r="M2428" s="87"/>
      <c r="N2428" s="88"/>
      <c r="O2428" s="87"/>
      <c r="P2428" s="88"/>
      <c r="Q2428" s="87"/>
      <c r="R2428" s="87"/>
      <c r="S2428" s="88"/>
      <c r="T2428" s="88"/>
      <c r="U2428" s="88"/>
      <c r="V2428" s="243">
        <f t="shared" si="81"/>
        <v>1044.3024</v>
      </c>
      <c r="W2428" s="152">
        <v>1203</v>
      </c>
      <c r="X2428" s="152">
        <f t="shared" si="82"/>
        <v>1203</v>
      </c>
      <c r="Y2428" s="11" t="s">
        <v>34</v>
      </c>
      <c r="Z2428" s="209">
        <v>65</v>
      </c>
      <c r="AA2428" s="209">
        <v>18</v>
      </c>
      <c r="AB2428" s="209">
        <v>5</v>
      </c>
      <c r="AC2428" s="209" t="s">
        <v>7108</v>
      </c>
      <c r="AD2428" s="209">
        <v>1894</v>
      </c>
    </row>
    <row r="2429" spans="1:31" ht="36" hidden="1" customHeight="1">
      <c r="A2429" s="32">
        <v>29</v>
      </c>
      <c r="B2429" s="209" t="s">
        <v>7109</v>
      </c>
      <c r="C2429" s="364" t="s">
        <v>7110</v>
      </c>
      <c r="D2429" s="129" t="s">
        <v>32</v>
      </c>
      <c r="E2429" s="129" t="s">
        <v>3835</v>
      </c>
      <c r="F2429" s="126">
        <v>7397240</v>
      </c>
      <c r="G2429" s="88"/>
      <c r="H2429" s="13"/>
      <c r="I2429" s="13"/>
      <c r="J2429" s="13"/>
      <c r="K2429" s="13"/>
      <c r="L2429" s="88"/>
      <c r="M2429" s="87"/>
      <c r="N2429" s="88"/>
      <c r="O2429" s="87"/>
      <c r="P2429" s="88"/>
      <c r="Q2429" s="87"/>
      <c r="R2429" s="87"/>
      <c r="S2429" s="88"/>
      <c r="T2429" s="88"/>
      <c r="U2429" s="88"/>
      <c r="V2429" s="243">
        <f t="shared" si="81"/>
        <v>1141.3941320000001</v>
      </c>
      <c r="W2429" s="152">
        <v>1144</v>
      </c>
      <c r="X2429" s="152">
        <f t="shared" si="82"/>
        <v>1144</v>
      </c>
      <c r="Y2429" s="11" t="s">
        <v>34</v>
      </c>
      <c r="Z2429" s="209">
        <v>65</v>
      </c>
      <c r="AA2429" s="209">
        <v>18</v>
      </c>
      <c r="AB2429" s="209">
        <v>5</v>
      </c>
      <c r="AC2429" s="209" t="s">
        <v>7111</v>
      </c>
      <c r="AD2429" s="209">
        <v>1911</v>
      </c>
    </row>
    <row r="2430" spans="1:31" ht="36" hidden="1" customHeight="1">
      <c r="A2430" s="32">
        <v>30</v>
      </c>
      <c r="B2430" s="209" t="s">
        <v>7112</v>
      </c>
      <c r="C2430" s="364" t="s">
        <v>7113</v>
      </c>
      <c r="D2430" s="129" t="s">
        <v>32</v>
      </c>
      <c r="E2430" s="129" t="s">
        <v>7041</v>
      </c>
      <c r="F2430" s="126">
        <v>9056200</v>
      </c>
      <c r="G2430" s="88"/>
      <c r="H2430" s="13"/>
      <c r="I2430" s="13"/>
      <c r="J2430" s="13"/>
      <c r="K2430" s="13"/>
      <c r="L2430" s="88"/>
      <c r="M2430" s="87"/>
      <c r="N2430" s="88"/>
      <c r="O2430" s="87"/>
      <c r="P2430" s="88"/>
      <c r="Q2430" s="87"/>
      <c r="R2430" s="87"/>
      <c r="S2430" s="88"/>
      <c r="T2430" s="88"/>
      <c r="U2430" s="88"/>
      <c r="V2430" s="243">
        <f t="shared" si="81"/>
        <v>1397.37166</v>
      </c>
      <c r="W2430" s="152">
        <v>1397.37166</v>
      </c>
      <c r="X2430" s="152">
        <f t="shared" si="82"/>
        <v>1397.37166</v>
      </c>
      <c r="Y2430" s="11" t="s">
        <v>34</v>
      </c>
      <c r="Z2430" s="209">
        <v>65</v>
      </c>
      <c r="AA2430" s="209">
        <v>18</v>
      </c>
      <c r="AB2430" s="209">
        <v>5</v>
      </c>
      <c r="AC2430" s="209" t="s">
        <v>7114</v>
      </c>
      <c r="AD2430" s="209">
        <v>3129</v>
      </c>
      <c r="AE2430" s="10">
        <f>AE2429+1</f>
        <v>1</v>
      </c>
    </row>
    <row r="2431" spans="1:31" ht="36" hidden="1" customHeight="1">
      <c r="A2431" s="32">
        <v>31</v>
      </c>
      <c r="B2431" s="209" t="s">
        <v>7115</v>
      </c>
      <c r="C2431" s="364" t="s">
        <v>7116</v>
      </c>
      <c r="D2431" s="129" t="s">
        <v>32</v>
      </c>
      <c r="E2431" s="129" t="s">
        <v>3835</v>
      </c>
      <c r="F2431" s="126">
        <v>33254900</v>
      </c>
      <c r="G2431" s="88"/>
      <c r="H2431" s="13"/>
      <c r="I2431" s="13"/>
      <c r="J2431" s="13"/>
      <c r="K2431" s="13"/>
      <c r="L2431" s="88"/>
      <c r="M2431" s="87"/>
      <c r="N2431" s="88"/>
      <c r="O2431" s="87"/>
      <c r="P2431" s="88"/>
      <c r="Q2431" s="87"/>
      <c r="R2431" s="87"/>
      <c r="S2431" s="88"/>
      <c r="T2431" s="88"/>
      <c r="U2431" s="88"/>
      <c r="V2431" s="243">
        <f t="shared" si="81"/>
        <v>5131.2310700000007</v>
      </c>
      <c r="W2431" s="152">
        <v>5131.2310700000007</v>
      </c>
      <c r="X2431" s="152">
        <f t="shared" si="82"/>
        <v>5131.2310700000007</v>
      </c>
      <c r="Y2431" s="11" t="s">
        <v>34</v>
      </c>
      <c r="Z2431" s="209">
        <v>65</v>
      </c>
      <c r="AA2431" s="209">
        <v>18</v>
      </c>
      <c r="AB2431" s="209">
        <v>5</v>
      </c>
      <c r="AC2431" s="209" t="s">
        <v>7117</v>
      </c>
      <c r="AD2431" s="209">
        <v>1909</v>
      </c>
    </row>
    <row r="2432" spans="1:31" ht="36" hidden="1" customHeight="1">
      <c r="A2432" s="32">
        <v>32</v>
      </c>
      <c r="B2432" s="209" t="s">
        <v>7118</v>
      </c>
      <c r="C2432" s="364" t="s">
        <v>7119</v>
      </c>
      <c r="D2432" s="129" t="s">
        <v>32</v>
      </c>
      <c r="E2432" s="129" t="s">
        <v>7041</v>
      </c>
      <c r="F2432" s="126">
        <v>15038400</v>
      </c>
      <c r="G2432" s="88"/>
      <c r="H2432" s="13"/>
      <c r="I2432" s="13"/>
      <c r="J2432" s="13"/>
      <c r="K2432" s="13"/>
      <c r="L2432" s="88"/>
      <c r="M2432" s="87"/>
      <c r="N2432" s="88"/>
      <c r="O2432" s="87"/>
      <c r="P2432" s="88"/>
      <c r="Q2432" s="87"/>
      <c r="R2432" s="87"/>
      <c r="S2432" s="88"/>
      <c r="T2432" s="88"/>
      <c r="U2432" s="88"/>
      <c r="V2432" s="243">
        <f t="shared" si="81"/>
        <v>2320.4251200000003</v>
      </c>
      <c r="W2432" s="152">
        <v>2320.4251200000003</v>
      </c>
      <c r="X2432" s="152">
        <f t="shared" si="82"/>
        <v>2320.4251200000003</v>
      </c>
      <c r="Y2432" s="11" t="s">
        <v>34</v>
      </c>
      <c r="Z2432" s="209">
        <v>65</v>
      </c>
      <c r="AA2432" s="209">
        <v>18</v>
      </c>
      <c r="AB2432" s="209">
        <v>5</v>
      </c>
      <c r="AC2432" s="209" t="s">
        <v>7120</v>
      </c>
      <c r="AD2432" s="209">
        <v>3130</v>
      </c>
    </row>
    <row r="2433" spans="1:31" ht="36" hidden="1" customHeight="1">
      <c r="A2433" s="32">
        <v>33</v>
      </c>
      <c r="B2433" s="209" t="s">
        <v>7121</v>
      </c>
      <c r="C2433" s="364" t="s">
        <v>7122</v>
      </c>
      <c r="D2433" s="129" t="s">
        <v>32</v>
      </c>
      <c r="E2433" s="129" t="s">
        <v>1237</v>
      </c>
      <c r="F2433" s="126">
        <v>25604900</v>
      </c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243">
        <f t="shared" si="81"/>
        <v>3950.8360700000003</v>
      </c>
      <c r="W2433" s="152">
        <v>3950.8360700000003</v>
      </c>
      <c r="X2433" s="152">
        <f t="shared" si="82"/>
        <v>3950.8360700000003</v>
      </c>
      <c r="Y2433" s="11" t="s">
        <v>34</v>
      </c>
      <c r="Z2433" s="209">
        <v>65</v>
      </c>
      <c r="AA2433" s="209">
        <v>18</v>
      </c>
      <c r="AB2433" s="209">
        <v>5</v>
      </c>
      <c r="AC2433" s="209" t="s">
        <v>7123</v>
      </c>
      <c r="AD2433" s="209">
        <v>1919</v>
      </c>
      <c r="AE2433" s="10">
        <f>AE2432+1</f>
        <v>1</v>
      </c>
    </row>
    <row r="2434" spans="1:31" ht="36" hidden="1" customHeight="1">
      <c r="A2434" s="32">
        <v>34</v>
      </c>
      <c r="B2434" s="55" t="s">
        <v>7124</v>
      </c>
      <c r="C2434" s="364" t="s">
        <v>7125</v>
      </c>
      <c r="D2434" s="129" t="s">
        <v>32</v>
      </c>
      <c r="E2434" s="129" t="s">
        <v>5981</v>
      </c>
      <c r="F2434" s="126">
        <v>7202500</v>
      </c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243">
        <f t="shared" si="81"/>
        <v>1111.3457500000002</v>
      </c>
      <c r="W2434" s="152">
        <v>1111.3457500000002</v>
      </c>
      <c r="X2434" s="152">
        <f t="shared" si="82"/>
        <v>1111.3457500000002</v>
      </c>
      <c r="Y2434" s="11" t="s">
        <v>34</v>
      </c>
      <c r="Z2434" s="209">
        <v>65</v>
      </c>
      <c r="AA2434" s="209">
        <v>18</v>
      </c>
      <c r="AB2434" s="209">
        <v>5</v>
      </c>
      <c r="AC2434" s="209" t="s">
        <v>7126</v>
      </c>
      <c r="AD2434" s="209">
        <v>1914</v>
      </c>
    </row>
    <row r="2435" spans="1:31" ht="36" hidden="1" customHeight="1">
      <c r="A2435" s="32">
        <v>35</v>
      </c>
      <c r="B2435" s="209" t="s">
        <v>7127</v>
      </c>
      <c r="C2435" s="364" t="s">
        <v>7128</v>
      </c>
      <c r="D2435" s="129" t="s">
        <v>539</v>
      </c>
      <c r="E2435" s="129" t="s">
        <v>403</v>
      </c>
      <c r="F2435" s="126">
        <v>5692900</v>
      </c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243">
        <f t="shared" si="81"/>
        <v>878.41447000000005</v>
      </c>
      <c r="W2435" s="152">
        <v>878.41447000000005</v>
      </c>
      <c r="X2435" s="152">
        <f t="shared" si="82"/>
        <v>878.41447000000005</v>
      </c>
      <c r="Y2435" s="129" t="s">
        <v>34</v>
      </c>
      <c r="Z2435" s="209">
        <v>65</v>
      </c>
      <c r="AA2435" s="209">
        <v>18</v>
      </c>
      <c r="AB2435" s="209">
        <v>6</v>
      </c>
      <c r="AC2435" s="209" t="s">
        <v>7129</v>
      </c>
      <c r="AD2435" s="209">
        <v>1926</v>
      </c>
      <c r="AE2435" s="10">
        <f>AE2434+1</f>
        <v>1</v>
      </c>
    </row>
    <row r="2436" spans="1:31" ht="36" hidden="1" customHeight="1">
      <c r="A2436" s="32">
        <v>36</v>
      </c>
      <c r="B2436" s="209" t="s">
        <v>7130</v>
      </c>
      <c r="C2436" s="364" t="s">
        <v>7131</v>
      </c>
      <c r="D2436" s="129" t="s">
        <v>32</v>
      </c>
      <c r="E2436" s="129" t="s">
        <v>7041</v>
      </c>
      <c r="F2436" s="126">
        <v>22026800</v>
      </c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243">
        <f t="shared" si="81"/>
        <v>3398.7352400000004</v>
      </c>
      <c r="W2436" s="152">
        <v>3398.7352400000004</v>
      </c>
      <c r="X2436" s="152">
        <f t="shared" si="82"/>
        <v>3398.7352400000004</v>
      </c>
      <c r="Y2436" s="11" t="s">
        <v>34</v>
      </c>
      <c r="Z2436" s="209">
        <v>65</v>
      </c>
      <c r="AA2436" s="209">
        <v>18</v>
      </c>
      <c r="AB2436" s="209">
        <v>5</v>
      </c>
      <c r="AC2436" s="209" t="s">
        <v>7132</v>
      </c>
      <c r="AD2436" s="209">
        <v>3131</v>
      </c>
    </row>
    <row r="2437" spans="1:31" ht="36" hidden="1" customHeight="1">
      <c r="A2437" s="32">
        <v>37</v>
      </c>
      <c r="B2437" s="209" t="s">
        <v>7133</v>
      </c>
      <c r="C2437" s="364" t="s">
        <v>7134</v>
      </c>
      <c r="D2437" s="129" t="s">
        <v>32</v>
      </c>
      <c r="E2437" s="129" t="s">
        <v>7041</v>
      </c>
      <c r="F2437" s="126">
        <v>6581400</v>
      </c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243">
        <f t="shared" si="81"/>
        <v>1015.5100200000001</v>
      </c>
      <c r="W2437" s="152">
        <v>1015.5100200000001</v>
      </c>
      <c r="X2437" s="152">
        <f t="shared" si="82"/>
        <v>1015.5100200000001</v>
      </c>
      <c r="Y2437" s="11" t="s">
        <v>34</v>
      </c>
      <c r="Z2437" s="209">
        <v>65</v>
      </c>
      <c r="AA2437" s="209">
        <v>18</v>
      </c>
      <c r="AB2437" s="209">
        <v>5</v>
      </c>
      <c r="AC2437" s="209"/>
      <c r="AD2437" s="209"/>
    </row>
    <row r="2438" spans="1:31" ht="36" hidden="1" customHeight="1">
      <c r="A2438" s="32">
        <v>38</v>
      </c>
      <c r="B2438" s="209" t="s">
        <v>7135</v>
      </c>
      <c r="C2438" s="364" t="s">
        <v>7136</v>
      </c>
      <c r="D2438" s="129" t="s">
        <v>539</v>
      </c>
      <c r="E2438" s="129" t="s">
        <v>3627</v>
      </c>
      <c r="F2438" s="126">
        <v>5672900</v>
      </c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243">
        <f t="shared" si="81"/>
        <v>875.32847000000004</v>
      </c>
      <c r="W2438" s="152">
        <v>875.32847000000004</v>
      </c>
      <c r="X2438" s="152">
        <f t="shared" si="82"/>
        <v>875.32847000000004</v>
      </c>
      <c r="Y2438" s="129" t="s">
        <v>34</v>
      </c>
      <c r="Z2438" s="209">
        <v>65</v>
      </c>
      <c r="AA2438" s="209">
        <v>18</v>
      </c>
      <c r="AB2438" s="209">
        <v>6</v>
      </c>
      <c r="AC2438" s="209" t="s">
        <v>7137</v>
      </c>
      <c r="AD2438" s="209">
        <v>3133</v>
      </c>
    </row>
    <row r="2439" spans="1:31" ht="36" hidden="1" customHeight="1">
      <c r="A2439" s="32">
        <v>39</v>
      </c>
      <c r="B2439" s="209" t="s">
        <v>7138</v>
      </c>
      <c r="C2439" s="364" t="s">
        <v>7139</v>
      </c>
      <c r="D2439" s="129" t="s">
        <v>32</v>
      </c>
      <c r="E2439" s="129" t="s">
        <v>7041</v>
      </c>
      <c r="F2439" s="126">
        <v>8035200</v>
      </c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243">
        <f t="shared" si="81"/>
        <v>1239.8313600000001</v>
      </c>
      <c r="W2439" s="152">
        <v>1239.8313600000001</v>
      </c>
      <c r="X2439" s="152">
        <f t="shared" si="82"/>
        <v>1239.8313600000001</v>
      </c>
      <c r="Y2439" s="11" t="s">
        <v>34</v>
      </c>
      <c r="Z2439" s="209">
        <v>65</v>
      </c>
      <c r="AA2439" s="209">
        <v>18</v>
      </c>
      <c r="AB2439" s="209">
        <v>5</v>
      </c>
      <c r="AC2439" s="209" t="s">
        <v>7140</v>
      </c>
      <c r="AD2439" s="209">
        <v>3134</v>
      </c>
    </row>
    <row r="2440" spans="1:31" ht="36" hidden="1" customHeight="1">
      <c r="A2440" s="32">
        <v>40</v>
      </c>
      <c r="B2440" s="209" t="s">
        <v>7141</v>
      </c>
      <c r="C2440" s="364" t="s">
        <v>7142</v>
      </c>
      <c r="D2440" s="129" t="s">
        <v>539</v>
      </c>
      <c r="E2440" s="129" t="s">
        <v>205</v>
      </c>
      <c r="F2440" s="126">
        <v>3873200</v>
      </c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243">
        <f t="shared" si="81"/>
        <v>597.63476000000003</v>
      </c>
      <c r="W2440" s="152">
        <v>606</v>
      </c>
      <c r="X2440" s="152">
        <f t="shared" si="82"/>
        <v>606</v>
      </c>
      <c r="Y2440" s="129" t="s">
        <v>34</v>
      </c>
      <c r="Z2440" s="209">
        <v>65</v>
      </c>
      <c r="AA2440" s="209">
        <v>18</v>
      </c>
      <c r="AB2440" s="209">
        <v>6</v>
      </c>
      <c r="AC2440" s="209" t="s">
        <v>7143</v>
      </c>
      <c r="AD2440" s="209">
        <v>3135</v>
      </c>
      <c r="AE2440" s="10">
        <f>AE2439+1</f>
        <v>1</v>
      </c>
    </row>
    <row r="2441" spans="1:31" ht="36" hidden="1" customHeight="1">
      <c r="A2441" s="32">
        <v>41</v>
      </c>
      <c r="B2441" s="209" t="s">
        <v>7144</v>
      </c>
      <c r="C2441" s="364" t="s">
        <v>7145</v>
      </c>
      <c r="D2441" s="129" t="s">
        <v>32</v>
      </c>
      <c r="E2441" s="129" t="s">
        <v>7041</v>
      </c>
      <c r="F2441" s="126">
        <v>8838456</v>
      </c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243">
        <f t="shared" si="81"/>
        <v>1363.7737608</v>
      </c>
      <c r="W2441" s="152">
        <v>1361</v>
      </c>
      <c r="X2441" s="152">
        <f t="shared" si="82"/>
        <v>1363.7737608</v>
      </c>
      <c r="Y2441" s="11" t="s">
        <v>51</v>
      </c>
      <c r="Z2441" s="209">
        <v>65</v>
      </c>
      <c r="AA2441" s="209">
        <v>18</v>
      </c>
      <c r="AB2441" s="209">
        <v>5</v>
      </c>
      <c r="AC2441" s="209" t="s">
        <v>7146</v>
      </c>
      <c r="AD2441" s="209">
        <v>3136</v>
      </c>
      <c r="AE2441" s="10">
        <f>AE2440+1</f>
        <v>2</v>
      </c>
    </row>
    <row r="2442" spans="1:31" ht="36" hidden="1" customHeight="1">
      <c r="A2442" s="32">
        <v>42</v>
      </c>
      <c r="B2442" s="209" t="s">
        <v>7147</v>
      </c>
      <c r="C2442" s="92" t="s">
        <v>7148</v>
      </c>
      <c r="D2442" s="129" t="s">
        <v>32</v>
      </c>
      <c r="E2442" s="129" t="s">
        <v>3835</v>
      </c>
      <c r="F2442" s="126">
        <v>6547700</v>
      </c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243">
        <f t="shared" si="81"/>
        <v>1010.3101100000001</v>
      </c>
      <c r="W2442" s="152">
        <v>1010.3101100000001</v>
      </c>
      <c r="X2442" s="152">
        <f t="shared" si="82"/>
        <v>1010.3101100000001</v>
      </c>
      <c r="Y2442" s="11" t="s">
        <v>34</v>
      </c>
      <c r="Z2442" s="209">
        <v>65</v>
      </c>
      <c r="AA2442" s="209">
        <v>18</v>
      </c>
      <c r="AB2442" s="209">
        <v>5</v>
      </c>
      <c r="AC2442" s="209"/>
      <c r="AD2442" s="209"/>
    </row>
    <row r="2443" spans="1:31" ht="36" hidden="1" customHeight="1">
      <c r="A2443" s="32">
        <v>43</v>
      </c>
      <c r="B2443" s="209" t="s">
        <v>7149</v>
      </c>
      <c r="C2443" s="364" t="s">
        <v>7150</v>
      </c>
      <c r="D2443" s="129" t="s">
        <v>32</v>
      </c>
      <c r="E2443" s="123" t="s">
        <v>7151</v>
      </c>
      <c r="F2443" s="126">
        <v>9393708</v>
      </c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243">
        <f t="shared" si="81"/>
        <v>1449.4491444</v>
      </c>
      <c r="W2443" s="152">
        <v>2334</v>
      </c>
      <c r="X2443" s="152">
        <f t="shared" si="82"/>
        <v>2334</v>
      </c>
      <c r="Y2443" s="11" t="s">
        <v>34</v>
      </c>
      <c r="Z2443" s="209">
        <v>65</v>
      </c>
      <c r="AA2443" s="209">
        <v>18</v>
      </c>
      <c r="AB2443" s="209">
        <v>5</v>
      </c>
      <c r="AC2443" s="209" t="s">
        <v>7152</v>
      </c>
      <c r="AD2443" s="209">
        <v>3137</v>
      </c>
    </row>
    <row r="2444" spans="1:31" ht="36" hidden="1" customHeight="1">
      <c r="A2444" s="32">
        <v>44</v>
      </c>
      <c r="B2444" s="209" t="s">
        <v>7153</v>
      </c>
      <c r="C2444" s="364" t="s">
        <v>7154</v>
      </c>
      <c r="D2444" s="129" t="s">
        <v>32</v>
      </c>
      <c r="E2444" s="129" t="s">
        <v>7041</v>
      </c>
      <c r="F2444" s="126">
        <v>6543700</v>
      </c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243">
        <f t="shared" si="81"/>
        <v>1009.6929100000001</v>
      </c>
      <c r="W2444" s="152">
        <v>1009.6929100000001</v>
      </c>
      <c r="X2444" s="152">
        <f t="shared" si="82"/>
        <v>1009.6929100000001</v>
      </c>
      <c r="Y2444" s="11" t="s">
        <v>34</v>
      </c>
      <c r="Z2444" s="209">
        <v>65</v>
      </c>
      <c r="AA2444" s="209">
        <v>18</v>
      </c>
      <c r="AB2444" s="209">
        <v>5</v>
      </c>
      <c r="AC2444" s="209"/>
      <c r="AD2444" s="209"/>
    </row>
    <row r="2445" spans="1:31" ht="36" hidden="1" customHeight="1">
      <c r="A2445" s="32">
        <v>45</v>
      </c>
      <c r="B2445" s="209" t="s">
        <v>7155</v>
      </c>
      <c r="C2445" s="364" t="s">
        <v>7156</v>
      </c>
      <c r="D2445" s="129" t="s">
        <v>539</v>
      </c>
      <c r="E2445" s="129" t="s">
        <v>7157</v>
      </c>
      <c r="F2445" s="126">
        <v>3407400</v>
      </c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243">
        <f t="shared" si="81"/>
        <v>525.76182000000006</v>
      </c>
      <c r="W2445" s="152">
        <v>525.76182000000006</v>
      </c>
      <c r="X2445" s="152">
        <f t="shared" si="82"/>
        <v>525.76182000000006</v>
      </c>
      <c r="Y2445" s="129" t="s">
        <v>34</v>
      </c>
      <c r="Z2445" s="209">
        <v>65</v>
      </c>
      <c r="AA2445" s="209">
        <v>18</v>
      </c>
      <c r="AB2445" s="209">
        <v>6</v>
      </c>
      <c r="AC2445" s="209"/>
      <c r="AD2445" s="209"/>
    </row>
    <row r="2446" spans="1:31" ht="36" hidden="1" customHeight="1">
      <c r="A2446" s="32">
        <v>46</v>
      </c>
      <c r="B2446" s="209" t="s">
        <v>7158</v>
      </c>
      <c r="C2446" s="123" t="s">
        <v>7159</v>
      </c>
      <c r="D2446" s="129" t="s">
        <v>32</v>
      </c>
      <c r="E2446" s="123" t="s">
        <v>7160</v>
      </c>
      <c r="F2446" s="128">
        <v>3278290</v>
      </c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243">
        <f t="shared" si="81"/>
        <v>505.84014700000006</v>
      </c>
      <c r="W2446" s="152">
        <v>516</v>
      </c>
      <c r="X2446" s="152">
        <f t="shared" si="82"/>
        <v>516</v>
      </c>
      <c r="Y2446" s="11" t="s">
        <v>34</v>
      </c>
      <c r="Z2446" s="209">
        <v>65</v>
      </c>
      <c r="AA2446" s="209">
        <v>18</v>
      </c>
      <c r="AB2446" s="209">
        <v>5</v>
      </c>
      <c r="AC2446" s="209" t="s">
        <v>7161</v>
      </c>
      <c r="AD2446" s="209">
        <v>3138</v>
      </c>
    </row>
    <row r="2447" spans="1:31" ht="36" hidden="1" customHeight="1">
      <c r="A2447" s="32">
        <v>1</v>
      </c>
      <c r="B2447" s="365" t="s">
        <v>7162</v>
      </c>
      <c r="C2447" s="47" t="s">
        <v>7163</v>
      </c>
      <c r="D2447" s="56" t="s">
        <v>32</v>
      </c>
      <c r="E2447" s="47" t="s">
        <v>6646</v>
      </c>
      <c r="F2447" s="366"/>
      <c r="G2447" s="86"/>
      <c r="H2447" s="13"/>
      <c r="I2447" s="13"/>
      <c r="J2447" s="13"/>
      <c r="K2447" s="13"/>
      <c r="L2447" s="86"/>
      <c r="M2447" s="87"/>
      <c r="N2447" s="86"/>
      <c r="O2447" s="86"/>
      <c r="P2447" s="88"/>
      <c r="Q2447" s="87"/>
      <c r="R2447" s="87"/>
      <c r="S2447" s="86"/>
      <c r="T2447" s="86"/>
      <c r="U2447" s="86"/>
      <c r="V2447" s="243">
        <f t="shared" si="81"/>
        <v>0</v>
      </c>
      <c r="W2447" s="111">
        <v>3741.78</v>
      </c>
      <c r="X2447" s="111">
        <v>3741.78</v>
      </c>
      <c r="Y2447" s="11" t="s">
        <v>34</v>
      </c>
      <c r="Z2447" s="13">
        <v>66</v>
      </c>
      <c r="AA2447" s="13">
        <v>32</v>
      </c>
      <c r="AB2447" s="13">
        <v>5</v>
      </c>
      <c r="AC2447" s="38" t="s">
        <v>7164</v>
      </c>
      <c r="AD2447" s="38">
        <v>1927</v>
      </c>
    </row>
    <row r="2448" spans="1:31" ht="36" hidden="1" customHeight="1">
      <c r="A2448" s="32">
        <v>2</v>
      </c>
      <c r="B2448" s="365" t="s">
        <v>7165</v>
      </c>
      <c r="C2448" s="47" t="s">
        <v>7166</v>
      </c>
      <c r="D2448" s="56" t="s">
        <v>32</v>
      </c>
      <c r="E2448" s="47" t="s">
        <v>3663</v>
      </c>
      <c r="F2448" s="366"/>
      <c r="G2448" s="86"/>
      <c r="H2448" s="13"/>
      <c r="I2448" s="13"/>
      <c r="J2448" s="13"/>
      <c r="K2448" s="13"/>
      <c r="L2448" s="86"/>
      <c r="M2448" s="87"/>
      <c r="N2448" s="86"/>
      <c r="O2448" s="86"/>
      <c r="P2448" s="88"/>
      <c r="Q2448" s="87"/>
      <c r="R2448" s="87"/>
      <c r="S2448" s="86"/>
      <c r="T2448" s="86"/>
      <c r="U2448" s="86"/>
      <c r="V2448" s="243">
        <f t="shared" si="81"/>
        <v>0</v>
      </c>
      <c r="W2448" s="111">
        <v>3013.23</v>
      </c>
      <c r="X2448" s="111">
        <v>3013.23</v>
      </c>
      <c r="Y2448" s="11" t="s">
        <v>34</v>
      </c>
      <c r="Z2448" s="13">
        <v>66</v>
      </c>
      <c r="AA2448" s="13">
        <v>32</v>
      </c>
      <c r="AB2448" s="13">
        <v>5</v>
      </c>
      <c r="AC2448" s="38" t="s">
        <v>7167</v>
      </c>
      <c r="AD2448" s="38">
        <v>1930</v>
      </c>
    </row>
    <row r="2449" spans="1:31" ht="36" hidden="1" customHeight="1">
      <c r="A2449" s="32">
        <v>3</v>
      </c>
      <c r="B2449" s="365" t="s">
        <v>7168</v>
      </c>
      <c r="C2449" s="47" t="s">
        <v>7169</v>
      </c>
      <c r="D2449" s="56" t="s">
        <v>32</v>
      </c>
      <c r="E2449" s="47" t="s">
        <v>7170</v>
      </c>
      <c r="F2449" s="366"/>
      <c r="G2449" s="86"/>
      <c r="H2449" s="13"/>
      <c r="I2449" s="13"/>
      <c r="J2449" s="13"/>
      <c r="K2449" s="13"/>
      <c r="L2449" s="86"/>
      <c r="M2449" s="87"/>
      <c r="N2449" s="86"/>
      <c r="O2449" s="86"/>
      <c r="P2449" s="88"/>
      <c r="Q2449" s="87"/>
      <c r="R2449" s="87"/>
      <c r="S2449" s="86"/>
      <c r="T2449" s="86"/>
      <c r="U2449" s="86"/>
      <c r="V2449" s="243">
        <f t="shared" si="81"/>
        <v>0</v>
      </c>
      <c r="W2449" s="111">
        <v>2393</v>
      </c>
      <c r="X2449" s="111">
        <v>2393</v>
      </c>
      <c r="Y2449" s="11" t="s">
        <v>34</v>
      </c>
      <c r="Z2449" s="13">
        <v>66</v>
      </c>
      <c r="AA2449" s="13">
        <v>32</v>
      </c>
      <c r="AB2449" s="13">
        <v>5</v>
      </c>
      <c r="AC2449" s="38" t="s">
        <v>7171</v>
      </c>
      <c r="AD2449" s="38">
        <v>1929</v>
      </c>
    </row>
    <row r="2450" spans="1:31" ht="36" hidden="1" customHeight="1">
      <c r="A2450" s="32">
        <v>4</v>
      </c>
      <c r="B2450" s="365" t="s">
        <v>7172</v>
      </c>
      <c r="C2450" s="47" t="s">
        <v>7173</v>
      </c>
      <c r="D2450" s="56" t="s">
        <v>32</v>
      </c>
      <c r="E2450" s="47" t="s">
        <v>6646</v>
      </c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243">
        <f t="shared" si="81"/>
        <v>0</v>
      </c>
      <c r="W2450" s="111">
        <v>1386</v>
      </c>
      <c r="X2450" s="111">
        <v>1386</v>
      </c>
      <c r="Y2450" s="11" t="s">
        <v>34</v>
      </c>
      <c r="Z2450" s="13">
        <v>66</v>
      </c>
      <c r="AA2450" s="13">
        <v>32</v>
      </c>
      <c r="AB2450" s="13">
        <v>5</v>
      </c>
      <c r="AC2450" s="38" t="s">
        <v>7174</v>
      </c>
      <c r="AD2450" s="38">
        <v>1928</v>
      </c>
    </row>
    <row r="2451" spans="1:31" ht="36" hidden="1" customHeight="1">
      <c r="A2451" s="32">
        <v>5</v>
      </c>
      <c r="B2451" s="365" t="s">
        <v>7175</v>
      </c>
      <c r="C2451" s="47" t="s">
        <v>7176</v>
      </c>
      <c r="D2451" s="56" t="s">
        <v>32</v>
      </c>
      <c r="E2451" s="47" t="s">
        <v>6646</v>
      </c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243">
        <f t="shared" si="81"/>
        <v>0</v>
      </c>
      <c r="W2451" s="111">
        <v>1563.75</v>
      </c>
      <c r="X2451" s="111">
        <v>1563.75</v>
      </c>
      <c r="Y2451" s="11" t="s">
        <v>34</v>
      </c>
      <c r="Z2451" s="13">
        <v>66</v>
      </c>
      <c r="AA2451" s="13">
        <v>32</v>
      </c>
      <c r="AB2451" s="13">
        <v>5</v>
      </c>
      <c r="AC2451" s="38" t="s">
        <v>7177</v>
      </c>
      <c r="AD2451" s="38">
        <v>3139</v>
      </c>
    </row>
    <row r="2452" spans="1:31" ht="36" hidden="1" customHeight="1">
      <c r="A2452" s="32">
        <v>6</v>
      </c>
      <c r="B2452" s="365" t="s">
        <v>7178</v>
      </c>
      <c r="C2452" s="47" t="s">
        <v>7179</v>
      </c>
      <c r="D2452" s="56" t="s">
        <v>32</v>
      </c>
      <c r="E2452" s="47" t="s">
        <v>6646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243">
        <f t="shared" si="81"/>
        <v>0</v>
      </c>
      <c r="W2452" s="111">
        <v>1259.8399999999999</v>
      </c>
      <c r="X2452" s="111">
        <v>1259.8399999999999</v>
      </c>
      <c r="Y2452" s="11" t="s">
        <v>34</v>
      </c>
      <c r="Z2452" s="13">
        <v>66</v>
      </c>
      <c r="AA2452" s="13">
        <v>32</v>
      </c>
      <c r="AB2452" s="13">
        <v>5</v>
      </c>
      <c r="AC2452" s="38" t="s">
        <v>7180</v>
      </c>
      <c r="AD2452" s="38">
        <v>1931</v>
      </c>
    </row>
    <row r="2453" spans="1:31" ht="36" hidden="1" customHeight="1">
      <c r="A2453" s="32">
        <v>7</v>
      </c>
      <c r="B2453" s="365" t="s">
        <v>7181</v>
      </c>
      <c r="C2453" s="47" t="s">
        <v>7182</v>
      </c>
      <c r="D2453" s="56" t="s">
        <v>32</v>
      </c>
      <c r="E2453" s="47" t="s">
        <v>7183</v>
      </c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243">
        <f t="shared" si="81"/>
        <v>0</v>
      </c>
      <c r="W2453" s="111">
        <v>3217.2</v>
      </c>
      <c r="X2453" s="111">
        <v>3217.2</v>
      </c>
      <c r="Y2453" s="11" t="s">
        <v>34</v>
      </c>
      <c r="Z2453" s="13">
        <v>66</v>
      </c>
      <c r="AA2453" s="13">
        <v>32</v>
      </c>
      <c r="AB2453" s="13">
        <v>5</v>
      </c>
      <c r="AC2453" s="13"/>
      <c r="AD2453" s="13"/>
    </row>
    <row r="2454" spans="1:31" ht="36" hidden="1" customHeight="1">
      <c r="A2454" s="32">
        <v>8</v>
      </c>
      <c r="B2454" s="365" t="s">
        <v>7184</v>
      </c>
      <c r="C2454" s="47" t="s">
        <v>7185</v>
      </c>
      <c r="D2454" s="56" t="s">
        <v>32</v>
      </c>
      <c r="E2454" s="47" t="s">
        <v>6646</v>
      </c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243">
        <f t="shared" si="81"/>
        <v>0</v>
      </c>
      <c r="W2454" s="111">
        <v>1229.71</v>
      </c>
      <c r="X2454" s="111">
        <v>1229.71</v>
      </c>
      <c r="Y2454" s="11" t="s">
        <v>34</v>
      </c>
      <c r="Z2454" s="13">
        <v>66</v>
      </c>
      <c r="AA2454" s="13">
        <v>32</v>
      </c>
      <c r="AB2454" s="13">
        <v>5</v>
      </c>
      <c r="AC2454" s="13"/>
      <c r="AD2454" s="13"/>
    </row>
    <row r="2455" spans="1:31" ht="36" hidden="1" customHeight="1">
      <c r="A2455" s="32">
        <v>9</v>
      </c>
      <c r="B2455" s="13" t="s">
        <v>7186</v>
      </c>
      <c r="C2455" s="13" t="s">
        <v>7187</v>
      </c>
      <c r="D2455" s="56" t="s">
        <v>32</v>
      </c>
      <c r="E2455" s="47" t="s">
        <v>6646</v>
      </c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243">
        <f t="shared" si="81"/>
        <v>0</v>
      </c>
      <c r="W2455" s="36">
        <v>1386</v>
      </c>
      <c r="X2455" s="36">
        <v>1386</v>
      </c>
      <c r="Y2455" s="11" t="s">
        <v>51</v>
      </c>
      <c r="Z2455" s="13">
        <v>66</v>
      </c>
      <c r="AA2455" s="13">
        <v>32</v>
      </c>
      <c r="AB2455" s="13">
        <v>5</v>
      </c>
      <c r="AC2455" s="38"/>
      <c r="AD2455" s="38"/>
    </row>
    <row r="2456" spans="1:31" ht="36" hidden="1" customHeight="1">
      <c r="A2456" s="32">
        <v>10</v>
      </c>
      <c r="B2456" s="13" t="s">
        <v>7188</v>
      </c>
      <c r="C2456" s="13" t="s">
        <v>7189</v>
      </c>
      <c r="D2456" s="56" t="s">
        <v>32</v>
      </c>
      <c r="E2456" s="47" t="s">
        <v>6646</v>
      </c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243">
        <f t="shared" si="81"/>
        <v>0</v>
      </c>
      <c r="W2456" s="36">
        <v>1230</v>
      </c>
      <c r="X2456" s="36">
        <v>1230</v>
      </c>
      <c r="Y2456" s="11" t="s">
        <v>51</v>
      </c>
      <c r="Z2456" s="13">
        <v>66</v>
      </c>
      <c r="AA2456" s="13">
        <v>32</v>
      </c>
      <c r="AB2456" s="13">
        <v>5</v>
      </c>
      <c r="AC2456" s="38" t="s">
        <v>7190</v>
      </c>
      <c r="AD2456" s="38">
        <v>3140</v>
      </c>
    </row>
    <row r="2457" spans="1:31" ht="36" hidden="1" customHeight="1">
      <c r="A2457" s="32">
        <v>1</v>
      </c>
      <c r="B2457" s="46" t="s">
        <v>7191</v>
      </c>
      <c r="C2457" s="367" t="s">
        <v>7192</v>
      </c>
      <c r="D2457" s="368" t="s">
        <v>32</v>
      </c>
      <c r="E2457" s="47" t="s">
        <v>6646</v>
      </c>
      <c r="F2457" s="111">
        <v>33947020</v>
      </c>
      <c r="G2457" s="86"/>
      <c r="H2457" s="13"/>
      <c r="I2457" s="13"/>
      <c r="J2457" s="13"/>
      <c r="K2457" s="13"/>
      <c r="L2457" s="86"/>
      <c r="M2457" s="87"/>
      <c r="N2457" s="86"/>
      <c r="O2457" s="86"/>
      <c r="P2457" s="88"/>
      <c r="Q2457" s="87"/>
      <c r="R2457" s="87"/>
      <c r="S2457" s="86"/>
      <c r="T2457" s="86"/>
      <c r="U2457" s="86"/>
      <c r="V2457" s="243">
        <f t="shared" si="81"/>
        <v>5238.0251860000008</v>
      </c>
      <c r="W2457" s="111">
        <v>5238.0251860000008</v>
      </c>
      <c r="X2457" s="111">
        <v>5238.0251860000008</v>
      </c>
      <c r="Y2457" s="11" t="s">
        <v>34</v>
      </c>
      <c r="Z2457" s="47">
        <v>67</v>
      </c>
      <c r="AA2457" s="47">
        <v>54</v>
      </c>
      <c r="AB2457" s="47">
        <v>5</v>
      </c>
      <c r="AC2457" s="47" t="s">
        <v>7193</v>
      </c>
      <c r="AD2457" s="47" t="s">
        <v>7194</v>
      </c>
    </row>
    <row r="2458" spans="1:31" ht="36" hidden="1" customHeight="1">
      <c r="A2458" s="32">
        <v>2</v>
      </c>
      <c r="B2458" s="46" t="s">
        <v>7195</v>
      </c>
      <c r="C2458" s="369" t="s">
        <v>7196</v>
      </c>
      <c r="D2458" s="368" t="s">
        <v>32</v>
      </c>
      <c r="E2458" s="47" t="s">
        <v>6646</v>
      </c>
      <c r="F2458" s="111">
        <v>40319400</v>
      </c>
      <c r="G2458" s="86"/>
      <c r="H2458" s="13"/>
      <c r="I2458" s="13"/>
      <c r="J2458" s="13"/>
      <c r="K2458" s="13"/>
      <c r="L2458" s="86"/>
      <c r="M2458" s="87"/>
      <c r="N2458" s="86"/>
      <c r="O2458" s="86"/>
      <c r="P2458" s="88"/>
      <c r="Q2458" s="87"/>
      <c r="R2458" s="87"/>
      <c r="S2458" s="86"/>
      <c r="T2458" s="86"/>
      <c r="U2458" s="86"/>
      <c r="V2458" s="243">
        <f t="shared" si="81"/>
        <v>6221.2834200000007</v>
      </c>
      <c r="W2458" s="111">
        <v>6221.2834200000007</v>
      </c>
      <c r="X2458" s="111">
        <v>6221.2834200000007</v>
      </c>
      <c r="Y2458" s="11" t="s">
        <v>34</v>
      </c>
      <c r="Z2458" s="47">
        <v>67</v>
      </c>
      <c r="AA2458" s="47">
        <v>54</v>
      </c>
      <c r="AB2458" s="47">
        <v>5</v>
      </c>
      <c r="AC2458" s="47" t="s">
        <v>7197</v>
      </c>
      <c r="AD2458" s="47" t="s">
        <v>7198</v>
      </c>
    </row>
    <row r="2459" spans="1:31" ht="36" hidden="1" customHeight="1">
      <c r="A2459" s="32">
        <v>3</v>
      </c>
      <c r="B2459" s="118" t="s">
        <v>7199</v>
      </c>
      <c r="C2459" s="370" t="s">
        <v>7200</v>
      </c>
      <c r="D2459" s="368" t="s">
        <v>32</v>
      </c>
      <c r="E2459" s="47" t="s">
        <v>6646</v>
      </c>
      <c r="F2459" s="111">
        <v>9859300</v>
      </c>
      <c r="G2459" s="86"/>
      <c r="H2459" s="13"/>
      <c r="I2459" s="13"/>
      <c r="J2459" s="13"/>
      <c r="K2459" s="13"/>
      <c r="L2459" s="86"/>
      <c r="M2459" s="87"/>
      <c r="N2459" s="86"/>
      <c r="O2459" s="86"/>
      <c r="P2459" s="88"/>
      <c r="Q2459" s="87"/>
      <c r="R2459" s="87"/>
      <c r="S2459" s="86"/>
      <c r="T2459" s="86"/>
      <c r="U2459" s="86"/>
      <c r="V2459" s="243">
        <f t="shared" si="81"/>
        <v>1521.28999</v>
      </c>
      <c r="W2459" s="111">
        <v>1521.28999</v>
      </c>
      <c r="X2459" s="111">
        <v>1521.28999</v>
      </c>
      <c r="Y2459" s="11" t="s">
        <v>34</v>
      </c>
      <c r="Z2459" s="47">
        <v>67</v>
      </c>
      <c r="AA2459" s="47">
        <v>54</v>
      </c>
      <c r="AB2459" s="47">
        <v>5</v>
      </c>
      <c r="AC2459" s="47" t="s">
        <v>7201</v>
      </c>
      <c r="AD2459" s="47" t="s">
        <v>7202</v>
      </c>
    </row>
    <row r="2460" spans="1:31" ht="36" hidden="1" customHeight="1">
      <c r="A2460" s="32">
        <v>4</v>
      </c>
      <c r="B2460" s="118" t="s">
        <v>7203</v>
      </c>
      <c r="C2460" s="118" t="s">
        <v>7204</v>
      </c>
      <c r="D2460" s="368" t="s">
        <v>32</v>
      </c>
      <c r="E2460" s="47" t="s">
        <v>6646</v>
      </c>
      <c r="F2460" s="111">
        <v>15757800</v>
      </c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243">
        <f t="shared" si="81"/>
        <v>2431.4285400000003</v>
      </c>
      <c r="W2460" s="111">
        <v>2431.4285400000003</v>
      </c>
      <c r="X2460" s="111">
        <v>2431.4285400000003</v>
      </c>
      <c r="Y2460" s="11" t="s">
        <v>34</v>
      </c>
      <c r="Z2460" s="47">
        <v>67</v>
      </c>
      <c r="AA2460" s="47">
        <v>54</v>
      </c>
      <c r="AB2460" s="47">
        <v>5</v>
      </c>
      <c r="AC2460" s="47" t="s">
        <v>7205</v>
      </c>
      <c r="AD2460" s="47" t="s">
        <v>7206</v>
      </c>
      <c r="AE2460" s="10">
        <f>AE2459+1</f>
        <v>1</v>
      </c>
    </row>
    <row r="2461" spans="1:31" ht="36" hidden="1" customHeight="1">
      <c r="A2461" s="32">
        <v>5</v>
      </c>
      <c r="B2461" s="118" t="s">
        <v>7207</v>
      </c>
      <c r="C2461" s="46" t="s">
        <v>7208</v>
      </c>
      <c r="D2461" s="368" t="s">
        <v>32</v>
      </c>
      <c r="E2461" s="47" t="s">
        <v>6646</v>
      </c>
      <c r="F2461" s="111">
        <v>9697500</v>
      </c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243">
        <f t="shared" si="81"/>
        <v>1496.3242500000001</v>
      </c>
      <c r="W2461" s="111">
        <v>1496.3242500000001</v>
      </c>
      <c r="X2461" s="111">
        <v>1496.3242500000001</v>
      </c>
      <c r="Y2461" s="11" t="s">
        <v>34</v>
      </c>
      <c r="Z2461" s="47">
        <v>67</v>
      </c>
      <c r="AA2461" s="47">
        <v>54</v>
      </c>
      <c r="AB2461" s="47">
        <v>5</v>
      </c>
      <c r="AC2461" s="47" t="s">
        <v>7209</v>
      </c>
      <c r="AD2461" s="47">
        <v>1936</v>
      </c>
    </row>
    <row r="2462" spans="1:31" ht="36" hidden="1" customHeight="1">
      <c r="A2462" s="32">
        <v>6</v>
      </c>
      <c r="B2462" s="46" t="s">
        <v>7210</v>
      </c>
      <c r="C2462" s="118" t="s">
        <v>7211</v>
      </c>
      <c r="D2462" s="368" t="s">
        <v>32</v>
      </c>
      <c r="E2462" s="47" t="s">
        <v>6646</v>
      </c>
      <c r="F2462" s="111">
        <v>15551499</v>
      </c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243">
        <f t="shared" ref="V2462:V2474" si="83">0.0001543*F2462+0.7*G2462+ 0.7*H2462+0.6*I2462+0.5*J2462+1.02*K2462+0.00088*L2462+0.99*M2462+0.00094*N2462+1.05*O2462+0.00083*P2462+1.09*Q2462+0.0009*R2462+1.09*S2462+1*T2462+0*U2462</f>
        <v>2399.5962957000002</v>
      </c>
      <c r="W2462" s="111">
        <v>2399.5962957000002</v>
      </c>
      <c r="X2462" s="111">
        <v>2399.5962957000002</v>
      </c>
      <c r="Y2462" s="11" t="s">
        <v>34</v>
      </c>
      <c r="Z2462" s="47">
        <v>67</v>
      </c>
      <c r="AA2462" s="47">
        <v>54</v>
      </c>
      <c r="AB2462" s="47">
        <v>5</v>
      </c>
      <c r="AC2462" s="47" t="s">
        <v>7212</v>
      </c>
      <c r="AD2462" s="47" t="s">
        <v>7213</v>
      </c>
    </row>
    <row r="2463" spans="1:31" ht="36" hidden="1" customHeight="1">
      <c r="A2463" s="32">
        <v>7</v>
      </c>
      <c r="B2463" s="118" t="s">
        <v>7214</v>
      </c>
      <c r="C2463" s="369" t="s">
        <v>7215</v>
      </c>
      <c r="D2463" s="368" t="s">
        <v>1244</v>
      </c>
      <c r="E2463" s="47" t="s">
        <v>7216</v>
      </c>
      <c r="F2463" s="111">
        <v>8311100</v>
      </c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243">
        <f t="shared" si="83"/>
        <v>1282.40273</v>
      </c>
      <c r="W2463" s="111">
        <v>1282.40273</v>
      </c>
      <c r="X2463" s="111">
        <v>1282.40273</v>
      </c>
      <c r="Y2463" s="47" t="s">
        <v>34</v>
      </c>
      <c r="Z2463" s="47">
        <v>67</v>
      </c>
      <c r="AA2463" s="47">
        <v>54</v>
      </c>
      <c r="AB2463" s="47">
        <v>3</v>
      </c>
      <c r="AC2463" s="47"/>
      <c r="AD2463" s="47"/>
    </row>
    <row r="2464" spans="1:31" ht="36" hidden="1" customHeight="1">
      <c r="A2464" s="32">
        <v>8</v>
      </c>
      <c r="B2464" s="118" t="s">
        <v>7217</v>
      </c>
      <c r="C2464" s="369" t="s">
        <v>7218</v>
      </c>
      <c r="D2464" s="368" t="s">
        <v>32</v>
      </c>
      <c r="E2464" s="47" t="s">
        <v>7219</v>
      </c>
      <c r="F2464" s="111">
        <v>6879100</v>
      </c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243">
        <f t="shared" si="83"/>
        <v>1061.4451300000001</v>
      </c>
      <c r="W2464" s="111">
        <v>1061.4451300000001</v>
      </c>
      <c r="X2464" s="111">
        <v>1061.4451300000001</v>
      </c>
      <c r="Y2464" s="11" t="s">
        <v>34</v>
      </c>
      <c r="Z2464" s="47">
        <v>67</v>
      </c>
      <c r="AA2464" s="47">
        <v>54</v>
      </c>
      <c r="AB2464" s="47">
        <v>5</v>
      </c>
      <c r="AC2464" s="47"/>
      <c r="AD2464" s="47"/>
    </row>
    <row r="2465" spans="1:30" ht="36" hidden="1" customHeight="1">
      <c r="A2465" s="32">
        <v>9</v>
      </c>
      <c r="B2465" s="118" t="s">
        <v>7220</v>
      </c>
      <c r="C2465" s="369" t="s">
        <v>7221</v>
      </c>
      <c r="D2465" s="47" t="s">
        <v>539</v>
      </c>
      <c r="E2465" s="47" t="s">
        <v>1538</v>
      </c>
      <c r="F2465" s="19">
        <v>4442389</v>
      </c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243">
        <f t="shared" si="83"/>
        <v>685.46062270000004</v>
      </c>
      <c r="W2465" s="111">
        <v>685.46062270000004</v>
      </c>
      <c r="X2465" s="111">
        <v>685.46062270000004</v>
      </c>
      <c r="Y2465" s="47" t="s">
        <v>34</v>
      </c>
      <c r="Z2465" s="47">
        <v>67</v>
      </c>
      <c r="AA2465" s="47">
        <v>54</v>
      </c>
      <c r="AB2465" s="47">
        <v>6</v>
      </c>
      <c r="AC2465" s="47"/>
      <c r="AD2465" s="47"/>
    </row>
    <row r="2466" spans="1:30" ht="36" hidden="1" customHeight="1">
      <c r="A2466" s="32">
        <v>1</v>
      </c>
      <c r="B2466" s="371" t="s">
        <v>7222</v>
      </c>
      <c r="C2466" s="371" t="s">
        <v>7223</v>
      </c>
      <c r="D2466" s="56" t="s">
        <v>32</v>
      </c>
      <c r="E2466" s="372" t="s">
        <v>6646</v>
      </c>
      <c r="F2466" s="373">
        <v>36828700</v>
      </c>
      <c r="G2466" s="86"/>
      <c r="H2466" s="13"/>
      <c r="I2466" s="13"/>
      <c r="J2466" s="13"/>
      <c r="K2466" s="374">
        <v>295.2</v>
      </c>
      <c r="L2466" s="86"/>
      <c r="M2466" s="87"/>
      <c r="N2466" s="86"/>
      <c r="O2466" s="86"/>
      <c r="P2466" s="88"/>
      <c r="Q2466" s="87"/>
      <c r="R2466" s="374"/>
      <c r="S2466" s="86"/>
      <c r="T2466" s="86"/>
      <c r="U2466" s="86"/>
      <c r="V2466" s="243">
        <f t="shared" si="83"/>
        <v>5983.7724100000005</v>
      </c>
      <c r="W2466" s="375">
        <v>4349</v>
      </c>
      <c r="X2466" s="375">
        <f>IF(Y2466="EVN",V2466,W2466)</f>
        <v>5983.7724100000005</v>
      </c>
      <c r="Y2466" s="11" t="s">
        <v>51</v>
      </c>
      <c r="Z2466" s="13">
        <v>68</v>
      </c>
      <c r="AA2466" s="13">
        <v>16</v>
      </c>
      <c r="AB2466" s="13">
        <v>5</v>
      </c>
      <c r="AC2466" s="38" t="s">
        <v>7224</v>
      </c>
      <c r="AD2466" s="38">
        <v>1938</v>
      </c>
    </row>
    <row r="2467" spans="1:30" ht="36" hidden="1" customHeight="1">
      <c r="A2467" s="32">
        <v>2</v>
      </c>
      <c r="B2467" s="371" t="s">
        <v>7225</v>
      </c>
      <c r="C2467" s="371" t="s">
        <v>7226</v>
      </c>
      <c r="D2467" s="56" t="s">
        <v>32</v>
      </c>
      <c r="E2467" s="372" t="s">
        <v>6646</v>
      </c>
      <c r="F2467" s="373">
        <v>37350000</v>
      </c>
      <c r="G2467" s="86"/>
      <c r="H2467" s="13"/>
      <c r="I2467" s="13"/>
      <c r="J2467" s="13"/>
      <c r="K2467" s="374">
        <v>54</v>
      </c>
      <c r="L2467" s="86"/>
      <c r="M2467" s="87"/>
      <c r="N2467" s="86"/>
      <c r="O2467" s="86"/>
      <c r="P2467" s="88"/>
      <c r="Q2467" s="87"/>
      <c r="R2467" s="374"/>
      <c r="S2467" s="86"/>
      <c r="T2467" s="86"/>
      <c r="U2467" s="86"/>
      <c r="V2467" s="243">
        <f t="shared" si="83"/>
        <v>5818.1850000000004</v>
      </c>
      <c r="W2467" s="375">
        <v>5818</v>
      </c>
      <c r="X2467" s="375">
        <f t="shared" ref="X2467:X2473" si="84">IF(Y2467="EVN",V2467,W2467)</f>
        <v>5818</v>
      </c>
      <c r="Y2467" s="11" t="s">
        <v>34</v>
      </c>
      <c r="Z2467" s="13">
        <v>68</v>
      </c>
      <c r="AA2467" s="13">
        <v>16</v>
      </c>
      <c r="AB2467" s="13">
        <v>5</v>
      </c>
      <c r="AC2467" s="38" t="s">
        <v>7227</v>
      </c>
      <c r="AD2467" s="38">
        <v>1939</v>
      </c>
    </row>
    <row r="2468" spans="1:30" ht="36" hidden="1" customHeight="1">
      <c r="A2468" s="32">
        <v>3</v>
      </c>
      <c r="B2468" s="376" t="s">
        <v>7228</v>
      </c>
      <c r="C2468" s="371" t="s">
        <v>7229</v>
      </c>
      <c r="D2468" s="56" t="s">
        <v>32</v>
      </c>
      <c r="E2468" s="372" t="s">
        <v>7230</v>
      </c>
      <c r="F2468" s="373">
        <v>20700000</v>
      </c>
      <c r="G2468" s="86"/>
      <c r="H2468" s="13"/>
      <c r="I2468" s="13"/>
      <c r="J2468" s="13"/>
      <c r="K2468" s="377">
        <v>641</v>
      </c>
      <c r="L2468" s="86"/>
      <c r="M2468" s="87"/>
      <c r="N2468" s="86"/>
      <c r="O2468" s="86"/>
      <c r="P2468" s="88"/>
      <c r="Q2468" s="87"/>
      <c r="R2468" s="377">
        <f>1451*10^6</f>
        <v>1451000000</v>
      </c>
      <c r="S2468" s="86"/>
      <c r="T2468" s="86"/>
      <c r="U2468" s="86"/>
      <c r="V2468" s="243">
        <f t="shared" si="83"/>
        <v>1309747.83</v>
      </c>
      <c r="W2468" s="147">
        <v>1309748</v>
      </c>
      <c r="X2468" s="375">
        <f t="shared" si="84"/>
        <v>1309748</v>
      </c>
      <c r="Y2468" s="11" t="s">
        <v>34</v>
      </c>
      <c r="Z2468" s="13">
        <v>68</v>
      </c>
      <c r="AA2468" s="13">
        <v>16</v>
      </c>
      <c r="AB2468" s="13">
        <v>5</v>
      </c>
      <c r="AC2468" s="38" t="s">
        <v>7231</v>
      </c>
      <c r="AD2468" s="38">
        <v>2230</v>
      </c>
    </row>
    <row r="2469" spans="1:30" ht="36" hidden="1" customHeight="1">
      <c r="A2469" s="32">
        <v>4</v>
      </c>
      <c r="B2469" s="371" t="s">
        <v>7232</v>
      </c>
      <c r="C2469" s="371" t="s">
        <v>7233</v>
      </c>
      <c r="D2469" s="56" t="s">
        <v>32</v>
      </c>
      <c r="E2469" s="372" t="s">
        <v>6646</v>
      </c>
      <c r="F2469" s="373">
        <v>18670000</v>
      </c>
      <c r="G2469" s="86"/>
      <c r="H2469" s="13"/>
      <c r="I2469" s="13"/>
      <c r="J2469" s="13"/>
      <c r="K2469" s="378">
        <v>29.66</v>
      </c>
      <c r="L2469" s="86"/>
      <c r="M2469" s="87"/>
      <c r="N2469" s="86"/>
      <c r="O2469" s="86"/>
      <c r="P2469" s="88"/>
      <c r="Q2469" s="87"/>
      <c r="R2469" s="374"/>
      <c r="S2469" s="86"/>
      <c r="T2469" s="86"/>
      <c r="U2469" s="86"/>
      <c r="V2469" s="243">
        <f t="shared" si="83"/>
        <v>2911.0342000000005</v>
      </c>
      <c r="W2469" s="375">
        <v>2911</v>
      </c>
      <c r="X2469" s="375">
        <f t="shared" si="84"/>
        <v>2911</v>
      </c>
      <c r="Y2469" s="11" t="s">
        <v>34</v>
      </c>
      <c r="Z2469" s="13">
        <v>68</v>
      </c>
      <c r="AA2469" s="13">
        <v>16</v>
      </c>
      <c r="AB2469" s="13">
        <v>5</v>
      </c>
      <c r="AC2469" s="38" t="s">
        <v>7234</v>
      </c>
      <c r="AD2469" s="38">
        <v>1940</v>
      </c>
    </row>
    <row r="2470" spans="1:30" ht="36" hidden="1" customHeight="1">
      <c r="A2470" s="32">
        <v>5</v>
      </c>
      <c r="B2470" s="371" t="s">
        <v>7235</v>
      </c>
      <c r="C2470" s="371" t="s">
        <v>7236</v>
      </c>
      <c r="D2470" s="56" t="s">
        <v>32</v>
      </c>
      <c r="E2470" s="372" t="s">
        <v>7237</v>
      </c>
      <c r="F2470" s="373">
        <v>158130000</v>
      </c>
      <c r="G2470" s="350"/>
      <c r="H2470" s="13"/>
      <c r="I2470" s="13"/>
      <c r="J2470" s="13"/>
      <c r="K2470" s="374"/>
      <c r="L2470" s="350"/>
      <c r="M2470" s="87"/>
      <c r="N2470" s="350"/>
      <c r="O2470" s="350"/>
      <c r="P2470" s="87"/>
      <c r="Q2470" s="87"/>
      <c r="R2470" s="374">
        <f>506.7*10^6</f>
        <v>506700000</v>
      </c>
      <c r="S2470" s="350"/>
      <c r="T2470" s="350"/>
      <c r="U2470" s="350"/>
      <c r="V2470" s="243">
        <f t="shared" si="83"/>
        <v>480429.45900000003</v>
      </c>
      <c r="W2470" s="375">
        <v>480.42899999999997</v>
      </c>
      <c r="X2470" s="375">
        <f t="shared" si="84"/>
        <v>480.42899999999997</v>
      </c>
      <c r="Y2470" s="11" t="s">
        <v>34</v>
      </c>
      <c r="Z2470" s="13">
        <v>68</v>
      </c>
      <c r="AA2470" s="13">
        <v>16</v>
      </c>
      <c r="AB2470" s="13">
        <v>5</v>
      </c>
      <c r="AC2470" s="38" t="s">
        <v>7238</v>
      </c>
      <c r="AD2470" s="38">
        <v>1941</v>
      </c>
    </row>
    <row r="2471" spans="1:30" ht="36" hidden="1" customHeight="1">
      <c r="A2471" s="32">
        <v>6</v>
      </c>
      <c r="B2471" s="379" t="s">
        <v>7239</v>
      </c>
      <c r="C2471" s="173" t="s">
        <v>7240</v>
      </c>
      <c r="D2471" s="56" t="s">
        <v>32</v>
      </c>
      <c r="E2471" s="372" t="s">
        <v>6646</v>
      </c>
      <c r="F2471" s="373">
        <v>8808528</v>
      </c>
      <c r="G2471" s="354"/>
      <c r="H2471" s="13"/>
      <c r="I2471" s="13"/>
      <c r="J2471" s="13"/>
      <c r="K2471" s="374"/>
      <c r="L2471" s="354">
        <v>66080</v>
      </c>
      <c r="M2471" s="355"/>
      <c r="N2471" s="354"/>
      <c r="O2471" s="354"/>
      <c r="P2471" s="352"/>
      <c r="Q2471" s="355"/>
      <c r="R2471" s="374"/>
      <c r="S2471" s="354"/>
      <c r="T2471" s="354"/>
      <c r="U2471" s="354"/>
      <c r="V2471" s="243">
        <f t="shared" si="83"/>
        <v>1417.3062704000001</v>
      </c>
      <c r="W2471" s="375">
        <v>1417</v>
      </c>
      <c r="X2471" s="375">
        <f t="shared" si="84"/>
        <v>1417</v>
      </c>
      <c r="Y2471" s="11" t="s">
        <v>34</v>
      </c>
      <c r="Z2471" s="13">
        <v>68</v>
      </c>
      <c r="AA2471" s="13">
        <v>16</v>
      </c>
      <c r="AB2471" s="13">
        <v>5</v>
      </c>
      <c r="AC2471" s="38" t="s">
        <v>7241</v>
      </c>
      <c r="AD2471" s="38">
        <v>1942</v>
      </c>
    </row>
    <row r="2472" spans="1:30" ht="36" hidden="1" customHeight="1">
      <c r="A2472" s="32">
        <v>7</v>
      </c>
      <c r="B2472" s="379" t="s">
        <v>7242</v>
      </c>
      <c r="C2472" s="173" t="s">
        <v>7243</v>
      </c>
      <c r="D2472" s="56" t="s">
        <v>32</v>
      </c>
      <c r="E2472" s="372" t="s">
        <v>7244</v>
      </c>
      <c r="F2472" s="373">
        <v>8020300</v>
      </c>
      <c r="G2472" s="350"/>
      <c r="H2472" s="13"/>
      <c r="I2472" s="13"/>
      <c r="J2472" s="13"/>
      <c r="K2472" s="374"/>
      <c r="L2472" s="350"/>
      <c r="M2472" s="87"/>
      <c r="N2472" s="350"/>
      <c r="O2472" s="356"/>
      <c r="P2472" s="88"/>
      <c r="Q2472" s="87"/>
      <c r="R2472" s="374"/>
      <c r="S2472" s="350"/>
      <c r="T2472" s="350"/>
      <c r="U2472" s="350"/>
      <c r="V2472" s="243">
        <f t="shared" si="83"/>
        <v>1237.5322900000001</v>
      </c>
      <c r="W2472" s="375">
        <v>1238</v>
      </c>
      <c r="X2472" s="375">
        <f t="shared" si="84"/>
        <v>1238</v>
      </c>
      <c r="Y2472" s="11" t="s">
        <v>34</v>
      </c>
      <c r="Z2472" s="13">
        <v>68</v>
      </c>
      <c r="AA2472" s="13">
        <v>16</v>
      </c>
      <c r="AB2472" s="13">
        <v>5</v>
      </c>
      <c r="AC2472" s="38" t="s">
        <v>7245</v>
      </c>
      <c r="AD2472" s="38">
        <v>1943</v>
      </c>
    </row>
    <row r="2473" spans="1:30" ht="36" hidden="1" customHeight="1">
      <c r="A2473" s="32">
        <v>8</v>
      </c>
      <c r="B2473" s="379" t="s">
        <v>7246</v>
      </c>
      <c r="C2473" s="173" t="s">
        <v>7223</v>
      </c>
      <c r="D2473" s="56" t="s">
        <v>32</v>
      </c>
      <c r="E2473" s="372" t="s">
        <v>6646</v>
      </c>
      <c r="F2473" s="380">
        <v>8219400</v>
      </c>
      <c r="G2473" s="354"/>
      <c r="H2473" s="13"/>
      <c r="I2473" s="13"/>
      <c r="J2473" s="13"/>
      <c r="K2473" s="374">
        <v>101.57</v>
      </c>
      <c r="L2473" s="354"/>
      <c r="M2473" s="355"/>
      <c r="N2473" s="354"/>
      <c r="O2473" s="357"/>
      <c r="P2473" s="358"/>
      <c r="Q2473" s="355"/>
      <c r="R2473" s="374"/>
      <c r="S2473" s="354"/>
      <c r="T2473" s="354"/>
      <c r="U2473" s="354"/>
      <c r="V2473" s="243">
        <f t="shared" si="83"/>
        <v>1371.85482</v>
      </c>
      <c r="W2473" s="375">
        <v>1372</v>
      </c>
      <c r="X2473" s="375">
        <f t="shared" si="84"/>
        <v>1372</v>
      </c>
      <c r="Y2473" s="11" t="s">
        <v>34</v>
      </c>
      <c r="Z2473" s="13">
        <v>68</v>
      </c>
      <c r="AA2473" s="13">
        <v>16</v>
      </c>
      <c r="AB2473" s="13">
        <v>5</v>
      </c>
      <c r="AC2473" s="38" t="s">
        <v>7247</v>
      </c>
      <c r="AD2473" s="38">
        <v>3144</v>
      </c>
    </row>
    <row r="2474" spans="1:30" ht="36" hidden="1" customHeight="1">
      <c r="A2474" s="32">
        <v>9</v>
      </c>
      <c r="B2474" s="47" t="s">
        <v>7248</v>
      </c>
      <c r="C2474" s="47" t="s">
        <v>7249</v>
      </c>
      <c r="D2474" s="48" t="s">
        <v>539</v>
      </c>
      <c r="E2474" s="47" t="s">
        <v>7250</v>
      </c>
      <c r="F2474" s="111">
        <v>3763700</v>
      </c>
      <c r="G2474" s="354"/>
      <c r="H2474" s="13"/>
      <c r="I2474" s="13"/>
      <c r="J2474" s="13"/>
      <c r="K2474" s="34"/>
      <c r="L2474" s="354">
        <v>3225</v>
      </c>
      <c r="M2474" s="355"/>
      <c r="N2474" s="354"/>
      <c r="O2474" s="357"/>
      <c r="P2474" s="352"/>
      <c r="Q2474" s="355"/>
      <c r="R2474" s="355"/>
      <c r="S2474" s="354"/>
      <c r="T2474" s="354"/>
      <c r="U2474" s="354"/>
      <c r="V2474" s="243">
        <f t="shared" si="83"/>
        <v>583.57691</v>
      </c>
      <c r="W2474" s="147" t="s">
        <v>7251</v>
      </c>
      <c r="X2474" s="147" t="s">
        <v>7251</v>
      </c>
      <c r="Y2474" s="47" t="s">
        <v>34</v>
      </c>
      <c r="Z2474" s="13" t="e">
        <f>#REF!</f>
        <v>#REF!</v>
      </c>
      <c r="AA2474" s="13" t="e">
        <f>#REF!</f>
        <v>#REF!</v>
      </c>
      <c r="AB2474" s="13">
        <v>6</v>
      </c>
      <c r="AC2474" s="13"/>
      <c r="AD2474" s="13"/>
    </row>
    <row r="2475" spans="1:30" ht="36" hidden="1" customHeight="1">
      <c r="A2475" s="32">
        <v>1</v>
      </c>
      <c r="B2475" s="356" t="s">
        <v>7252</v>
      </c>
      <c r="C2475" s="356" t="s">
        <v>7253</v>
      </c>
      <c r="D2475" s="56" t="s">
        <v>32</v>
      </c>
      <c r="E2475" s="123" t="s">
        <v>1758</v>
      </c>
      <c r="F2475" s="366">
        <v>13530500</v>
      </c>
      <c r="G2475" s="86"/>
      <c r="H2475" s="13"/>
      <c r="I2475" s="13"/>
      <c r="J2475" s="13"/>
      <c r="K2475" s="13"/>
      <c r="L2475" s="86"/>
      <c r="M2475" s="87"/>
      <c r="N2475" s="86"/>
      <c r="O2475" s="86"/>
      <c r="P2475" s="88"/>
      <c r="Q2475" s="87"/>
      <c r="R2475" s="87"/>
      <c r="S2475" s="86"/>
      <c r="T2475" s="86"/>
      <c r="U2475" s="86"/>
      <c r="V2475" s="243">
        <f>0.0001543*F2475+0.7*G2475+ 0.7*H2475+0.6*I2475+0.5*J2475+1.02*K2475+0.00088*L2475+0.99*M2475+0.00094*N2475+1.05*O2475+0.00083*P2475+1.09*Q2475+0.0009*R2475+1.09*S2475+1*T2475+0*U2475</f>
        <v>2087.7561500000002</v>
      </c>
      <c r="W2475" s="366">
        <v>2088</v>
      </c>
      <c r="X2475" s="366">
        <v>2088</v>
      </c>
      <c r="Y2475" s="11" t="s">
        <v>34</v>
      </c>
      <c r="Z2475" s="13">
        <v>70</v>
      </c>
      <c r="AA2475" s="13">
        <v>63</v>
      </c>
      <c r="AB2475" s="167">
        <v>5</v>
      </c>
      <c r="AC2475" s="215" t="s">
        <v>7254</v>
      </c>
      <c r="AD2475" s="215">
        <v>1947</v>
      </c>
    </row>
    <row r="2476" spans="1:30" ht="36" hidden="1" customHeight="1">
      <c r="A2476" s="32">
        <v>2</v>
      </c>
      <c r="B2476" s="356" t="s">
        <v>7255</v>
      </c>
      <c r="C2476" s="356" t="s">
        <v>7253</v>
      </c>
      <c r="D2476" s="56" t="s">
        <v>32</v>
      </c>
      <c r="E2476" s="123" t="s">
        <v>1758</v>
      </c>
      <c r="F2476" s="366">
        <v>7669100</v>
      </c>
      <c r="G2476" s="86"/>
      <c r="H2476" s="13"/>
      <c r="I2476" s="13"/>
      <c r="J2476" s="13"/>
      <c r="K2476" s="13"/>
      <c r="L2476" s="86"/>
      <c r="M2476" s="87"/>
      <c r="N2476" s="86"/>
      <c r="O2476" s="86"/>
      <c r="P2476" s="88"/>
      <c r="Q2476" s="87"/>
      <c r="R2476" s="87"/>
      <c r="S2476" s="86"/>
      <c r="T2476" s="86"/>
      <c r="U2476" s="86"/>
      <c r="V2476" s="243">
        <f>0.0001543*F2476+0.7*G2476+ 0.7*H2476+0.6*I2476+0.5*J2476+1.02*K2476+0.00088*L2476+0.99*M2476+0.00094*N2476+1.05*O2476+0.00083*P2476+1.09*Q2476+0.0009*R2476+1.09*S2476+1*T2476+0*U2476</f>
        <v>1183.34213</v>
      </c>
      <c r="W2476" s="366">
        <v>1183</v>
      </c>
      <c r="X2476" s="366">
        <v>1183</v>
      </c>
      <c r="Y2476" s="11" t="s">
        <v>34</v>
      </c>
      <c r="Z2476" s="13">
        <v>70</v>
      </c>
      <c r="AA2476" s="13">
        <v>63</v>
      </c>
      <c r="AB2476" s="167">
        <v>5</v>
      </c>
      <c r="AC2476" s="215" t="s">
        <v>7256</v>
      </c>
      <c r="AD2476" s="215">
        <v>1948</v>
      </c>
    </row>
    <row r="2477" spans="1:30" ht="36" hidden="1" customHeight="1">
      <c r="A2477" s="32">
        <v>3</v>
      </c>
      <c r="B2477" s="356" t="s">
        <v>7257</v>
      </c>
      <c r="C2477" s="356" t="s">
        <v>7258</v>
      </c>
      <c r="D2477" s="56" t="s">
        <v>32</v>
      </c>
      <c r="E2477" s="123" t="s">
        <v>7259</v>
      </c>
      <c r="F2477" s="366">
        <v>7316300</v>
      </c>
      <c r="G2477" s="86"/>
      <c r="H2477" s="13"/>
      <c r="I2477" s="13"/>
      <c r="J2477" s="13"/>
      <c r="K2477" s="13"/>
      <c r="L2477" s="86"/>
      <c r="M2477" s="87"/>
      <c r="N2477" s="86"/>
      <c r="O2477" s="86"/>
      <c r="P2477" s="88"/>
      <c r="Q2477" s="87"/>
      <c r="R2477" s="87"/>
      <c r="S2477" s="86"/>
      <c r="T2477" s="86"/>
      <c r="U2477" s="86"/>
      <c r="V2477" s="243">
        <f>0.0001543*F2477+0.7*G2477+ 0.7*H2477+0.6*I2477+0.5*J2477+1.02*K2477+0.00088*L2477+0.99*M2477+0.00094*N2477+1.05*O2477+0.00083*P2477+1.09*Q2477+0.0009*R2477+1.09*S2477+1*T2477+0*U2477</f>
        <v>1128.90509</v>
      </c>
      <c r="W2477" s="366">
        <v>1129</v>
      </c>
      <c r="X2477" s="366">
        <v>1129</v>
      </c>
      <c r="Y2477" s="11" t="s">
        <v>34</v>
      </c>
      <c r="Z2477" s="13">
        <v>70</v>
      </c>
      <c r="AA2477" s="13">
        <v>63</v>
      </c>
      <c r="AB2477" s="167">
        <v>5</v>
      </c>
      <c r="AC2477" s="381" t="s">
        <v>7260</v>
      </c>
      <c r="AD2477" s="381">
        <v>3145</v>
      </c>
    </row>
    <row r="2478" spans="1:30" ht="36" hidden="1" customHeight="1">
      <c r="A2478" s="32">
        <v>1</v>
      </c>
      <c r="B2478" s="107" t="s">
        <v>7261</v>
      </c>
      <c r="C2478" s="11" t="s">
        <v>7262</v>
      </c>
      <c r="D2478" s="11" t="s">
        <v>32</v>
      </c>
      <c r="E2478" s="11" t="s">
        <v>7263</v>
      </c>
      <c r="F2478" s="382"/>
      <c r="G2478" s="382"/>
      <c r="H2478" s="382"/>
      <c r="I2478" s="382"/>
      <c r="J2478" s="382"/>
      <c r="K2478" s="382"/>
      <c r="L2478" s="382">
        <v>1300247</v>
      </c>
      <c r="M2478" s="87"/>
      <c r="N2478" s="86"/>
      <c r="O2478" s="86"/>
      <c r="P2478" s="382"/>
      <c r="Q2478" s="87"/>
      <c r="R2478" s="87"/>
      <c r="S2478" s="382"/>
      <c r="T2478" s="86"/>
      <c r="U2478" s="86"/>
      <c r="V2478" s="243">
        <f t="shared" ref="V2478:V2517" si="85">0.0001543*F2478+0.7*G2478+ 0.7*H2478+0.6*I2478+0.5*J2478+1.02*K2478+0.00088*L2478+0.99*M2478+0.00094*N2478+1.05*O2478+0.00083*P2478+1.09*Q2478+0.0009*R2478+1.09*S2478+1*T2478+0*U2478</f>
        <v>1144.2173600000001</v>
      </c>
      <c r="W2478" s="65">
        <v>1144.2173600000001</v>
      </c>
      <c r="X2478" s="65">
        <f>IF(Y2478="EVN",V2478,W2478)</f>
        <v>1144.2173600000001</v>
      </c>
      <c r="Y2478" s="11" t="s">
        <v>34</v>
      </c>
      <c r="Z2478" s="11">
        <v>64</v>
      </c>
      <c r="AA2478" s="11">
        <v>34</v>
      </c>
      <c r="AB2478" s="11">
        <v>5</v>
      </c>
      <c r="AC2478" s="11" t="s">
        <v>7264</v>
      </c>
      <c r="AD2478" s="11">
        <v>1949</v>
      </c>
    </row>
    <row r="2479" spans="1:30" ht="36" hidden="1" customHeight="1">
      <c r="A2479" s="32">
        <v>2</v>
      </c>
      <c r="B2479" s="107" t="s">
        <v>7265</v>
      </c>
      <c r="C2479" s="11" t="s">
        <v>7266</v>
      </c>
      <c r="D2479" s="11" t="s">
        <v>32</v>
      </c>
      <c r="E2479" s="11" t="s">
        <v>7267</v>
      </c>
      <c r="F2479" s="382">
        <v>203710000</v>
      </c>
      <c r="G2479" s="382"/>
      <c r="H2479" s="382"/>
      <c r="I2479" s="382">
        <v>248200</v>
      </c>
      <c r="J2479" s="382"/>
      <c r="K2479" s="382"/>
      <c r="L2479" s="382">
        <v>1142</v>
      </c>
      <c r="M2479" s="87"/>
      <c r="N2479" s="86"/>
      <c r="O2479" s="86"/>
      <c r="P2479" s="382"/>
      <c r="Q2479" s="87"/>
      <c r="R2479" s="87"/>
      <c r="S2479" s="382"/>
      <c r="T2479" s="86"/>
      <c r="U2479" s="86"/>
      <c r="V2479" s="243">
        <f t="shared" si="85"/>
        <v>180353.45796</v>
      </c>
      <c r="W2479" s="65">
        <v>180353.45796</v>
      </c>
      <c r="X2479" s="65">
        <f t="shared" ref="X2479:X2505" si="86">IF(Y2479="EVN",V2479,W2479)</f>
        <v>180353.45796</v>
      </c>
      <c r="Y2479" s="11" t="s">
        <v>34</v>
      </c>
      <c r="Z2479" s="11">
        <v>64</v>
      </c>
      <c r="AA2479" s="11">
        <v>34</v>
      </c>
      <c r="AB2479" s="11">
        <v>5</v>
      </c>
      <c r="AC2479" s="11" t="s">
        <v>7268</v>
      </c>
      <c r="AD2479" s="11">
        <v>1950</v>
      </c>
    </row>
    <row r="2480" spans="1:30" ht="36" hidden="1" customHeight="1">
      <c r="A2480" s="32">
        <v>3</v>
      </c>
      <c r="B2480" s="107" t="s">
        <v>7269</v>
      </c>
      <c r="C2480" s="11" t="s">
        <v>7270</v>
      </c>
      <c r="D2480" s="11" t="s">
        <v>32</v>
      </c>
      <c r="E2480" s="11" t="s">
        <v>7271</v>
      </c>
      <c r="F2480" s="382">
        <v>19688500</v>
      </c>
      <c r="G2480" s="382"/>
      <c r="H2480" s="382"/>
      <c r="I2480" s="382"/>
      <c r="J2480" s="382"/>
      <c r="K2480" s="382"/>
      <c r="L2480" s="382">
        <v>68158</v>
      </c>
      <c r="M2480" s="87"/>
      <c r="N2480" s="86"/>
      <c r="O2480" s="86"/>
      <c r="P2480" s="382"/>
      <c r="Q2480" s="87"/>
      <c r="R2480" s="87"/>
      <c r="S2480" s="382"/>
      <c r="T2480" s="86"/>
      <c r="U2480" s="86"/>
      <c r="V2480" s="243">
        <f t="shared" si="85"/>
        <v>3097.9145900000003</v>
      </c>
      <c r="W2480" s="65">
        <v>3097.9145900000003</v>
      </c>
      <c r="X2480" s="65">
        <f t="shared" si="86"/>
        <v>3097.9145900000003</v>
      </c>
      <c r="Y2480" s="11" t="s">
        <v>34</v>
      </c>
      <c r="Z2480" s="11">
        <v>64</v>
      </c>
      <c r="AA2480" s="11">
        <v>34</v>
      </c>
      <c r="AB2480" s="11">
        <v>5</v>
      </c>
      <c r="AC2480" s="11" t="s">
        <v>7272</v>
      </c>
      <c r="AD2480" s="11">
        <v>1951</v>
      </c>
    </row>
    <row r="2481" spans="1:31" ht="36" hidden="1" customHeight="1">
      <c r="A2481" s="32">
        <v>4</v>
      </c>
      <c r="B2481" s="107" t="s">
        <v>7273</v>
      </c>
      <c r="C2481" s="11" t="s">
        <v>7274</v>
      </c>
      <c r="D2481" s="11" t="s">
        <v>32</v>
      </c>
      <c r="E2481" s="11" t="s">
        <v>7267</v>
      </c>
      <c r="F2481" s="382">
        <v>144850100</v>
      </c>
      <c r="G2481" s="382">
        <v>153183</v>
      </c>
      <c r="H2481" s="382"/>
      <c r="I2481" s="382"/>
      <c r="J2481" s="382"/>
      <c r="K2481" s="382"/>
      <c r="L2481" s="382">
        <f>258182+1145323+918258</f>
        <v>2321763</v>
      </c>
      <c r="M2481" s="13"/>
      <c r="N2481" s="13"/>
      <c r="O2481" s="13"/>
      <c r="P2481" s="383"/>
      <c r="Q2481" s="13"/>
      <c r="R2481" s="13"/>
      <c r="S2481" s="382"/>
      <c r="T2481" s="13"/>
      <c r="U2481" s="13"/>
      <c r="V2481" s="243">
        <f t="shared" si="85"/>
        <v>131621.62186999997</v>
      </c>
      <c r="W2481" s="65">
        <v>131621.62186999997</v>
      </c>
      <c r="X2481" s="65">
        <f t="shared" si="86"/>
        <v>131621.62186999997</v>
      </c>
      <c r="Y2481" s="11" t="s">
        <v>34</v>
      </c>
      <c r="Z2481" s="11">
        <v>64</v>
      </c>
      <c r="AA2481" s="11">
        <v>34</v>
      </c>
      <c r="AB2481" s="11">
        <v>5</v>
      </c>
      <c r="AC2481" s="11" t="s">
        <v>7275</v>
      </c>
      <c r="AD2481" s="11">
        <v>1952</v>
      </c>
    </row>
    <row r="2482" spans="1:31" ht="36" hidden="1" customHeight="1">
      <c r="A2482" s="32">
        <v>5</v>
      </c>
      <c r="B2482" s="107" t="s">
        <v>7276</v>
      </c>
      <c r="C2482" s="11" t="s">
        <v>7277</v>
      </c>
      <c r="D2482" s="11" t="s">
        <v>32</v>
      </c>
      <c r="E2482" s="11" t="s">
        <v>522</v>
      </c>
      <c r="F2482" s="382">
        <v>16285200</v>
      </c>
      <c r="G2482" s="382"/>
      <c r="H2482" s="382"/>
      <c r="I2482" s="382"/>
      <c r="J2482" s="382"/>
      <c r="K2482" s="382"/>
      <c r="L2482" s="382">
        <v>238927</v>
      </c>
      <c r="M2482" s="13"/>
      <c r="N2482" s="13"/>
      <c r="O2482" s="13"/>
      <c r="P2482" s="382"/>
      <c r="Q2482" s="13"/>
      <c r="R2482" s="13"/>
      <c r="S2482" s="382"/>
      <c r="T2482" s="13"/>
      <c r="U2482" s="13"/>
      <c r="V2482" s="243">
        <f t="shared" si="85"/>
        <v>2723.06212</v>
      </c>
      <c r="W2482" s="65">
        <v>2723.06212</v>
      </c>
      <c r="X2482" s="65">
        <f t="shared" si="86"/>
        <v>2723.06212</v>
      </c>
      <c r="Y2482" s="11" t="s">
        <v>34</v>
      </c>
      <c r="Z2482" s="11">
        <v>64</v>
      </c>
      <c r="AA2482" s="11">
        <v>34</v>
      </c>
      <c r="AB2482" s="11">
        <v>5</v>
      </c>
      <c r="AC2482" s="11"/>
      <c r="AD2482" s="11"/>
    </row>
    <row r="2483" spans="1:31" ht="36" hidden="1" customHeight="1">
      <c r="A2483" s="32">
        <v>6</v>
      </c>
      <c r="B2483" s="107" t="s">
        <v>7278</v>
      </c>
      <c r="C2483" s="11" t="s">
        <v>7279</v>
      </c>
      <c r="D2483" s="11" t="s">
        <v>32</v>
      </c>
      <c r="E2483" s="11" t="s">
        <v>522</v>
      </c>
      <c r="F2483" s="382">
        <v>17224900</v>
      </c>
      <c r="G2483" s="382"/>
      <c r="H2483" s="382"/>
      <c r="I2483" s="382"/>
      <c r="J2483" s="382"/>
      <c r="K2483" s="383"/>
      <c r="L2483" s="382">
        <v>69445</v>
      </c>
      <c r="M2483" s="13"/>
      <c r="N2483" s="13"/>
      <c r="O2483" s="13"/>
      <c r="P2483" s="382"/>
      <c r="Q2483" s="13"/>
      <c r="R2483" s="13"/>
      <c r="S2483" s="382"/>
      <c r="T2483" s="13"/>
      <c r="U2483" s="13"/>
      <c r="V2483" s="243">
        <f t="shared" si="85"/>
        <v>2718.9136700000004</v>
      </c>
      <c r="W2483" s="65">
        <v>2718.9136700000004</v>
      </c>
      <c r="X2483" s="65">
        <f t="shared" si="86"/>
        <v>2718.9136700000004</v>
      </c>
      <c r="Y2483" s="11" t="s">
        <v>34</v>
      </c>
      <c r="Z2483" s="11">
        <v>64</v>
      </c>
      <c r="AA2483" s="11">
        <v>34</v>
      </c>
      <c r="AB2483" s="11">
        <v>5</v>
      </c>
      <c r="AC2483" s="11" t="s">
        <v>7280</v>
      </c>
      <c r="AD2483" s="11">
        <v>1953</v>
      </c>
    </row>
    <row r="2484" spans="1:31" ht="36" hidden="1" customHeight="1">
      <c r="A2484" s="32">
        <v>7</v>
      </c>
      <c r="B2484" s="107" t="s">
        <v>7281</v>
      </c>
      <c r="C2484" s="11" t="s">
        <v>7282</v>
      </c>
      <c r="D2484" s="11" t="s">
        <v>32</v>
      </c>
      <c r="E2484" s="11" t="s">
        <v>7283</v>
      </c>
      <c r="F2484" s="382">
        <v>1513100</v>
      </c>
      <c r="G2484" s="382"/>
      <c r="H2484" s="382">
        <v>11278</v>
      </c>
      <c r="I2484" s="383"/>
      <c r="J2484" s="382"/>
      <c r="K2484" s="382"/>
      <c r="L2484" s="382">
        <v>76825</v>
      </c>
      <c r="M2484" s="13"/>
      <c r="N2484" s="13"/>
      <c r="O2484" s="13"/>
      <c r="P2484" s="382"/>
      <c r="Q2484" s="13"/>
      <c r="R2484" s="13"/>
      <c r="S2484" s="382"/>
      <c r="T2484" s="13"/>
      <c r="U2484" s="13"/>
      <c r="V2484" s="243">
        <f t="shared" si="85"/>
        <v>8195.6773300000004</v>
      </c>
      <c r="W2484" s="65">
        <v>8195.6773300000004</v>
      </c>
      <c r="X2484" s="65">
        <f t="shared" si="86"/>
        <v>8195.6773300000004</v>
      </c>
      <c r="Y2484" s="11" t="s">
        <v>34</v>
      </c>
      <c r="Z2484" s="11">
        <v>64</v>
      </c>
      <c r="AA2484" s="11">
        <v>34</v>
      </c>
      <c r="AB2484" s="11">
        <v>5</v>
      </c>
      <c r="AC2484" s="11" t="s">
        <v>7284</v>
      </c>
      <c r="AD2484" s="11">
        <v>1954</v>
      </c>
    </row>
    <row r="2485" spans="1:31" ht="36" hidden="1" customHeight="1">
      <c r="A2485" s="32">
        <v>8</v>
      </c>
      <c r="B2485" s="107" t="s">
        <v>7285</v>
      </c>
      <c r="C2485" s="11" t="s">
        <v>7286</v>
      </c>
      <c r="D2485" s="11" t="s">
        <v>32</v>
      </c>
      <c r="E2485" s="11" t="s">
        <v>7287</v>
      </c>
      <c r="F2485" s="382">
        <v>1746270</v>
      </c>
      <c r="G2485" s="382"/>
      <c r="H2485" s="382">
        <v>6982.12</v>
      </c>
      <c r="I2485" s="382"/>
      <c r="J2485" s="382"/>
      <c r="K2485" s="382"/>
      <c r="L2485" s="382">
        <v>76911</v>
      </c>
      <c r="M2485" s="13"/>
      <c r="N2485" s="13"/>
      <c r="O2485" s="13"/>
      <c r="P2485" s="382"/>
      <c r="Q2485" s="13"/>
      <c r="R2485" s="13"/>
      <c r="S2485" s="382"/>
      <c r="T2485" s="13"/>
      <c r="U2485" s="13"/>
      <c r="V2485" s="243">
        <f t="shared" si="85"/>
        <v>5224.6151409999993</v>
      </c>
      <c r="W2485" s="65">
        <v>5224.6151409999993</v>
      </c>
      <c r="X2485" s="65">
        <f t="shared" si="86"/>
        <v>5224.6151409999993</v>
      </c>
      <c r="Y2485" s="11" t="s">
        <v>34</v>
      </c>
      <c r="Z2485" s="11">
        <v>64</v>
      </c>
      <c r="AA2485" s="11">
        <v>34</v>
      </c>
      <c r="AB2485" s="11">
        <v>5</v>
      </c>
      <c r="AC2485" s="11" t="s">
        <v>7288</v>
      </c>
      <c r="AD2485" s="11">
        <v>1958</v>
      </c>
    </row>
    <row r="2486" spans="1:31" ht="36" hidden="1" customHeight="1">
      <c r="A2486" s="32">
        <v>9</v>
      </c>
      <c r="B2486" s="107" t="s">
        <v>7289</v>
      </c>
      <c r="C2486" s="11" t="s">
        <v>7290</v>
      </c>
      <c r="D2486" s="11" t="s">
        <v>32</v>
      </c>
      <c r="E2486" s="11" t="s">
        <v>7216</v>
      </c>
      <c r="F2486" s="382">
        <v>10524200</v>
      </c>
      <c r="G2486" s="382"/>
      <c r="H2486" s="382"/>
      <c r="I2486" s="382"/>
      <c r="J2486" s="382"/>
      <c r="K2486" s="382"/>
      <c r="L2486" s="382"/>
      <c r="M2486" s="13"/>
      <c r="N2486" s="13"/>
      <c r="O2486" s="13"/>
      <c r="P2486" s="382"/>
      <c r="Q2486" s="13"/>
      <c r="R2486" s="13"/>
      <c r="S2486" s="382"/>
      <c r="T2486" s="13"/>
      <c r="U2486" s="13"/>
      <c r="V2486" s="243">
        <f t="shared" si="85"/>
        <v>1623.8840600000001</v>
      </c>
      <c r="W2486" s="65">
        <v>1623.8840600000001</v>
      </c>
      <c r="X2486" s="65">
        <f t="shared" si="86"/>
        <v>1623.8840600000001</v>
      </c>
      <c r="Y2486" s="11" t="s">
        <v>34</v>
      </c>
      <c r="Z2486" s="11">
        <v>64</v>
      </c>
      <c r="AA2486" s="11">
        <v>34</v>
      </c>
      <c r="AB2486" s="11">
        <v>5</v>
      </c>
      <c r="AC2486" s="11" t="s">
        <v>7291</v>
      </c>
      <c r="AD2486" s="11">
        <v>1955</v>
      </c>
    </row>
    <row r="2487" spans="1:31" ht="36" hidden="1" customHeight="1">
      <c r="A2487" s="32">
        <v>10</v>
      </c>
      <c r="B2487" s="51" t="s">
        <v>7292</v>
      </c>
      <c r="C2487" s="52" t="s">
        <v>7293</v>
      </c>
      <c r="D2487" s="11" t="s">
        <v>32</v>
      </c>
      <c r="E2487" s="52" t="s">
        <v>7294</v>
      </c>
      <c r="F2487" s="384">
        <v>30666300</v>
      </c>
      <c r="G2487" s="384"/>
      <c r="H2487" s="384"/>
      <c r="I2487" s="384"/>
      <c r="J2487" s="384"/>
      <c r="K2487" s="384">
        <v>159</v>
      </c>
      <c r="L2487" s="384"/>
      <c r="M2487" s="13"/>
      <c r="N2487" s="13"/>
      <c r="O2487" s="13"/>
      <c r="P2487" s="384"/>
      <c r="Q2487" s="13"/>
      <c r="R2487" s="13"/>
      <c r="S2487" s="384"/>
      <c r="T2487" s="13"/>
      <c r="U2487" s="13"/>
      <c r="V2487" s="243">
        <f t="shared" si="85"/>
        <v>4893.9900900000002</v>
      </c>
      <c r="W2487" s="73">
        <v>4328</v>
      </c>
      <c r="X2487" s="65">
        <f t="shared" si="86"/>
        <v>4893.9900900000002</v>
      </c>
      <c r="Y2487" s="11" t="s">
        <v>51</v>
      </c>
      <c r="Z2487" s="11">
        <v>64</v>
      </c>
      <c r="AA2487" s="11">
        <v>34</v>
      </c>
      <c r="AB2487" s="11">
        <v>5</v>
      </c>
      <c r="AC2487" s="11"/>
      <c r="AD2487" s="11"/>
      <c r="AE2487" s="10">
        <f>AE2486+1</f>
        <v>1</v>
      </c>
    </row>
    <row r="2488" spans="1:31" ht="36" hidden="1" customHeight="1">
      <c r="A2488" s="32">
        <v>11</v>
      </c>
      <c r="B2488" s="107" t="s">
        <v>7295</v>
      </c>
      <c r="C2488" s="11" t="s">
        <v>7296</v>
      </c>
      <c r="D2488" s="11" t="s">
        <v>32</v>
      </c>
      <c r="E2488" s="11" t="s">
        <v>177</v>
      </c>
      <c r="F2488" s="382">
        <v>8972300</v>
      </c>
      <c r="G2488" s="382"/>
      <c r="H2488" s="382"/>
      <c r="I2488" s="382"/>
      <c r="J2488" s="382"/>
      <c r="K2488" s="383"/>
      <c r="L2488" s="382">
        <v>68337</v>
      </c>
      <c r="M2488" s="13"/>
      <c r="N2488" s="13"/>
      <c r="O2488" s="13"/>
      <c r="P2488" s="382">
        <v>53588</v>
      </c>
      <c r="Q2488" s="13"/>
      <c r="R2488" s="13"/>
      <c r="S2488" s="382"/>
      <c r="T2488" s="13"/>
      <c r="U2488" s="13"/>
      <c r="V2488" s="243">
        <f t="shared" si="85"/>
        <v>1489.0404899999999</v>
      </c>
      <c r="W2488" s="65">
        <v>1489.0404899999999</v>
      </c>
      <c r="X2488" s="65">
        <f t="shared" si="86"/>
        <v>1489.0404899999999</v>
      </c>
      <c r="Y2488" s="11" t="s">
        <v>34</v>
      </c>
      <c r="Z2488" s="11">
        <v>64</v>
      </c>
      <c r="AA2488" s="11">
        <v>34</v>
      </c>
      <c r="AB2488" s="11">
        <v>5</v>
      </c>
      <c r="AC2488" s="11"/>
      <c r="AD2488" s="11"/>
      <c r="AE2488" s="10">
        <f>AE2487+1</f>
        <v>2</v>
      </c>
    </row>
    <row r="2489" spans="1:31" ht="36" hidden="1" customHeight="1">
      <c r="A2489" s="32">
        <v>12</v>
      </c>
      <c r="B2489" s="107" t="s">
        <v>7297</v>
      </c>
      <c r="C2489" s="11" t="s">
        <v>7298</v>
      </c>
      <c r="D2489" s="13" t="s">
        <v>55</v>
      </c>
      <c r="E2489" s="11" t="s">
        <v>7299</v>
      </c>
      <c r="F2489" s="382"/>
      <c r="G2489" s="382"/>
      <c r="H2489" s="382"/>
      <c r="I2489" s="382"/>
      <c r="J2489" s="382"/>
      <c r="K2489" s="382">
        <v>1078</v>
      </c>
      <c r="L2489" s="382"/>
      <c r="M2489" s="13"/>
      <c r="N2489" s="13"/>
      <c r="O2489" s="13"/>
      <c r="P2489" s="382"/>
      <c r="Q2489" s="13"/>
      <c r="R2489" s="13"/>
      <c r="S2489" s="382"/>
      <c r="T2489" s="13"/>
      <c r="U2489" s="13"/>
      <c r="V2489" s="243">
        <f t="shared" si="85"/>
        <v>1099.56</v>
      </c>
      <c r="W2489" s="65">
        <v>1099.56</v>
      </c>
      <c r="X2489" s="65">
        <f t="shared" si="86"/>
        <v>1099.56</v>
      </c>
      <c r="Y2489" s="385" t="s">
        <v>34</v>
      </c>
      <c r="Z2489" s="11">
        <v>64</v>
      </c>
      <c r="AA2489" s="11">
        <v>34</v>
      </c>
      <c r="AB2489" s="11">
        <v>1</v>
      </c>
      <c r="AC2489" s="11"/>
      <c r="AD2489" s="11"/>
      <c r="AE2489" s="10">
        <f>AE2488+1</f>
        <v>3</v>
      </c>
    </row>
    <row r="2490" spans="1:31" ht="36" hidden="1" customHeight="1">
      <c r="A2490" s="32">
        <v>13</v>
      </c>
      <c r="B2490" s="107" t="s">
        <v>7300</v>
      </c>
      <c r="C2490" s="11" t="s">
        <v>7301</v>
      </c>
      <c r="D2490" s="13" t="s">
        <v>55</v>
      </c>
      <c r="E2490" s="11" t="s">
        <v>7302</v>
      </c>
      <c r="F2490" s="382"/>
      <c r="G2490" s="382"/>
      <c r="H2490" s="382"/>
      <c r="I2490" s="382"/>
      <c r="J2490" s="382"/>
      <c r="K2490" s="382"/>
      <c r="L2490" s="382">
        <v>5985690</v>
      </c>
      <c r="M2490" s="13"/>
      <c r="N2490" s="13"/>
      <c r="O2490" s="13"/>
      <c r="P2490" s="382"/>
      <c r="Q2490" s="13"/>
      <c r="R2490" s="13"/>
      <c r="S2490" s="382"/>
      <c r="T2490" s="13"/>
      <c r="U2490" s="13"/>
      <c r="V2490" s="243">
        <f t="shared" si="85"/>
        <v>5267.4072000000006</v>
      </c>
      <c r="W2490" s="65">
        <v>5267.4071999999996</v>
      </c>
      <c r="X2490" s="65">
        <f t="shared" si="86"/>
        <v>5267.4071999999996</v>
      </c>
      <c r="Y2490" s="385" t="s">
        <v>34</v>
      </c>
      <c r="Z2490" s="11">
        <v>64</v>
      </c>
      <c r="AA2490" s="11">
        <v>34</v>
      </c>
      <c r="AB2490" s="11">
        <v>1</v>
      </c>
      <c r="AC2490" s="11" t="s">
        <v>7303</v>
      </c>
      <c r="AD2490" s="11">
        <v>1961</v>
      </c>
      <c r="AE2490" s="10">
        <f>AE2489+1</f>
        <v>4</v>
      </c>
    </row>
    <row r="2491" spans="1:31" ht="36" hidden="1" customHeight="1">
      <c r="A2491" s="32">
        <v>14</v>
      </c>
      <c r="B2491" s="386" t="s">
        <v>7304</v>
      </c>
      <c r="C2491" s="11" t="s">
        <v>7305</v>
      </c>
      <c r="D2491" s="13" t="s">
        <v>55</v>
      </c>
      <c r="E2491" s="11" t="s">
        <v>7299</v>
      </c>
      <c r="F2491" s="382">
        <v>8972300</v>
      </c>
      <c r="G2491" s="382"/>
      <c r="H2491" s="382"/>
      <c r="I2491" s="382"/>
      <c r="J2491" s="382"/>
      <c r="K2491" s="383"/>
      <c r="L2491" s="382">
        <v>176526</v>
      </c>
      <c r="M2491" s="13"/>
      <c r="N2491" s="13"/>
      <c r="O2491" s="13"/>
      <c r="P2491" s="382">
        <v>11700</v>
      </c>
      <c r="Q2491" s="13"/>
      <c r="R2491" s="13"/>
      <c r="S2491" s="382"/>
      <c r="T2491" s="13"/>
      <c r="U2491" s="13"/>
      <c r="V2491" s="243">
        <f t="shared" si="85"/>
        <v>1549.4797699999999</v>
      </c>
      <c r="W2491" s="65">
        <v>1549.4797699999999</v>
      </c>
      <c r="X2491" s="65">
        <f t="shared" si="86"/>
        <v>1549.4797699999999</v>
      </c>
      <c r="Y2491" s="385" t="s">
        <v>34</v>
      </c>
      <c r="Z2491" s="11">
        <v>64</v>
      </c>
      <c r="AA2491" s="11">
        <v>34</v>
      </c>
      <c r="AB2491" s="11">
        <v>1</v>
      </c>
      <c r="AC2491" s="11"/>
      <c r="AD2491" s="11"/>
    </row>
    <row r="2492" spans="1:31" ht="36" hidden="1" customHeight="1">
      <c r="A2492" s="32">
        <v>15</v>
      </c>
      <c r="B2492" s="107" t="s">
        <v>7306</v>
      </c>
      <c r="C2492" s="11" t="s">
        <v>7307</v>
      </c>
      <c r="D2492" s="11" t="s">
        <v>539</v>
      </c>
      <c r="E2492" s="11" t="s">
        <v>7308</v>
      </c>
      <c r="F2492" s="382">
        <v>6880086</v>
      </c>
      <c r="G2492" s="382"/>
      <c r="H2492" s="382"/>
      <c r="I2492" s="382"/>
      <c r="J2492" s="382"/>
      <c r="K2492" s="382"/>
      <c r="L2492" s="382">
        <v>8995</v>
      </c>
      <c r="M2492" s="13"/>
      <c r="N2492" s="13"/>
      <c r="O2492" s="13"/>
      <c r="P2492" s="382">
        <v>162370</v>
      </c>
      <c r="Q2492" s="13"/>
      <c r="R2492" s="13"/>
      <c r="S2492" s="382"/>
      <c r="T2492" s="13"/>
      <c r="U2492" s="13"/>
      <c r="V2492" s="243">
        <f t="shared" si="85"/>
        <v>1204.2799698000001</v>
      </c>
      <c r="W2492" s="65">
        <v>1204.2799698000001</v>
      </c>
      <c r="X2492" s="65">
        <f t="shared" si="86"/>
        <v>1204.2799698000001</v>
      </c>
      <c r="Y2492" s="385" t="s">
        <v>34</v>
      </c>
      <c r="Z2492" s="11">
        <v>64</v>
      </c>
      <c r="AA2492" s="11">
        <v>34</v>
      </c>
      <c r="AB2492" s="11">
        <v>6</v>
      </c>
      <c r="AC2492" s="11" t="s">
        <v>7309</v>
      </c>
      <c r="AD2492" s="11">
        <v>1962</v>
      </c>
    </row>
    <row r="2493" spans="1:31" ht="36" hidden="1" customHeight="1">
      <c r="A2493" s="32">
        <v>16</v>
      </c>
      <c r="B2493" s="386" t="s">
        <v>7310</v>
      </c>
      <c r="C2493" s="11" t="s">
        <v>7311</v>
      </c>
      <c r="D2493" s="11" t="s">
        <v>539</v>
      </c>
      <c r="E2493" s="11" t="s">
        <v>7312</v>
      </c>
      <c r="F2493" s="382">
        <v>53611200</v>
      </c>
      <c r="G2493" s="382">
        <v>18.3</v>
      </c>
      <c r="H2493" s="382"/>
      <c r="I2493" s="382"/>
      <c r="J2493" s="382"/>
      <c r="K2493" s="382"/>
      <c r="L2493" s="382">
        <v>808577</v>
      </c>
      <c r="M2493" s="13"/>
      <c r="N2493" s="13"/>
      <c r="O2493" s="13"/>
      <c r="P2493" s="382">
        <v>52315</v>
      </c>
      <c r="Q2493" s="13"/>
      <c r="R2493" s="13"/>
      <c r="S2493" s="382">
        <v>464.24400000000003</v>
      </c>
      <c r="T2493" s="13"/>
      <c r="U2493" s="13"/>
      <c r="V2493" s="243">
        <f t="shared" si="85"/>
        <v>9546.0133299999998</v>
      </c>
      <c r="W2493" s="65">
        <v>9375</v>
      </c>
      <c r="X2493" s="65">
        <f t="shared" si="86"/>
        <v>9546.0133299999998</v>
      </c>
      <c r="Y2493" s="385" t="s">
        <v>51</v>
      </c>
      <c r="Z2493" s="11">
        <v>64</v>
      </c>
      <c r="AA2493" s="11">
        <v>34</v>
      </c>
      <c r="AB2493" s="11">
        <v>6</v>
      </c>
      <c r="AC2493" s="11" t="s">
        <v>7313</v>
      </c>
      <c r="AD2493" s="11">
        <v>1960</v>
      </c>
    </row>
    <row r="2494" spans="1:31" ht="36" hidden="1" customHeight="1">
      <c r="A2494" s="32">
        <v>17</v>
      </c>
      <c r="B2494" s="107" t="s">
        <v>7314</v>
      </c>
      <c r="C2494" s="11" t="s">
        <v>7315</v>
      </c>
      <c r="D2494" s="47" t="s">
        <v>539</v>
      </c>
      <c r="E2494" s="11" t="s">
        <v>147</v>
      </c>
      <c r="F2494" s="382">
        <v>10161277</v>
      </c>
      <c r="G2494" s="382"/>
      <c r="H2494" s="382"/>
      <c r="I2494" s="382"/>
      <c r="J2494" s="382"/>
      <c r="K2494" s="382"/>
      <c r="L2494" s="382">
        <v>152000</v>
      </c>
      <c r="M2494" s="13"/>
      <c r="N2494" s="13"/>
      <c r="O2494" s="13"/>
      <c r="P2494" s="382">
        <v>450</v>
      </c>
      <c r="Q2494" s="13"/>
      <c r="R2494" s="13"/>
      <c r="S2494" s="382"/>
      <c r="T2494" s="13"/>
      <c r="U2494" s="13"/>
      <c r="V2494" s="243">
        <f t="shared" si="85"/>
        <v>1702.0185411</v>
      </c>
      <c r="W2494" s="65">
        <v>1663</v>
      </c>
      <c r="X2494" s="65">
        <f t="shared" si="86"/>
        <v>1702.0185411</v>
      </c>
      <c r="Y2494" s="385" t="s">
        <v>51</v>
      </c>
      <c r="Z2494" s="11">
        <v>64</v>
      </c>
      <c r="AA2494" s="11">
        <v>34</v>
      </c>
      <c r="AB2494" s="11">
        <v>6</v>
      </c>
      <c r="AC2494" s="11"/>
      <c r="AD2494" s="11"/>
    </row>
    <row r="2495" spans="1:31" ht="36" hidden="1" customHeight="1">
      <c r="A2495" s="32">
        <v>18</v>
      </c>
      <c r="B2495" s="107" t="s">
        <v>7316</v>
      </c>
      <c r="C2495" s="11" t="s">
        <v>7317</v>
      </c>
      <c r="D2495" s="47" t="s">
        <v>539</v>
      </c>
      <c r="E2495" s="11" t="s">
        <v>147</v>
      </c>
      <c r="F2495" s="382">
        <v>3364800</v>
      </c>
      <c r="G2495" s="382"/>
      <c r="H2495" s="382"/>
      <c r="I2495" s="382"/>
      <c r="J2495" s="382"/>
      <c r="K2495" s="382"/>
      <c r="L2495" s="382">
        <v>12907</v>
      </c>
      <c r="M2495" s="13"/>
      <c r="N2495" s="13"/>
      <c r="O2495" s="13"/>
      <c r="P2495" s="382">
        <v>4768</v>
      </c>
      <c r="Q2495" s="13"/>
      <c r="R2495" s="13"/>
      <c r="S2495" s="382"/>
      <c r="T2495" s="13"/>
      <c r="U2495" s="13"/>
      <c r="V2495" s="243">
        <f t="shared" si="85"/>
        <v>534.5042400000001</v>
      </c>
      <c r="W2495" s="65">
        <v>510</v>
      </c>
      <c r="X2495" s="65">
        <f t="shared" si="86"/>
        <v>534.5042400000001</v>
      </c>
      <c r="Y2495" s="385" t="s">
        <v>51</v>
      </c>
      <c r="Z2495" s="11">
        <v>64</v>
      </c>
      <c r="AA2495" s="11">
        <v>34</v>
      </c>
      <c r="AB2495" s="11">
        <v>6</v>
      </c>
      <c r="AC2495" s="11"/>
      <c r="AD2495" s="11"/>
    </row>
    <row r="2496" spans="1:31" ht="36" hidden="1" customHeight="1">
      <c r="A2496" s="32">
        <v>19</v>
      </c>
      <c r="B2496" s="107" t="s">
        <v>7318</v>
      </c>
      <c r="C2496" s="11" t="s">
        <v>7319</v>
      </c>
      <c r="D2496" s="13" t="s">
        <v>55</v>
      </c>
      <c r="E2496" s="11" t="s">
        <v>7299</v>
      </c>
      <c r="F2496" s="382">
        <v>17390</v>
      </c>
      <c r="G2496" s="382"/>
      <c r="H2496" s="382"/>
      <c r="I2496" s="382"/>
      <c r="J2496" s="382"/>
      <c r="K2496" s="382"/>
      <c r="L2496" s="382">
        <v>2255000</v>
      </c>
      <c r="M2496" s="13"/>
      <c r="N2496" s="13"/>
      <c r="O2496" s="13"/>
      <c r="P2496" s="382"/>
      <c r="Q2496" s="13"/>
      <c r="R2496" s="13"/>
      <c r="S2496" s="382"/>
      <c r="T2496" s="13"/>
      <c r="U2496" s="13"/>
      <c r="V2496" s="243">
        <f t="shared" si="85"/>
        <v>1987.0832770000002</v>
      </c>
      <c r="W2496" s="65">
        <v>1987.0832770000002</v>
      </c>
      <c r="X2496" s="65">
        <f t="shared" si="86"/>
        <v>1987.0832770000002</v>
      </c>
      <c r="Y2496" s="385" t="s">
        <v>34</v>
      </c>
      <c r="Z2496" s="11">
        <v>64</v>
      </c>
      <c r="AA2496" s="11">
        <v>34</v>
      </c>
      <c r="AB2496" s="11">
        <v>1</v>
      </c>
      <c r="AC2496" s="11"/>
      <c r="AD2496" s="11"/>
    </row>
    <row r="2497" spans="1:31" ht="36" hidden="1" customHeight="1">
      <c r="A2497" s="32">
        <v>20</v>
      </c>
      <c r="B2497" s="107" t="s">
        <v>7320</v>
      </c>
      <c r="C2497" s="11" t="s">
        <v>7321</v>
      </c>
      <c r="D2497" s="47" t="s">
        <v>32</v>
      </c>
      <c r="E2497" s="11" t="s">
        <v>7294</v>
      </c>
      <c r="F2497" s="382">
        <v>12405800</v>
      </c>
      <c r="G2497" s="382"/>
      <c r="H2497" s="382"/>
      <c r="I2497" s="382"/>
      <c r="J2497" s="382"/>
      <c r="K2497" s="382"/>
      <c r="L2497" s="382"/>
      <c r="M2497" s="13"/>
      <c r="N2497" s="13"/>
      <c r="O2497" s="13"/>
      <c r="P2497" s="382"/>
      <c r="Q2497" s="13"/>
      <c r="R2497" s="13"/>
      <c r="S2497" s="382"/>
      <c r="T2497" s="13"/>
      <c r="U2497" s="13"/>
      <c r="V2497" s="243">
        <f t="shared" si="85"/>
        <v>1914.2149400000001</v>
      </c>
      <c r="W2497" s="65">
        <v>1914.2149400000001</v>
      </c>
      <c r="X2497" s="65">
        <f t="shared" si="86"/>
        <v>1914.2149400000001</v>
      </c>
      <c r="Y2497" s="11" t="s">
        <v>51</v>
      </c>
      <c r="Z2497" s="11">
        <v>64</v>
      </c>
      <c r="AA2497" s="11">
        <v>34</v>
      </c>
      <c r="AB2497" s="11">
        <v>5</v>
      </c>
      <c r="AC2497" s="11"/>
      <c r="AD2497" s="11"/>
    </row>
    <row r="2498" spans="1:31" ht="36" hidden="1" customHeight="1">
      <c r="A2498" s="32">
        <v>21</v>
      </c>
      <c r="B2498" s="107" t="s">
        <v>7322</v>
      </c>
      <c r="C2498" s="11" t="s">
        <v>7323</v>
      </c>
      <c r="D2498" s="13" t="s">
        <v>55</v>
      </c>
      <c r="E2498" s="11" t="s">
        <v>7324</v>
      </c>
      <c r="F2498" s="382"/>
      <c r="G2498" s="382"/>
      <c r="H2498" s="382"/>
      <c r="I2498" s="382"/>
      <c r="J2498" s="382"/>
      <c r="K2498" s="382"/>
      <c r="L2498" s="382">
        <v>7378058</v>
      </c>
      <c r="M2498" s="13"/>
      <c r="N2498" s="13"/>
      <c r="O2498" s="13"/>
      <c r="P2498" s="382"/>
      <c r="Q2498" s="13"/>
      <c r="R2498" s="13"/>
      <c r="S2498" s="382"/>
      <c r="T2498" s="13"/>
      <c r="U2498" s="13"/>
      <c r="V2498" s="243">
        <f t="shared" si="85"/>
        <v>6492.6910400000006</v>
      </c>
      <c r="W2498" s="65">
        <v>6492.6910399999997</v>
      </c>
      <c r="X2498" s="65">
        <f t="shared" si="86"/>
        <v>6492.6910399999997</v>
      </c>
      <c r="Y2498" s="385" t="s">
        <v>34</v>
      </c>
      <c r="Z2498" s="11">
        <v>64</v>
      </c>
      <c r="AA2498" s="11">
        <v>34</v>
      </c>
      <c r="AB2498" s="11">
        <v>1</v>
      </c>
      <c r="AC2498" s="11"/>
      <c r="AD2498" s="11"/>
    </row>
    <row r="2499" spans="1:31" ht="36" hidden="1" customHeight="1">
      <c r="A2499" s="32">
        <v>22</v>
      </c>
      <c r="B2499" s="387" t="s">
        <v>7325</v>
      </c>
      <c r="C2499" s="388" t="s">
        <v>7326</v>
      </c>
      <c r="D2499" s="389" t="s">
        <v>539</v>
      </c>
      <c r="E2499" s="388" t="s">
        <v>688</v>
      </c>
      <c r="F2499" s="390">
        <v>3745400</v>
      </c>
      <c r="G2499" s="390"/>
      <c r="H2499" s="390"/>
      <c r="I2499" s="390"/>
      <c r="J2499" s="390"/>
      <c r="K2499" s="390"/>
      <c r="L2499" s="390"/>
      <c r="M2499" s="389"/>
      <c r="N2499" s="389"/>
      <c r="O2499" s="389"/>
      <c r="P2499" s="390"/>
      <c r="Q2499" s="389"/>
      <c r="R2499" s="389"/>
      <c r="S2499" s="390"/>
      <c r="T2499" s="389"/>
      <c r="U2499" s="389"/>
      <c r="V2499" s="243">
        <f t="shared" si="85"/>
        <v>577.91522000000009</v>
      </c>
      <c r="W2499" s="391"/>
      <c r="X2499" s="65">
        <f t="shared" si="86"/>
        <v>577.91522000000009</v>
      </c>
      <c r="Y2499" s="392" t="s">
        <v>51</v>
      </c>
      <c r="Z2499" s="11">
        <v>64</v>
      </c>
      <c r="AA2499" s="11">
        <v>34</v>
      </c>
      <c r="AB2499" s="11">
        <v>6</v>
      </c>
      <c r="AC2499" s="11"/>
      <c r="AD2499" s="11"/>
    </row>
    <row r="2500" spans="1:31" ht="36" hidden="1" customHeight="1">
      <c r="A2500" s="32">
        <v>1</v>
      </c>
      <c r="B2500" s="47" t="s">
        <v>7327</v>
      </c>
      <c r="C2500" s="47" t="s">
        <v>7328</v>
      </c>
      <c r="D2500" s="56" t="s">
        <v>32</v>
      </c>
      <c r="E2500" s="47" t="s">
        <v>7329</v>
      </c>
      <c r="F2500" s="47">
        <v>10018100</v>
      </c>
      <c r="G2500" s="88"/>
      <c r="H2500" s="47"/>
      <c r="I2500" s="47"/>
      <c r="J2500" s="47"/>
      <c r="K2500" s="47"/>
      <c r="L2500" s="88"/>
      <c r="M2500" s="87"/>
      <c r="N2500" s="88"/>
      <c r="O2500" s="88"/>
      <c r="P2500" s="88"/>
      <c r="Q2500" s="87"/>
      <c r="R2500" s="87"/>
      <c r="S2500" s="88"/>
      <c r="T2500" s="88"/>
      <c r="U2500" s="88"/>
      <c r="V2500" s="243">
        <f t="shared" si="85"/>
        <v>1545.7928300000001</v>
      </c>
      <c r="W2500" s="172">
        <v>1546</v>
      </c>
      <c r="X2500" s="172">
        <f t="shared" si="86"/>
        <v>1546</v>
      </c>
      <c r="Y2500" s="11" t="s">
        <v>34</v>
      </c>
      <c r="Z2500" s="13">
        <v>69</v>
      </c>
      <c r="AA2500" s="13">
        <v>7</v>
      </c>
      <c r="AB2500" s="13">
        <v>5</v>
      </c>
      <c r="AC2500" s="393"/>
      <c r="AD2500" s="393"/>
    </row>
    <row r="2501" spans="1:31" ht="36" hidden="1" customHeight="1">
      <c r="A2501" s="32">
        <v>2</v>
      </c>
      <c r="B2501" s="47" t="s">
        <v>7330</v>
      </c>
      <c r="C2501" s="47" t="s">
        <v>7331</v>
      </c>
      <c r="D2501" s="56" t="s">
        <v>32</v>
      </c>
      <c r="E2501" s="47" t="s">
        <v>6646</v>
      </c>
      <c r="F2501" s="47">
        <v>9739600</v>
      </c>
      <c r="G2501" s="88"/>
      <c r="H2501" s="47"/>
      <c r="I2501" s="47"/>
      <c r="J2501" s="47"/>
      <c r="K2501" s="47"/>
      <c r="L2501" s="88"/>
      <c r="M2501" s="87"/>
      <c r="N2501" s="88"/>
      <c r="O2501" s="88"/>
      <c r="P2501" s="88"/>
      <c r="Q2501" s="87"/>
      <c r="R2501" s="87"/>
      <c r="S2501" s="88"/>
      <c r="T2501" s="88"/>
      <c r="U2501" s="88"/>
      <c r="V2501" s="243">
        <f t="shared" si="85"/>
        <v>1502.8202800000001</v>
      </c>
      <c r="W2501" s="172">
        <v>1503</v>
      </c>
      <c r="X2501" s="172">
        <f t="shared" si="86"/>
        <v>1503</v>
      </c>
      <c r="Y2501" s="11" t="s">
        <v>34</v>
      </c>
      <c r="Z2501" s="13">
        <v>69</v>
      </c>
      <c r="AA2501" s="13">
        <v>7</v>
      </c>
      <c r="AB2501" s="13">
        <v>5</v>
      </c>
      <c r="AC2501" s="393"/>
      <c r="AD2501" s="393"/>
    </row>
    <row r="2502" spans="1:31" ht="36" hidden="1" customHeight="1">
      <c r="A2502" s="32">
        <v>3</v>
      </c>
      <c r="B2502" s="47" t="s">
        <v>7332</v>
      </c>
      <c r="C2502" s="47" t="s">
        <v>7333</v>
      </c>
      <c r="D2502" s="56" t="s">
        <v>32</v>
      </c>
      <c r="E2502" s="47" t="s">
        <v>6646</v>
      </c>
      <c r="F2502" s="47">
        <v>9133700</v>
      </c>
      <c r="G2502" s="47"/>
      <c r="H2502" s="47"/>
      <c r="I2502" s="47"/>
      <c r="J2502" s="47"/>
      <c r="K2502" s="47"/>
      <c r="L2502" s="47"/>
      <c r="M2502" s="47"/>
      <c r="N2502" s="47"/>
      <c r="O2502" s="47"/>
      <c r="P2502" s="47"/>
      <c r="Q2502" s="47"/>
      <c r="R2502" s="47"/>
      <c r="S2502" s="47"/>
      <c r="T2502" s="47"/>
      <c r="U2502" s="47"/>
      <c r="V2502" s="243">
        <f t="shared" si="85"/>
        <v>1409.3299100000002</v>
      </c>
      <c r="W2502" s="111">
        <v>1409</v>
      </c>
      <c r="X2502" s="172">
        <f t="shared" si="86"/>
        <v>1409</v>
      </c>
      <c r="Y2502" s="11" t="s">
        <v>34</v>
      </c>
      <c r="Z2502" s="13">
        <v>69</v>
      </c>
      <c r="AA2502" s="13">
        <v>7</v>
      </c>
      <c r="AB2502" s="13">
        <v>5</v>
      </c>
      <c r="AC2502" s="393" t="s">
        <v>7334</v>
      </c>
      <c r="AD2502" s="393">
        <v>1963</v>
      </c>
    </row>
    <row r="2503" spans="1:31" ht="36" hidden="1" customHeight="1">
      <c r="A2503" s="32">
        <v>4</v>
      </c>
      <c r="B2503" s="47" t="s">
        <v>7335</v>
      </c>
      <c r="C2503" s="47" t="s">
        <v>7336</v>
      </c>
      <c r="D2503" s="56" t="s">
        <v>32</v>
      </c>
      <c r="E2503" s="47" t="s">
        <v>7337</v>
      </c>
      <c r="F2503" s="47">
        <v>7410500</v>
      </c>
      <c r="G2503" s="47"/>
      <c r="H2503" s="47"/>
      <c r="I2503" s="47"/>
      <c r="J2503" s="47"/>
      <c r="K2503" s="47"/>
      <c r="L2503" s="47"/>
      <c r="M2503" s="47"/>
      <c r="N2503" s="47"/>
      <c r="O2503" s="47"/>
      <c r="P2503" s="47"/>
      <c r="Q2503" s="47"/>
      <c r="R2503" s="47"/>
      <c r="S2503" s="47"/>
      <c r="T2503" s="47"/>
      <c r="U2503" s="47"/>
      <c r="V2503" s="243">
        <f t="shared" si="85"/>
        <v>1143.4401500000001</v>
      </c>
      <c r="W2503" s="111">
        <v>1076</v>
      </c>
      <c r="X2503" s="172">
        <f t="shared" si="86"/>
        <v>1143.4401500000001</v>
      </c>
      <c r="Y2503" s="11" t="s">
        <v>51</v>
      </c>
      <c r="Z2503" s="13">
        <v>69</v>
      </c>
      <c r="AA2503" s="13">
        <v>7</v>
      </c>
      <c r="AB2503" s="13">
        <v>5</v>
      </c>
      <c r="AC2503" s="393" t="s">
        <v>7338</v>
      </c>
      <c r="AD2503" s="393">
        <v>1966</v>
      </c>
    </row>
    <row r="2504" spans="1:31" ht="36" hidden="1" customHeight="1">
      <c r="A2504" s="32">
        <v>5</v>
      </c>
      <c r="B2504" s="11" t="s">
        <v>7339</v>
      </c>
      <c r="C2504" s="47" t="s">
        <v>7340</v>
      </c>
      <c r="D2504" s="56" t="s">
        <v>32</v>
      </c>
      <c r="E2504" s="47" t="s">
        <v>6646</v>
      </c>
      <c r="F2504" s="47">
        <v>6743900</v>
      </c>
      <c r="G2504" s="47"/>
      <c r="H2504" s="47"/>
      <c r="I2504" s="47"/>
      <c r="J2504" s="47"/>
      <c r="K2504" s="47"/>
      <c r="L2504" s="47"/>
      <c r="M2504" s="47"/>
      <c r="N2504" s="47"/>
      <c r="O2504" s="47"/>
      <c r="P2504" s="47"/>
      <c r="Q2504" s="47"/>
      <c r="R2504" s="47"/>
      <c r="S2504" s="47"/>
      <c r="T2504" s="47"/>
      <c r="U2504" s="47"/>
      <c r="V2504" s="243">
        <f t="shared" si="85"/>
        <v>1040.58377</v>
      </c>
      <c r="W2504" s="111">
        <v>1041</v>
      </c>
      <c r="X2504" s="172">
        <f t="shared" si="86"/>
        <v>1041</v>
      </c>
      <c r="Y2504" s="11" t="s">
        <v>34</v>
      </c>
      <c r="Z2504" s="13">
        <v>69</v>
      </c>
      <c r="AA2504" s="13">
        <v>7</v>
      </c>
      <c r="AB2504" s="13">
        <v>5</v>
      </c>
      <c r="AC2504" s="13"/>
      <c r="AD2504" s="13"/>
    </row>
    <row r="2505" spans="1:31" ht="36" hidden="1" customHeight="1">
      <c r="A2505" s="32">
        <v>6</v>
      </c>
      <c r="B2505" s="47" t="s">
        <v>7341</v>
      </c>
      <c r="C2505" s="47" t="s">
        <v>7342</v>
      </c>
      <c r="D2505" s="56" t="s">
        <v>32</v>
      </c>
      <c r="E2505" s="47" t="s">
        <v>6646</v>
      </c>
      <c r="F2505" s="47">
        <v>6204100</v>
      </c>
      <c r="G2505" s="47"/>
      <c r="H2505" s="47"/>
      <c r="I2505" s="47"/>
      <c r="J2505" s="47"/>
      <c r="K2505" s="47"/>
      <c r="L2505" s="47"/>
      <c r="M2505" s="47"/>
      <c r="N2505" s="47"/>
      <c r="O2505" s="47"/>
      <c r="P2505" s="47"/>
      <c r="Q2505" s="47"/>
      <c r="R2505" s="47"/>
      <c r="S2505" s="47"/>
      <c r="T2505" s="47"/>
      <c r="U2505" s="47"/>
      <c r="V2505" s="243">
        <f t="shared" si="85"/>
        <v>957.29263000000003</v>
      </c>
      <c r="W2505" s="111">
        <v>957</v>
      </c>
      <c r="X2505" s="172">
        <f t="shared" si="86"/>
        <v>957</v>
      </c>
      <c r="Y2505" s="11" t="s">
        <v>34</v>
      </c>
      <c r="Z2505" s="13">
        <v>69</v>
      </c>
      <c r="AA2505" s="13">
        <v>7</v>
      </c>
      <c r="AB2505" s="13">
        <v>5</v>
      </c>
      <c r="AC2505" s="393" t="s">
        <v>7343</v>
      </c>
      <c r="AD2505" s="393">
        <v>1964</v>
      </c>
    </row>
    <row r="2506" spans="1:31" ht="36" hidden="1" customHeight="1">
      <c r="A2506" s="32">
        <v>1</v>
      </c>
      <c r="B2506" s="365" t="s">
        <v>7344</v>
      </c>
      <c r="C2506" s="46" t="s">
        <v>7345</v>
      </c>
      <c r="D2506" s="56" t="s">
        <v>32</v>
      </c>
      <c r="E2506" s="11" t="s">
        <v>7346</v>
      </c>
      <c r="F2506" s="128">
        <v>10285417</v>
      </c>
      <c r="G2506" s="86"/>
      <c r="H2506" s="13"/>
      <c r="I2506" s="13"/>
      <c r="J2506" s="13"/>
      <c r="K2506" s="13"/>
      <c r="L2506" s="86"/>
      <c r="M2506" s="87"/>
      <c r="N2506" s="86"/>
      <c r="O2506" s="86"/>
      <c r="P2506" s="88"/>
      <c r="Q2506" s="87"/>
      <c r="R2506" s="87"/>
      <c r="S2506" s="86"/>
      <c r="T2506" s="86"/>
      <c r="U2506" s="86"/>
      <c r="V2506" s="243">
        <f t="shared" si="85"/>
        <v>1587.0398431000001</v>
      </c>
      <c r="W2506" s="394">
        <v>1587</v>
      </c>
      <c r="X2506" s="394">
        <f>IF(Y2506="EVN",V2506,W2506)</f>
        <v>1587</v>
      </c>
      <c r="Y2506" s="11" t="s">
        <v>34</v>
      </c>
      <c r="Z2506" s="56">
        <v>61</v>
      </c>
      <c r="AA2506" s="56">
        <v>65</v>
      </c>
      <c r="AB2506" s="56">
        <v>5</v>
      </c>
      <c r="AC2506" s="56" t="s">
        <v>7347</v>
      </c>
      <c r="AD2506" s="56">
        <v>1970</v>
      </c>
    </row>
    <row r="2507" spans="1:31" ht="36" hidden="1" customHeight="1">
      <c r="A2507" s="32">
        <v>2</v>
      </c>
      <c r="B2507" s="365" t="s">
        <v>7348</v>
      </c>
      <c r="C2507" s="46" t="s">
        <v>7349</v>
      </c>
      <c r="D2507" s="56" t="s">
        <v>32</v>
      </c>
      <c r="E2507" s="11" t="s">
        <v>4691</v>
      </c>
      <c r="F2507" s="128">
        <v>8472078</v>
      </c>
      <c r="G2507" s="324">
        <v>2000</v>
      </c>
      <c r="H2507" s="13"/>
      <c r="I2507" s="13"/>
      <c r="J2507" s="13"/>
      <c r="K2507" s="13"/>
      <c r="L2507" s="86"/>
      <c r="M2507" s="87"/>
      <c r="N2507" s="86"/>
      <c r="O2507" s="86"/>
      <c r="P2507" s="88"/>
      <c r="Q2507" s="87"/>
      <c r="R2507" s="87"/>
      <c r="S2507" s="86"/>
      <c r="T2507" s="86"/>
      <c r="U2507" s="86">
        <v>13887</v>
      </c>
      <c r="V2507" s="243">
        <f t="shared" si="85"/>
        <v>2707.2416354000002</v>
      </c>
      <c r="W2507" s="394">
        <v>2730</v>
      </c>
      <c r="X2507" s="394">
        <f t="shared" ref="X2507:X2517" si="87">IF(Y2507="EVN",V2507,W2507)</f>
        <v>2730</v>
      </c>
      <c r="Y2507" s="11" t="s">
        <v>34</v>
      </c>
      <c r="Z2507" s="56">
        <v>61</v>
      </c>
      <c r="AA2507" s="56">
        <v>65</v>
      </c>
      <c r="AB2507" s="56">
        <v>5</v>
      </c>
      <c r="AC2507" s="56" t="s">
        <v>7350</v>
      </c>
      <c r="AD2507" s="56">
        <v>3159</v>
      </c>
    </row>
    <row r="2508" spans="1:31" ht="36" hidden="1" customHeight="1">
      <c r="A2508" s="32">
        <v>3</v>
      </c>
      <c r="B2508" s="365" t="s">
        <v>7351</v>
      </c>
      <c r="C2508" s="46" t="s">
        <v>7352</v>
      </c>
      <c r="D2508" s="56" t="s">
        <v>32</v>
      </c>
      <c r="E2508" s="11" t="s">
        <v>7353</v>
      </c>
      <c r="F2508" s="128">
        <v>7534719</v>
      </c>
      <c r="G2508" s="86"/>
      <c r="H2508" s="13"/>
      <c r="I2508" s="13"/>
      <c r="J2508" s="13"/>
      <c r="K2508" s="13"/>
      <c r="L2508" s="129">
        <v>8</v>
      </c>
      <c r="M2508" s="129">
        <v>0.7</v>
      </c>
      <c r="N2508" s="86"/>
      <c r="O2508" s="86"/>
      <c r="P2508" s="88"/>
      <c r="Q2508" s="129"/>
      <c r="R2508" s="87"/>
      <c r="S2508" s="86">
        <v>45</v>
      </c>
      <c r="T2508" s="86"/>
      <c r="U2508" s="86"/>
      <c r="V2508" s="243">
        <f t="shared" si="85"/>
        <v>1212.3571817</v>
      </c>
      <c r="W2508" s="394">
        <v>1221</v>
      </c>
      <c r="X2508" s="394">
        <f t="shared" si="87"/>
        <v>1221</v>
      </c>
      <c r="Y2508" s="11" t="s">
        <v>34</v>
      </c>
      <c r="Z2508" s="56">
        <v>61</v>
      </c>
      <c r="AA2508" s="56">
        <v>65</v>
      </c>
      <c r="AB2508" s="56">
        <v>5</v>
      </c>
      <c r="AC2508" s="56" t="s">
        <v>7354</v>
      </c>
      <c r="AD2508" s="56">
        <v>3160</v>
      </c>
    </row>
    <row r="2509" spans="1:31" ht="36" hidden="1" customHeight="1">
      <c r="A2509" s="32">
        <v>4</v>
      </c>
      <c r="B2509" s="365" t="s">
        <v>7355</v>
      </c>
      <c r="C2509" s="46" t="s">
        <v>7356</v>
      </c>
      <c r="D2509" s="56" t="s">
        <v>32</v>
      </c>
      <c r="E2509" s="11" t="s">
        <v>7346</v>
      </c>
      <c r="F2509" s="128">
        <v>7811063</v>
      </c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86">
        <v>10941</v>
      </c>
      <c r="V2509" s="243">
        <f t="shared" si="85"/>
        <v>1205.2470209000001</v>
      </c>
      <c r="W2509" s="394">
        <v>1209</v>
      </c>
      <c r="X2509" s="394">
        <f t="shared" si="87"/>
        <v>1209</v>
      </c>
      <c r="Y2509" s="11" t="s">
        <v>34</v>
      </c>
      <c r="Z2509" s="56">
        <v>61</v>
      </c>
      <c r="AA2509" s="56">
        <v>65</v>
      </c>
      <c r="AB2509" s="56">
        <v>5</v>
      </c>
      <c r="AC2509" s="56" t="s">
        <v>7357</v>
      </c>
      <c r="AD2509" s="56">
        <v>1973</v>
      </c>
    </row>
    <row r="2510" spans="1:31" ht="36" hidden="1" customHeight="1">
      <c r="A2510" s="32">
        <v>5</v>
      </c>
      <c r="B2510" s="365" t="s">
        <v>7358</v>
      </c>
      <c r="C2510" s="46" t="s">
        <v>7359</v>
      </c>
      <c r="D2510" s="56" t="s">
        <v>32</v>
      </c>
      <c r="E2510" s="11" t="s">
        <v>7346</v>
      </c>
      <c r="F2510" s="128">
        <v>8313382</v>
      </c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243">
        <f t="shared" si="85"/>
        <v>1282.7548426000001</v>
      </c>
      <c r="W2510" s="394">
        <v>1283</v>
      </c>
      <c r="X2510" s="394">
        <f t="shared" si="87"/>
        <v>1283</v>
      </c>
      <c r="Y2510" s="11" t="s">
        <v>34</v>
      </c>
      <c r="Z2510" s="56">
        <v>61</v>
      </c>
      <c r="AA2510" s="56">
        <v>65</v>
      </c>
      <c r="AB2510" s="56">
        <v>5</v>
      </c>
      <c r="AC2510" s="56"/>
      <c r="AD2510" s="56"/>
    </row>
    <row r="2511" spans="1:31" ht="36" hidden="1" customHeight="1">
      <c r="A2511" s="32">
        <v>6</v>
      </c>
      <c r="B2511" s="365" t="s">
        <v>7360</v>
      </c>
      <c r="C2511" s="46" t="s">
        <v>7361</v>
      </c>
      <c r="D2511" s="56" t="s">
        <v>32</v>
      </c>
      <c r="E2511" s="11" t="s">
        <v>7346</v>
      </c>
      <c r="F2511" s="128">
        <v>6425675</v>
      </c>
      <c r="G2511" s="13"/>
      <c r="H2511" s="13"/>
      <c r="I2511" s="13"/>
      <c r="J2511" s="13"/>
      <c r="K2511" s="13"/>
      <c r="L2511" s="324">
        <v>78000</v>
      </c>
      <c r="M2511" s="13"/>
      <c r="N2511" s="13"/>
      <c r="O2511" s="13"/>
      <c r="P2511" s="13"/>
      <c r="Q2511" s="13"/>
      <c r="R2511" s="13"/>
      <c r="S2511" s="13"/>
      <c r="T2511" s="13"/>
      <c r="U2511" s="13"/>
      <c r="V2511" s="243">
        <f t="shared" si="85"/>
        <v>1060.1216525000002</v>
      </c>
      <c r="W2511" s="394">
        <v>1060</v>
      </c>
      <c r="X2511" s="394">
        <f t="shared" si="87"/>
        <v>1060</v>
      </c>
      <c r="Y2511" s="11" t="s">
        <v>34</v>
      </c>
      <c r="Z2511" s="56">
        <v>61</v>
      </c>
      <c r="AA2511" s="56">
        <v>65</v>
      </c>
      <c r="AB2511" s="56">
        <v>5</v>
      </c>
      <c r="AC2511" s="56" t="s">
        <v>7362</v>
      </c>
      <c r="AD2511" s="56">
        <v>1972</v>
      </c>
    </row>
    <row r="2512" spans="1:31" ht="36" hidden="1" customHeight="1">
      <c r="A2512" s="32">
        <v>7</v>
      </c>
      <c r="B2512" s="365" t="s">
        <v>7363</v>
      </c>
      <c r="C2512" s="46" t="s">
        <v>7364</v>
      </c>
      <c r="D2512" s="56" t="s">
        <v>32</v>
      </c>
      <c r="E2512" s="11" t="s">
        <v>7346</v>
      </c>
      <c r="F2512" s="128">
        <v>9066454</v>
      </c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>
        <v>7404</v>
      </c>
      <c r="V2512" s="243">
        <f t="shared" si="85"/>
        <v>1398.9538522</v>
      </c>
      <c r="W2512" s="394">
        <v>1402</v>
      </c>
      <c r="X2512" s="394">
        <f t="shared" si="87"/>
        <v>1402</v>
      </c>
      <c r="Y2512" s="11" t="s">
        <v>34</v>
      </c>
      <c r="Z2512" s="56">
        <v>61</v>
      </c>
      <c r="AA2512" s="56">
        <v>65</v>
      </c>
      <c r="AB2512" s="56">
        <v>5</v>
      </c>
      <c r="AC2512" s="56" t="s">
        <v>7365</v>
      </c>
      <c r="AD2512" s="56">
        <v>1968</v>
      </c>
      <c r="AE2512" s="10">
        <f>AE2511+1</f>
        <v>1</v>
      </c>
    </row>
    <row r="2513" spans="1:30" ht="33" hidden="1">
      <c r="A2513" s="32">
        <v>8</v>
      </c>
      <c r="B2513" s="365" t="s">
        <v>7366</v>
      </c>
      <c r="C2513" s="46" t="s">
        <v>7367</v>
      </c>
      <c r="D2513" s="56" t="s">
        <v>32</v>
      </c>
      <c r="E2513" s="11" t="s">
        <v>7368</v>
      </c>
      <c r="F2513" s="128">
        <v>8455274</v>
      </c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243">
        <f t="shared" si="85"/>
        <v>1304.6487782000002</v>
      </c>
      <c r="W2513" s="394">
        <v>1305</v>
      </c>
      <c r="X2513" s="394">
        <f t="shared" si="87"/>
        <v>1305</v>
      </c>
      <c r="Y2513" s="11" t="s">
        <v>34</v>
      </c>
      <c r="Z2513" s="56">
        <v>61</v>
      </c>
      <c r="AA2513" s="56">
        <v>65</v>
      </c>
      <c r="AB2513" s="56">
        <v>5</v>
      </c>
      <c r="AC2513" s="56" t="s">
        <v>7369</v>
      </c>
      <c r="AD2513" s="56">
        <v>3161</v>
      </c>
    </row>
    <row r="2514" spans="1:30" hidden="1">
      <c r="A2514" s="32">
        <v>9</v>
      </c>
      <c r="B2514" s="13" t="s">
        <v>7370</v>
      </c>
      <c r="C2514" s="33" t="s">
        <v>7371</v>
      </c>
      <c r="D2514" s="56" t="s">
        <v>32</v>
      </c>
      <c r="E2514" s="11" t="s">
        <v>3289</v>
      </c>
      <c r="F2514" s="128">
        <v>28980834</v>
      </c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243">
        <f t="shared" si="85"/>
        <v>4471.7426862000002</v>
      </c>
      <c r="W2514" s="394">
        <v>4472</v>
      </c>
      <c r="X2514" s="394">
        <f t="shared" si="87"/>
        <v>4471.7426862000002</v>
      </c>
      <c r="Y2514" s="11" t="s">
        <v>51</v>
      </c>
      <c r="Z2514" s="56">
        <v>61</v>
      </c>
      <c r="AA2514" s="56">
        <v>65</v>
      </c>
      <c r="AB2514" s="56">
        <v>5</v>
      </c>
      <c r="AC2514" s="56" t="s">
        <v>7372</v>
      </c>
      <c r="AD2514" s="56">
        <v>1967</v>
      </c>
    </row>
    <row r="2515" spans="1:30" ht="33" hidden="1">
      <c r="A2515" s="32">
        <v>10</v>
      </c>
      <c r="B2515" s="13" t="s">
        <v>7373</v>
      </c>
      <c r="C2515" s="33" t="s">
        <v>7374</v>
      </c>
      <c r="D2515" s="47" t="s">
        <v>32</v>
      </c>
      <c r="E2515" s="47" t="s">
        <v>3289</v>
      </c>
      <c r="F2515" s="128">
        <v>7183651</v>
      </c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243">
        <f t="shared" si="85"/>
        <v>1108.4373493000001</v>
      </c>
      <c r="W2515" s="111">
        <v>1108</v>
      </c>
      <c r="X2515" s="394">
        <f t="shared" si="87"/>
        <v>1108.4373493000001</v>
      </c>
      <c r="Y2515" s="11" t="s">
        <v>51</v>
      </c>
      <c r="Z2515" s="56">
        <v>61</v>
      </c>
      <c r="AA2515" s="56">
        <v>65</v>
      </c>
      <c r="AB2515" s="56">
        <v>5</v>
      </c>
      <c r="AC2515" s="56"/>
      <c r="AD2515" s="56"/>
    </row>
    <row r="2516" spans="1:30" hidden="1">
      <c r="A2516" s="32">
        <v>11</v>
      </c>
      <c r="B2516" s="46" t="s">
        <v>7375</v>
      </c>
      <c r="C2516" s="47" t="s">
        <v>7376</v>
      </c>
      <c r="D2516" s="47" t="s">
        <v>32</v>
      </c>
      <c r="E2516" s="47" t="s">
        <v>7377</v>
      </c>
      <c r="F2516" s="128">
        <v>10083000</v>
      </c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243">
        <f t="shared" si="85"/>
        <v>1555.8069</v>
      </c>
      <c r="W2516" s="111">
        <v>1556</v>
      </c>
      <c r="X2516" s="394">
        <f t="shared" si="87"/>
        <v>1555.8069</v>
      </c>
      <c r="Y2516" s="11" t="s">
        <v>51</v>
      </c>
      <c r="Z2516" s="56">
        <v>61</v>
      </c>
      <c r="AA2516" s="56">
        <v>65</v>
      </c>
      <c r="AB2516" s="56">
        <v>5</v>
      </c>
      <c r="AC2516" s="56"/>
      <c r="AD2516" s="56"/>
    </row>
    <row r="2517" spans="1:30" hidden="1">
      <c r="A2517" s="32">
        <v>12</v>
      </c>
      <c r="B2517" s="55" t="s">
        <v>7370</v>
      </c>
      <c r="C2517" s="11" t="s">
        <v>7371</v>
      </c>
      <c r="D2517" s="47" t="s">
        <v>539</v>
      </c>
      <c r="E2517" s="47" t="s">
        <v>3641</v>
      </c>
      <c r="F2517" s="128">
        <v>13170600</v>
      </c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243">
        <f t="shared" si="85"/>
        <v>2032.2235800000001</v>
      </c>
      <c r="W2517" s="111">
        <v>2032</v>
      </c>
      <c r="X2517" s="394">
        <f t="shared" si="87"/>
        <v>2032.2235800000001</v>
      </c>
      <c r="Y2517" s="11" t="s">
        <v>51</v>
      </c>
      <c r="Z2517" s="56">
        <v>61</v>
      </c>
      <c r="AA2517" s="56">
        <v>65</v>
      </c>
      <c r="AB2517" s="56">
        <v>6</v>
      </c>
      <c r="AC2517" s="56"/>
      <c r="AD2517" s="56"/>
    </row>
  </sheetData>
  <autoFilter ref="A1:AF2517">
    <filterColumn colId="25">
      <filters>
        <filter val="14"/>
        <filter val="15"/>
        <filter val="31"/>
      </filters>
    </filterColumn>
  </autoFilter>
  <conditionalFormatting sqref="B2162:B2165 B2167:B2168 B2159">
    <cfRule type="duplicateValues" dxfId="5" priority="6" stopIfTrue="1"/>
  </conditionalFormatting>
  <conditionalFormatting sqref="B2166">
    <cfRule type="duplicateValues" dxfId="4" priority="5" stopIfTrue="1"/>
  </conditionalFormatting>
  <conditionalFormatting sqref="B1909:B2159 B2162:B2165 B2167:B2184">
    <cfRule type="duplicateValues" dxfId="3" priority="4" stopIfTrue="1"/>
  </conditionalFormatting>
  <conditionalFormatting sqref="B423:B535">
    <cfRule type="duplicateValues" dxfId="2" priority="3" stopIfTrue="1"/>
  </conditionalFormatting>
  <conditionalFormatting sqref="B1738:B1739">
    <cfRule type="duplicateValues" dxfId="1" priority="1" stopIfTrue="1"/>
  </conditionalFormatting>
  <hyperlinks>
    <hyperlink ref="C237" r:id="rId1" display="http://www.hapulico.com/"/>
    <hyperlink ref="E128" r:id="rId2" display="http://www.hosocongty.vn/nganh.php?code=2220&amp;id=217"/>
    <hyperlink ref="E110" r:id="rId3" display="http://yellowpages.vnn.vn/cls/164160/phu-tung-xe-may-linh-phu-kien-xe-may.html"/>
    <hyperlink ref="E123" r:id="rId4" display="https://thongtindoanhnghiep.co/nganh-nghe/duc-sat-thep"/>
    <hyperlink ref="E231" r:id="rId5" display="http://www.hosocongty.vn/nganh.php?code=4771&amp;id=537"/>
    <hyperlink ref="E179" r:id="rId6" display="https://thongtindoanhnghiep.co/nganh-nghe/san-xuat-sat-thep-gang"/>
    <hyperlink ref="E80" r:id="rId7" display="http://www.hosocongty.vn/nganh.php?code=3250&amp;id=321"/>
    <hyperlink ref="E262" r:id="rId8" display="http://www.hosocongty.vn/nganh.php?code=2100&amp;id=210"/>
    <hyperlink ref="E162" r:id="rId9" display="http://www.hosocongty.vn/nganh.php?code=273&amp;id=268"/>
    <hyperlink ref="E286" r:id="rId10" display="http://www.hosocongty.vn/nganh.php?code=23920&amp;id=224"/>
    <hyperlink ref="E85" r:id="rId11" display="http://www.hosocongty.vn/nganh.php?code=23920&amp;id=224"/>
    <hyperlink ref="E1528" r:id="rId12" display="http://www.yellowpages.vn/vn/b4885/b%C3%A0n-ch%E1%BA%A3i-kem-%C4%91%C3%A1nh-r%C4%83ng.html"/>
    <hyperlink ref="E1503" r:id="rId13" display="http://yellowpages.vnn.vn/cls/488059/nap-nhua-nut-nhua.html"/>
    <hyperlink ref="E1509" r:id="rId14" display="http://yellowpages.vnn.vn/cls/484513/bao-bi-carton.html"/>
    <hyperlink ref="E1657" r:id="rId15" display="http://yellowpages.vnn.vn/cls/484513/bao-bi-carton.html"/>
    <hyperlink ref="E1652" r:id="rId16" display="http://yellowpages.vnn.vn/cls/488059/nap-nhua-nut-nhua.html"/>
    <hyperlink ref="E1502" r:id="rId17" display="http://www.yellowpages.vn/vn/b4885/b%C3%A0n-ch%E1%BA%A3i-kem-%C4%91%C3%A1nh-r%C4%83ng.html"/>
    <hyperlink ref="E2234" r:id="rId18" display="http://masocongty.vn/industry/17090"/>
    <hyperlink ref="E590" r:id="rId19" display="http://www.hosocongty.vn/nganh.php?code=131&amp;id=147"/>
  </hyperlinks>
  <pageMargins left="0.7" right="0.7" top="0.75" bottom="0.75" header="0.3" footer="0.3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71"/>
  <sheetViews>
    <sheetView workbookViewId="0">
      <selection sqref="A1:XFD1"/>
    </sheetView>
  </sheetViews>
  <sheetFormatPr defaultRowHeight="15"/>
  <cols>
    <col min="6" max="6" width="15.28515625" bestFit="1" customWidth="1"/>
  </cols>
  <sheetData>
    <row r="1" spans="1:30" s="10" customFormat="1" ht="4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5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0" s="10" customFormat="1" ht="36" customHeight="1">
      <c r="A2" s="32">
        <v>1</v>
      </c>
      <c r="B2" s="51" t="s">
        <v>2052</v>
      </c>
      <c r="C2" s="51" t="s">
        <v>2053</v>
      </c>
      <c r="D2" s="56" t="s">
        <v>32</v>
      </c>
      <c r="E2" s="52" t="s">
        <v>2054</v>
      </c>
      <c r="F2" s="23">
        <v>6875079</v>
      </c>
      <c r="G2" s="23"/>
      <c r="H2" s="13"/>
      <c r="I2" s="13"/>
      <c r="J2" s="13"/>
      <c r="K2" s="85"/>
      <c r="L2" s="86"/>
      <c r="M2" s="87"/>
      <c r="N2" s="86"/>
      <c r="O2" s="86"/>
      <c r="P2" s="88"/>
      <c r="Q2" s="87"/>
      <c r="R2" s="87"/>
      <c r="S2" s="85"/>
      <c r="T2" s="86"/>
      <c r="U2" s="86"/>
      <c r="V2" s="16">
        <f t="shared" ref="V2:V33" si="0">0.0001543*F2+0.7*G2+ 0.7*H2+0.6*I2+0.5*J2+1.02*K2+0.00088*L2+0.99*M2+0.00094*N2+1.05*O2+0.00083*P2+1.09*Q2+0.0009*R2+1.09*S2+1*T2+0*U2</f>
        <v>1060.8246897000001</v>
      </c>
      <c r="W2" s="23">
        <v>1061</v>
      </c>
      <c r="X2" s="23">
        <f t="shared" ref="X2:X65" si="1">IF(Y2="EVN",V2,W2)</f>
        <v>1061</v>
      </c>
      <c r="Y2" s="11" t="s">
        <v>34</v>
      </c>
      <c r="Z2" s="13">
        <v>14</v>
      </c>
      <c r="AA2" s="13">
        <v>34</v>
      </c>
      <c r="AB2" s="13">
        <v>5</v>
      </c>
      <c r="AC2" s="13"/>
      <c r="AD2" s="89" t="s">
        <v>2055</v>
      </c>
    </row>
    <row r="3" spans="1:30" s="10" customFormat="1" ht="36" customHeight="1">
      <c r="A3" s="32">
        <v>2</v>
      </c>
      <c r="B3" s="51" t="s">
        <v>2056</v>
      </c>
      <c r="C3" s="51" t="s">
        <v>2057</v>
      </c>
      <c r="D3" s="56" t="s">
        <v>32</v>
      </c>
      <c r="E3" s="52" t="s">
        <v>118</v>
      </c>
      <c r="F3" s="23">
        <v>7398623</v>
      </c>
      <c r="G3" s="23"/>
      <c r="H3" s="13"/>
      <c r="I3" s="13"/>
      <c r="J3" s="13"/>
      <c r="K3" s="85"/>
      <c r="L3" s="86"/>
      <c r="M3" s="87"/>
      <c r="N3" s="86"/>
      <c r="O3" s="86"/>
      <c r="P3" s="88"/>
      <c r="Q3" s="87"/>
      <c r="R3" s="87"/>
      <c r="S3" s="85"/>
      <c r="T3" s="86"/>
      <c r="U3" s="86"/>
      <c r="V3" s="16">
        <f t="shared" si="0"/>
        <v>1141.6075289</v>
      </c>
      <c r="W3" s="23">
        <v>1142</v>
      </c>
      <c r="X3" s="23">
        <f t="shared" si="1"/>
        <v>1142</v>
      </c>
      <c r="Y3" s="11" t="s">
        <v>34</v>
      </c>
      <c r="Z3" s="13">
        <v>14</v>
      </c>
      <c r="AA3" s="13">
        <v>34</v>
      </c>
      <c r="AB3" s="13">
        <v>5</v>
      </c>
      <c r="AC3" s="13"/>
      <c r="AD3" s="89" t="s">
        <v>2058</v>
      </c>
    </row>
    <row r="4" spans="1:30" s="10" customFormat="1" ht="36" customHeight="1">
      <c r="A4" s="32">
        <v>3</v>
      </c>
      <c r="B4" s="51" t="s">
        <v>2059</v>
      </c>
      <c r="C4" s="51" t="s">
        <v>2060</v>
      </c>
      <c r="D4" s="56" t="s">
        <v>32</v>
      </c>
      <c r="E4" s="52" t="s">
        <v>2061</v>
      </c>
      <c r="F4" s="23">
        <v>9342969</v>
      </c>
      <c r="G4" s="23"/>
      <c r="H4" s="13"/>
      <c r="I4" s="13"/>
      <c r="J4" s="13"/>
      <c r="K4" s="85"/>
      <c r="L4" s="86"/>
      <c r="M4" s="87"/>
      <c r="N4" s="86"/>
      <c r="O4" s="86"/>
      <c r="P4" s="88"/>
      <c r="Q4" s="87"/>
      <c r="R4" s="87"/>
      <c r="S4" s="85"/>
      <c r="T4" s="86"/>
      <c r="U4" s="86"/>
      <c r="V4" s="16">
        <f t="shared" si="0"/>
        <v>1441.6201167000002</v>
      </c>
      <c r="W4" s="23">
        <v>1424</v>
      </c>
      <c r="X4" s="23">
        <f t="shared" si="1"/>
        <v>1441.6201167000002</v>
      </c>
      <c r="Y4" s="11" t="s">
        <v>51</v>
      </c>
      <c r="Z4" s="13">
        <v>14</v>
      </c>
      <c r="AA4" s="13">
        <v>34</v>
      </c>
      <c r="AB4" s="13">
        <v>5</v>
      </c>
      <c r="AC4" s="13"/>
      <c r="AD4" s="89" t="s">
        <v>2062</v>
      </c>
    </row>
    <row r="5" spans="1:30" s="10" customFormat="1" ht="36" customHeight="1">
      <c r="A5" s="32">
        <v>4</v>
      </c>
      <c r="B5" s="51" t="s">
        <v>2063</v>
      </c>
      <c r="C5" s="51" t="s">
        <v>2064</v>
      </c>
      <c r="D5" s="56" t="s">
        <v>32</v>
      </c>
      <c r="E5" s="52" t="s">
        <v>2065</v>
      </c>
      <c r="F5" s="23">
        <v>9018121</v>
      </c>
      <c r="G5" s="23"/>
      <c r="H5" s="13"/>
      <c r="I5" s="13"/>
      <c r="J5" s="13"/>
      <c r="K5" s="85"/>
      <c r="L5" s="13"/>
      <c r="M5" s="13"/>
      <c r="N5" s="13"/>
      <c r="O5" s="13"/>
      <c r="P5" s="13"/>
      <c r="Q5" s="13"/>
      <c r="R5" s="13"/>
      <c r="S5" s="85"/>
      <c r="T5" s="13"/>
      <c r="U5" s="13"/>
      <c r="V5" s="16">
        <f t="shared" si="0"/>
        <v>1391.4960703000002</v>
      </c>
      <c r="W5" s="23">
        <v>1391</v>
      </c>
      <c r="X5" s="23">
        <f t="shared" si="1"/>
        <v>1391</v>
      </c>
      <c r="Y5" s="11" t="s">
        <v>34</v>
      </c>
      <c r="Z5" s="13">
        <v>14</v>
      </c>
      <c r="AA5" s="13">
        <v>34</v>
      </c>
      <c r="AB5" s="13">
        <v>5</v>
      </c>
      <c r="AC5" s="13"/>
      <c r="AD5" s="89" t="s">
        <v>2066</v>
      </c>
    </row>
    <row r="6" spans="1:30" s="10" customFormat="1" ht="36" customHeight="1">
      <c r="A6" s="32">
        <v>5</v>
      </c>
      <c r="B6" s="51" t="s">
        <v>2067</v>
      </c>
      <c r="C6" s="51" t="s">
        <v>2068</v>
      </c>
      <c r="D6" s="56" t="s">
        <v>32</v>
      </c>
      <c r="E6" s="52" t="s">
        <v>118</v>
      </c>
      <c r="F6" s="23">
        <v>10448616</v>
      </c>
      <c r="G6" s="23"/>
      <c r="H6" s="13"/>
      <c r="I6" s="13"/>
      <c r="J6" s="13"/>
      <c r="K6" s="85"/>
      <c r="L6" s="13"/>
      <c r="M6" s="13"/>
      <c r="N6" s="13"/>
      <c r="O6" s="13"/>
      <c r="P6" s="13"/>
      <c r="Q6" s="13"/>
      <c r="R6" s="13"/>
      <c r="S6" s="85">
        <v>278</v>
      </c>
      <c r="T6" s="13"/>
      <c r="U6" s="13"/>
      <c r="V6" s="16">
        <f t="shared" si="0"/>
        <v>1915.2414488000002</v>
      </c>
      <c r="W6" s="23">
        <v>1871</v>
      </c>
      <c r="X6" s="23">
        <f t="shared" si="1"/>
        <v>1915.2414488000002</v>
      </c>
      <c r="Y6" s="11" t="s">
        <v>51</v>
      </c>
      <c r="Z6" s="13">
        <v>14</v>
      </c>
      <c r="AA6" s="13">
        <v>34</v>
      </c>
      <c r="AB6" s="13">
        <v>5</v>
      </c>
      <c r="AC6" s="13"/>
      <c r="AD6" s="89" t="s">
        <v>2069</v>
      </c>
    </row>
    <row r="7" spans="1:30" s="10" customFormat="1" ht="36" customHeight="1">
      <c r="A7" s="32">
        <v>6</v>
      </c>
      <c r="B7" s="51" t="s">
        <v>2070</v>
      </c>
      <c r="C7" s="51" t="s">
        <v>2071</v>
      </c>
      <c r="D7" s="56" t="s">
        <v>32</v>
      </c>
      <c r="E7" s="52" t="s">
        <v>2065</v>
      </c>
      <c r="F7" s="23">
        <v>9379400</v>
      </c>
      <c r="G7" s="23"/>
      <c r="H7" s="13"/>
      <c r="I7" s="13"/>
      <c r="J7" s="13"/>
      <c r="K7" s="85"/>
      <c r="L7" s="13"/>
      <c r="M7" s="13"/>
      <c r="N7" s="13"/>
      <c r="O7" s="13"/>
      <c r="P7" s="13"/>
      <c r="Q7" s="13"/>
      <c r="R7" s="13"/>
      <c r="S7" s="85"/>
      <c r="T7" s="13"/>
      <c r="U7" s="13"/>
      <c r="V7" s="16">
        <f t="shared" si="0"/>
        <v>1447.2414200000001</v>
      </c>
      <c r="W7" s="23">
        <v>1447</v>
      </c>
      <c r="X7" s="23">
        <f t="shared" si="1"/>
        <v>1447</v>
      </c>
      <c r="Y7" s="11" t="s">
        <v>34</v>
      </c>
      <c r="Z7" s="13">
        <v>14</v>
      </c>
      <c r="AA7" s="13">
        <v>34</v>
      </c>
      <c r="AB7" s="13">
        <v>5</v>
      </c>
      <c r="AC7" s="13"/>
      <c r="AD7" s="89" t="s">
        <v>2072</v>
      </c>
    </row>
    <row r="8" spans="1:30" s="10" customFormat="1" ht="36" customHeight="1">
      <c r="A8" s="32">
        <v>7</v>
      </c>
      <c r="B8" s="51" t="s">
        <v>2073</v>
      </c>
      <c r="C8" s="51" t="s">
        <v>2074</v>
      </c>
      <c r="D8" s="56" t="s">
        <v>32</v>
      </c>
      <c r="E8" s="52" t="s">
        <v>2075</v>
      </c>
      <c r="F8" s="23">
        <v>11371120</v>
      </c>
      <c r="G8" s="23"/>
      <c r="H8" s="13"/>
      <c r="I8" s="13"/>
      <c r="J8" s="13"/>
      <c r="K8" s="85"/>
      <c r="L8" s="13"/>
      <c r="M8" s="13"/>
      <c r="N8" s="13"/>
      <c r="O8" s="13"/>
      <c r="P8" s="13"/>
      <c r="Q8" s="13"/>
      <c r="R8" s="13"/>
      <c r="S8" s="85"/>
      <c r="T8" s="13"/>
      <c r="U8" s="13"/>
      <c r="V8" s="16">
        <f t="shared" si="0"/>
        <v>1754.5638160000001</v>
      </c>
      <c r="W8" s="23">
        <v>1503</v>
      </c>
      <c r="X8" s="23">
        <f t="shared" si="1"/>
        <v>1754.5638160000001</v>
      </c>
      <c r="Y8" s="11" t="s">
        <v>51</v>
      </c>
      <c r="Z8" s="13">
        <v>14</v>
      </c>
      <c r="AA8" s="13">
        <v>34</v>
      </c>
      <c r="AB8" s="13">
        <v>5</v>
      </c>
      <c r="AC8" s="13"/>
      <c r="AD8" s="89" t="s">
        <v>2076</v>
      </c>
    </row>
    <row r="9" spans="1:30" s="10" customFormat="1" ht="36" customHeight="1">
      <c r="A9" s="32">
        <v>8</v>
      </c>
      <c r="B9" s="51" t="s">
        <v>2077</v>
      </c>
      <c r="C9" s="51" t="s">
        <v>2078</v>
      </c>
      <c r="D9" s="56" t="s">
        <v>32</v>
      </c>
      <c r="E9" s="52" t="s">
        <v>2079</v>
      </c>
      <c r="F9" s="23">
        <v>10208875</v>
      </c>
      <c r="G9" s="23"/>
      <c r="H9" s="13"/>
      <c r="I9" s="13"/>
      <c r="J9" s="13"/>
      <c r="K9" s="85"/>
      <c r="L9" s="13"/>
      <c r="M9" s="13"/>
      <c r="N9" s="13"/>
      <c r="O9" s="13"/>
      <c r="P9" s="13"/>
      <c r="Q9" s="13"/>
      <c r="R9" s="13"/>
      <c r="S9" s="85"/>
      <c r="T9" s="13"/>
      <c r="U9" s="13"/>
      <c r="V9" s="16">
        <f t="shared" si="0"/>
        <v>1575.2294125000001</v>
      </c>
      <c r="W9" s="23">
        <v>1534</v>
      </c>
      <c r="X9" s="23">
        <f t="shared" si="1"/>
        <v>1575.2294125000001</v>
      </c>
      <c r="Y9" s="11" t="s">
        <v>51</v>
      </c>
      <c r="Z9" s="13">
        <v>14</v>
      </c>
      <c r="AA9" s="13">
        <v>34</v>
      </c>
      <c r="AB9" s="13">
        <v>5</v>
      </c>
      <c r="AC9" s="13"/>
      <c r="AD9" s="89" t="s">
        <v>2080</v>
      </c>
    </row>
    <row r="10" spans="1:30" s="10" customFormat="1" ht="36" customHeight="1">
      <c r="A10" s="32">
        <v>9</v>
      </c>
      <c r="B10" s="51" t="s">
        <v>2081</v>
      </c>
      <c r="C10" s="51" t="s">
        <v>2082</v>
      </c>
      <c r="D10" s="56" t="s">
        <v>32</v>
      </c>
      <c r="E10" s="52" t="s">
        <v>118</v>
      </c>
      <c r="F10" s="23">
        <v>11378684</v>
      </c>
      <c r="G10" s="23"/>
      <c r="H10" s="13"/>
      <c r="I10" s="13"/>
      <c r="J10" s="13"/>
      <c r="K10" s="85"/>
      <c r="L10" s="13"/>
      <c r="M10" s="13"/>
      <c r="N10" s="13"/>
      <c r="O10" s="13"/>
      <c r="P10" s="13"/>
      <c r="Q10" s="13"/>
      <c r="R10" s="13"/>
      <c r="S10" s="85">
        <v>2.21</v>
      </c>
      <c r="T10" s="13"/>
      <c r="U10" s="13"/>
      <c r="V10" s="16">
        <f t="shared" si="0"/>
        <v>1758.1398412000001</v>
      </c>
      <c r="W10" s="23">
        <v>1747</v>
      </c>
      <c r="X10" s="23">
        <f t="shared" si="1"/>
        <v>1758.1398412000001</v>
      </c>
      <c r="Y10" s="11" t="s">
        <v>51</v>
      </c>
      <c r="Z10" s="13">
        <v>14</v>
      </c>
      <c r="AA10" s="13">
        <v>34</v>
      </c>
      <c r="AB10" s="13">
        <v>5</v>
      </c>
      <c r="AC10" s="13"/>
      <c r="AD10" s="89" t="s">
        <v>2083</v>
      </c>
    </row>
    <row r="11" spans="1:30" s="10" customFormat="1" ht="36" customHeight="1">
      <c r="A11" s="32">
        <v>10</v>
      </c>
      <c r="B11" s="51" t="s">
        <v>2084</v>
      </c>
      <c r="C11" s="51" t="s">
        <v>2085</v>
      </c>
      <c r="D11" s="56" t="s">
        <v>32</v>
      </c>
      <c r="E11" s="52" t="str">
        <f>E4</f>
        <v>SX nhựa, bao bì</v>
      </c>
      <c r="F11" s="23">
        <v>10632125</v>
      </c>
      <c r="G11" s="23"/>
      <c r="H11" s="13"/>
      <c r="I11" s="13"/>
      <c r="J11" s="13"/>
      <c r="K11" s="85"/>
      <c r="L11" s="13"/>
      <c r="M11" s="13"/>
      <c r="N11" s="13"/>
      <c r="O11" s="13"/>
      <c r="P11" s="13"/>
      <c r="Q11" s="13"/>
      <c r="R11" s="13"/>
      <c r="S11" s="85"/>
      <c r="T11" s="13"/>
      <c r="U11" s="13"/>
      <c r="V11" s="16">
        <f t="shared" si="0"/>
        <v>1640.5368875000001</v>
      </c>
      <c r="W11" s="23">
        <v>1612</v>
      </c>
      <c r="X11" s="23">
        <f t="shared" si="1"/>
        <v>1640.5368875000001</v>
      </c>
      <c r="Y11" s="11" t="s">
        <v>51</v>
      </c>
      <c r="Z11" s="13">
        <v>14</v>
      </c>
      <c r="AA11" s="13">
        <v>34</v>
      </c>
      <c r="AB11" s="13">
        <v>5</v>
      </c>
      <c r="AC11" s="13"/>
      <c r="AD11" s="89" t="s">
        <v>2086</v>
      </c>
    </row>
    <row r="12" spans="1:30" s="10" customFormat="1" ht="36" customHeight="1">
      <c r="A12" s="32">
        <v>11</v>
      </c>
      <c r="B12" s="90" t="s">
        <v>2087</v>
      </c>
      <c r="C12" s="77" t="s">
        <v>2088</v>
      </c>
      <c r="D12" s="56" t="s">
        <v>32</v>
      </c>
      <c r="E12" s="52" t="s">
        <v>118</v>
      </c>
      <c r="F12" s="23">
        <v>7710659</v>
      </c>
      <c r="G12" s="23"/>
      <c r="H12" s="13"/>
      <c r="I12" s="13"/>
      <c r="J12" s="13"/>
      <c r="K12" s="85">
        <v>235</v>
      </c>
      <c r="L12" s="13"/>
      <c r="M12" s="13"/>
      <c r="N12" s="13"/>
      <c r="O12" s="13"/>
      <c r="P12" s="13"/>
      <c r="Q12" s="13"/>
      <c r="R12" s="13"/>
      <c r="S12" s="85">
        <v>673</v>
      </c>
      <c r="T12" s="13"/>
      <c r="U12" s="13"/>
      <c r="V12" s="16">
        <f t="shared" si="0"/>
        <v>2163.0246837</v>
      </c>
      <c r="W12" s="23">
        <v>2163</v>
      </c>
      <c r="X12" s="23">
        <f t="shared" si="1"/>
        <v>2163</v>
      </c>
      <c r="Y12" s="11" t="s">
        <v>34</v>
      </c>
      <c r="Z12" s="13">
        <v>14</v>
      </c>
      <c r="AA12" s="13">
        <v>34</v>
      </c>
      <c r="AB12" s="13">
        <v>5</v>
      </c>
      <c r="AC12" s="13"/>
      <c r="AD12" s="89" t="s">
        <v>2089</v>
      </c>
    </row>
    <row r="13" spans="1:30" s="10" customFormat="1" ht="36" customHeight="1">
      <c r="A13" s="32">
        <v>12</v>
      </c>
      <c r="B13" s="51" t="s">
        <v>2090</v>
      </c>
      <c r="C13" s="51" t="s">
        <v>2091</v>
      </c>
      <c r="D13" s="52" t="s">
        <v>1244</v>
      </c>
      <c r="E13" s="52" t="s">
        <v>2092</v>
      </c>
      <c r="F13" s="23">
        <v>16938688</v>
      </c>
      <c r="G13" s="23"/>
      <c r="H13" s="26"/>
      <c r="I13" s="26"/>
      <c r="J13" s="26"/>
      <c r="K13" s="85"/>
      <c r="L13" s="26"/>
      <c r="M13" s="26"/>
      <c r="N13" s="26"/>
      <c r="O13" s="26"/>
      <c r="P13" s="26"/>
      <c r="Q13" s="26"/>
      <c r="R13" s="26"/>
      <c r="S13" s="85"/>
      <c r="T13" s="26"/>
      <c r="U13" s="26"/>
      <c r="V13" s="16">
        <f t="shared" si="0"/>
        <v>2613.6395584000002</v>
      </c>
      <c r="W13" s="23">
        <v>2614</v>
      </c>
      <c r="X13" s="23">
        <f t="shared" si="1"/>
        <v>2614</v>
      </c>
      <c r="Y13" s="52" t="s">
        <v>34</v>
      </c>
      <c r="Z13" s="13">
        <v>14</v>
      </c>
      <c r="AA13" s="13">
        <v>34</v>
      </c>
      <c r="AB13" s="13">
        <v>3</v>
      </c>
      <c r="AC13" s="26"/>
      <c r="AD13" s="89" t="s">
        <v>2093</v>
      </c>
    </row>
    <row r="14" spans="1:30" s="10" customFormat="1" ht="36" customHeight="1">
      <c r="A14" s="32">
        <v>13</v>
      </c>
      <c r="B14" s="51" t="s">
        <v>2094</v>
      </c>
      <c r="C14" s="51" t="s">
        <v>2095</v>
      </c>
      <c r="D14" s="47" t="s">
        <v>32</v>
      </c>
      <c r="E14" s="52" t="s">
        <v>118</v>
      </c>
      <c r="F14" s="23">
        <v>11644197</v>
      </c>
      <c r="G14" s="23"/>
      <c r="H14" s="13"/>
      <c r="I14" s="13"/>
      <c r="J14" s="13"/>
      <c r="K14" s="85"/>
      <c r="L14" s="13"/>
      <c r="M14" s="13"/>
      <c r="N14" s="13"/>
      <c r="O14" s="13"/>
      <c r="P14" s="13"/>
      <c r="Q14" s="13"/>
      <c r="R14" s="13"/>
      <c r="S14" s="85"/>
      <c r="T14" s="13"/>
      <c r="U14" s="13"/>
      <c r="V14" s="16">
        <f t="shared" si="0"/>
        <v>1796.6995971000001</v>
      </c>
      <c r="W14" s="23">
        <v>1743</v>
      </c>
      <c r="X14" s="23">
        <f t="shared" si="1"/>
        <v>1796.6995971000001</v>
      </c>
      <c r="Y14" s="11" t="s">
        <v>51</v>
      </c>
      <c r="Z14" s="13">
        <v>14</v>
      </c>
      <c r="AA14" s="13">
        <v>34</v>
      </c>
      <c r="AB14" s="13">
        <v>5</v>
      </c>
      <c r="AC14" s="13"/>
      <c r="AD14" s="89" t="s">
        <v>2096</v>
      </c>
    </row>
    <row r="15" spans="1:30" s="10" customFormat="1" ht="36" customHeight="1">
      <c r="A15" s="32">
        <v>14</v>
      </c>
      <c r="B15" s="51" t="s">
        <v>2097</v>
      </c>
      <c r="C15" s="51" t="s">
        <v>2098</v>
      </c>
      <c r="D15" s="47" t="s">
        <v>32</v>
      </c>
      <c r="E15" s="52" t="s">
        <v>2099</v>
      </c>
      <c r="F15" s="23">
        <v>11429546</v>
      </c>
      <c r="G15" s="23"/>
      <c r="H15" s="13"/>
      <c r="I15" s="13"/>
      <c r="J15" s="13"/>
      <c r="K15" s="85"/>
      <c r="L15" s="13"/>
      <c r="M15" s="13"/>
      <c r="N15" s="13"/>
      <c r="O15" s="13"/>
      <c r="P15" s="13"/>
      <c r="Q15" s="13"/>
      <c r="R15" s="13"/>
      <c r="S15" s="85"/>
      <c r="T15" s="13"/>
      <c r="U15" s="13"/>
      <c r="V15" s="16">
        <f t="shared" si="0"/>
        <v>1763.5789478000002</v>
      </c>
      <c r="W15" s="23">
        <v>1764</v>
      </c>
      <c r="X15" s="23">
        <f t="shared" si="1"/>
        <v>1764</v>
      </c>
      <c r="Y15" s="11" t="s">
        <v>34</v>
      </c>
      <c r="Z15" s="13">
        <v>14</v>
      </c>
      <c r="AA15" s="13">
        <v>34</v>
      </c>
      <c r="AB15" s="13">
        <v>5</v>
      </c>
      <c r="AC15" s="13"/>
      <c r="AD15" s="89" t="s">
        <v>2100</v>
      </c>
    </row>
    <row r="16" spans="1:30" s="10" customFormat="1" ht="36" customHeight="1">
      <c r="A16" s="32">
        <v>15</v>
      </c>
      <c r="B16" s="51" t="s">
        <v>2101</v>
      </c>
      <c r="C16" s="51" t="s">
        <v>2102</v>
      </c>
      <c r="D16" s="47" t="s">
        <v>32</v>
      </c>
      <c r="E16" s="52" t="s">
        <v>118</v>
      </c>
      <c r="F16" s="23">
        <v>11468261</v>
      </c>
      <c r="G16" s="23"/>
      <c r="H16" s="13"/>
      <c r="I16" s="13"/>
      <c r="J16" s="13"/>
      <c r="K16" s="85"/>
      <c r="L16" s="13"/>
      <c r="M16" s="13"/>
      <c r="N16" s="13"/>
      <c r="O16" s="13"/>
      <c r="P16" s="13"/>
      <c r="Q16" s="13"/>
      <c r="R16" s="13"/>
      <c r="S16" s="85"/>
      <c r="T16" s="13"/>
      <c r="U16" s="13"/>
      <c r="V16" s="16">
        <f t="shared" si="0"/>
        <v>1769.5526723</v>
      </c>
      <c r="W16" s="23">
        <v>1770</v>
      </c>
      <c r="X16" s="23">
        <f t="shared" si="1"/>
        <v>1770</v>
      </c>
      <c r="Y16" s="11" t="s">
        <v>34</v>
      </c>
      <c r="Z16" s="13">
        <v>14</v>
      </c>
      <c r="AA16" s="13">
        <v>34</v>
      </c>
      <c r="AB16" s="13">
        <v>5</v>
      </c>
      <c r="AC16" s="13"/>
      <c r="AD16" s="89" t="s">
        <v>2103</v>
      </c>
    </row>
    <row r="17" spans="1:30" s="10" customFormat="1" ht="36" customHeight="1">
      <c r="A17" s="32">
        <v>16</v>
      </c>
      <c r="B17" s="51" t="s">
        <v>2104</v>
      </c>
      <c r="C17" s="51" t="s">
        <v>2105</v>
      </c>
      <c r="D17" s="47" t="s">
        <v>32</v>
      </c>
      <c r="E17" s="52" t="str">
        <f>E21</f>
        <v>Sản xuất</v>
      </c>
      <c r="F17" s="23">
        <v>18547869</v>
      </c>
      <c r="G17" s="23"/>
      <c r="H17" s="13"/>
      <c r="I17" s="13"/>
      <c r="J17" s="13"/>
      <c r="K17" s="85">
        <v>76.599999999999994</v>
      </c>
      <c r="L17" s="13"/>
      <c r="M17" s="13"/>
      <c r="N17" s="13"/>
      <c r="O17" s="13"/>
      <c r="P17" s="13"/>
      <c r="Q17" s="13"/>
      <c r="R17" s="13"/>
      <c r="S17" s="85"/>
      <c r="T17" s="13"/>
      <c r="U17" s="13"/>
      <c r="V17" s="16">
        <f t="shared" si="0"/>
        <v>2940.0681867000003</v>
      </c>
      <c r="W17" s="23">
        <v>2940</v>
      </c>
      <c r="X17" s="23">
        <f t="shared" si="1"/>
        <v>2940</v>
      </c>
      <c r="Y17" s="11" t="s">
        <v>34</v>
      </c>
      <c r="Z17" s="13">
        <v>14</v>
      </c>
      <c r="AA17" s="13">
        <v>34</v>
      </c>
      <c r="AB17" s="13">
        <v>5</v>
      </c>
      <c r="AC17" s="13"/>
      <c r="AD17" s="89" t="s">
        <v>2106</v>
      </c>
    </row>
    <row r="18" spans="1:30" s="10" customFormat="1" ht="36" customHeight="1">
      <c r="A18" s="32">
        <v>17</v>
      </c>
      <c r="B18" s="51" t="s">
        <v>2107</v>
      </c>
      <c r="C18" s="51" t="s">
        <v>2108</v>
      </c>
      <c r="D18" s="47" t="s">
        <v>32</v>
      </c>
      <c r="E18" s="52" t="s">
        <v>118</v>
      </c>
      <c r="F18" s="23">
        <v>14716590</v>
      </c>
      <c r="G18" s="23"/>
      <c r="H18" s="13"/>
      <c r="I18" s="13"/>
      <c r="J18" s="13"/>
      <c r="K18" s="85"/>
      <c r="L18" s="13"/>
      <c r="M18" s="13"/>
      <c r="N18" s="13"/>
      <c r="O18" s="13"/>
      <c r="P18" s="13"/>
      <c r="Q18" s="13"/>
      <c r="R18" s="13"/>
      <c r="S18" s="85"/>
      <c r="T18" s="13"/>
      <c r="U18" s="13"/>
      <c r="V18" s="16">
        <f t="shared" si="0"/>
        <v>2270.7698370000003</v>
      </c>
      <c r="W18" s="23">
        <v>2074</v>
      </c>
      <c r="X18" s="23">
        <f t="shared" si="1"/>
        <v>2270.7698370000003</v>
      </c>
      <c r="Y18" s="11" t="s">
        <v>51</v>
      </c>
      <c r="Z18" s="13">
        <v>14</v>
      </c>
      <c r="AA18" s="13">
        <v>34</v>
      </c>
      <c r="AB18" s="13">
        <v>5</v>
      </c>
      <c r="AC18" s="13"/>
      <c r="AD18" s="89" t="s">
        <v>2109</v>
      </c>
    </row>
    <row r="19" spans="1:30" s="10" customFormat="1" ht="36" customHeight="1">
      <c r="A19" s="32">
        <v>18</v>
      </c>
      <c r="B19" s="51" t="s">
        <v>2110</v>
      </c>
      <c r="C19" s="51" t="s">
        <v>2111</v>
      </c>
      <c r="D19" s="47" t="s">
        <v>32</v>
      </c>
      <c r="E19" s="52" t="s">
        <v>2112</v>
      </c>
      <c r="F19" s="23">
        <v>20038575</v>
      </c>
      <c r="G19" s="23"/>
      <c r="H19" s="13"/>
      <c r="I19" s="13"/>
      <c r="J19" s="13"/>
      <c r="K19" s="85"/>
      <c r="L19" s="13"/>
      <c r="M19" s="13"/>
      <c r="N19" s="13"/>
      <c r="O19" s="13"/>
      <c r="P19" s="13"/>
      <c r="Q19" s="13"/>
      <c r="R19" s="13"/>
      <c r="S19" s="85"/>
      <c r="T19" s="13"/>
      <c r="U19" s="13"/>
      <c r="V19" s="16">
        <f t="shared" si="0"/>
        <v>3091.9521225000003</v>
      </c>
      <c r="W19" s="23">
        <v>3009</v>
      </c>
      <c r="X19" s="23">
        <f t="shared" si="1"/>
        <v>3091.9521225000003</v>
      </c>
      <c r="Y19" s="11" t="s">
        <v>51</v>
      </c>
      <c r="Z19" s="13">
        <v>14</v>
      </c>
      <c r="AA19" s="13">
        <v>34</v>
      </c>
      <c r="AB19" s="13">
        <v>5</v>
      </c>
      <c r="AC19" s="13"/>
      <c r="AD19" s="89" t="s">
        <v>2113</v>
      </c>
    </row>
    <row r="20" spans="1:30" s="10" customFormat="1" ht="36" customHeight="1">
      <c r="A20" s="32">
        <v>19</v>
      </c>
      <c r="B20" s="51" t="s">
        <v>2114</v>
      </c>
      <c r="C20" s="51" t="s">
        <v>2111</v>
      </c>
      <c r="D20" s="47" t="s">
        <v>32</v>
      </c>
      <c r="E20" s="52" t="s">
        <v>2115</v>
      </c>
      <c r="F20" s="23">
        <v>17513303</v>
      </c>
      <c r="G20" s="23"/>
      <c r="H20" s="13"/>
      <c r="I20" s="13"/>
      <c r="J20" s="13"/>
      <c r="K20" s="85"/>
      <c r="L20" s="13"/>
      <c r="M20" s="13"/>
      <c r="N20" s="13"/>
      <c r="O20" s="13"/>
      <c r="P20" s="13"/>
      <c r="Q20" s="13"/>
      <c r="R20" s="13"/>
      <c r="S20" s="85"/>
      <c r="T20" s="13"/>
      <c r="U20" s="13"/>
      <c r="V20" s="16">
        <f t="shared" si="0"/>
        <v>2702.3026529000003</v>
      </c>
      <c r="W20" s="23">
        <v>1233</v>
      </c>
      <c r="X20" s="23">
        <f t="shared" si="1"/>
        <v>2702.3026529000003</v>
      </c>
      <c r="Y20" s="11" t="s">
        <v>51</v>
      </c>
      <c r="Z20" s="13">
        <v>14</v>
      </c>
      <c r="AA20" s="13">
        <v>34</v>
      </c>
      <c r="AB20" s="13">
        <v>5</v>
      </c>
      <c r="AC20" s="13"/>
      <c r="AD20" s="89" t="s">
        <v>2116</v>
      </c>
    </row>
    <row r="21" spans="1:30" s="10" customFormat="1" ht="36" customHeight="1">
      <c r="A21" s="32">
        <v>20</v>
      </c>
      <c r="B21" s="51" t="s">
        <v>2117</v>
      </c>
      <c r="C21" s="51" t="s">
        <v>2105</v>
      </c>
      <c r="D21" s="47" t="s">
        <v>32</v>
      </c>
      <c r="E21" s="52" t="s">
        <v>118</v>
      </c>
      <c r="F21" s="23">
        <v>10746390</v>
      </c>
      <c r="G21" s="23"/>
      <c r="H21" s="13"/>
      <c r="I21" s="13"/>
      <c r="J21" s="13"/>
      <c r="K21" s="85"/>
      <c r="L21" s="13"/>
      <c r="M21" s="13"/>
      <c r="N21" s="13"/>
      <c r="O21" s="13"/>
      <c r="P21" s="13"/>
      <c r="Q21" s="13"/>
      <c r="R21" s="13"/>
      <c r="S21" s="85"/>
      <c r="T21" s="13"/>
      <c r="U21" s="13"/>
      <c r="V21" s="16">
        <f t="shared" si="0"/>
        <v>1658.1679770000001</v>
      </c>
      <c r="W21" s="23">
        <v>1658</v>
      </c>
      <c r="X21" s="23">
        <f t="shared" si="1"/>
        <v>1658</v>
      </c>
      <c r="Y21" s="11" t="s">
        <v>34</v>
      </c>
      <c r="Z21" s="13">
        <v>14</v>
      </c>
      <c r="AA21" s="13">
        <v>34</v>
      </c>
      <c r="AB21" s="13">
        <v>5</v>
      </c>
      <c r="AC21" s="13"/>
      <c r="AD21" s="89" t="s">
        <v>2118</v>
      </c>
    </row>
    <row r="22" spans="1:30" s="10" customFormat="1" ht="36" customHeight="1">
      <c r="A22" s="32">
        <v>21</v>
      </c>
      <c r="B22" s="51" t="s">
        <v>2119</v>
      </c>
      <c r="C22" s="51" t="s">
        <v>2120</v>
      </c>
      <c r="D22" s="47" t="s">
        <v>32</v>
      </c>
      <c r="E22" s="52" t="s">
        <v>2121</v>
      </c>
      <c r="F22" s="23">
        <v>11538396</v>
      </c>
      <c r="G22" s="23">
        <v>172</v>
      </c>
      <c r="H22" s="13"/>
      <c r="I22" s="13"/>
      <c r="J22" s="13"/>
      <c r="K22" s="85">
        <v>32.840000000000003</v>
      </c>
      <c r="L22" s="13"/>
      <c r="M22" s="13"/>
      <c r="N22" s="13"/>
      <c r="O22" s="13"/>
      <c r="P22" s="13"/>
      <c r="Q22" s="13"/>
      <c r="R22" s="13"/>
      <c r="S22" s="85"/>
      <c r="T22" s="13"/>
      <c r="U22" s="13"/>
      <c r="V22" s="16">
        <f t="shared" si="0"/>
        <v>1934.2713028000003</v>
      </c>
      <c r="W22" s="23">
        <v>1934</v>
      </c>
      <c r="X22" s="23">
        <f t="shared" si="1"/>
        <v>1934</v>
      </c>
      <c r="Y22" s="11" t="s">
        <v>34</v>
      </c>
      <c r="Z22" s="13">
        <v>14</v>
      </c>
      <c r="AA22" s="13">
        <v>34</v>
      </c>
      <c r="AB22" s="13">
        <v>5</v>
      </c>
      <c r="AC22" s="13"/>
      <c r="AD22" s="89" t="s">
        <v>2122</v>
      </c>
    </row>
    <row r="23" spans="1:30" s="10" customFormat="1" ht="36" customHeight="1">
      <c r="A23" s="32">
        <v>22</v>
      </c>
      <c r="B23" s="51" t="s">
        <v>2123</v>
      </c>
      <c r="C23" s="51" t="s">
        <v>2124</v>
      </c>
      <c r="D23" s="47" t="s">
        <v>32</v>
      </c>
      <c r="E23" s="52" t="s">
        <v>118</v>
      </c>
      <c r="F23" s="23">
        <v>17486120</v>
      </c>
      <c r="G23" s="23"/>
      <c r="H23" s="13"/>
      <c r="I23" s="13"/>
      <c r="J23" s="13"/>
      <c r="K23" s="85">
        <v>2</v>
      </c>
      <c r="L23" s="13"/>
      <c r="M23" s="13"/>
      <c r="N23" s="13"/>
      <c r="O23" s="13"/>
      <c r="P23" s="13"/>
      <c r="Q23" s="13"/>
      <c r="R23" s="13"/>
      <c r="S23" s="85">
        <v>341</v>
      </c>
      <c r="T23" s="13"/>
      <c r="U23" s="13"/>
      <c r="V23" s="16">
        <f t="shared" si="0"/>
        <v>3071.8383160000003</v>
      </c>
      <c r="W23" s="23">
        <v>2656</v>
      </c>
      <c r="X23" s="23">
        <f t="shared" si="1"/>
        <v>3071.8383160000003</v>
      </c>
      <c r="Y23" s="11" t="s">
        <v>51</v>
      </c>
      <c r="Z23" s="13">
        <v>14</v>
      </c>
      <c r="AA23" s="13">
        <v>34</v>
      </c>
      <c r="AB23" s="13">
        <v>5</v>
      </c>
      <c r="AC23" s="13"/>
      <c r="AD23" s="89" t="s">
        <v>2125</v>
      </c>
    </row>
    <row r="24" spans="1:30" s="10" customFormat="1" ht="36" customHeight="1">
      <c r="A24" s="32">
        <v>23</v>
      </c>
      <c r="B24" s="51" t="s">
        <v>2126</v>
      </c>
      <c r="C24" s="51" t="s">
        <v>2127</v>
      </c>
      <c r="D24" s="47" t="s">
        <v>32</v>
      </c>
      <c r="E24" s="52" t="s">
        <v>2128</v>
      </c>
      <c r="F24" s="23">
        <v>16380536</v>
      </c>
      <c r="G24" s="23"/>
      <c r="H24" s="13"/>
      <c r="I24" s="13"/>
      <c r="J24" s="13"/>
      <c r="K24" s="85"/>
      <c r="L24" s="13"/>
      <c r="M24" s="13"/>
      <c r="N24" s="13"/>
      <c r="O24" s="13"/>
      <c r="P24" s="13"/>
      <c r="Q24" s="13"/>
      <c r="R24" s="13"/>
      <c r="S24" s="85"/>
      <c r="T24" s="13"/>
      <c r="U24" s="13"/>
      <c r="V24" s="16">
        <f t="shared" si="0"/>
        <v>2527.5167048000003</v>
      </c>
      <c r="W24" s="23">
        <v>2319</v>
      </c>
      <c r="X24" s="23">
        <f t="shared" si="1"/>
        <v>2527.5167048000003</v>
      </c>
      <c r="Y24" s="11" t="s">
        <v>51</v>
      </c>
      <c r="Z24" s="13">
        <v>14</v>
      </c>
      <c r="AA24" s="13">
        <v>34</v>
      </c>
      <c r="AB24" s="13">
        <v>5</v>
      </c>
      <c r="AC24" s="13"/>
      <c r="AD24" s="89" t="s">
        <v>2129</v>
      </c>
    </row>
    <row r="25" spans="1:30" s="10" customFormat="1" ht="36" customHeight="1">
      <c r="A25" s="32">
        <v>24</v>
      </c>
      <c r="B25" s="51" t="s">
        <v>2130</v>
      </c>
      <c r="C25" s="51" t="str">
        <f>C24</f>
        <v>KCN Dệt May Phố Nối B, huyện Yên Mỹ, tỉnh Hưng Yên</v>
      </c>
      <c r="D25" s="47" t="s">
        <v>32</v>
      </c>
      <c r="E25" s="52" t="s">
        <v>118</v>
      </c>
      <c r="F25" s="23">
        <v>18083502</v>
      </c>
      <c r="G25" s="23"/>
      <c r="H25" s="13"/>
      <c r="I25" s="13"/>
      <c r="J25" s="13"/>
      <c r="K25" s="85"/>
      <c r="L25" s="13"/>
      <c r="M25" s="13"/>
      <c r="N25" s="13"/>
      <c r="O25" s="13"/>
      <c r="P25" s="13"/>
      <c r="Q25" s="13"/>
      <c r="R25" s="13"/>
      <c r="S25" s="85"/>
      <c r="T25" s="13"/>
      <c r="U25" s="13"/>
      <c r="V25" s="16">
        <f t="shared" si="0"/>
        <v>2790.2843586000004</v>
      </c>
      <c r="W25" s="23">
        <v>2573</v>
      </c>
      <c r="X25" s="23">
        <f t="shared" si="1"/>
        <v>2790.2843586000004</v>
      </c>
      <c r="Y25" s="11" t="s">
        <v>51</v>
      </c>
      <c r="Z25" s="13">
        <v>14</v>
      </c>
      <c r="AA25" s="13">
        <v>34</v>
      </c>
      <c r="AB25" s="13">
        <v>5</v>
      </c>
      <c r="AC25" s="13"/>
      <c r="AD25" s="89" t="s">
        <v>2131</v>
      </c>
    </row>
    <row r="26" spans="1:30" s="10" customFormat="1" ht="36" customHeight="1">
      <c r="A26" s="32">
        <v>25</v>
      </c>
      <c r="B26" s="51" t="s">
        <v>2132</v>
      </c>
      <c r="C26" s="51" t="s">
        <v>2133</v>
      </c>
      <c r="D26" s="47" t="s">
        <v>32</v>
      </c>
      <c r="E26" s="52" t="s">
        <v>2134</v>
      </c>
      <c r="F26" s="23">
        <v>5231935</v>
      </c>
      <c r="G26" s="23">
        <v>2275</v>
      </c>
      <c r="H26" s="26"/>
      <c r="I26" s="26"/>
      <c r="J26" s="26"/>
      <c r="K26" s="85"/>
      <c r="L26" s="26"/>
      <c r="M26" s="26"/>
      <c r="N26" s="26"/>
      <c r="O26" s="26"/>
      <c r="P26" s="26"/>
      <c r="Q26" s="26"/>
      <c r="R26" s="26"/>
      <c r="S26" s="85"/>
      <c r="T26" s="26"/>
      <c r="U26" s="26"/>
      <c r="V26" s="16">
        <f t="shared" si="0"/>
        <v>2399.7875705000001</v>
      </c>
      <c r="W26" s="23">
        <v>2400</v>
      </c>
      <c r="X26" s="23">
        <f t="shared" si="1"/>
        <v>2400</v>
      </c>
      <c r="Y26" s="11" t="s">
        <v>34</v>
      </c>
      <c r="Z26" s="13">
        <v>14</v>
      </c>
      <c r="AA26" s="13">
        <v>34</v>
      </c>
      <c r="AB26" s="13">
        <v>5</v>
      </c>
      <c r="AC26" s="26"/>
      <c r="AD26" s="89" t="s">
        <v>2135</v>
      </c>
    </row>
    <row r="27" spans="1:30" s="10" customFormat="1" ht="36" customHeight="1">
      <c r="A27" s="32">
        <v>26</v>
      </c>
      <c r="B27" s="51" t="s">
        <v>2136</v>
      </c>
      <c r="C27" s="51" t="s">
        <v>2137</v>
      </c>
      <c r="D27" s="47" t="s">
        <v>32</v>
      </c>
      <c r="E27" s="52" t="s">
        <v>118</v>
      </c>
      <c r="F27" s="23">
        <v>18298800</v>
      </c>
      <c r="G27" s="23"/>
      <c r="H27" s="13"/>
      <c r="I27" s="13"/>
      <c r="J27" s="13"/>
      <c r="K27" s="85"/>
      <c r="L27" s="13"/>
      <c r="M27" s="13"/>
      <c r="N27" s="13"/>
      <c r="O27" s="13"/>
      <c r="P27" s="13"/>
      <c r="Q27" s="13"/>
      <c r="R27" s="13"/>
      <c r="S27" s="85"/>
      <c r="T27" s="13"/>
      <c r="U27" s="13"/>
      <c r="V27" s="16">
        <f t="shared" si="0"/>
        <v>2823.5048400000001</v>
      </c>
      <c r="W27" s="23">
        <v>2533</v>
      </c>
      <c r="X27" s="23">
        <f t="shared" si="1"/>
        <v>2823.5048400000001</v>
      </c>
      <c r="Y27" s="11" t="s">
        <v>51</v>
      </c>
      <c r="Z27" s="13">
        <v>14</v>
      </c>
      <c r="AA27" s="13">
        <v>34</v>
      </c>
      <c r="AB27" s="13">
        <v>5</v>
      </c>
      <c r="AC27" s="13"/>
      <c r="AD27" s="89" t="s">
        <v>2138</v>
      </c>
    </row>
    <row r="28" spans="1:30" s="10" customFormat="1" ht="36" customHeight="1">
      <c r="A28" s="32">
        <v>27</v>
      </c>
      <c r="B28" s="51" t="s">
        <v>2139</v>
      </c>
      <c r="C28" s="51" t="s">
        <v>2085</v>
      </c>
      <c r="D28" s="47" t="s">
        <v>32</v>
      </c>
      <c r="E28" s="52" t="s">
        <v>118</v>
      </c>
      <c r="F28" s="23">
        <v>13931712</v>
      </c>
      <c r="G28" s="23"/>
      <c r="H28" s="13"/>
      <c r="I28" s="13"/>
      <c r="J28" s="13"/>
      <c r="K28" s="85"/>
      <c r="L28" s="13"/>
      <c r="M28" s="13"/>
      <c r="N28" s="13"/>
      <c r="O28" s="13"/>
      <c r="P28" s="13"/>
      <c r="Q28" s="13"/>
      <c r="R28" s="13"/>
      <c r="S28" s="85"/>
      <c r="T28" s="13"/>
      <c r="U28" s="13"/>
      <c r="V28" s="16">
        <f t="shared" si="0"/>
        <v>2149.6631616</v>
      </c>
      <c r="W28" s="23">
        <v>2136</v>
      </c>
      <c r="X28" s="23">
        <f t="shared" si="1"/>
        <v>2149.6631616</v>
      </c>
      <c r="Y28" s="11" t="s">
        <v>51</v>
      </c>
      <c r="Z28" s="13">
        <v>14</v>
      </c>
      <c r="AA28" s="13">
        <v>34</v>
      </c>
      <c r="AB28" s="13">
        <v>5</v>
      </c>
      <c r="AC28" s="13"/>
      <c r="AD28" s="89" t="s">
        <v>2140</v>
      </c>
    </row>
    <row r="29" spans="1:30" s="10" customFormat="1" ht="36" customHeight="1">
      <c r="A29" s="32">
        <v>28</v>
      </c>
      <c r="B29" s="51" t="s">
        <v>2141</v>
      </c>
      <c r="C29" s="51" t="s">
        <v>2060</v>
      </c>
      <c r="D29" s="47" t="s">
        <v>32</v>
      </c>
      <c r="E29" s="52" t="s">
        <v>2142</v>
      </c>
      <c r="F29" s="23">
        <v>19742667</v>
      </c>
      <c r="G29" s="23"/>
      <c r="H29" s="26"/>
      <c r="I29" s="26"/>
      <c r="J29" s="26"/>
      <c r="K29" s="85"/>
      <c r="L29" s="26"/>
      <c r="M29" s="26"/>
      <c r="N29" s="26"/>
      <c r="O29" s="26"/>
      <c r="P29" s="26"/>
      <c r="Q29" s="26"/>
      <c r="R29" s="26"/>
      <c r="S29" s="85"/>
      <c r="T29" s="26"/>
      <c r="U29" s="26"/>
      <c r="V29" s="16">
        <f t="shared" si="0"/>
        <v>3046.2935181000003</v>
      </c>
      <c r="W29" s="23">
        <v>3046</v>
      </c>
      <c r="X29" s="23">
        <f t="shared" si="1"/>
        <v>3046</v>
      </c>
      <c r="Y29" s="11" t="s">
        <v>34</v>
      </c>
      <c r="Z29" s="13">
        <v>14</v>
      </c>
      <c r="AA29" s="13">
        <v>34</v>
      </c>
      <c r="AB29" s="13">
        <v>5</v>
      </c>
      <c r="AC29" s="26"/>
      <c r="AD29" s="89" t="s">
        <v>2143</v>
      </c>
    </row>
    <row r="30" spans="1:30" s="10" customFormat="1" ht="36" customHeight="1">
      <c r="A30" s="32">
        <v>29</v>
      </c>
      <c r="B30" s="51" t="s">
        <v>2144</v>
      </c>
      <c r="C30" s="51" t="s">
        <v>2105</v>
      </c>
      <c r="D30" s="47" t="s">
        <v>32</v>
      </c>
      <c r="E30" s="52" t="s">
        <v>2145</v>
      </c>
      <c r="F30" s="23">
        <v>20383855</v>
      </c>
      <c r="G30" s="23"/>
      <c r="H30" s="26"/>
      <c r="I30" s="26"/>
      <c r="J30" s="26"/>
      <c r="K30" s="85"/>
      <c r="L30" s="26"/>
      <c r="M30" s="26"/>
      <c r="N30" s="26"/>
      <c r="O30" s="26"/>
      <c r="P30" s="26"/>
      <c r="Q30" s="26"/>
      <c r="R30" s="26"/>
      <c r="S30" s="85"/>
      <c r="T30" s="26"/>
      <c r="U30" s="26"/>
      <c r="V30" s="16">
        <f t="shared" si="0"/>
        <v>3145.2288265000002</v>
      </c>
      <c r="W30" s="23">
        <v>3145</v>
      </c>
      <c r="X30" s="23">
        <f t="shared" si="1"/>
        <v>3145</v>
      </c>
      <c r="Y30" s="11" t="s">
        <v>34</v>
      </c>
      <c r="Z30" s="13">
        <v>14</v>
      </c>
      <c r="AA30" s="13">
        <v>34</v>
      </c>
      <c r="AB30" s="13">
        <v>5</v>
      </c>
      <c r="AC30" s="26"/>
      <c r="AD30" s="26"/>
    </row>
    <row r="31" spans="1:30" s="10" customFormat="1" ht="36" customHeight="1">
      <c r="A31" s="32">
        <v>30</v>
      </c>
      <c r="B31" s="51" t="s">
        <v>2146</v>
      </c>
      <c r="C31" s="51" t="str">
        <f>C30</f>
        <v>Xã Lạc Đạo, huyện Văn Lâm, tỉnh Hưng Yên</v>
      </c>
      <c r="D31" s="47" t="s">
        <v>32</v>
      </c>
      <c r="E31" s="52" t="s">
        <v>2147</v>
      </c>
      <c r="F31" s="23">
        <v>27691386</v>
      </c>
      <c r="G31" s="23"/>
      <c r="H31" s="13"/>
      <c r="I31" s="13"/>
      <c r="J31" s="13"/>
      <c r="K31" s="85"/>
      <c r="L31" s="13"/>
      <c r="M31" s="13"/>
      <c r="N31" s="13"/>
      <c r="O31" s="13"/>
      <c r="P31" s="13"/>
      <c r="Q31" s="13"/>
      <c r="R31" s="13"/>
      <c r="S31" s="85"/>
      <c r="T31" s="13"/>
      <c r="U31" s="13"/>
      <c r="V31" s="16">
        <f t="shared" si="0"/>
        <v>4272.7808598000001</v>
      </c>
      <c r="W31" s="23">
        <v>3192</v>
      </c>
      <c r="X31" s="23">
        <f t="shared" si="1"/>
        <v>4272.7808598000001</v>
      </c>
      <c r="Y31" s="11" t="s">
        <v>51</v>
      </c>
      <c r="Z31" s="13">
        <v>14</v>
      </c>
      <c r="AA31" s="13">
        <v>34</v>
      </c>
      <c r="AB31" s="13">
        <v>5</v>
      </c>
      <c r="AC31" s="13"/>
      <c r="AD31" s="89" t="s">
        <v>2148</v>
      </c>
    </row>
    <row r="32" spans="1:30" s="10" customFormat="1" ht="36" customHeight="1">
      <c r="A32" s="32">
        <v>31</v>
      </c>
      <c r="B32" s="51" t="s">
        <v>2149</v>
      </c>
      <c r="C32" s="51" t="s">
        <v>2053</v>
      </c>
      <c r="D32" s="47" t="s">
        <v>32</v>
      </c>
      <c r="E32" s="52" t="s">
        <v>2065</v>
      </c>
      <c r="F32" s="23">
        <v>23988998</v>
      </c>
      <c r="G32" s="23"/>
      <c r="H32" s="13"/>
      <c r="I32" s="13"/>
      <c r="J32" s="13"/>
      <c r="K32" s="85"/>
      <c r="L32" s="13"/>
      <c r="M32" s="13"/>
      <c r="N32" s="13"/>
      <c r="O32" s="13"/>
      <c r="P32" s="13"/>
      <c r="Q32" s="13"/>
      <c r="R32" s="13"/>
      <c r="S32" s="85"/>
      <c r="T32" s="13"/>
      <c r="U32" s="13"/>
      <c r="V32" s="16">
        <f t="shared" si="0"/>
        <v>3701.5023914000003</v>
      </c>
      <c r="W32" s="23">
        <v>3488</v>
      </c>
      <c r="X32" s="23">
        <f t="shared" si="1"/>
        <v>3701.5023914000003</v>
      </c>
      <c r="Y32" s="11" t="s">
        <v>51</v>
      </c>
      <c r="Z32" s="13">
        <v>14</v>
      </c>
      <c r="AA32" s="13">
        <v>34</v>
      </c>
      <c r="AB32" s="13">
        <v>5</v>
      </c>
      <c r="AC32" s="13"/>
      <c r="AD32" s="89" t="s">
        <v>2150</v>
      </c>
    </row>
    <row r="33" spans="1:30" s="10" customFormat="1" ht="36" customHeight="1">
      <c r="A33" s="32">
        <v>32</v>
      </c>
      <c r="B33" s="51" t="s">
        <v>2151</v>
      </c>
      <c r="C33" s="51" t="s">
        <v>2152</v>
      </c>
      <c r="D33" s="47" t="s">
        <v>32</v>
      </c>
      <c r="E33" s="52" t="s">
        <v>2153</v>
      </c>
      <c r="F33" s="23">
        <v>24923788</v>
      </c>
      <c r="G33" s="23"/>
      <c r="H33" s="13"/>
      <c r="I33" s="13"/>
      <c r="J33" s="13"/>
      <c r="K33" s="85"/>
      <c r="L33" s="13"/>
      <c r="M33" s="13"/>
      <c r="N33" s="13"/>
      <c r="O33" s="13"/>
      <c r="P33" s="13"/>
      <c r="Q33" s="13"/>
      <c r="R33" s="13"/>
      <c r="S33" s="85"/>
      <c r="T33" s="13"/>
      <c r="U33" s="13"/>
      <c r="V33" s="16">
        <f t="shared" si="0"/>
        <v>3845.7404884000002</v>
      </c>
      <c r="W33" s="23">
        <v>2990</v>
      </c>
      <c r="X33" s="23">
        <f t="shared" si="1"/>
        <v>3845.7404884000002</v>
      </c>
      <c r="Y33" s="11" t="s">
        <v>51</v>
      </c>
      <c r="Z33" s="13">
        <v>14</v>
      </c>
      <c r="AA33" s="13">
        <v>34</v>
      </c>
      <c r="AB33" s="13">
        <v>5</v>
      </c>
      <c r="AC33" s="13"/>
      <c r="AD33" s="89" t="s">
        <v>2154</v>
      </c>
    </row>
    <row r="34" spans="1:30" s="10" customFormat="1" ht="36" customHeight="1">
      <c r="A34" s="32">
        <v>33</v>
      </c>
      <c r="B34" s="51" t="s">
        <v>2155</v>
      </c>
      <c r="C34" s="51" t="s">
        <v>2156</v>
      </c>
      <c r="D34" s="47" t="s">
        <v>32</v>
      </c>
      <c r="E34" s="52" t="s">
        <v>2157</v>
      </c>
      <c r="F34" s="23">
        <v>29052264</v>
      </c>
      <c r="G34" s="23">
        <v>21780</v>
      </c>
      <c r="H34" s="13"/>
      <c r="I34" s="13"/>
      <c r="J34" s="13"/>
      <c r="K34" s="85">
        <v>22.67</v>
      </c>
      <c r="L34" s="13"/>
      <c r="M34" s="13"/>
      <c r="N34" s="13"/>
      <c r="O34" s="13"/>
      <c r="P34" s="13"/>
      <c r="Q34" s="13"/>
      <c r="R34" s="13"/>
      <c r="S34" s="85"/>
      <c r="T34" s="13"/>
      <c r="U34" s="13"/>
      <c r="V34" s="16">
        <f t="shared" ref="V34:V65" si="2">0.0001543*F34+0.7*G34+ 0.7*H34+0.6*I34+0.5*J34+1.02*K34+0.00088*L34+0.99*M34+0.00094*N34+1.05*O34+0.00083*P34+1.09*Q34+0.0009*R34+1.09*S34+1*T34+0*U34</f>
        <v>19751.887735199998</v>
      </c>
      <c r="W34" s="23">
        <v>19724</v>
      </c>
      <c r="X34" s="23">
        <f t="shared" si="1"/>
        <v>19751.887735199998</v>
      </c>
      <c r="Y34" s="11" t="s">
        <v>51</v>
      </c>
      <c r="Z34" s="13">
        <v>14</v>
      </c>
      <c r="AA34" s="13">
        <v>34</v>
      </c>
      <c r="AB34" s="13">
        <v>5</v>
      </c>
      <c r="AC34" s="13"/>
      <c r="AD34" s="89" t="s">
        <v>2158</v>
      </c>
    </row>
    <row r="35" spans="1:30" s="10" customFormat="1" ht="36" customHeight="1">
      <c r="A35" s="32">
        <v>34</v>
      </c>
      <c r="B35" s="51" t="s">
        <v>2159</v>
      </c>
      <c r="C35" s="51" t="s">
        <v>2160</v>
      </c>
      <c r="D35" s="47" t="s">
        <v>32</v>
      </c>
      <c r="E35" s="52" t="s">
        <v>118</v>
      </c>
      <c r="F35" s="23">
        <v>29821158</v>
      </c>
      <c r="G35" s="23"/>
      <c r="H35" s="13"/>
      <c r="I35" s="13"/>
      <c r="J35" s="13"/>
      <c r="K35" s="85"/>
      <c r="L35" s="13"/>
      <c r="M35" s="13"/>
      <c r="N35" s="13"/>
      <c r="O35" s="13"/>
      <c r="P35" s="13"/>
      <c r="Q35" s="13"/>
      <c r="R35" s="13"/>
      <c r="S35" s="85"/>
      <c r="T35" s="13"/>
      <c r="U35" s="13"/>
      <c r="V35" s="16">
        <f t="shared" si="2"/>
        <v>4601.4046794000005</v>
      </c>
      <c r="W35" s="23">
        <v>3606</v>
      </c>
      <c r="X35" s="23">
        <f t="shared" si="1"/>
        <v>4601.4046794000005</v>
      </c>
      <c r="Y35" s="11" t="s">
        <v>51</v>
      </c>
      <c r="Z35" s="13">
        <v>14</v>
      </c>
      <c r="AA35" s="13">
        <v>34</v>
      </c>
      <c r="AB35" s="13">
        <v>5</v>
      </c>
      <c r="AC35" s="13"/>
      <c r="AD35" s="89" t="s">
        <v>2161</v>
      </c>
    </row>
    <row r="36" spans="1:30" s="10" customFormat="1" ht="36" customHeight="1">
      <c r="A36" s="32">
        <v>35</v>
      </c>
      <c r="B36" s="51" t="s">
        <v>2162</v>
      </c>
      <c r="C36" s="51" t="s">
        <v>2085</v>
      </c>
      <c r="D36" s="47" t="s">
        <v>32</v>
      </c>
      <c r="E36" s="52" t="s">
        <v>2163</v>
      </c>
      <c r="F36" s="23">
        <v>35940696</v>
      </c>
      <c r="G36" s="23"/>
      <c r="H36" s="13"/>
      <c r="I36" s="13"/>
      <c r="J36" s="13"/>
      <c r="K36" s="85"/>
      <c r="L36" s="13"/>
      <c r="M36" s="13"/>
      <c r="N36" s="13"/>
      <c r="O36" s="13"/>
      <c r="P36" s="13"/>
      <c r="Q36" s="13"/>
      <c r="R36" s="13"/>
      <c r="S36" s="85"/>
      <c r="T36" s="13"/>
      <c r="U36" s="13"/>
      <c r="V36" s="16">
        <f t="shared" si="2"/>
        <v>5545.6493928</v>
      </c>
      <c r="W36" s="23">
        <v>5546</v>
      </c>
      <c r="X36" s="23">
        <f t="shared" si="1"/>
        <v>5546</v>
      </c>
      <c r="Y36" s="11" t="s">
        <v>34</v>
      </c>
      <c r="Z36" s="13">
        <v>14</v>
      </c>
      <c r="AA36" s="13">
        <v>34</v>
      </c>
      <c r="AB36" s="13">
        <v>5</v>
      </c>
      <c r="AC36" s="13"/>
      <c r="AD36" s="89" t="s">
        <v>2164</v>
      </c>
    </row>
    <row r="37" spans="1:30" s="10" customFormat="1" ht="36" customHeight="1">
      <c r="A37" s="32">
        <v>36</v>
      </c>
      <c r="B37" s="51" t="s">
        <v>2165</v>
      </c>
      <c r="C37" s="51" t="s">
        <v>2078</v>
      </c>
      <c r="D37" s="47" t="s">
        <v>32</v>
      </c>
      <c r="E37" s="52" t="s">
        <v>2166</v>
      </c>
      <c r="F37" s="23">
        <v>77776124</v>
      </c>
      <c r="G37" s="23"/>
      <c r="H37" s="13"/>
      <c r="I37" s="13"/>
      <c r="J37" s="13"/>
      <c r="K37" s="85"/>
      <c r="L37" s="13"/>
      <c r="M37" s="13"/>
      <c r="N37" s="13"/>
      <c r="O37" s="13"/>
      <c r="P37" s="13"/>
      <c r="Q37" s="13"/>
      <c r="R37" s="13"/>
      <c r="S37" s="85"/>
      <c r="T37" s="13"/>
      <c r="U37" s="13"/>
      <c r="V37" s="16">
        <f t="shared" si="2"/>
        <v>12000.8559332</v>
      </c>
      <c r="W37" s="23">
        <v>12001</v>
      </c>
      <c r="X37" s="23">
        <f t="shared" si="1"/>
        <v>12001</v>
      </c>
      <c r="Y37" s="11" t="s">
        <v>34</v>
      </c>
      <c r="Z37" s="13">
        <v>14</v>
      </c>
      <c r="AA37" s="13">
        <v>34</v>
      </c>
      <c r="AB37" s="13">
        <v>5</v>
      </c>
      <c r="AC37" s="13"/>
      <c r="AD37" s="89" t="s">
        <v>2167</v>
      </c>
    </row>
    <row r="38" spans="1:30" s="10" customFormat="1" ht="36" customHeight="1">
      <c r="A38" s="32">
        <v>37</v>
      </c>
      <c r="B38" s="51" t="s">
        <v>2168</v>
      </c>
      <c r="C38" s="51" t="s">
        <v>2078</v>
      </c>
      <c r="D38" s="47" t="s">
        <v>32</v>
      </c>
      <c r="E38" s="52" t="s">
        <v>2169</v>
      </c>
      <c r="F38" s="23">
        <v>43300000</v>
      </c>
      <c r="G38" s="23"/>
      <c r="H38" s="13"/>
      <c r="I38" s="13"/>
      <c r="J38" s="13"/>
      <c r="K38" s="85"/>
      <c r="L38" s="13"/>
      <c r="M38" s="13"/>
      <c r="N38" s="13"/>
      <c r="O38" s="13"/>
      <c r="P38" s="13"/>
      <c r="Q38" s="13"/>
      <c r="R38" s="13"/>
      <c r="S38" s="85">
        <v>3.5750000000000002</v>
      </c>
      <c r="T38" s="13"/>
      <c r="U38" s="13"/>
      <c r="V38" s="16">
        <f t="shared" si="2"/>
        <v>6685.0867500000004</v>
      </c>
      <c r="W38" s="23">
        <v>6685</v>
      </c>
      <c r="X38" s="23">
        <f t="shared" si="1"/>
        <v>6685</v>
      </c>
      <c r="Y38" s="11" t="s">
        <v>34</v>
      </c>
      <c r="Z38" s="13">
        <v>14</v>
      </c>
      <c r="AA38" s="13">
        <v>34</v>
      </c>
      <c r="AB38" s="13">
        <v>5</v>
      </c>
      <c r="AC38" s="13"/>
      <c r="AD38" s="89" t="s">
        <v>2170</v>
      </c>
    </row>
    <row r="39" spans="1:30" s="10" customFormat="1" ht="36" customHeight="1">
      <c r="A39" s="32">
        <v>38</v>
      </c>
      <c r="B39" s="51" t="s">
        <v>2171</v>
      </c>
      <c r="C39" s="51" t="s">
        <v>2172</v>
      </c>
      <c r="D39" s="47" t="s">
        <v>32</v>
      </c>
      <c r="E39" s="52" t="s">
        <v>2173</v>
      </c>
      <c r="F39" s="23">
        <v>57562146</v>
      </c>
      <c r="G39" s="23"/>
      <c r="H39" s="13"/>
      <c r="I39" s="13"/>
      <c r="J39" s="13"/>
      <c r="K39" s="85"/>
      <c r="L39" s="13"/>
      <c r="M39" s="13"/>
      <c r="N39" s="13"/>
      <c r="O39" s="13"/>
      <c r="P39" s="13"/>
      <c r="Q39" s="13"/>
      <c r="R39" s="13"/>
      <c r="S39" s="85"/>
      <c r="T39" s="13"/>
      <c r="U39" s="13"/>
      <c r="V39" s="16">
        <f t="shared" si="2"/>
        <v>8881.8391277999999</v>
      </c>
      <c r="W39" s="23">
        <v>8016</v>
      </c>
      <c r="X39" s="23">
        <f t="shared" si="1"/>
        <v>8881.8391277999999</v>
      </c>
      <c r="Y39" s="11" t="s">
        <v>51</v>
      </c>
      <c r="Z39" s="13">
        <v>14</v>
      </c>
      <c r="AA39" s="13">
        <v>34</v>
      </c>
      <c r="AB39" s="13">
        <v>5</v>
      </c>
      <c r="AC39" s="13"/>
      <c r="AD39" s="89" t="s">
        <v>2174</v>
      </c>
    </row>
    <row r="40" spans="1:30" s="10" customFormat="1" ht="36" customHeight="1">
      <c r="A40" s="32">
        <v>39</v>
      </c>
      <c r="B40" s="51" t="s">
        <v>2175</v>
      </c>
      <c r="C40" s="51" t="s">
        <v>2085</v>
      </c>
      <c r="D40" s="47" t="s">
        <v>32</v>
      </c>
      <c r="E40" s="52" t="s">
        <v>2176</v>
      </c>
      <c r="F40" s="23">
        <v>77095032</v>
      </c>
      <c r="G40" s="23"/>
      <c r="H40" s="13"/>
      <c r="I40" s="13"/>
      <c r="J40" s="13"/>
      <c r="K40" s="85"/>
      <c r="L40" s="13"/>
      <c r="M40" s="13"/>
      <c r="N40" s="13"/>
      <c r="O40" s="13"/>
      <c r="P40" s="13"/>
      <c r="Q40" s="13"/>
      <c r="R40" s="13"/>
      <c r="S40" s="85"/>
      <c r="T40" s="13"/>
      <c r="U40" s="13"/>
      <c r="V40" s="16">
        <f t="shared" si="2"/>
        <v>11895.763437600001</v>
      </c>
      <c r="W40" s="23">
        <v>9748</v>
      </c>
      <c r="X40" s="23">
        <f t="shared" si="1"/>
        <v>11895.763437600001</v>
      </c>
      <c r="Y40" s="11" t="s">
        <v>51</v>
      </c>
      <c r="Z40" s="13">
        <v>14</v>
      </c>
      <c r="AA40" s="13">
        <v>34</v>
      </c>
      <c r="AB40" s="13">
        <v>5</v>
      </c>
      <c r="AC40" s="13"/>
      <c r="AD40" s="89" t="s">
        <v>2177</v>
      </c>
    </row>
    <row r="41" spans="1:30" s="10" customFormat="1" ht="36" customHeight="1">
      <c r="A41" s="32">
        <v>40</v>
      </c>
      <c r="B41" s="51" t="s">
        <v>2178</v>
      </c>
      <c r="C41" s="51" t="s">
        <v>2179</v>
      </c>
      <c r="D41" s="47" t="s">
        <v>32</v>
      </c>
      <c r="E41" s="52" t="str">
        <f>E35</f>
        <v>Sản xuất</v>
      </c>
      <c r="F41" s="23">
        <v>73648080</v>
      </c>
      <c r="G41" s="23"/>
      <c r="H41" s="13"/>
      <c r="I41" s="13"/>
      <c r="J41" s="13"/>
      <c r="K41" s="85"/>
      <c r="L41" s="13"/>
      <c r="M41" s="13"/>
      <c r="N41" s="13"/>
      <c r="O41" s="13"/>
      <c r="P41" s="13"/>
      <c r="Q41" s="13"/>
      <c r="R41" s="13"/>
      <c r="S41" s="85"/>
      <c r="T41" s="13"/>
      <c r="U41" s="13"/>
      <c r="V41" s="16">
        <f t="shared" si="2"/>
        <v>11363.898744</v>
      </c>
      <c r="W41" s="23">
        <v>11317</v>
      </c>
      <c r="X41" s="23">
        <f t="shared" si="1"/>
        <v>11363.898744</v>
      </c>
      <c r="Y41" s="11" t="s">
        <v>51</v>
      </c>
      <c r="Z41" s="13">
        <v>14</v>
      </c>
      <c r="AA41" s="13">
        <v>34</v>
      </c>
      <c r="AB41" s="13">
        <v>5</v>
      </c>
      <c r="AC41" s="13"/>
      <c r="AD41" s="89" t="s">
        <v>2180</v>
      </c>
    </row>
    <row r="42" spans="1:30" s="10" customFormat="1" ht="36" customHeight="1">
      <c r="A42" s="32">
        <v>41</v>
      </c>
      <c r="B42" s="51" t="s">
        <v>2181</v>
      </c>
      <c r="C42" s="51" t="s">
        <v>2095</v>
      </c>
      <c r="D42" s="47" t="s">
        <v>32</v>
      </c>
      <c r="E42" s="52" t="s">
        <v>2182</v>
      </c>
      <c r="F42" s="23">
        <v>35338864</v>
      </c>
      <c r="G42" s="23"/>
      <c r="H42" s="13"/>
      <c r="I42" s="13"/>
      <c r="J42" s="13"/>
      <c r="K42" s="85"/>
      <c r="L42" s="13"/>
      <c r="M42" s="13"/>
      <c r="N42" s="13"/>
      <c r="O42" s="13"/>
      <c r="P42" s="13"/>
      <c r="Q42" s="13"/>
      <c r="R42" s="13"/>
      <c r="S42" s="85"/>
      <c r="T42" s="13"/>
      <c r="U42" s="13"/>
      <c r="V42" s="16">
        <f t="shared" si="2"/>
        <v>5452.7867152000008</v>
      </c>
      <c r="W42" s="23">
        <v>5453</v>
      </c>
      <c r="X42" s="23">
        <f t="shared" si="1"/>
        <v>5453</v>
      </c>
      <c r="Y42" s="11" t="s">
        <v>34</v>
      </c>
      <c r="Z42" s="13">
        <v>14</v>
      </c>
      <c r="AA42" s="13">
        <v>34</v>
      </c>
      <c r="AB42" s="13">
        <v>5</v>
      </c>
      <c r="AC42" s="13"/>
      <c r="AD42" s="89" t="s">
        <v>2183</v>
      </c>
    </row>
    <row r="43" spans="1:30" s="10" customFormat="1" ht="36" customHeight="1">
      <c r="A43" s="32">
        <v>42</v>
      </c>
      <c r="B43" s="51" t="s">
        <v>2184</v>
      </c>
      <c r="C43" s="51" t="s">
        <v>2185</v>
      </c>
      <c r="D43" s="47" t="s">
        <v>32</v>
      </c>
      <c r="E43" s="52" t="s">
        <v>2186</v>
      </c>
      <c r="F43" s="23">
        <v>268926073</v>
      </c>
      <c r="G43" s="23"/>
      <c r="H43" s="26"/>
      <c r="I43" s="26"/>
      <c r="J43" s="26"/>
      <c r="K43" s="85"/>
      <c r="L43" s="26"/>
      <c r="M43" s="26"/>
      <c r="N43" s="26"/>
      <c r="O43" s="26"/>
      <c r="P43" s="26"/>
      <c r="Q43" s="26"/>
      <c r="R43" s="26"/>
      <c r="S43" s="85"/>
      <c r="T43" s="26"/>
      <c r="U43" s="26"/>
      <c r="V43" s="16">
        <f t="shared" si="2"/>
        <v>41495.293063900004</v>
      </c>
      <c r="W43" s="23">
        <v>37967</v>
      </c>
      <c r="X43" s="23">
        <f t="shared" si="1"/>
        <v>41495.293063900004</v>
      </c>
      <c r="Y43" s="11" t="s">
        <v>51</v>
      </c>
      <c r="Z43" s="13">
        <v>14</v>
      </c>
      <c r="AA43" s="13">
        <v>34</v>
      </c>
      <c r="AB43" s="13">
        <v>5</v>
      </c>
      <c r="AC43" s="26"/>
      <c r="AD43" s="89" t="s">
        <v>2187</v>
      </c>
    </row>
    <row r="44" spans="1:30" s="10" customFormat="1" ht="36" customHeight="1">
      <c r="A44" s="32">
        <v>43</v>
      </c>
      <c r="B44" s="51" t="s">
        <v>2188</v>
      </c>
      <c r="C44" s="51" t="s">
        <v>2078</v>
      </c>
      <c r="D44" s="47" t="s">
        <v>32</v>
      </c>
      <c r="E44" s="52" t="s">
        <v>118</v>
      </c>
      <c r="F44" s="23">
        <v>7414393</v>
      </c>
      <c r="G44" s="23"/>
      <c r="H44" s="13"/>
      <c r="I44" s="13"/>
      <c r="J44" s="13"/>
      <c r="K44" s="85"/>
      <c r="L44" s="13"/>
      <c r="M44" s="13"/>
      <c r="N44" s="13"/>
      <c r="O44" s="13"/>
      <c r="P44" s="13"/>
      <c r="Q44" s="13"/>
      <c r="R44" s="13"/>
      <c r="S44" s="85"/>
      <c r="T44" s="13"/>
      <c r="U44" s="13"/>
      <c r="V44" s="16">
        <f t="shared" si="2"/>
        <v>1144.0408399</v>
      </c>
      <c r="W44" s="23">
        <v>1144</v>
      </c>
      <c r="X44" s="23">
        <f t="shared" si="1"/>
        <v>1144</v>
      </c>
      <c r="Y44" s="11" t="s">
        <v>34</v>
      </c>
      <c r="Z44" s="13">
        <v>14</v>
      </c>
      <c r="AA44" s="13">
        <v>34</v>
      </c>
      <c r="AB44" s="13">
        <v>5</v>
      </c>
      <c r="AC44" s="13"/>
      <c r="AD44" s="89" t="s">
        <v>2189</v>
      </c>
    </row>
    <row r="45" spans="1:30" s="10" customFormat="1" ht="36" customHeight="1">
      <c r="A45" s="32">
        <v>44</v>
      </c>
      <c r="B45" s="51" t="s">
        <v>2190</v>
      </c>
      <c r="C45" s="51" t="s">
        <v>2191</v>
      </c>
      <c r="D45" s="47" t="s">
        <v>32</v>
      </c>
      <c r="E45" s="52" t="str">
        <f>E5</f>
        <v>SX nhựa</v>
      </c>
      <c r="F45" s="23">
        <v>6717228</v>
      </c>
      <c r="G45" s="23"/>
      <c r="H45" s="13"/>
      <c r="I45" s="13"/>
      <c r="J45" s="13"/>
      <c r="K45" s="85"/>
      <c r="L45" s="13"/>
      <c r="M45" s="13"/>
      <c r="N45" s="13"/>
      <c r="O45" s="13"/>
      <c r="P45" s="13"/>
      <c r="Q45" s="13"/>
      <c r="R45" s="13"/>
      <c r="S45" s="85"/>
      <c r="T45" s="13"/>
      <c r="U45" s="13"/>
      <c r="V45" s="16">
        <f t="shared" si="2"/>
        <v>1036.4682804000001</v>
      </c>
      <c r="W45" s="23">
        <v>1036</v>
      </c>
      <c r="X45" s="23">
        <f t="shared" si="1"/>
        <v>1036</v>
      </c>
      <c r="Y45" s="11" t="s">
        <v>34</v>
      </c>
      <c r="Z45" s="13">
        <v>14</v>
      </c>
      <c r="AA45" s="13">
        <v>34</v>
      </c>
      <c r="AB45" s="13">
        <v>5</v>
      </c>
      <c r="AC45" s="13"/>
      <c r="AD45" s="89" t="s">
        <v>2192</v>
      </c>
    </row>
    <row r="46" spans="1:30" s="10" customFormat="1" ht="36" customHeight="1">
      <c r="A46" s="32">
        <v>45</v>
      </c>
      <c r="B46" s="51" t="s">
        <v>2193</v>
      </c>
      <c r="C46" s="51" t="s">
        <v>2194</v>
      </c>
      <c r="D46" s="47" t="s">
        <v>32</v>
      </c>
      <c r="E46" s="52" t="s">
        <v>118</v>
      </c>
      <c r="F46" s="23">
        <v>7560000</v>
      </c>
      <c r="G46" s="23"/>
      <c r="H46" s="13"/>
      <c r="I46" s="13"/>
      <c r="J46" s="13"/>
      <c r="K46" s="85"/>
      <c r="L46" s="13"/>
      <c r="M46" s="13"/>
      <c r="N46" s="13"/>
      <c r="O46" s="13"/>
      <c r="P46" s="13"/>
      <c r="Q46" s="13"/>
      <c r="R46" s="13"/>
      <c r="S46" s="85"/>
      <c r="T46" s="13"/>
      <c r="U46" s="13"/>
      <c r="V46" s="16">
        <f t="shared" si="2"/>
        <v>1166.508</v>
      </c>
      <c r="W46" s="23">
        <v>1167</v>
      </c>
      <c r="X46" s="23">
        <f t="shared" si="1"/>
        <v>1167</v>
      </c>
      <c r="Y46" s="11" t="s">
        <v>34</v>
      </c>
      <c r="Z46" s="13">
        <v>14</v>
      </c>
      <c r="AA46" s="13">
        <v>34</v>
      </c>
      <c r="AB46" s="13">
        <v>5</v>
      </c>
      <c r="AC46" s="13"/>
      <c r="AD46" s="89" t="s">
        <v>2195</v>
      </c>
    </row>
    <row r="47" spans="1:30" s="10" customFormat="1" ht="36" customHeight="1">
      <c r="A47" s="32">
        <v>46</v>
      </c>
      <c r="B47" s="51" t="s">
        <v>2196</v>
      </c>
      <c r="C47" s="51" t="s">
        <v>2197</v>
      </c>
      <c r="D47" s="47" t="s">
        <v>32</v>
      </c>
      <c r="E47" s="52" t="s">
        <v>118</v>
      </c>
      <c r="F47" s="23">
        <v>11048400</v>
      </c>
      <c r="G47" s="23"/>
      <c r="H47" s="13"/>
      <c r="I47" s="13"/>
      <c r="J47" s="13"/>
      <c r="K47" s="85"/>
      <c r="L47" s="13"/>
      <c r="M47" s="13"/>
      <c r="N47" s="13"/>
      <c r="O47" s="13"/>
      <c r="P47" s="13"/>
      <c r="Q47" s="13"/>
      <c r="R47" s="13"/>
      <c r="S47" s="85"/>
      <c r="T47" s="13"/>
      <c r="U47" s="13"/>
      <c r="V47" s="16">
        <f t="shared" si="2"/>
        <v>1704.7681200000002</v>
      </c>
      <c r="W47" s="23">
        <v>1184</v>
      </c>
      <c r="X47" s="23">
        <f t="shared" si="1"/>
        <v>1704.7681200000002</v>
      </c>
      <c r="Y47" s="11" t="s">
        <v>51</v>
      </c>
      <c r="Z47" s="13">
        <v>14</v>
      </c>
      <c r="AA47" s="13">
        <v>34</v>
      </c>
      <c r="AB47" s="13">
        <v>5</v>
      </c>
      <c r="AC47" s="13"/>
      <c r="AD47" s="89" t="s">
        <v>2198</v>
      </c>
    </row>
    <row r="48" spans="1:30" s="10" customFormat="1" ht="36" customHeight="1">
      <c r="A48" s="32">
        <v>47</v>
      </c>
      <c r="B48" s="51" t="s">
        <v>2199</v>
      </c>
      <c r="C48" s="51" t="s">
        <v>2078</v>
      </c>
      <c r="D48" s="47" t="s">
        <v>32</v>
      </c>
      <c r="E48" s="52" t="s">
        <v>118</v>
      </c>
      <c r="F48" s="23">
        <v>8477025</v>
      </c>
      <c r="G48" s="23"/>
      <c r="H48" s="13"/>
      <c r="I48" s="13"/>
      <c r="J48" s="13"/>
      <c r="K48" s="85"/>
      <c r="L48" s="13"/>
      <c r="M48" s="13"/>
      <c r="N48" s="13"/>
      <c r="O48" s="13"/>
      <c r="P48" s="13"/>
      <c r="Q48" s="13"/>
      <c r="R48" s="13"/>
      <c r="S48" s="85"/>
      <c r="T48" s="13"/>
      <c r="U48" s="13"/>
      <c r="V48" s="16">
        <f t="shared" si="2"/>
        <v>1308.0049575</v>
      </c>
      <c r="W48" s="23">
        <v>1181</v>
      </c>
      <c r="X48" s="23">
        <f t="shared" si="1"/>
        <v>1308.0049575</v>
      </c>
      <c r="Y48" s="11" t="s">
        <v>51</v>
      </c>
      <c r="Z48" s="13">
        <v>14</v>
      </c>
      <c r="AA48" s="13">
        <v>34</v>
      </c>
      <c r="AB48" s="13">
        <v>5</v>
      </c>
      <c r="AC48" s="13"/>
      <c r="AD48" s="89" t="s">
        <v>2200</v>
      </c>
    </row>
    <row r="49" spans="1:30" s="10" customFormat="1" ht="36" customHeight="1">
      <c r="A49" s="32">
        <v>48</v>
      </c>
      <c r="B49" s="51" t="s">
        <v>2201</v>
      </c>
      <c r="C49" s="51" t="s">
        <v>2053</v>
      </c>
      <c r="D49" s="47" t="s">
        <v>32</v>
      </c>
      <c r="E49" s="52" t="s">
        <v>2202</v>
      </c>
      <c r="F49" s="23">
        <v>8504907</v>
      </c>
      <c r="G49" s="23"/>
      <c r="H49" s="13"/>
      <c r="I49" s="13"/>
      <c r="J49" s="13"/>
      <c r="K49" s="85"/>
      <c r="L49" s="13"/>
      <c r="M49" s="13"/>
      <c r="N49" s="13"/>
      <c r="O49" s="13"/>
      <c r="P49" s="13"/>
      <c r="Q49" s="13"/>
      <c r="R49" s="13"/>
      <c r="S49" s="85"/>
      <c r="T49" s="13"/>
      <c r="U49" s="13"/>
      <c r="V49" s="16">
        <f t="shared" si="2"/>
        <v>1312.3071501000002</v>
      </c>
      <c r="W49" s="23">
        <v>1312</v>
      </c>
      <c r="X49" s="23">
        <f t="shared" si="1"/>
        <v>1312</v>
      </c>
      <c r="Y49" s="11" t="s">
        <v>34</v>
      </c>
      <c r="Z49" s="13">
        <v>14</v>
      </c>
      <c r="AA49" s="13">
        <v>34</v>
      </c>
      <c r="AB49" s="13">
        <v>5</v>
      </c>
      <c r="AC49" s="13"/>
      <c r="AD49" s="89" t="s">
        <v>2055</v>
      </c>
    </row>
    <row r="50" spans="1:30" s="10" customFormat="1" ht="36" customHeight="1">
      <c r="A50" s="32">
        <v>49</v>
      </c>
      <c r="B50" s="51" t="s">
        <v>2203</v>
      </c>
      <c r="C50" s="51" t="s">
        <v>2204</v>
      </c>
      <c r="D50" s="47" t="s">
        <v>32</v>
      </c>
      <c r="E50" s="52" t="s">
        <v>2205</v>
      </c>
      <c r="F50" s="23">
        <v>5869871</v>
      </c>
      <c r="G50" s="23">
        <v>479</v>
      </c>
      <c r="H50" s="13"/>
      <c r="I50" s="13"/>
      <c r="J50" s="13"/>
      <c r="K50" s="85"/>
      <c r="L50" s="13"/>
      <c r="M50" s="13"/>
      <c r="N50" s="13"/>
      <c r="O50" s="13"/>
      <c r="P50" s="13"/>
      <c r="Q50" s="13"/>
      <c r="R50" s="13"/>
      <c r="S50" s="85"/>
      <c r="T50" s="13"/>
      <c r="U50" s="13"/>
      <c r="V50" s="16">
        <f t="shared" si="2"/>
        <v>1241.0210953000001</v>
      </c>
      <c r="W50" s="23">
        <v>1241</v>
      </c>
      <c r="X50" s="23">
        <f t="shared" si="1"/>
        <v>1241</v>
      </c>
      <c r="Y50" s="11" t="s">
        <v>34</v>
      </c>
      <c r="Z50" s="13">
        <v>14</v>
      </c>
      <c r="AA50" s="13">
        <v>34</v>
      </c>
      <c r="AB50" s="13">
        <v>5</v>
      </c>
      <c r="AC50" s="13"/>
      <c r="AD50" s="89" t="s">
        <v>2206</v>
      </c>
    </row>
    <row r="51" spans="1:30" s="10" customFormat="1" ht="36" customHeight="1">
      <c r="A51" s="32">
        <v>50</v>
      </c>
      <c r="B51" s="51" t="s">
        <v>2207</v>
      </c>
      <c r="C51" s="51" t="s">
        <v>2208</v>
      </c>
      <c r="D51" s="47" t="s">
        <v>32</v>
      </c>
      <c r="E51" s="52" t="s">
        <v>118</v>
      </c>
      <c r="F51" s="23">
        <v>10665743</v>
      </c>
      <c r="G51" s="23"/>
      <c r="H51" s="13"/>
      <c r="I51" s="13"/>
      <c r="J51" s="13"/>
      <c r="K51" s="85"/>
      <c r="L51" s="13"/>
      <c r="M51" s="13"/>
      <c r="N51" s="13"/>
      <c r="O51" s="13"/>
      <c r="P51" s="13"/>
      <c r="Q51" s="13"/>
      <c r="R51" s="13"/>
      <c r="S51" s="85"/>
      <c r="T51" s="13"/>
      <c r="U51" s="13"/>
      <c r="V51" s="16">
        <f t="shared" si="2"/>
        <v>1645.7241449000001</v>
      </c>
      <c r="W51" s="23">
        <v>1369</v>
      </c>
      <c r="X51" s="23">
        <f t="shared" si="1"/>
        <v>1645.7241449000001</v>
      </c>
      <c r="Y51" s="11" t="s">
        <v>51</v>
      </c>
      <c r="Z51" s="13">
        <v>14</v>
      </c>
      <c r="AA51" s="13">
        <v>34</v>
      </c>
      <c r="AB51" s="13">
        <v>5</v>
      </c>
      <c r="AC51" s="13"/>
      <c r="AD51" s="89" t="s">
        <v>2209</v>
      </c>
    </row>
    <row r="52" spans="1:30" s="10" customFormat="1" ht="36" customHeight="1">
      <c r="A52" s="32">
        <v>51</v>
      </c>
      <c r="B52" s="51" t="s">
        <v>2210</v>
      </c>
      <c r="C52" s="51" t="s">
        <v>2160</v>
      </c>
      <c r="D52" s="47" t="s">
        <v>32</v>
      </c>
      <c r="E52" s="52" t="s">
        <v>118</v>
      </c>
      <c r="F52" s="23">
        <v>9240218</v>
      </c>
      <c r="G52" s="23"/>
      <c r="H52" s="13"/>
      <c r="I52" s="13"/>
      <c r="J52" s="13"/>
      <c r="K52" s="85"/>
      <c r="L52" s="13"/>
      <c r="M52" s="13"/>
      <c r="N52" s="13"/>
      <c r="O52" s="13"/>
      <c r="P52" s="13"/>
      <c r="Q52" s="13"/>
      <c r="R52" s="13"/>
      <c r="S52" s="85"/>
      <c r="T52" s="13"/>
      <c r="U52" s="13"/>
      <c r="V52" s="16">
        <f t="shared" si="2"/>
        <v>1425.7656374000001</v>
      </c>
      <c r="W52" s="23">
        <v>1426</v>
      </c>
      <c r="X52" s="23">
        <f t="shared" si="1"/>
        <v>1426</v>
      </c>
      <c r="Y52" s="11" t="s">
        <v>34</v>
      </c>
      <c r="Z52" s="13">
        <v>14</v>
      </c>
      <c r="AA52" s="13">
        <v>34</v>
      </c>
      <c r="AB52" s="13">
        <v>5</v>
      </c>
      <c r="AC52" s="13"/>
      <c r="AD52" s="89" t="s">
        <v>2211</v>
      </c>
    </row>
    <row r="53" spans="1:30" s="10" customFormat="1" ht="36" customHeight="1">
      <c r="A53" s="32">
        <v>52</v>
      </c>
      <c r="B53" s="51" t="s">
        <v>2212</v>
      </c>
      <c r="C53" s="51" t="s">
        <v>2197</v>
      </c>
      <c r="D53" s="47" t="s">
        <v>32</v>
      </c>
      <c r="E53" s="52" t="s">
        <v>118</v>
      </c>
      <c r="F53" s="23">
        <v>10072675</v>
      </c>
      <c r="G53" s="23"/>
      <c r="H53" s="13"/>
      <c r="I53" s="13"/>
      <c r="J53" s="13"/>
      <c r="K53" s="85"/>
      <c r="L53" s="13"/>
      <c r="M53" s="13"/>
      <c r="N53" s="13"/>
      <c r="O53" s="13"/>
      <c r="P53" s="13"/>
      <c r="Q53" s="13"/>
      <c r="R53" s="13"/>
      <c r="S53" s="85"/>
      <c r="T53" s="13"/>
      <c r="U53" s="13"/>
      <c r="V53" s="16">
        <f t="shared" si="2"/>
        <v>1554.2137525000001</v>
      </c>
      <c r="W53" s="23">
        <v>1554</v>
      </c>
      <c r="X53" s="23">
        <f t="shared" si="1"/>
        <v>1554</v>
      </c>
      <c r="Y53" s="11" t="s">
        <v>34</v>
      </c>
      <c r="Z53" s="13">
        <v>14</v>
      </c>
      <c r="AA53" s="13">
        <v>34</v>
      </c>
      <c r="AB53" s="13">
        <v>5</v>
      </c>
      <c r="AC53" s="13"/>
      <c r="AD53" s="89" t="s">
        <v>2213</v>
      </c>
    </row>
    <row r="54" spans="1:30" s="10" customFormat="1" ht="36" customHeight="1">
      <c r="A54" s="32">
        <v>53</v>
      </c>
      <c r="B54" s="51" t="s">
        <v>2214</v>
      </c>
      <c r="C54" s="51" t="s">
        <v>2215</v>
      </c>
      <c r="D54" s="47" t="s">
        <v>32</v>
      </c>
      <c r="E54" s="52" t="s">
        <v>2216</v>
      </c>
      <c r="F54" s="23">
        <v>10287130</v>
      </c>
      <c r="G54" s="23"/>
      <c r="H54" s="13"/>
      <c r="I54" s="13"/>
      <c r="J54" s="13"/>
      <c r="K54" s="85"/>
      <c r="L54" s="13"/>
      <c r="M54" s="13"/>
      <c r="N54" s="13"/>
      <c r="O54" s="13"/>
      <c r="P54" s="13"/>
      <c r="Q54" s="13"/>
      <c r="R54" s="13"/>
      <c r="S54" s="85"/>
      <c r="T54" s="13"/>
      <c r="U54" s="13"/>
      <c r="V54" s="16">
        <f t="shared" si="2"/>
        <v>1587.304159</v>
      </c>
      <c r="W54" s="23">
        <v>1587</v>
      </c>
      <c r="X54" s="23">
        <f t="shared" si="1"/>
        <v>1587</v>
      </c>
      <c r="Y54" s="11" t="s">
        <v>34</v>
      </c>
      <c r="Z54" s="13">
        <v>14</v>
      </c>
      <c r="AA54" s="13">
        <v>34</v>
      </c>
      <c r="AB54" s="13">
        <v>5</v>
      </c>
      <c r="AC54" s="13"/>
      <c r="AD54" s="89" t="s">
        <v>2217</v>
      </c>
    </row>
    <row r="55" spans="1:30" s="10" customFormat="1" ht="36" customHeight="1">
      <c r="A55" s="32">
        <v>54</v>
      </c>
      <c r="B55" s="51" t="s">
        <v>2218</v>
      </c>
      <c r="C55" s="51" t="s">
        <v>2160</v>
      </c>
      <c r="D55" s="47" t="s">
        <v>32</v>
      </c>
      <c r="E55" s="52" t="s">
        <v>118</v>
      </c>
      <c r="F55" s="23">
        <v>7575633</v>
      </c>
      <c r="G55" s="23">
        <v>1765</v>
      </c>
      <c r="H55" s="13"/>
      <c r="I55" s="13"/>
      <c r="J55" s="13"/>
      <c r="K55" s="85">
        <v>0.6</v>
      </c>
      <c r="L55" s="13"/>
      <c r="M55" s="13"/>
      <c r="N55" s="13"/>
      <c r="O55" s="13"/>
      <c r="P55" s="13"/>
      <c r="Q55" s="13"/>
      <c r="R55" s="13"/>
      <c r="S55" s="85"/>
      <c r="T55" s="13"/>
      <c r="U55" s="13"/>
      <c r="V55" s="16">
        <f t="shared" si="2"/>
        <v>2405.0321719000003</v>
      </c>
      <c r="W55" s="23">
        <v>2405</v>
      </c>
      <c r="X55" s="23">
        <f t="shared" si="1"/>
        <v>2405</v>
      </c>
      <c r="Y55" s="11" t="s">
        <v>34</v>
      </c>
      <c r="Z55" s="13">
        <v>14</v>
      </c>
      <c r="AA55" s="13">
        <v>34</v>
      </c>
      <c r="AB55" s="13">
        <v>5</v>
      </c>
      <c r="AC55" s="13"/>
      <c r="AD55" s="89" t="s">
        <v>2219</v>
      </c>
    </row>
    <row r="56" spans="1:30" s="10" customFormat="1" ht="36" customHeight="1">
      <c r="A56" s="32">
        <v>55</v>
      </c>
      <c r="B56" s="51" t="s">
        <v>2220</v>
      </c>
      <c r="C56" s="51" t="s">
        <v>2215</v>
      </c>
      <c r="D56" s="47" t="s">
        <v>32</v>
      </c>
      <c r="E56" s="52" t="s">
        <v>2142</v>
      </c>
      <c r="F56" s="23">
        <v>21795124</v>
      </c>
      <c r="G56" s="23"/>
      <c r="H56" s="26"/>
      <c r="I56" s="26"/>
      <c r="J56" s="26"/>
      <c r="K56" s="85"/>
      <c r="L56" s="26"/>
      <c r="M56" s="26"/>
      <c r="N56" s="26"/>
      <c r="O56" s="26"/>
      <c r="P56" s="26"/>
      <c r="Q56" s="26"/>
      <c r="R56" s="26"/>
      <c r="S56" s="85"/>
      <c r="T56" s="26"/>
      <c r="U56" s="26"/>
      <c r="V56" s="16">
        <f t="shared" si="2"/>
        <v>3362.9876332000003</v>
      </c>
      <c r="W56" s="23">
        <v>3363</v>
      </c>
      <c r="X56" s="23">
        <f t="shared" si="1"/>
        <v>3363</v>
      </c>
      <c r="Y56" s="11" t="s">
        <v>34</v>
      </c>
      <c r="Z56" s="13">
        <v>14</v>
      </c>
      <c r="AA56" s="13">
        <v>34</v>
      </c>
      <c r="AB56" s="13">
        <v>5</v>
      </c>
      <c r="AC56" s="26"/>
      <c r="AD56" s="89" t="s">
        <v>2221</v>
      </c>
    </row>
    <row r="57" spans="1:30" s="10" customFormat="1" ht="36" customHeight="1">
      <c r="A57" s="32">
        <v>56</v>
      </c>
      <c r="B57" s="91" t="s">
        <v>2222</v>
      </c>
      <c r="C57" s="51" t="s">
        <v>2223</v>
      </c>
      <c r="D57" s="47" t="s">
        <v>32</v>
      </c>
      <c r="E57" s="91" t="s">
        <v>2224</v>
      </c>
      <c r="F57" s="23">
        <v>7400000</v>
      </c>
      <c r="G57" s="23"/>
      <c r="H57" s="13"/>
      <c r="I57" s="13"/>
      <c r="J57" s="13"/>
      <c r="K57" s="85">
        <v>36.630000000000003</v>
      </c>
      <c r="L57" s="13"/>
      <c r="M57" s="13"/>
      <c r="N57" s="13"/>
      <c r="O57" s="13"/>
      <c r="P57" s="13"/>
      <c r="Q57" s="13"/>
      <c r="R57" s="13"/>
      <c r="S57" s="85"/>
      <c r="T57" s="13"/>
      <c r="U57" s="13"/>
      <c r="V57" s="16">
        <f t="shared" si="2"/>
        <v>1179.1826000000001</v>
      </c>
      <c r="W57" s="23">
        <v>1179</v>
      </c>
      <c r="X57" s="23">
        <f t="shared" si="1"/>
        <v>1179</v>
      </c>
      <c r="Y57" s="11" t="s">
        <v>34</v>
      </c>
      <c r="Z57" s="13">
        <v>14</v>
      </c>
      <c r="AA57" s="13">
        <v>34</v>
      </c>
      <c r="AB57" s="13">
        <v>5</v>
      </c>
      <c r="AC57" s="13"/>
      <c r="AD57" s="89" t="s">
        <v>2225</v>
      </c>
    </row>
    <row r="58" spans="1:30" s="10" customFormat="1" ht="36" customHeight="1">
      <c r="A58" s="32">
        <v>1</v>
      </c>
      <c r="B58" s="53" t="s">
        <v>2226</v>
      </c>
      <c r="C58" s="92" t="s">
        <v>2227</v>
      </c>
      <c r="D58" s="48" t="s">
        <v>32</v>
      </c>
      <c r="E58" s="92" t="s">
        <v>2228</v>
      </c>
      <c r="F58" s="93">
        <v>12336350</v>
      </c>
      <c r="G58" s="94"/>
      <c r="H58" s="13"/>
      <c r="I58" s="13"/>
      <c r="J58" s="13"/>
      <c r="K58" s="94">
        <v>302</v>
      </c>
      <c r="L58" s="13"/>
      <c r="M58" s="94"/>
      <c r="N58" s="13"/>
      <c r="O58" s="95"/>
      <c r="P58" s="13"/>
      <c r="Q58" s="13"/>
      <c r="R58" s="95"/>
      <c r="S58" s="13"/>
      <c r="T58" s="13"/>
      <c r="U58" s="95"/>
      <c r="V58" s="16">
        <f t="shared" si="2"/>
        <v>2211.5388050000001</v>
      </c>
      <c r="W58" s="96">
        <v>2116</v>
      </c>
      <c r="X58" s="96">
        <f t="shared" si="1"/>
        <v>2211.5388050000001</v>
      </c>
      <c r="Y58" s="11" t="s">
        <v>51</v>
      </c>
      <c r="Z58" s="13">
        <v>15</v>
      </c>
      <c r="AA58" s="13">
        <v>59</v>
      </c>
      <c r="AB58" s="13">
        <v>5</v>
      </c>
      <c r="AC58" s="13"/>
      <c r="AD58" s="97" t="s">
        <v>2229</v>
      </c>
    </row>
    <row r="59" spans="1:30" s="10" customFormat="1" ht="36" customHeight="1">
      <c r="A59" s="32">
        <v>2</v>
      </c>
      <c r="B59" s="53" t="s">
        <v>1323</v>
      </c>
      <c r="C59" s="48" t="s">
        <v>2230</v>
      </c>
      <c r="D59" s="48" t="s">
        <v>32</v>
      </c>
      <c r="E59" s="54" t="s">
        <v>109</v>
      </c>
      <c r="F59" s="93">
        <v>9696497</v>
      </c>
      <c r="G59" s="94"/>
      <c r="H59" s="13"/>
      <c r="I59" s="13"/>
      <c r="J59" s="13"/>
      <c r="K59" s="94">
        <v>87.79</v>
      </c>
      <c r="L59" s="13"/>
      <c r="M59" s="94"/>
      <c r="N59" s="13"/>
      <c r="O59" s="95">
        <v>23.48</v>
      </c>
      <c r="P59" s="13"/>
      <c r="Q59" s="13"/>
      <c r="R59" s="95"/>
      <c r="S59" s="13"/>
      <c r="T59" s="13"/>
      <c r="U59" s="95"/>
      <c r="V59" s="16">
        <f t="shared" si="2"/>
        <v>1610.3692871000003</v>
      </c>
      <c r="W59" s="96">
        <v>1610</v>
      </c>
      <c r="X59" s="96">
        <f t="shared" si="1"/>
        <v>1610</v>
      </c>
      <c r="Y59" s="11" t="s">
        <v>34</v>
      </c>
      <c r="Z59" s="13">
        <v>15</v>
      </c>
      <c r="AA59" s="13">
        <v>59</v>
      </c>
      <c r="AB59" s="13">
        <v>5</v>
      </c>
      <c r="AC59" s="13"/>
      <c r="AD59" s="97" t="s">
        <v>2231</v>
      </c>
    </row>
    <row r="60" spans="1:30" s="10" customFormat="1" ht="36" customHeight="1">
      <c r="A60" s="32">
        <v>3</v>
      </c>
      <c r="B60" s="53" t="s">
        <v>2232</v>
      </c>
      <c r="C60" s="48" t="s">
        <v>2233</v>
      </c>
      <c r="D60" s="48" t="s">
        <v>32</v>
      </c>
      <c r="E60" s="48" t="s">
        <v>2234</v>
      </c>
      <c r="F60" s="93">
        <v>18488808</v>
      </c>
      <c r="G60" s="94"/>
      <c r="H60" s="13"/>
      <c r="I60" s="13"/>
      <c r="J60" s="13"/>
      <c r="K60" s="94"/>
      <c r="L60" s="13"/>
      <c r="M60" s="94"/>
      <c r="N60" s="13"/>
      <c r="O60" s="95"/>
      <c r="P60" s="13"/>
      <c r="Q60" s="13"/>
      <c r="R60" s="95"/>
      <c r="S60" s="13"/>
      <c r="T60" s="13"/>
      <c r="U60" s="95"/>
      <c r="V60" s="16">
        <f t="shared" si="2"/>
        <v>2852.8230744000002</v>
      </c>
      <c r="W60" s="96">
        <v>2852</v>
      </c>
      <c r="X60" s="96">
        <f t="shared" si="1"/>
        <v>2852.8230744000002</v>
      </c>
      <c r="Y60" s="11" t="s">
        <v>51</v>
      </c>
      <c r="Z60" s="13">
        <v>15</v>
      </c>
      <c r="AA60" s="13">
        <v>59</v>
      </c>
      <c r="AB60" s="13">
        <v>5</v>
      </c>
      <c r="AC60" s="13"/>
      <c r="AD60" s="97" t="s">
        <v>2235</v>
      </c>
    </row>
    <row r="61" spans="1:30" s="10" customFormat="1" ht="36" customHeight="1">
      <c r="A61" s="32">
        <v>4</v>
      </c>
      <c r="B61" s="53" t="s">
        <v>2236</v>
      </c>
      <c r="C61" s="92" t="s">
        <v>2237</v>
      </c>
      <c r="D61" s="48" t="s">
        <v>32</v>
      </c>
      <c r="E61" s="92" t="s">
        <v>2238</v>
      </c>
      <c r="F61" s="93">
        <v>26317397</v>
      </c>
      <c r="G61" s="94"/>
      <c r="H61" s="13"/>
      <c r="I61" s="13"/>
      <c r="J61" s="13"/>
      <c r="K61" s="94"/>
      <c r="L61" s="13"/>
      <c r="M61" s="94"/>
      <c r="N61" s="13"/>
      <c r="O61" s="95"/>
      <c r="P61" s="13"/>
      <c r="Q61" s="13"/>
      <c r="R61" s="95"/>
      <c r="S61" s="13"/>
      <c r="T61" s="13"/>
      <c r="U61" s="95"/>
      <c r="V61" s="16">
        <f t="shared" si="2"/>
        <v>4060.7743571000001</v>
      </c>
      <c r="W61" s="96">
        <v>4061</v>
      </c>
      <c r="X61" s="96">
        <f t="shared" si="1"/>
        <v>4061</v>
      </c>
      <c r="Y61" s="11" t="s">
        <v>34</v>
      </c>
      <c r="Z61" s="13">
        <v>15</v>
      </c>
      <c r="AA61" s="13">
        <v>59</v>
      </c>
      <c r="AB61" s="13">
        <v>5</v>
      </c>
      <c r="AC61" s="13"/>
      <c r="AD61" s="97" t="s">
        <v>2239</v>
      </c>
    </row>
    <row r="62" spans="1:30" s="10" customFormat="1" ht="36" customHeight="1">
      <c r="A62" s="32">
        <v>5</v>
      </c>
      <c r="B62" s="53" t="s">
        <v>2240</v>
      </c>
      <c r="C62" s="48" t="s">
        <v>2241</v>
      </c>
      <c r="D62" s="48" t="s">
        <v>32</v>
      </c>
      <c r="E62" s="54" t="s">
        <v>109</v>
      </c>
      <c r="F62" s="93">
        <v>49559481</v>
      </c>
      <c r="G62" s="94"/>
      <c r="H62" s="13"/>
      <c r="I62" s="13"/>
      <c r="J62" s="13"/>
      <c r="K62" s="94"/>
      <c r="L62" s="13"/>
      <c r="M62" s="94"/>
      <c r="N62" s="13"/>
      <c r="O62" s="95"/>
      <c r="P62" s="13"/>
      <c r="Q62" s="13"/>
      <c r="R62" s="95"/>
      <c r="S62" s="13"/>
      <c r="T62" s="13"/>
      <c r="U62" s="95"/>
      <c r="V62" s="16">
        <f t="shared" si="2"/>
        <v>7647.0279183000002</v>
      </c>
      <c r="W62" s="96">
        <v>4318</v>
      </c>
      <c r="X62" s="96">
        <f t="shared" si="1"/>
        <v>4318</v>
      </c>
      <c r="Y62" s="11" t="s">
        <v>34</v>
      </c>
      <c r="Z62" s="13">
        <v>15</v>
      </c>
      <c r="AA62" s="13">
        <v>59</v>
      </c>
      <c r="AB62" s="13">
        <v>5</v>
      </c>
      <c r="AC62" s="13"/>
      <c r="AD62" s="98" t="s">
        <v>2242</v>
      </c>
    </row>
    <row r="63" spans="1:30" s="10" customFormat="1" ht="36" customHeight="1">
      <c r="A63" s="32">
        <v>6</v>
      </c>
      <c r="B63" s="53" t="s">
        <v>2243</v>
      </c>
      <c r="C63" s="48" t="s">
        <v>2244</v>
      </c>
      <c r="D63" s="48" t="s">
        <v>32</v>
      </c>
      <c r="E63" s="48" t="s">
        <v>125</v>
      </c>
      <c r="F63" s="93">
        <v>29314165</v>
      </c>
      <c r="G63" s="94"/>
      <c r="H63" s="13"/>
      <c r="I63" s="13"/>
      <c r="J63" s="13"/>
      <c r="K63" s="94"/>
      <c r="L63" s="13"/>
      <c r="M63" s="94"/>
      <c r="N63" s="13"/>
      <c r="O63" s="95"/>
      <c r="P63" s="13"/>
      <c r="Q63" s="13"/>
      <c r="R63" s="99"/>
      <c r="S63" s="13"/>
      <c r="T63" s="13"/>
      <c r="U63" s="95"/>
      <c r="V63" s="16">
        <f t="shared" si="2"/>
        <v>4523.1756595000006</v>
      </c>
      <c r="W63" s="96">
        <v>4523</v>
      </c>
      <c r="X63" s="96">
        <f t="shared" si="1"/>
        <v>4523</v>
      </c>
      <c r="Y63" s="11" t="s">
        <v>34</v>
      </c>
      <c r="Z63" s="13">
        <v>15</v>
      </c>
      <c r="AA63" s="13">
        <v>59</v>
      </c>
      <c r="AB63" s="13">
        <v>5</v>
      </c>
      <c r="AC63" s="13"/>
      <c r="AD63" s="97" t="s">
        <v>2245</v>
      </c>
    </row>
    <row r="64" spans="1:30" s="10" customFormat="1" ht="36" customHeight="1">
      <c r="A64" s="32">
        <v>7</v>
      </c>
      <c r="B64" s="53" t="s">
        <v>2246</v>
      </c>
      <c r="C64" s="48" t="s">
        <v>2247</v>
      </c>
      <c r="D64" s="48" t="s">
        <v>32</v>
      </c>
      <c r="E64" s="54" t="s">
        <v>338</v>
      </c>
      <c r="F64" s="93">
        <v>14063557</v>
      </c>
      <c r="G64" s="100"/>
      <c r="H64" s="13"/>
      <c r="I64" s="13"/>
      <c r="J64" s="13"/>
      <c r="K64" s="100"/>
      <c r="L64" s="13"/>
      <c r="M64" s="100"/>
      <c r="N64" s="13"/>
      <c r="O64" s="99"/>
      <c r="P64" s="13"/>
      <c r="Q64" s="13"/>
      <c r="R64" s="95"/>
      <c r="S64" s="13"/>
      <c r="T64" s="13"/>
      <c r="U64" s="99"/>
      <c r="V64" s="16">
        <f t="shared" si="2"/>
        <v>2170.0068451000002</v>
      </c>
      <c r="W64" s="96">
        <v>2170</v>
      </c>
      <c r="X64" s="96">
        <f t="shared" si="1"/>
        <v>2170</v>
      </c>
      <c r="Y64" s="11" t="s">
        <v>34</v>
      </c>
      <c r="Z64" s="13">
        <v>15</v>
      </c>
      <c r="AA64" s="13">
        <v>59</v>
      </c>
      <c r="AB64" s="13">
        <v>5</v>
      </c>
      <c r="AC64" s="13"/>
      <c r="AD64" s="97" t="s">
        <v>2248</v>
      </c>
    </row>
    <row r="65" spans="1:30" s="10" customFormat="1" ht="36" customHeight="1">
      <c r="A65" s="32">
        <v>8</v>
      </c>
      <c r="B65" s="53" t="s">
        <v>2249</v>
      </c>
      <c r="C65" s="48" t="s">
        <v>2241</v>
      </c>
      <c r="D65" s="48" t="s">
        <v>32</v>
      </c>
      <c r="E65" s="48" t="s">
        <v>2234</v>
      </c>
      <c r="F65" s="93">
        <v>7728342</v>
      </c>
      <c r="G65" s="94"/>
      <c r="H65" s="13"/>
      <c r="I65" s="13"/>
      <c r="J65" s="13"/>
      <c r="K65" s="94">
        <v>17.183</v>
      </c>
      <c r="L65" s="13"/>
      <c r="M65" s="94"/>
      <c r="N65" s="13"/>
      <c r="O65" s="95">
        <v>16.62</v>
      </c>
      <c r="P65" s="13"/>
      <c r="Q65" s="13"/>
      <c r="R65" s="95">
        <v>41.36</v>
      </c>
      <c r="S65" s="13"/>
      <c r="T65" s="13"/>
      <c r="U65" s="95"/>
      <c r="V65" s="16">
        <f t="shared" si="2"/>
        <v>1227.4980545999999</v>
      </c>
      <c r="W65" s="96">
        <v>1273</v>
      </c>
      <c r="X65" s="96">
        <f t="shared" si="1"/>
        <v>1273</v>
      </c>
      <c r="Y65" s="11" t="s">
        <v>34</v>
      </c>
      <c r="Z65" s="13">
        <v>15</v>
      </c>
      <c r="AA65" s="13">
        <v>59</v>
      </c>
      <c r="AB65" s="13">
        <v>5</v>
      </c>
      <c r="AC65" s="13"/>
      <c r="AD65" s="97" t="s">
        <v>2250</v>
      </c>
    </row>
    <row r="66" spans="1:30" s="10" customFormat="1" ht="36" customHeight="1">
      <c r="A66" s="32">
        <v>9</v>
      </c>
      <c r="B66" s="53" t="s">
        <v>2251</v>
      </c>
      <c r="C66" s="48" t="s">
        <v>2252</v>
      </c>
      <c r="D66" s="48" t="s">
        <v>32</v>
      </c>
      <c r="E66" s="48" t="s">
        <v>125</v>
      </c>
      <c r="F66" s="93">
        <v>41319140</v>
      </c>
      <c r="G66" s="95"/>
      <c r="H66" s="13"/>
      <c r="I66" s="13"/>
      <c r="J66" s="13"/>
      <c r="K66" s="95"/>
      <c r="L66" s="13"/>
      <c r="M66" s="95"/>
      <c r="N66" s="13"/>
      <c r="O66" s="95"/>
      <c r="P66" s="13"/>
      <c r="Q66" s="13"/>
      <c r="R66" s="95"/>
      <c r="S66" s="13"/>
      <c r="T66" s="13"/>
      <c r="U66" s="95"/>
      <c r="V66" s="16">
        <f t="shared" ref="V66:V94" si="3">0.0001543*F66+0.7*G66+ 0.7*H66+0.6*I66+0.5*J66+1.02*K66+0.00088*L66+0.99*M66+0.00094*N66+1.05*O66+0.00083*P66+1.09*Q66+0.0009*R66+1.09*S66+1*T66+0*U66</f>
        <v>6375.543302</v>
      </c>
      <c r="W66" s="96">
        <v>6376</v>
      </c>
      <c r="X66" s="96">
        <f t="shared" ref="X66:X129" si="4">IF(Y66="EVN",V66,W66)</f>
        <v>6376</v>
      </c>
      <c r="Y66" s="11" t="s">
        <v>34</v>
      </c>
      <c r="Z66" s="13">
        <v>15</v>
      </c>
      <c r="AA66" s="13">
        <v>59</v>
      </c>
      <c r="AB66" s="13">
        <v>5</v>
      </c>
      <c r="AC66" s="13"/>
      <c r="AD66" s="97" t="s">
        <v>2253</v>
      </c>
    </row>
    <row r="67" spans="1:30" s="10" customFormat="1" ht="36" customHeight="1">
      <c r="A67" s="32">
        <v>10</v>
      </c>
      <c r="B67" s="53" t="s">
        <v>2254</v>
      </c>
      <c r="C67" s="48" t="s">
        <v>2255</v>
      </c>
      <c r="D67" s="48" t="s">
        <v>32</v>
      </c>
      <c r="E67" s="54" t="s">
        <v>2256</v>
      </c>
      <c r="F67" s="93">
        <v>8801888</v>
      </c>
      <c r="G67" s="94"/>
      <c r="H67" s="13"/>
      <c r="I67" s="13"/>
      <c r="J67" s="13"/>
      <c r="K67" s="94"/>
      <c r="L67" s="13"/>
      <c r="M67" s="94"/>
      <c r="N67" s="13"/>
      <c r="O67" s="95"/>
      <c r="P67" s="13"/>
      <c r="Q67" s="13"/>
      <c r="R67" s="95"/>
      <c r="S67" s="13"/>
      <c r="T67" s="13"/>
      <c r="U67" s="95"/>
      <c r="V67" s="16">
        <f t="shared" si="3"/>
        <v>1358.1313184000001</v>
      </c>
      <c r="W67" s="96">
        <v>1358</v>
      </c>
      <c r="X67" s="96">
        <f t="shared" si="4"/>
        <v>1358</v>
      </c>
      <c r="Y67" s="11" t="s">
        <v>34</v>
      </c>
      <c r="Z67" s="13">
        <v>15</v>
      </c>
      <c r="AA67" s="13">
        <v>59</v>
      </c>
      <c r="AB67" s="13">
        <v>5</v>
      </c>
      <c r="AC67" s="13"/>
      <c r="AD67" s="97" t="s">
        <v>2257</v>
      </c>
    </row>
    <row r="68" spans="1:30" s="10" customFormat="1" ht="36" customHeight="1">
      <c r="A68" s="32">
        <v>11</v>
      </c>
      <c r="B68" s="53" t="s">
        <v>2258</v>
      </c>
      <c r="C68" s="48" t="s">
        <v>2259</v>
      </c>
      <c r="D68" s="48" t="s">
        <v>32</v>
      </c>
      <c r="E68" s="48" t="s">
        <v>2260</v>
      </c>
      <c r="F68" s="93">
        <v>20661590</v>
      </c>
      <c r="G68" s="94"/>
      <c r="H68" s="13"/>
      <c r="I68" s="13"/>
      <c r="J68" s="13"/>
      <c r="K68" s="94"/>
      <c r="L68" s="13"/>
      <c r="M68" s="94"/>
      <c r="N68" s="13"/>
      <c r="O68" s="95"/>
      <c r="P68" s="13"/>
      <c r="Q68" s="13"/>
      <c r="R68" s="95"/>
      <c r="S68" s="13"/>
      <c r="T68" s="13"/>
      <c r="U68" s="95"/>
      <c r="V68" s="16">
        <f t="shared" si="3"/>
        <v>3188.083337</v>
      </c>
      <c r="W68" s="96">
        <v>3188</v>
      </c>
      <c r="X68" s="96">
        <f t="shared" si="4"/>
        <v>3188</v>
      </c>
      <c r="Y68" s="11" t="s">
        <v>34</v>
      </c>
      <c r="Z68" s="13">
        <v>15</v>
      </c>
      <c r="AA68" s="13">
        <v>59</v>
      </c>
      <c r="AB68" s="13">
        <v>5</v>
      </c>
      <c r="AC68" s="13"/>
      <c r="AD68" s="97" t="s">
        <v>2261</v>
      </c>
    </row>
    <row r="69" spans="1:30" s="10" customFormat="1" ht="36" customHeight="1">
      <c r="A69" s="32">
        <v>12</v>
      </c>
      <c r="B69" s="53" t="s">
        <v>2262</v>
      </c>
      <c r="C69" s="48" t="s">
        <v>2263</v>
      </c>
      <c r="D69" s="48" t="s">
        <v>32</v>
      </c>
      <c r="E69" s="48" t="s">
        <v>2264</v>
      </c>
      <c r="F69" s="93">
        <v>14094794</v>
      </c>
      <c r="G69" s="94"/>
      <c r="H69" s="13"/>
      <c r="I69" s="13"/>
      <c r="J69" s="13"/>
      <c r="K69" s="94">
        <v>3</v>
      </c>
      <c r="L69" s="13"/>
      <c r="M69" s="94"/>
      <c r="N69" s="13"/>
      <c r="O69" s="95">
        <v>7.0000000000000007E-2</v>
      </c>
      <c r="P69" s="13"/>
      <c r="Q69" s="13"/>
      <c r="R69" s="95">
        <v>11.7</v>
      </c>
      <c r="S69" s="13"/>
      <c r="T69" s="13"/>
      <c r="U69" s="95"/>
      <c r="V69" s="16">
        <f t="shared" si="3"/>
        <v>2177.9707441999999</v>
      </c>
      <c r="W69" s="96">
        <v>2179</v>
      </c>
      <c r="X69" s="96">
        <f t="shared" si="4"/>
        <v>2179</v>
      </c>
      <c r="Y69" s="11" t="s">
        <v>34</v>
      </c>
      <c r="Z69" s="13">
        <v>15</v>
      </c>
      <c r="AA69" s="13">
        <v>59</v>
      </c>
      <c r="AB69" s="13">
        <v>5</v>
      </c>
      <c r="AC69" s="13"/>
      <c r="AD69" s="97" t="s">
        <v>2265</v>
      </c>
    </row>
    <row r="70" spans="1:30" s="10" customFormat="1" ht="36" customHeight="1">
      <c r="A70" s="32">
        <v>13</v>
      </c>
      <c r="B70" s="53" t="s">
        <v>2266</v>
      </c>
      <c r="C70" s="48" t="s">
        <v>2267</v>
      </c>
      <c r="D70" s="48" t="s">
        <v>32</v>
      </c>
      <c r="E70" s="48" t="s">
        <v>109</v>
      </c>
      <c r="F70" s="93">
        <v>15722374</v>
      </c>
      <c r="G70" s="94"/>
      <c r="H70" s="13"/>
      <c r="I70" s="13"/>
      <c r="J70" s="13"/>
      <c r="K70" s="94">
        <v>44.89</v>
      </c>
      <c r="L70" s="13"/>
      <c r="M70" s="94">
        <v>593</v>
      </c>
      <c r="N70" s="13"/>
      <c r="O70" s="95">
        <v>30.86</v>
      </c>
      <c r="P70" s="13"/>
      <c r="Q70" s="13"/>
      <c r="R70" s="95"/>
      <c r="S70" s="13"/>
      <c r="T70" s="13"/>
      <c r="U70" s="95"/>
      <c r="V70" s="16">
        <f t="shared" si="3"/>
        <v>3091.2231082000003</v>
      </c>
      <c r="W70" s="96">
        <v>3091</v>
      </c>
      <c r="X70" s="96">
        <f t="shared" si="4"/>
        <v>3091</v>
      </c>
      <c r="Y70" s="11" t="s">
        <v>34</v>
      </c>
      <c r="Z70" s="13">
        <v>15</v>
      </c>
      <c r="AA70" s="13">
        <v>59</v>
      </c>
      <c r="AB70" s="13">
        <v>5</v>
      </c>
      <c r="AC70" s="13"/>
      <c r="AD70" s="97" t="s">
        <v>2268</v>
      </c>
    </row>
    <row r="71" spans="1:30" s="10" customFormat="1" ht="36" customHeight="1">
      <c r="A71" s="32">
        <v>14</v>
      </c>
      <c r="B71" s="53" t="s">
        <v>2269</v>
      </c>
      <c r="C71" s="48" t="s">
        <v>2270</v>
      </c>
      <c r="D71" s="48" t="s">
        <v>32</v>
      </c>
      <c r="E71" s="54" t="s">
        <v>289</v>
      </c>
      <c r="F71" s="93">
        <v>337659322</v>
      </c>
      <c r="G71" s="94"/>
      <c r="H71" s="13"/>
      <c r="I71" s="13"/>
      <c r="J71" s="13"/>
      <c r="K71" s="94"/>
      <c r="L71" s="13"/>
      <c r="M71" s="94"/>
      <c r="N71" s="13"/>
      <c r="O71" s="95"/>
      <c r="P71" s="13"/>
      <c r="Q71" s="13"/>
      <c r="R71" s="95"/>
      <c r="S71" s="13"/>
      <c r="T71" s="13"/>
      <c r="U71" s="95"/>
      <c r="V71" s="16">
        <f t="shared" si="3"/>
        <v>52100.833384600002</v>
      </c>
      <c r="W71" s="96">
        <v>52000</v>
      </c>
      <c r="X71" s="96">
        <f t="shared" si="4"/>
        <v>52100.833384600002</v>
      </c>
      <c r="Y71" s="11" t="s">
        <v>51</v>
      </c>
      <c r="Z71" s="13">
        <v>15</v>
      </c>
      <c r="AA71" s="13">
        <v>59</v>
      </c>
      <c r="AB71" s="13">
        <v>5</v>
      </c>
      <c r="AC71" s="13"/>
      <c r="AD71" s="97" t="s">
        <v>2271</v>
      </c>
    </row>
    <row r="72" spans="1:30" s="27" customFormat="1" ht="36" customHeight="1">
      <c r="A72" s="32">
        <v>15</v>
      </c>
      <c r="B72" s="53" t="s">
        <v>2272</v>
      </c>
      <c r="C72" s="101" t="s">
        <v>2273</v>
      </c>
      <c r="D72" s="48" t="s">
        <v>32</v>
      </c>
      <c r="E72" s="101" t="s">
        <v>2274</v>
      </c>
      <c r="F72" s="102">
        <v>6120737</v>
      </c>
      <c r="G72" s="100"/>
      <c r="H72" s="26"/>
      <c r="I72" s="26"/>
      <c r="J72" s="26"/>
      <c r="K72" s="100"/>
      <c r="L72" s="26"/>
      <c r="M72" s="100"/>
      <c r="N72" s="26"/>
      <c r="O72" s="99"/>
      <c r="P72" s="26"/>
      <c r="Q72" s="26"/>
      <c r="R72" s="99"/>
      <c r="S72" s="26"/>
      <c r="T72" s="26"/>
      <c r="U72" s="99"/>
      <c r="V72" s="16">
        <f t="shared" si="3"/>
        <v>944.42971910000006</v>
      </c>
      <c r="W72" s="96">
        <v>944</v>
      </c>
      <c r="X72" s="96">
        <f t="shared" si="4"/>
        <v>944</v>
      </c>
      <c r="Y72" s="11" t="s">
        <v>34</v>
      </c>
      <c r="Z72" s="26">
        <v>15</v>
      </c>
      <c r="AA72" s="26">
        <v>59</v>
      </c>
      <c r="AB72" s="26">
        <v>5</v>
      </c>
      <c r="AC72" s="26"/>
      <c r="AD72" s="103" t="s">
        <v>2275</v>
      </c>
    </row>
    <row r="73" spans="1:30" s="10" customFormat="1" ht="36" customHeight="1">
      <c r="A73" s="32">
        <v>16</v>
      </c>
      <c r="B73" s="53" t="s">
        <v>2276</v>
      </c>
      <c r="C73" s="92" t="s">
        <v>2277</v>
      </c>
      <c r="D73" s="48" t="s">
        <v>32</v>
      </c>
      <c r="E73" s="92" t="s">
        <v>2274</v>
      </c>
      <c r="F73" s="93">
        <v>7582111</v>
      </c>
      <c r="G73" s="94"/>
      <c r="H73" s="13"/>
      <c r="I73" s="13"/>
      <c r="J73" s="13"/>
      <c r="K73" s="94"/>
      <c r="L73" s="13"/>
      <c r="M73" s="94"/>
      <c r="N73" s="13"/>
      <c r="O73" s="95"/>
      <c r="P73" s="13"/>
      <c r="Q73" s="13"/>
      <c r="R73" s="95"/>
      <c r="S73" s="13"/>
      <c r="T73" s="13"/>
      <c r="U73" s="95"/>
      <c r="V73" s="16">
        <f t="shared" si="3"/>
        <v>1169.9197273</v>
      </c>
      <c r="W73" s="96">
        <v>1170</v>
      </c>
      <c r="X73" s="96">
        <f t="shared" si="4"/>
        <v>1170</v>
      </c>
      <c r="Y73" s="11" t="s">
        <v>34</v>
      </c>
      <c r="Z73" s="13">
        <v>15</v>
      </c>
      <c r="AA73" s="13">
        <v>59</v>
      </c>
      <c r="AB73" s="13">
        <v>5</v>
      </c>
      <c r="AC73" s="13"/>
      <c r="AD73" s="97" t="s">
        <v>2278</v>
      </c>
    </row>
    <row r="74" spans="1:30" s="10" customFormat="1" ht="36" customHeight="1">
      <c r="A74" s="32">
        <v>17</v>
      </c>
      <c r="B74" s="53" t="s">
        <v>2279</v>
      </c>
      <c r="C74" s="48" t="s">
        <v>2241</v>
      </c>
      <c r="D74" s="48" t="s">
        <v>32</v>
      </c>
      <c r="E74" s="48" t="s">
        <v>2234</v>
      </c>
      <c r="F74" s="104">
        <v>19642849</v>
      </c>
      <c r="G74" s="94"/>
      <c r="H74" s="13"/>
      <c r="I74" s="13"/>
      <c r="J74" s="13"/>
      <c r="K74" s="94"/>
      <c r="L74" s="13"/>
      <c r="M74" s="94"/>
      <c r="N74" s="13"/>
      <c r="O74" s="95"/>
      <c r="P74" s="13"/>
      <c r="Q74" s="13"/>
      <c r="R74" s="95"/>
      <c r="S74" s="13"/>
      <c r="T74" s="13"/>
      <c r="U74" s="95"/>
      <c r="V74" s="16">
        <f t="shared" si="3"/>
        <v>3030.8916007000003</v>
      </c>
      <c r="W74" s="96">
        <v>1826</v>
      </c>
      <c r="X74" s="96">
        <f t="shared" si="4"/>
        <v>3030.8916007000003</v>
      </c>
      <c r="Y74" s="11" t="s">
        <v>51</v>
      </c>
      <c r="Z74" s="13">
        <v>15</v>
      </c>
      <c r="AA74" s="13">
        <v>59</v>
      </c>
      <c r="AB74" s="13">
        <v>5</v>
      </c>
      <c r="AC74" s="13"/>
      <c r="AD74" s="97" t="s">
        <v>2280</v>
      </c>
    </row>
    <row r="75" spans="1:30" s="10" customFormat="1" ht="36" customHeight="1">
      <c r="A75" s="32">
        <v>18</v>
      </c>
      <c r="B75" s="53" t="s">
        <v>2281</v>
      </c>
      <c r="C75" s="48" t="s">
        <v>2233</v>
      </c>
      <c r="D75" s="48" t="s">
        <v>32</v>
      </c>
      <c r="E75" s="48" t="s">
        <v>125</v>
      </c>
      <c r="F75" s="93">
        <v>8147735</v>
      </c>
      <c r="G75" s="94"/>
      <c r="H75" s="13"/>
      <c r="I75" s="13"/>
      <c r="J75" s="13"/>
      <c r="K75" s="94"/>
      <c r="L75" s="13"/>
      <c r="M75" s="94"/>
      <c r="N75" s="13"/>
      <c r="O75" s="95"/>
      <c r="P75" s="13"/>
      <c r="Q75" s="13"/>
      <c r="R75" s="95"/>
      <c r="S75" s="13"/>
      <c r="T75" s="13"/>
      <c r="U75" s="95"/>
      <c r="V75" s="16">
        <f t="shared" si="3"/>
        <v>1257.1955105000002</v>
      </c>
      <c r="W75" s="96">
        <v>1257</v>
      </c>
      <c r="X75" s="96">
        <f t="shared" si="4"/>
        <v>1257</v>
      </c>
      <c r="Y75" s="11" t="s">
        <v>34</v>
      </c>
      <c r="Z75" s="13">
        <v>15</v>
      </c>
      <c r="AA75" s="13">
        <v>59</v>
      </c>
      <c r="AB75" s="13">
        <v>5</v>
      </c>
      <c r="AC75" s="13"/>
      <c r="AD75" s="97" t="s">
        <v>2282</v>
      </c>
    </row>
    <row r="76" spans="1:30" s="10" customFormat="1" ht="36" customHeight="1">
      <c r="A76" s="32">
        <v>19</v>
      </c>
      <c r="B76" s="53" t="s">
        <v>2283</v>
      </c>
      <c r="C76" s="48" t="s">
        <v>2284</v>
      </c>
      <c r="D76" s="48" t="s">
        <v>32</v>
      </c>
      <c r="E76" s="48" t="s">
        <v>2264</v>
      </c>
      <c r="F76" s="93">
        <v>11447012</v>
      </c>
      <c r="G76" s="94">
        <v>17.36</v>
      </c>
      <c r="H76" s="13"/>
      <c r="I76" s="13"/>
      <c r="J76" s="13"/>
      <c r="K76" s="94"/>
      <c r="L76" s="13"/>
      <c r="M76" s="94">
        <v>66.599999999999994</v>
      </c>
      <c r="N76" s="13"/>
      <c r="O76" s="95"/>
      <c r="P76" s="13"/>
      <c r="Q76" s="13"/>
      <c r="R76" s="95"/>
      <c r="S76" s="13"/>
      <c r="T76" s="13"/>
      <c r="U76" s="95">
        <v>923</v>
      </c>
      <c r="V76" s="16">
        <f t="shared" si="3"/>
        <v>1844.3599516000002</v>
      </c>
      <c r="W76" s="96">
        <v>1846</v>
      </c>
      <c r="X76" s="96">
        <f t="shared" si="4"/>
        <v>1846</v>
      </c>
      <c r="Y76" s="11" t="s">
        <v>34</v>
      </c>
      <c r="Z76" s="13">
        <v>15</v>
      </c>
      <c r="AA76" s="13">
        <v>59</v>
      </c>
      <c r="AB76" s="13">
        <v>5</v>
      </c>
      <c r="AC76" s="13"/>
      <c r="AD76" s="97" t="s">
        <v>2285</v>
      </c>
    </row>
    <row r="77" spans="1:30" s="10" customFormat="1" ht="36" customHeight="1">
      <c r="A77" s="32">
        <v>20</v>
      </c>
      <c r="B77" s="53" t="s">
        <v>2286</v>
      </c>
      <c r="C77" s="101" t="s">
        <v>2287</v>
      </c>
      <c r="D77" s="48" t="s">
        <v>32</v>
      </c>
      <c r="E77" s="101" t="s">
        <v>948</v>
      </c>
      <c r="F77" s="102">
        <v>4121466</v>
      </c>
      <c r="G77" s="100"/>
      <c r="H77" s="26"/>
      <c r="I77" s="26"/>
      <c r="J77" s="26"/>
      <c r="K77" s="100">
        <v>19.23</v>
      </c>
      <c r="L77" s="26"/>
      <c r="M77" s="26">
        <v>2036</v>
      </c>
      <c r="N77" s="26"/>
      <c r="O77" s="99"/>
      <c r="P77" s="26"/>
      <c r="Q77" s="26"/>
      <c r="R77" s="99">
        <v>33047</v>
      </c>
      <c r="S77" s="26"/>
      <c r="T77" s="26"/>
      <c r="U77" s="99"/>
      <c r="V77" s="16">
        <f t="shared" si="3"/>
        <v>2700.9391037999999</v>
      </c>
      <c r="W77" s="96">
        <v>2680</v>
      </c>
      <c r="X77" s="96">
        <f t="shared" si="4"/>
        <v>2680</v>
      </c>
      <c r="Y77" s="11" t="s">
        <v>34</v>
      </c>
      <c r="Z77" s="13">
        <v>15</v>
      </c>
      <c r="AA77" s="13">
        <v>59</v>
      </c>
      <c r="AB77" s="13">
        <v>5</v>
      </c>
      <c r="AC77" s="104"/>
      <c r="AD77" s="97" t="s">
        <v>2288</v>
      </c>
    </row>
    <row r="78" spans="1:30" s="27" customFormat="1" ht="36" customHeight="1">
      <c r="A78" s="32">
        <v>21</v>
      </c>
      <c r="B78" s="53" t="s">
        <v>2289</v>
      </c>
      <c r="C78" s="101" t="s">
        <v>2290</v>
      </c>
      <c r="D78" s="48" t="s">
        <v>32</v>
      </c>
      <c r="E78" s="48" t="s">
        <v>2291</v>
      </c>
      <c r="F78" s="102">
        <v>4852816</v>
      </c>
      <c r="G78" s="100"/>
      <c r="H78" s="26"/>
      <c r="I78" s="26"/>
      <c r="J78" s="26"/>
      <c r="K78" s="100"/>
      <c r="L78" s="26"/>
      <c r="M78" s="100"/>
      <c r="N78" s="26"/>
      <c r="O78" s="99"/>
      <c r="P78" s="26"/>
      <c r="Q78" s="26"/>
      <c r="R78" s="99"/>
      <c r="S78" s="26"/>
      <c r="T78" s="26"/>
      <c r="U78" s="99"/>
      <c r="V78" s="16">
        <f t="shared" si="3"/>
        <v>748.78950880000002</v>
      </c>
      <c r="W78" s="96">
        <v>749</v>
      </c>
      <c r="X78" s="96">
        <f t="shared" si="4"/>
        <v>749</v>
      </c>
      <c r="Y78" s="11" t="s">
        <v>34</v>
      </c>
      <c r="Z78" s="26">
        <v>15</v>
      </c>
      <c r="AA78" s="26">
        <v>59</v>
      </c>
      <c r="AB78" s="26">
        <v>5</v>
      </c>
      <c r="AC78" s="26"/>
      <c r="AD78" s="103" t="s">
        <v>2292</v>
      </c>
    </row>
    <row r="79" spans="1:30" s="10" customFormat="1" ht="36" customHeight="1">
      <c r="A79" s="32">
        <v>22</v>
      </c>
      <c r="B79" s="53" t="s">
        <v>2293</v>
      </c>
      <c r="C79" s="48" t="s">
        <v>2294</v>
      </c>
      <c r="D79" s="48" t="s">
        <v>32</v>
      </c>
      <c r="E79" s="54" t="s">
        <v>338</v>
      </c>
      <c r="F79" s="93">
        <v>12888963</v>
      </c>
      <c r="G79" s="94"/>
      <c r="H79" s="13"/>
      <c r="I79" s="13"/>
      <c r="J79" s="13"/>
      <c r="K79" s="94"/>
      <c r="L79" s="13"/>
      <c r="M79" s="94"/>
      <c r="N79" s="13"/>
      <c r="O79" s="95"/>
      <c r="P79" s="13"/>
      <c r="Q79" s="13"/>
      <c r="R79" s="95"/>
      <c r="S79" s="13"/>
      <c r="T79" s="13"/>
      <c r="U79" s="95"/>
      <c r="V79" s="16">
        <f t="shared" si="3"/>
        <v>1988.7669909000001</v>
      </c>
      <c r="W79" s="96">
        <v>1989</v>
      </c>
      <c r="X79" s="96">
        <f t="shared" si="4"/>
        <v>1989</v>
      </c>
      <c r="Y79" s="11" t="s">
        <v>34</v>
      </c>
      <c r="Z79" s="13">
        <v>15</v>
      </c>
      <c r="AA79" s="13">
        <v>59</v>
      </c>
      <c r="AB79" s="13">
        <v>5</v>
      </c>
      <c r="AC79" s="13"/>
      <c r="AD79" s="97" t="s">
        <v>2295</v>
      </c>
    </row>
    <row r="80" spans="1:30" s="10" customFormat="1" ht="36" customHeight="1">
      <c r="A80" s="32">
        <v>23</v>
      </c>
      <c r="B80" s="53" t="s">
        <v>2296</v>
      </c>
      <c r="C80" s="48" t="s">
        <v>2263</v>
      </c>
      <c r="D80" s="48" t="s">
        <v>32</v>
      </c>
      <c r="E80" s="48" t="s">
        <v>2264</v>
      </c>
      <c r="F80" s="93">
        <v>8696745</v>
      </c>
      <c r="G80" s="94"/>
      <c r="H80" s="13"/>
      <c r="I80" s="13"/>
      <c r="J80" s="13"/>
      <c r="K80" s="94"/>
      <c r="L80" s="13"/>
      <c r="M80" s="94"/>
      <c r="N80" s="13"/>
      <c r="O80" s="95"/>
      <c r="P80" s="13"/>
      <c r="Q80" s="13"/>
      <c r="R80" s="13"/>
      <c r="S80" s="13"/>
      <c r="T80" s="13"/>
      <c r="U80" s="95"/>
      <c r="V80" s="16">
        <f t="shared" si="3"/>
        <v>1341.9077535000001</v>
      </c>
      <c r="W80" s="96">
        <v>1342</v>
      </c>
      <c r="X80" s="96">
        <f t="shared" si="4"/>
        <v>1342</v>
      </c>
      <c r="Y80" s="11" t="s">
        <v>34</v>
      </c>
      <c r="Z80" s="13">
        <v>15</v>
      </c>
      <c r="AA80" s="13">
        <v>59</v>
      </c>
      <c r="AB80" s="13">
        <v>5</v>
      </c>
      <c r="AC80" s="13"/>
      <c r="AD80" s="97" t="s">
        <v>2297</v>
      </c>
    </row>
    <row r="81" spans="1:31" s="10" customFormat="1" ht="36" customHeight="1">
      <c r="A81" s="32">
        <v>24</v>
      </c>
      <c r="B81" s="53" t="s">
        <v>2298</v>
      </c>
      <c r="C81" s="48" t="s">
        <v>2247</v>
      </c>
      <c r="D81" s="48" t="s">
        <v>32</v>
      </c>
      <c r="E81" s="54" t="s">
        <v>2299</v>
      </c>
      <c r="F81" s="105">
        <v>35340201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6">
        <f t="shared" si="3"/>
        <v>5452.9930143000001</v>
      </c>
      <c r="W81" s="96">
        <v>5453</v>
      </c>
      <c r="X81" s="96">
        <f t="shared" si="4"/>
        <v>5453</v>
      </c>
      <c r="Y81" s="11" t="s">
        <v>34</v>
      </c>
      <c r="Z81" s="13">
        <v>15</v>
      </c>
      <c r="AA81" s="13">
        <v>59</v>
      </c>
      <c r="AB81" s="13">
        <v>5</v>
      </c>
      <c r="AC81" s="13"/>
      <c r="AD81" s="98" t="s">
        <v>2300</v>
      </c>
    </row>
    <row r="82" spans="1:31" s="27" customFormat="1" ht="36" customHeight="1">
      <c r="A82" s="32">
        <v>25</v>
      </c>
      <c r="B82" s="26" t="s">
        <v>2301</v>
      </c>
      <c r="C82" s="101" t="s">
        <v>2302</v>
      </c>
      <c r="D82" s="48" t="s">
        <v>539</v>
      </c>
      <c r="E82" s="54" t="s">
        <v>209</v>
      </c>
      <c r="F82" s="102">
        <v>2636377</v>
      </c>
      <c r="G82" s="26"/>
      <c r="H82" s="26"/>
      <c r="I82" s="26"/>
      <c r="J82" s="26"/>
      <c r="K82" s="26"/>
      <c r="L82" s="26"/>
      <c r="M82" s="26"/>
      <c r="N82" s="26"/>
      <c r="O82" s="26">
        <v>50</v>
      </c>
      <c r="P82" s="26"/>
      <c r="Q82" s="26"/>
      <c r="R82" s="26"/>
      <c r="S82" s="26"/>
      <c r="T82" s="26"/>
      <c r="U82" s="26"/>
      <c r="V82" s="16">
        <f t="shared" si="3"/>
        <v>459.29297110000005</v>
      </c>
      <c r="W82" s="43">
        <v>458</v>
      </c>
      <c r="X82" s="96">
        <f t="shared" si="4"/>
        <v>458</v>
      </c>
      <c r="Y82" s="26" t="s">
        <v>34</v>
      </c>
      <c r="Z82" s="26">
        <v>15</v>
      </c>
      <c r="AA82" s="26">
        <v>59</v>
      </c>
      <c r="AB82" s="26">
        <v>6</v>
      </c>
      <c r="AC82" s="26"/>
      <c r="AD82" s="103" t="s">
        <v>2303</v>
      </c>
      <c r="AE82" s="10">
        <f>AE81+1</f>
        <v>1</v>
      </c>
    </row>
    <row r="83" spans="1:31" s="10" customFormat="1" ht="36" customHeight="1">
      <c r="A83" s="32">
        <v>26</v>
      </c>
      <c r="B83" s="13" t="s">
        <v>2304</v>
      </c>
      <c r="C83" s="13" t="s">
        <v>2305</v>
      </c>
      <c r="D83" s="48" t="s">
        <v>32</v>
      </c>
      <c r="E83" s="13"/>
      <c r="F83" s="13">
        <v>19806338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6">
        <f t="shared" si="3"/>
        <v>3056.1179534000003</v>
      </c>
      <c r="W83" s="36"/>
      <c r="X83" s="96">
        <f t="shared" si="4"/>
        <v>3056.1179534000003</v>
      </c>
      <c r="Y83" s="11" t="s">
        <v>51</v>
      </c>
      <c r="Z83" s="13">
        <v>15</v>
      </c>
      <c r="AA83" s="13">
        <v>59</v>
      </c>
      <c r="AB83" s="13">
        <v>5</v>
      </c>
      <c r="AC83" s="13"/>
      <c r="AD83" s="13"/>
    </row>
    <row r="84" spans="1:31" s="10" customFormat="1" ht="36" customHeight="1">
      <c r="A84" s="32">
        <v>27</v>
      </c>
      <c r="B84" s="13" t="s">
        <v>2306</v>
      </c>
      <c r="C84" s="13" t="s">
        <v>2307</v>
      </c>
      <c r="D84" s="48" t="s">
        <v>32</v>
      </c>
      <c r="E84" s="13"/>
      <c r="F84" s="13">
        <v>15521240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6">
        <f t="shared" si="3"/>
        <v>2394.9273320000002</v>
      </c>
      <c r="W84" s="36"/>
      <c r="X84" s="96">
        <f t="shared" si="4"/>
        <v>2394.9273320000002</v>
      </c>
      <c r="Y84" s="11" t="s">
        <v>51</v>
      </c>
      <c r="Z84" s="13">
        <v>15</v>
      </c>
      <c r="AA84" s="13">
        <v>59</v>
      </c>
      <c r="AB84" s="13">
        <v>5</v>
      </c>
      <c r="AC84" s="13"/>
      <c r="AD84" s="13"/>
    </row>
    <row r="85" spans="1:31" s="10" customFormat="1" ht="36" customHeight="1">
      <c r="A85" s="32">
        <v>28</v>
      </c>
      <c r="B85" s="13" t="s">
        <v>2308</v>
      </c>
      <c r="C85" s="13" t="s">
        <v>2309</v>
      </c>
      <c r="D85" s="48" t="s">
        <v>32</v>
      </c>
      <c r="E85" s="13"/>
      <c r="F85" s="13">
        <v>11444995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6">
        <f t="shared" si="3"/>
        <v>1765.9627285000001</v>
      </c>
      <c r="W85" s="36"/>
      <c r="X85" s="96">
        <f t="shared" si="4"/>
        <v>1765.9627285000001</v>
      </c>
      <c r="Y85" s="11" t="s">
        <v>51</v>
      </c>
      <c r="Z85" s="13">
        <v>15</v>
      </c>
      <c r="AA85" s="13">
        <v>59</v>
      </c>
      <c r="AB85" s="13">
        <v>5</v>
      </c>
      <c r="AC85" s="13"/>
      <c r="AD85" s="13"/>
    </row>
    <row r="86" spans="1:31" s="10" customFormat="1" ht="36" customHeight="1">
      <c r="A86" s="32">
        <v>29</v>
      </c>
      <c r="B86" s="13" t="s">
        <v>2310</v>
      </c>
      <c r="C86" s="13" t="s">
        <v>2311</v>
      </c>
      <c r="D86" s="48" t="s">
        <v>32</v>
      </c>
      <c r="E86" s="13"/>
      <c r="F86" s="13">
        <v>7752665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6">
        <f t="shared" si="3"/>
        <v>1196.2362095000001</v>
      </c>
      <c r="W86" s="36"/>
      <c r="X86" s="96">
        <f t="shared" si="4"/>
        <v>1196.2362095000001</v>
      </c>
      <c r="Y86" s="11" t="s">
        <v>51</v>
      </c>
      <c r="Z86" s="13">
        <v>15</v>
      </c>
      <c r="AA86" s="13">
        <v>59</v>
      </c>
      <c r="AB86" s="13">
        <v>5</v>
      </c>
      <c r="AC86" s="13"/>
      <c r="AD86" s="13"/>
    </row>
    <row r="87" spans="1:31" s="10" customFormat="1" ht="36" customHeight="1">
      <c r="A87" s="32">
        <v>30</v>
      </c>
      <c r="B87" s="13" t="s">
        <v>2276</v>
      </c>
      <c r="C87" s="13" t="s">
        <v>2312</v>
      </c>
      <c r="D87" s="48" t="s">
        <v>32</v>
      </c>
      <c r="E87" s="13"/>
      <c r="F87" s="13">
        <v>7580094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6">
        <f t="shared" si="3"/>
        <v>1169.6085042</v>
      </c>
      <c r="W87" s="36"/>
      <c r="X87" s="96">
        <f t="shared" si="4"/>
        <v>1169.6085042</v>
      </c>
      <c r="Y87" s="11" t="s">
        <v>51</v>
      </c>
      <c r="Z87" s="13">
        <v>15</v>
      </c>
      <c r="AA87" s="13">
        <v>59</v>
      </c>
      <c r="AB87" s="13">
        <v>5</v>
      </c>
      <c r="AC87" s="13"/>
      <c r="AD87" s="13"/>
    </row>
    <row r="88" spans="1:31" s="10" customFormat="1" ht="36" customHeight="1">
      <c r="A88" s="32">
        <v>31</v>
      </c>
      <c r="B88" s="13" t="s">
        <v>2313</v>
      </c>
      <c r="C88" s="13" t="s">
        <v>2314</v>
      </c>
      <c r="D88" s="48" t="s">
        <v>32</v>
      </c>
      <c r="E88" s="13"/>
      <c r="F88" s="13">
        <v>7213923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6">
        <f t="shared" si="3"/>
        <v>1113.1083189000001</v>
      </c>
      <c r="W88" s="36"/>
      <c r="X88" s="96">
        <f t="shared" si="4"/>
        <v>1113.1083189000001</v>
      </c>
      <c r="Y88" s="11" t="s">
        <v>51</v>
      </c>
      <c r="Z88" s="13">
        <v>15</v>
      </c>
      <c r="AA88" s="13">
        <v>59</v>
      </c>
      <c r="AB88" s="13">
        <v>5</v>
      </c>
      <c r="AC88" s="13"/>
      <c r="AD88" s="13"/>
    </row>
    <row r="89" spans="1:31" s="10" customFormat="1" ht="36" customHeight="1">
      <c r="A89" s="32">
        <v>32</v>
      </c>
      <c r="B89" s="13" t="s">
        <v>2315</v>
      </c>
      <c r="C89" s="13" t="s">
        <v>2316</v>
      </c>
      <c r="D89" s="48" t="s">
        <v>32</v>
      </c>
      <c r="E89" s="13"/>
      <c r="F89" s="13">
        <v>6678876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6">
        <f t="shared" si="3"/>
        <v>1030.5505668000001</v>
      </c>
      <c r="W89" s="36"/>
      <c r="X89" s="96">
        <f t="shared" si="4"/>
        <v>1030.5505668000001</v>
      </c>
      <c r="Y89" s="11" t="s">
        <v>51</v>
      </c>
      <c r="Z89" s="13">
        <v>15</v>
      </c>
      <c r="AA89" s="13">
        <v>59</v>
      </c>
      <c r="AB89" s="13">
        <v>5</v>
      </c>
      <c r="AC89" s="13"/>
      <c r="AD89" s="13"/>
    </row>
    <row r="90" spans="1:31" s="10" customFormat="1" ht="36" customHeight="1">
      <c r="A90" s="32">
        <v>33</v>
      </c>
      <c r="B90" s="13" t="s">
        <v>2317</v>
      </c>
      <c r="C90" s="13" t="s">
        <v>2318</v>
      </c>
      <c r="D90" s="13" t="s">
        <v>402</v>
      </c>
      <c r="E90" s="13"/>
      <c r="F90" s="13">
        <v>3638996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6">
        <f t="shared" si="3"/>
        <v>561.49708280000004</v>
      </c>
      <c r="W90" s="36"/>
      <c r="X90" s="96">
        <f t="shared" si="4"/>
        <v>561.49708280000004</v>
      </c>
      <c r="Y90" s="106" t="s">
        <v>51</v>
      </c>
      <c r="Z90" s="13">
        <v>15</v>
      </c>
      <c r="AA90" s="13">
        <v>59</v>
      </c>
      <c r="AB90" s="13">
        <v>6</v>
      </c>
      <c r="AC90" s="13"/>
      <c r="AD90" s="13"/>
    </row>
    <row r="91" spans="1:31" s="10" customFormat="1" ht="36" hidden="1" customHeight="1">
      <c r="A91" s="32">
        <v>1</v>
      </c>
      <c r="B91" s="56" t="s">
        <v>2319</v>
      </c>
      <c r="C91" s="107" t="s">
        <v>2320</v>
      </c>
      <c r="D91" s="48" t="s">
        <v>32</v>
      </c>
      <c r="E91" s="53" t="s">
        <v>2321</v>
      </c>
      <c r="F91" s="54">
        <v>4801650</v>
      </c>
      <c r="G91" s="14">
        <v>1702848</v>
      </c>
      <c r="H91" s="108"/>
      <c r="I91" s="13"/>
      <c r="J91" s="13"/>
      <c r="K91" s="13"/>
      <c r="L91" s="64">
        <v>29001</v>
      </c>
      <c r="M91" s="13"/>
      <c r="N91" s="14"/>
      <c r="O91" s="74"/>
      <c r="P91" s="14">
        <v>34000</v>
      </c>
      <c r="Q91" s="13"/>
      <c r="R91" s="74"/>
      <c r="S91" s="74"/>
      <c r="T91" s="13"/>
      <c r="U91" s="13"/>
      <c r="V91" s="16">
        <f t="shared" si="3"/>
        <v>1192788.2354749998</v>
      </c>
      <c r="W91" s="59">
        <v>1022502</v>
      </c>
      <c r="X91" s="59">
        <f t="shared" si="4"/>
        <v>1192788.2354749998</v>
      </c>
      <c r="Y91" s="11" t="s">
        <v>51</v>
      </c>
      <c r="Z91" s="48">
        <v>16</v>
      </c>
      <c r="AA91" s="48">
        <v>27</v>
      </c>
      <c r="AB91" s="48">
        <v>5</v>
      </c>
      <c r="AC91" s="48"/>
      <c r="AD91" s="48"/>
    </row>
    <row r="92" spans="1:31" s="10" customFormat="1" ht="36" hidden="1" customHeight="1">
      <c r="A92" s="32">
        <v>2</v>
      </c>
      <c r="B92" s="48" t="s">
        <v>2322</v>
      </c>
      <c r="C92" s="53" t="s">
        <v>2323</v>
      </c>
      <c r="D92" s="48" t="s">
        <v>32</v>
      </c>
      <c r="E92" s="53" t="s">
        <v>2324</v>
      </c>
      <c r="F92" s="54">
        <v>174501115</v>
      </c>
      <c r="G92" s="16">
        <v>304000</v>
      </c>
      <c r="H92" s="16"/>
      <c r="I92" s="13"/>
      <c r="J92" s="13"/>
      <c r="K92" s="13"/>
      <c r="L92" s="17">
        <v>409000000</v>
      </c>
      <c r="M92" s="13"/>
      <c r="N92" s="16"/>
      <c r="O92" s="74"/>
      <c r="P92" s="16"/>
      <c r="Q92" s="13"/>
      <c r="R92" s="74"/>
      <c r="S92" s="74"/>
      <c r="T92" s="13"/>
      <c r="U92" s="13"/>
      <c r="V92" s="16">
        <f t="shared" si="3"/>
        <v>599645.52204449999</v>
      </c>
      <c r="W92" s="59">
        <v>569246</v>
      </c>
      <c r="X92" s="59">
        <f t="shared" si="4"/>
        <v>569246</v>
      </c>
      <c r="Y92" s="11" t="s">
        <v>34</v>
      </c>
      <c r="Z92" s="48">
        <v>16</v>
      </c>
      <c r="AA92" s="48">
        <v>27</v>
      </c>
      <c r="AB92" s="48">
        <v>5</v>
      </c>
      <c r="AC92" s="48" t="s">
        <v>2325</v>
      </c>
      <c r="AD92" s="48">
        <v>598</v>
      </c>
    </row>
    <row r="93" spans="1:31" s="10" customFormat="1" ht="36" hidden="1" customHeight="1">
      <c r="A93" s="32">
        <v>3</v>
      </c>
      <c r="B93" s="56" t="s">
        <v>2326</v>
      </c>
      <c r="C93" s="107" t="s">
        <v>2327</v>
      </c>
      <c r="D93" s="48" t="s">
        <v>32</v>
      </c>
      <c r="E93" s="53" t="s">
        <v>2328</v>
      </c>
      <c r="F93" s="54">
        <v>59921316</v>
      </c>
      <c r="G93" s="14">
        <v>55103</v>
      </c>
      <c r="H93" s="108"/>
      <c r="I93" s="13"/>
      <c r="J93" s="13"/>
      <c r="K93" s="13"/>
      <c r="L93" s="64">
        <v>406207071</v>
      </c>
      <c r="M93" s="13"/>
      <c r="N93" s="14">
        <v>0</v>
      </c>
      <c r="O93" s="74"/>
      <c r="P93" s="14">
        <v>0</v>
      </c>
      <c r="Q93" s="13"/>
      <c r="R93" s="74"/>
      <c r="S93" s="74"/>
      <c r="T93" s="13"/>
      <c r="U93" s="13"/>
      <c r="V93" s="16">
        <f t="shared" si="3"/>
        <v>405280.18153880001</v>
      </c>
      <c r="W93" s="59">
        <v>398692</v>
      </c>
      <c r="X93" s="59">
        <f t="shared" si="4"/>
        <v>405280.18153880001</v>
      </c>
      <c r="Y93" s="11" t="s">
        <v>51</v>
      </c>
      <c r="Z93" s="48">
        <v>16</v>
      </c>
      <c r="AA93" s="48">
        <v>27</v>
      </c>
      <c r="AB93" s="48">
        <v>5</v>
      </c>
      <c r="AC93" s="48" t="s">
        <v>2329</v>
      </c>
      <c r="AD93" s="48">
        <v>579</v>
      </c>
    </row>
    <row r="94" spans="1:31" s="10" customFormat="1" ht="36" hidden="1" customHeight="1">
      <c r="A94" s="32">
        <v>4</v>
      </c>
      <c r="B94" s="56" t="s">
        <v>2330</v>
      </c>
      <c r="C94" s="107" t="s">
        <v>2331</v>
      </c>
      <c r="D94" s="48" t="s">
        <v>32</v>
      </c>
      <c r="E94" s="53" t="s">
        <v>2328</v>
      </c>
      <c r="F94" s="54">
        <v>279926020</v>
      </c>
      <c r="G94" s="14">
        <v>370000</v>
      </c>
      <c r="H94" s="108"/>
      <c r="I94" s="13"/>
      <c r="J94" s="13"/>
      <c r="K94" s="13"/>
      <c r="L94" s="64">
        <v>1894000</v>
      </c>
      <c r="M94" s="13"/>
      <c r="N94" s="14">
        <v>0</v>
      </c>
      <c r="O94" s="74"/>
      <c r="P94" s="14">
        <v>6750</v>
      </c>
      <c r="Q94" s="13"/>
      <c r="R94" s="74"/>
      <c r="S94" s="74"/>
      <c r="T94" s="13"/>
      <c r="U94" s="13"/>
      <c r="V94" s="16">
        <f t="shared" si="3"/>
        <v>303864.90738599992</v>
      </c>
      <c r="W94" s="59">
        <v>266861</v>
      </c>
      <c r="X94" s="59">
        <f t="shared" si="4"/>
        <v>303864.90738599992</v>
      </c>
      <c r="Y94" s="11" t="s">
        <v>51</v>
      </c>
      <c r="Z94" s="48">
        <v>16</v>
      </c>
      <c r="AA94" s="48">
        <v>27</v>
      </c>
      <c r="AB94" s="48">
        <v>5</v>
      </c>
      <c r="AC94" s="48" t="s">
        <v>2332</v>
      </c>
      <c r="AD94" s="48">
        <v>574</v>
      </c>
    </row>
    <row r="95" spans="1:31" s="10" customFormat="1" ht="36" hidden="1" customHeight="1">
      <c r="A95" s="32">
        <v>5</v>
      </c>
      <c r="B95" s="56" t="s">
        <v>2333</v>
      </c>
      <c r="C95" s="107" t="s">
        <v>2334</v>
      </c>
      <c r="D95" s="48" t="s">
        <v>32</v>
      </c>
      <c r="E95" s="53" t="s">
        <v>2328</v>
      </c>
      <c r="F95" s="54">
        <v>172201686</v>
      </c>
      <c r="G95" s="64">
        <v>185395</v>
      </c>
      <c r="H95" s="109"/>
      <c r="I95" s="30"/>
      <c r="J95" s="30"/>
      <c r="K95" s="30"/>
      <c r="L95" s="64">
        <v>2296220</v>
      </c>
      <c r="M95" s="30"/>
      <c r="N95" s="64"/>
      <c r="O95" s="80"/>
      <c r="P95" s="64" t="s">
        <v>2335</v>
      </c>
      <c r="Q95" s="30"/>
      <c r="R95" s="80"/>
      <c r="S95" s="80"/>
      <c r="T95" s="30"/>
      <c r="U95" s="30"/>
      <c r="V95" s="16">
        <f>F95*0.0001543+G95*0.7+(L95/1000)*0.88</f>
        <v>158367.89374979999</v>
      </c>
      <c r="W95" s="59">
        <v>139405</v>
      </c>
      <c r="X95" s="59">
        <f t="shared" si="4"/>
        <v>158367.89374979999</v>
      </c>
      <c r="Y95" s="11" t="s">
        <v>51</v>
      </c>
      <c r="Z95" s="48">
        <v>16</v>
      </c>
      <c r="AA95" s="48">
        <v>27</v>
      </c>
      <c r="AB95" s="48">
        <v>5</v>
      </c>
      <c r="AC95" s="48" t="s">
        <v>2336</v>
      </c>
      <c r="AD95" s="48">
        <v>577</v>
      </c>
    </row>
    <row r="96" spans="1:31" s="10" customFormat="1" ht="36" hidden="1" customHeight="1">
      <c r="A96" s="32">
        <v>6</v>
      </c>
      <c r="B96" s="56" t="s">
        <v>2337</v>
      </c>
      <c r="C96" s="107" t="s">
        <v>2338</v>
      </c>
      <c r="D96" s="48" t="s">
        <v>32</v>
      </c>
      <c r="E96" s="53" t="s">
        <v>2324</v>
      </c>
      <c r="F96" s="54">
        <v>122980300</v>
      </c>
      <c r="G96" s="14">
        <v>58430</v>
      </c>
      <c r="H96" s="108"/>
      <c r="I96" s="13"/>
      <c r="J96" s="13"/>
      <c r="K96" s="13"/>
      <c r="L96" s="64">
        <v>179774</v>
      </c>
      <c r="M96" s="13"/>
      <c r="N96" s="14"/>
      <c r="O96" s="74"/>
      <c r="P96" s="14"/>
      <c r="Q96" s="13"/>
      <c r="R96" s="74">
        <v>34</v>
      </c>
      <c r="S96" s="74"/>
      <c r="T96" s="13"/>
      <c r="U96" s="13"/>
      <c r="V96" s="16">
        <f t="shared" ref="V96:V109" si="5">0.0001543*F96+0.7*G96+ 0.7*H96+0.6*I96+0.5*J96+1.02*K96+0.00088*L96+0.99*M96+0.00094*N96+1.05*O96+0.00083*P96+1.09*Q96+0.0009*R96+1.09*S96+1*T96+0*U96</f>
        <v>60035.092009999993</v>
      </c>
      <c r="W96" s="59">
        <v>54192</v>
      </c>
      <c r="X96" s="59">
        <f t="shared" si="4"/>
        <v>60035.092009999993</v>
      </c>
      <c r="Y96" s="11" t="s">
        <v>51</v>
      </c>
      <c r="Z96" s="48">
        <v>16</v>
      </c>
      <c r="AA96" s="48">
        <v>27</v>
      </c>
      <c r="AB96" s="48">
        <v>5</v>
      </c>
      <c r="AC96" s="48" t="s">
        <v>2339</v>
      </c>
      <c r="AD96" s="48">
        <v>599</v>
      </c>
    </row>
    <row r="97" spans="1:31" s="10" customFormat="1" ht="36" hidden="1" customHeight="1">
      <c r="A97" s="32">
        <v>7</v>
      </c>
      <c r="B97" s="56" t="s">
        <v>2340</v>
      </c>
      <c r="C97" s="53" t="s">
        <v>2341</v>
      </c>
      <c r="D97" s="48" t="s">
        <v>32</v>
      </c>
      <c r="E97" s="53" t="s">
        <v>2342</v>
      </c>
      <c r="F97" s="54">
        <v>76168172</v>
      </c>
      <c r="G97" s="14">
        <v>0</v>
      </c>
      <c r="H97" s="108"/>
      <c r="I97" s="13"/>
      <c r="J97" s="13"/>
      <c r="K97" s="13"/>
      <c r="L97" s="64"/>
      <c r="M97" s="13"/>
      <c r="N97" s="14">
        <v>0</v>
      </c>
      <c r="O97" s="74"/>
      <c r="P97" s="14">
        <v>0</v>
      </c>
      <c r="Q97" s="13"/>
      <c r="R97" s="74"/>
      <c r="S97" s="74"/>
      <c r="T97" s="13"/>
      <c r="U97" s="13"/>
      <c r="V97" s="16">
        <f t="shared" si="5"/>
        <v>11752.7489396</v>
      </c>
      <c r="W97" s="59">
        <v>11753</v>
      </c>
      <c r="X97" s="59">
        <f t="shared" si="4"/>
        <v>11753</v>
      </c>
      <c r="Y97" s="11" t="s">
        <v>34</v>
      </c>
      <c r="Z97" s="48">
        <v>16</v>
      </c>
      <c r="AA97" s="48">
        <v>27</v>
      </c>
      <c r="AB97" s="48">
        <v>5</v>
      </c>
      <c r="AC97" s="48" t="s">
        <v>2343</v>
      </c>
      <c r="AD97" s="48">
        <v>595</v>
      </c>
    </row>
    <row r="98" spans="1:31" s="10" customFormat="1" ht="36" hidden="1" customHeight="1">
      <c r="A98" s="32">
        <v>8</v>
      </c>
      <c r="B98" s="56" t="s">
        <v>2344</v>
      </c>
      <c r="C98" s="107" t="s">
        <v>2345</v>
      </c>
      <c r="D98" s="48" t="s">
        <v>32</v>
      </c>
      <c r="E98" s="53" t="s">
        <v>177</v>
      </c>
      <c r="F98" s="54">
        <v>5642440</v>
      </c>
      <c r="G98" s="14"/>
      <c r="H98" s="108"/>
      <c r="I98" s="13"/>
      <c r="J98" s="13"/>
      <c r="K98" s="13"/>
      <c r="L98" s="64">
        <v>30742</v>
      </c>
      <c r="M98" s="13"/>
      <c r="N98" s="14">
        <v>5970</v>
      </c>
      <c r="O98" s="74"/>
      <c r="P98" s="14"/>
      <c r="Q98" s="13"/>
      <c r="R98" s="74"/>
      <c r="S98" s="74"/>
      <c r="T98" s="13"/>
      <c r="U98" s="13">
        <v>21318</v>
      </c>
      <c r="V98" s="16">
        <f t="shared" si="5"/>
        <v>903.29325200000005</v>
      </c>
      <c r="W98" s="59">
        <v>8846</v>
      </c>
      <c r="X98" s="59">
        <f t="shared" si="4"/>
        <v>903.29325200000005</v>
      </c>
      <c r="Y98" s="11" t="s">
        <v>51</v>
      </c>
      <c r="Z98" s="48">
        <v>16</v>
      </c>
      <c r="AA98" s="48">
        <v>27</v>
      </c>
      <c r="AB98" s="48">
        <v>5</v>
      </c>
      <c r="AC98" s="48"/>
      <c r="AD98" s="48"/>
    </row>
    <row r="99" spans="1:31" s="10" customFormat="1" ht="36" hidden="1" customHeight="1">
      <c r="A99" s="32">
        <v>9</v>
      </c>
      <c r="B99" s="56" t="s">
        <v>2346</v>
      </c>
      <c r="C99" s="107" t="s">
        <v>2347</v>
      </c>
      <c r="D99" s="48" t="s">
        <v>32</v>
      </c>
      <c r="E99" s="53" t="s">
        <v>2348</v>
      </c>
      <c r="F99" s="54">
        <v>42364028</v>
      </c>
      <c r="G99" s="14"/>
      <c r="H99" s="108"/>
      <c r="I99" s="13"/>
      <c r="J99" s="13"/>
      <c r="K99" s="13"/>
      <c r="L99" s="64"/>
      <c r="M99" s="13"/>
      <c r="N99" s="14"/>
      <c r="O99" s="74"/>
      <c r="P99" s="14"/>
      <c r="Q99" s="13"/>
      <c r="R99" s="74"/>
      <c r="S99" s="74"/>
      <c r="T99" s="13"/>
      <c r="U99" s="13"/>
      <c r="V99" s="16">
        <f t="shared" si="5"/>
        <v>6536.7695204000001</v>
      </c>
      <c r="W99" s="59">
        <v>6537</v>
      </c>
      <c r="X99" s="59">
        <f t="shared" si="4"/>
        <v>6537</v>
      </c>
      <c r="Y99" s="11" t="s">
        <v>34</v>
      </c>
      <c r="Z99" s="48">
        <v>16</v>
      </c>
      <c r="AA99" s="48">
        <v>27</v>
      </c>
      <c r="AB99" s="48">
        <v>5</v>
      </c>
      <c r="AC99" s="48" t="s">
        <v>2349</v>
      </c>
      <c r="AD99" s="48">
        <v>592</v>
      </c>
    </row>
    <row r="100" spans="1:31" s="10" customFormat="1" ht="36" hidden="1" customHeight="1">
      <c r="A100" s="32">
        <v>10</v>
      </c>
      <c r="B100" s="56" t="s">
        <v>2350</v>
      </c>
      <c r="C100" s="53" t="s">
        <v>2351</v>
      </c>
      <c r="D100" s="48" t="s">
        <v>32</v>
      </c>
      <c r="E100" s="53" t="s">
        <v>2352</v>
      </c>
      <c r="F100" s="54">
        <v>33920100</v>
      </c>
      <c r="G100" s="14">
        <v>6</v>
      </c>
      <c r="H100" s="108"/>
      <c r="I100" s="13"/>
      <c r="J100" s="13"/>
      <c r="K100" s="13"/>
      <c r="L100" s="64">
        <v>22000</v>
      </c>
      <c r="M100" s="13"/>
      <c r="N100" s="14">
        <v>8800</v>
      </c>
      <c r="O100" s="74"/>
      <c r="P100" s="14"/>
      <c r="Q100" s="13"/>
      <c r="R100" s="74"/>
      <c r="S100" s="74"/>
      <c r="T100" s="13"/>
      <c r="U100" s="13"/>
      <c r="V100" s="16">
        <f t="shared" si="5"/>
        <v>5265.7034299999996</v>
      </c>
      <c r="W100" s="59">
        <v>3568</v>
      </c>
      <c r="X100" s="59">
        <f t="shared" si="4"/>
        <v>5265.7034299999996</v>
      </c>
      <c r="Y100" s="11" t="s">
        <v>51</v>
      </c>
      <c r="Z100" s="48">
        <v>16</v>
      </c>
      <c r="AA100" s="48">
        <v>27</v>
      </c>
      <c r="AB100" s="48">
        <v>5</v>
      </c>
      <c r="AC100" s="48" t="s">
        <v>2353</v>
      </c>
      <c r="AD100" s="48">
        <v>593</v>
      </c>
    </row>
    <row r="101" spans="1:31" s="10" customFormat="1" ht="36" hidden="1" customHeight="1">
      <c r="A101" s="32">
        <v>11</v>
      </c>
      <c r="B101" s="56" t="s">
        <v>2354</v>
      </c>
      <c r="C101" s="107" t="s">
        <v>2355</v>
      </c>
      <c r="D101" s="48" t="s">
        <v>32</v>
      </c>
      <c r="E101" s="53" t="s">
        <v>2356</v>
      </c>
      <c r="F101" s="19">
        <v>32591423</v>
      </c>
      <c r="G101" s="14">
        <v>0</v>
      </c>
      <c r="H101" s="108"/>
      <c r="I101" s="13"/>
      <c r="J101" s="13"/>
      <c r="K101" s="13"/>
      <c r="L101" s="64">
        <v>17984</v>
      </c>
      <c r="M101" s="13"/>
      <c r="N101" s="14">
        <v>0</v>
      </c>
      <c r="O101" s="74"/>
      <c r="P101" s="14"/>
      <c r="Q101" s="13"/>
      <c r="R101" s="74">
        <v>71</v>
      </c>
      <c r="S101" s="74"/>
      <c r="T101" s="13"/>
      <c r="U101" s="13"/>
      <c r="V101" s="16">
        <f t="shared" si="5"/>
        <v>5044.746388900001</v>
      </c>
      <c r="W101" s="59">
        <v>5045</v>
      </c>
      <c r="X101" s="59">
        <f t="shared" si="4"/>
        <v>5045</v>
      </c>
      <c r="Y101" s="11" t="s">
        <v>34</v>
      </c>
      <c r="Z101" s="48">
        <v>16</v>
      </c>
      <c r="AA101" s="48">
        <v>27</v>
      </c>
      <c r="AB101" s="48">
        <v>5</v>
      </c>
      <c r="AC101" s="48"/>
      <c r="AD101" s="48"/>
    </row>
    <row r="102" spans="1:31" s="10" customFormat="1" ht="36" hidden="1" customHeight="1">
      <c r="A102" s="32">
        <v>12</v>
      </c>
      <c r="B102" s="56" t="s">
        <v>2357</v>
      </c>
      <c r="C102" s="107" t="s">
        <v>2358</v>
      </c>
      <c r="D102" s="48" t="s">
        <v>32</v>
      </c>
      <c r="E102" s="53" t="s">
        <v>2359</v>
      </c>
      <c r="F102" s="54">
        <v>32494315</v>
      </c>
      <c r="G102" s="14"/>
      <c r="H102" s="108"/>
      <c r="I102" s="13"/>
      <c r="J102" s="13"/>
      <c r="K102" s="13"/>
      <c r="L102" s="64"/>
      <c r="M102" s="13"/>
      <c r="N102" s="14"/>
      <c r="O102" s="74"/>
      <c r="P102" s="14"/>
      <c r="Q102" s="13"/>
      <c r="R102" s="74"/>
      <c r="S102" s="74"/>
      <c r="T102" s="13"/>
      <c r="U102" s="13"/>
      <c r="V102" s="16">
        <f t="shared" si="5"/>
        <v>5013.8728045000007</v>
      </c>
      <c r="W102" s="59">
        <v>5005</v>
      </c>
      <c r="X102" s="59">
        <f t="shared" si="4"/>
        <v>5005</v>
      </c>
      <c r="Y102" s="11" t="s">
        <v>34</v>
      </c>
      <c r="Z102" s="48">
        <v>16</v>
      </c>
      <c r="AA102" s="48">
        <v>27</v>
      </c>
      <c r="AB102" s="48">
        <v>5</v>
      </c>
      <c r="AC102" s="48" t="s">
        <v>2360</v>
      </c>
      <c r="AD102" s="48">
        <v>596</v>
      </c>
    </row>
    <row r="103" spans="1:31" s="10" customFormat="1" ht="36" hidden="1" customHeight="1">
      <c r="A103" s="32">
        <v>13</v>
      </c>
      <c r="B103" s="56" t="s">
        <v>2361</v>
      </c>
      <c r="C103" s="107" t="s">
        <v>2362</v>
      </c>
      <c r="D103" s="56" t="s">
        <v>32</v>
      </c>
      <c r="E103" s="55" t="s">
        <v>2363</v>
      </c>
      <c r="F103" s="75">
        <v>31930441</v>
      </c>
      <c r="G103" s="14"/>
      <c r="H103" s="14"/>
      <c r="I103" s="13"/>
      <c r="J103" s="13"/>
      <c r="K103" s="13"/>
      <c r="L103" s="64"/>
      <c r="M103" s="13"/>
      <c r="N103" s="14"/>
      <c r="O103" s="81"/>
      <c r="P103" s="14"/>
      <c r="Q103" s="13"/>
      <c r="R103" s="81"/>
      <c r="S103" s="81"/>
      <c r="T103" s="13"/>
      <c r="U103" s="13"/>
      <c r="V103" s="16">
        <f t="shared" si="5"/>
        <v>4926.8670463000008</v>
      </c>
      <c r="W103" s="83"/>
      <c r="X103" s="59">
        <f t="shared" si="4"/>
        <v>4926.8670463000008</v>
      </c>
      <c r="Y103" s="11" t="s">
        <v>51</v>
      </c>
      <c r="Z103" s="48">
        <v>16</v>
      </c>
      <c r="AA103" s="48">
        <v>27</v>
      </c>
      <c r="AB103" s="48">
        <v>5</v>
      </c>
      <c r="AC103" s="48"/>
      <c r="AD103" s="48"/>
    </row>
    <row r="104" spans="1:31" s="10" customFormat="1" ht="36" hidden="1" customHeight="1">
      <c r="A104" s="32">
        <v>14</v>
      </c>
      <c r="B104" s="56" t="s">
        <v>2364</v>
      </c>
      <c r="C104" s="110" t="s">
        <v>2365</v>
      </c>
      <c r="D104" s="48" t="s">
        <v>32</v>
      </c>
      <c r="E104" s="53" t="s">
        <v>2366</v>
      </c>
      <c r="F104" s="54">
        <v>26039685</v>
      </c>
      <c r="G104" s="14"/>
      <c r="H104" s="14"/>
      <c r="I104" s="13"/>
      <c r="J104" s="13"/>
      <c r="K104" s="13"/>
      <c r="L104" s="64">
        <v>8364</v>
      </c>
      <c r="M104" s="13"/>
      <c r="N104" s="14"/>
      <c r="O104" s="74"/>
      <c r="P104" s="14">
        <v>165549</v>
      </c>
      <c r="Q104" s="13"/>
      <c r="R104" s="80">
        <v>746948</v>
      </c>
      <c r="S104" s="74"/>
      <c r="T104" s="13"/>
      <c r="U104" s="13"/>
      <c r="V104" s="16">
        <f t="shared" si="5"/>
        <v>4834.9425855</v>
      </c>
      <c r="W104" s="59">
        <v>4821</v>
      </c>
      <c r="X104" s="59">
        <f t="shared" si="4"/>
        <v>4821</v>
      </c>
      <c r="Y104" s="11" t="s">
        <v>34</v>
      </c>
      <c r="Z104" s="48">
        <v>16</v>
      </c>
      <c r="AA104" s="48">
        <v>27</v>
      </c>
      <c r="AB104" s="48">
        <v>5</v>
      </c>
      <c r="AC104" s="48" t="s">
        <v>2367</v>
      </c>
      <c r="AD104" s="48">
        <v>585</v>
      </c>
    </row>
    <row r="105" spans="1:31" s="10" customFormat="1" ht="36" hidden="1" customHeight="1">
      <c r="A105" s="32">
        <v>15</v>
      </c>
      <c r="B105" s="56" t="s">
        <v>2368</v>
      </c>
      <c r="C105" s="107" t="s">
        <v>2369</v>
      </c>
      <c r="D105" s="48" t="s">
        <v>32</v>
      </c>
      <c r="E105" s="53" t="s">
        <v>2370</v>
      </c>
      <c r="F105" s="54">
        <v>29591100</v>
      </c>
      <c r="G105" s="14">
        <v>0</v>
      </c>
      <c r="H105" s="108"/>
      <c r="I105" s="13"/>
      <c r="J105" s="13"/>
      <c r="K105" s="13"/>
      <c r="L105" s="64">
        <v>87000</v>
      </c>
      <c r="M105" s="13"/>
      <c r="N105" s="14">
        <v>0</v>
      </c>
      <c r="O105" s="74"/>
      <c r="P105" s="14">
        <v>0</v>
      </c>
      <c r="Q105" s="13"/>
      <c r="R105" s="74"/>
      <c r="S105" s="74"/>
      <c r="T105" s="13"/>
      <c r="U105" s="13"/>
      <c r="V105" s="16">
        <f t="shared" si="5"/>
        <v>4642.466730000001</v>
      </c>
      <c r="W105" s="59">
        <v>3826</v>
      </c>
      <c r="X105" s="59">
        <f t="shared" si="4"/>
        <v>4642.466730000001</v>
      </c>
      <c r="Y105" s="11" t="s">
        <v>51</v>
      </c>
      <c r="Z105" s="48">
        <v>16</v>
      </c>
      <c r="AA105" s="48">
        <v>27</v>
      </c>
      <c r="AB105" s="48">
        <v>5</v>
      </c>
      <c r="AC105" s="48" t="s">
        <v>2371</v>
      </c>
      <c r="AD105" s="48">
        <v>581</v>
      </c>
    </row>
    <row r="106" spans="1:31" s="10" customFormat="1" ht="36" hidden="1" customHeight="1">
      <c r="A106" s="32">
        <v>16</v>
      </c>
      <c r="B106" s="56" t="s">
        <v>2372</v>
      </c>
      <c r="C106" s="55" t="s">
        <v>2373</v>
      </c>
      <c r="D106" s="48" t="s">
        <v>32</v>
      </c>
      <c r="E106" s="53" t="s">
        <v>2374</v>
      </c>
      <c r="F106" s="75">
        <v>25669630</v>
      </c>
      <c r="G106" s="14"/>
      <c r="H106" s="14"/>
      <c r="I106" s="13"/>
      <c r="J106" s="13"/>
      <c r="K106" s="13"/>
      <c r="L106" s="64">
        <v>3800</v>
      </c>
      <c r="M106" s="13"/>
      <c r="N106" s="14">
        <v>0</v>
      </c>
      <c r="O106" s="74"/>
      <c r="P106" s="14">
        <v>0</v>
      </c>
      <c r="Q106" s="13"/>
      <c r="R106" s="74"/>
      <c r="S106" s="74"/>
      <c r="T106" s="13"/>
      <c r="U106" s="13"/>
      <c r="V106" s="16">
        <f t="shared" si="5"/>
        <v>3964.1679090000002</v>
      </c>
      <c r="W106" s="59">
        <v>3964</v>
      </c>
      <c r="X106" s="59">
        <f t="shared" si="4"/>
        <v>3964.1679090000002</v>
      </c>
      <c r="Y106" s="11" t="s">
        <v>51</v>
      </c>
      <c r="Z106" s="48">
        <v>16</v>
      </c>
      <c r="AA106" s="48">
        <v>27</v>
      </c>
      <c r="AB106" s="48">
        <v>5</v>
      </c>
      <c r="AC106" s="48"/>
      <c r="AD106" s="48"/>
    </row>
    <row r="107" spans="1:31" s="10" customFormat="1" ht="36" hidden="1" customHeight="1">
      <c r="A107" s="32">
        <v>17</v>
      </c>
      <c r="B107" s="56" t="s">
        <v>2375</v>
      </c>
      <c r="C107" s="107" t="s">
        <v>2376</v>
      </c>
      <c r="D107" s="48" t="s">
        <v>32</v>
      </c>
      <c r="E107" s="53" t="s">
        <v>2377</v>
      </c>
      <c r="F107" s="54">
        <v>20434393</v>
      </c>
      <c r="G107" s="14"/>
      <c r="H107" s="108"/>
      <c r="I107" s="13"/>
      <c r="J107" s="13"/>
      <c r="K107" s="13"/>
      <c r="L107" s="64"/>
      <c r="M107" s="13"/>
      <c r="N107" s="14">
        <v>0</v>
      </c>
      <c r="O107" s="74"/>
      <c r="P107" s="14">
        <v>0</v>
      </c>
      <c r="Q107" s="13"/>
      <c r="R107" s="74"/>
      <c r="S107" s="74"/>
      <c r="T107" s="13"/>
      <c r="U107" s="13"/>
      <c r="V107" s="16">
        <f t="shared" si="5"/>
        <v>3153.0268399000001</v>
      </c>
      <c r="W107" s="59">
        <v>3153</v>
      </c>
      <c r="X107" s="59">
        <f t="shared" si="4"/>
        <v>3153</v>
      </c>
      <c r="Y107" s="11" t="s">
        <v>34</v>
      </c>
      <c r="Z107" s="48">
        <v>16</v>
      </c>
      <c r="AA107" s="48">
        <v>27</v>
      </c>
      <c r="AB107" s="48">
        <v>5</v>
      </c>
      <c r="AC107" s="48" t="s">
        <v>2378</v>
      </c>
      <c r="AD107" s="48">
        <v>588</v>
      </c>
    </row>
    <row r="108" spans="1:31" s="10" customFormat="1" ht="36" hidden="1" customHeight="1">
      <c r="A108" s="32">
        <v>18</v>
      </c>
      <c r="B108" s="56" t="s">
        <v>2379</v>
      </c>
      <c r="C108" s="107" t="s">
        <v>2380</v>
      </c>
      <c r="D108" s="48" t="s">
        <v>32</v>
      </c>
      <c r="E108" s="53" t="s">
        <v>2348</v>
      </c>
      <c r="F108" s="54">
        <v>14685086</v>
      </c>
      <c r="G108" s="14"/>
      <c r="H108" s="108"/>
      <c r="I108" s="13"/>
      <c r="J108" s="13"/>
      <c r="K108" s="13"/>
      <c r="L108" s="64"/>
      <c r="M108" s="13"/>
      <c r="N108" s="14"/>
      <c r="O108" s="74"/>
      <c r="P108" s="14"/>
      <c r="Q108" s="13"/>
      <c r="R108" s="74"/>
      <c r="S108" s="74"/>
      <c r="T108" s="13"/>
      <c r="U108" s="13"/>
      <c r="V108" s="16">
        <f t="shared" si="5"/>
        <v>2265.9087698000003</v>
      </c>
      <c r="W108" s="59">
        <v>2266</v>
      </c>
      <c r="X108" s="59">
        <f t="shared" si="4"/>
        <v>2266</v>
      </c>
      <c r="Y108" s="11" t="s">
        <v>34</v>
      </c>
      <c r="Z108" s="48">
        <v>16</v>
      </c>
      <c r="AA108" s="48">
        <v>27</v>
      </c>
      <c r="AB108" s="48">
        <v>5</v>
      </c>
      <c r="AC108" s="48"/>
      <c r="AD108" s="48"/>
    </row>
    <row r="109" spans="1:31" s="10" customFormat="1" ht="36" hidden="1" customHeight="1">
      <c r="A109" s="32">
        <v>19</v>
      </c>
      <c r="B109" s="56" t="s">
        <v>2381</v>
      </c>
      <c r="C109" s="107" t="s">
        <v>2382</v>
      </c>
      <c r="D109" s="56" t="s">
        <v>32</v>
      </c>
      <c r="E109" s="55" t="s">
        <v>125</v>
      </c>
      <c r="F109" s="75">
        <v>14685086</v>
      </c>
      <c r="G109" s="14"/>
      <c r="H109" s="14"/>
      <c r="I109" s="13"/>
      <c r="J109" s="13"/>
      <c r="K109" s="13"/>
      <c r="L109" s="64"/>
      <c r="M109" s="13"/>
      <c r="N109" s="14"/>
      <c r="O109" s="81"/>
      <c r="P109" s="14"/>
      <c r="Q109" s="13"/>
      <c r="R109" s="81"/>
      <c r="S109" s="81"/>
      <c r="T109" s="13"/>
      <c r="U109" s="13"/>
      <c r="V109" s="16">
        <f t="shared" si="5"/>
        <v>2265.9087698000003</v>
      </c>
      <c r="W109" s="83"/>
      <c r="X109" s="59">
        <f t="shared" si="4"/>
        <v>2265.9087698000003</v>
      </c>
      <c r="Y109" s="11" t="s">
        <v>51</v>
      </c>
      <c r="Z109" s="48">
        <v>16</v>
      </c>
      <c r="AA109" s="48">
        <v>27</v>
      </c>
      <c r="AB109" s="48">
        <v>5</v>
      </c>
      <c r="AC109" s="48"/>
      <c r="AD109" s="48"/>
    </row>
    <row r="110" spans="1:31" s="10" customFormat="1" ht="36" hidden="1" customHeight="1">
      <c r="A110" s="32">
        <v>20</v>
      </c>
      <c r="B110" s="56" t="s">
        <v>2383</v>
      </c>
      <c r="C110" s="107" t="s">
        <v>2384</v>
      </c>
      <c r="D110" s="48" t="s">
        <v>32</v>
      </c>
      <c r="E110" s="53" t="s">
        <v>33</v>
      </c>
      <c r="F110" s="19">
        <v>11874746</v>
      </c>
      <c r="G110" s="14"/>
      <c r="H110" s="108"/>
      <c r="I110" s="13"/>
      <c r="J110" s="13"/>
      <c r="K110" s="13"/>
      <c r="L110" s="64">
        <v>77592</v>
      </c>
      <c r="M110" s="13"/>
      <c r="N110" s="14"/>
      <c r="O110" s="74" t="s">
        <v>2335</v>
      </c>
      <c r="P110" s="14">
        <v>19152</v>
      </c>
      <c r="Q110" s="13"/>
      <c r="R110" s="80">
        <v>0</v>
      </c>
      <c r="S110" s="74"/>
      <c r="T110" s="13"/>
      <c r="U110" s="13"/>
      <c r="V110" s="16">
        <f>F110*0.0001543+G110*0.7+(L110/1000)*0.88</f>
        <v>1900.5542678000002</v>
      </c>
      <c r="W110" s="59">
        <v>1952</v>
      </c>
      <c r="X110" s="59">
        <f t="shared" si="4"/>
        <v>1952</v>
      </c>
      <c r="Y110" s="11" t="s">
        <v>34</v>
      </c>
      <c r="Z110" s="48">
        <v>16</v>
      </c>
      <c r="AA110" s="48">
        <v>27</v>
      </c>
      <c r="AB110" s="48">
        <v>5</v>
      </c>
      <c r="AC110" s="48"/>
      <c r="AD110" s="48"/>
    </row>
    <row r="111" spans="1:31" s="10" customFormat="1" ht="36" hidden="1" customHeight="1">
      <c r="A111" s="32">
        <v>21</v>
      </c>
      <c r="B111" s="56" t="s">
        <v>2385</v>
      </c>
      <c r="C111" s="107" t="s">
        <v>2386</v>
      </c>
      <c r="D111" s="48" t="s">
        <v>32</v>
      </c>
      <c r="E111" s="53" t="s">
        <v>2387</v>
      </c>
      <c r="F111" s="54">
        <v>11889194</v>
      </c>
      <c r="G111" s="14"/>
      <c r="H111" s="108"/>
      <c r="I111" s="13"/>
      <c r="J111" s="13"/>
      <c r="K111" s="13"/>
      <c r="L111" s="64">
        <v>48090</v>
      </c>
      <c r="M111" s="13"/>
      <c r="N111" s="14"/>
      <c r="O111" s="74"/>
      <c r="P111" s="14"/>
      <c r="Q111" s="13"/>
      <c r="R111" s="74"/>
      <c r="S111" s="74"/>
      <c r="T111" s="13"/>
      <c r="U111" s="13"/>
      <c r="V111" s="16">
        <f t="shared" ref="V111:V117" si="6">0.0001543*F111+0.7*G111+ 0.7*H111+0.6*I111+0.5*J111+1.02*K111+0.00088*L111+0.99*M111+0.00094*N111+1.05*O111+0.00083*P111+1.09*Q111+0.0009*R111+1.09*S111+1*T111+0*U111</f>
        <v>1876.8218342</v>
      </c>
      <c r="W111" s="59">
        <v>1859</v>
      </c>
      <c r="X111" s="59">
        <f t="shared" si="4"/>
        <v>1876.8218342</v>
      </c>
      <c r="Y111" s="11" t="s">
        <v>51</v>
      </c>
      <c r="Z111" s="48">
        <v>16</v>
      </c>
      <c r="AA111" s="48">
        <v>27</v>
      </c>
      <c r="AB111" s="48">
        <v>5</v>
      </c>
      <c r="AC111" s="48" t="s">
        <v>2388</v>
      </c>
      <c r="AD111" s="48">
        <v>591</v>
      </c>
    </row>
    <row r="112" spans="1:31" s="10" customFormat="1" ht="36" hidden="1" customHeight="1">
      <c r="A112" s="32">
        <v>22</v>
      </c>
      <c r="B112" s="48" t="s">
        <v>2389</v>
      </c>
      <c r="C112" s="51" t="s">
        <v>2390</v>
      </c>
      <c r="D112" s="48" t="s">
        <v>402</v>
      </c>
      <c r="E112" s="53" t="s">
        <v>1625</v>
      </c>
      <c r="F112" s="54">
        <v>12136546</v>
      </c>
      <c r="G112" s="16"/>
      <c r="H112" s="16"/>
      <c r="I112" s="26"/>
      <c r="J112" s="26"/>
      <c r="K112" s="26"/>
      <c r="L112" s="17"/>
      <c r="M112" s="26"/>
      <c r="N112" s="16"/>
      <c r="O112" s="74"/>
      <c r="P112" s="16"/>
      <c r="Q112" s="26"/>
      <c r="R112" s="74"/>
      <c r="S112" s="74"/>
      <c r="T112" s="26"/>
      <c r="U112" s="26"/>
      <c r="V112" s="16">
        <f t="shared" si="6"/>
        <v>1872.6690478</v>
      </c>
      <c r="W112" s="59"/>
      <c r="X112" s="59">
        <f t="shared" si="4"/>
        <v>1872.6690478</v>
      </c>
      <c r="Y112" s="48" t="s">
        <v>51</v>
      </c>
      <c r="Z112" s="48">
        <v>16</v>
      </c>
      <c r="AA112" s="48">
        <v>27</v>
      </c>
      <c r="AB112" s="48">
        <v>6</v>
      </c>
      <c r="AC112" s="48"/>
      <c r="AD112" s="48"/>
      <c r="AE112" s="10">
        <f>AE111+1</f>
        <v>1</v>
      </c>
    </row>
    <row r="113" spans="1:30" s="10" customFormat="1" ht="36" hidden="1" customHeight="1">
      <c r="A113" s="32">
        <v>23</v>
      </c>
      <c r="B113" s="48" t="s">
        <v>2383</v>
      </c>
      <c r="C113" s="51" t="s">
        <v>2391</v>
      </c>
      <c r="D113" s="48" t="s">
        <v>32</v>
      </c>
      <c r="E113" s="53" t="s">
        <v>1284</v>
      </c>
      <c r="F113" s="54">
        <v>11874746</v>
      </c>
      <c r="G113" s="16"/>
      <c r="H113" s="16"/>
      <c r="I113" s="26"/>
      <c r="J113" s="26"/>
      <c r="K113" s="26"/>
      <c r="L113" s="17"/>
      <c r="M113" s="26"/>
      <c r="N113" s="16"/>
      <c r="O113" s="74"/>
      <c r="P113" s="16"/>
      <c r="Q113" s="26"/>
      <c r="R113" s="74"/>
      <c r="S113" s="74"/>
      <c r="T113" s="26"/>
      <c r="U113" s="26"/>
      <c r="V113" s="16">
        <f t="shared" si="6"/>
        <v>1832.2733078000001</v>
      </c>
      <c r="W113" s="59"/>
      <c r="X113" s="59">
        <f t="shared" si="4"/>
        <v>1832.2733078000001</v>
      </c>
      <c r="Y113" s="11" t="s">
        <v>51</v>
      </c>
      <c r="Z113" s="48">
        <v>16</v>
      </c>
      <c r="AA113" s="48">
        <v>27</v>
      </c>
      <c r="AB113" s="48">
        <v>5</v>
      </c>
      <c r="AC113" s="48"/>
      <c r="AD113" s="48"/>
    </row>
    <row r="114" spans="1:30" s="10" customFormat="1" ht="36" hidden="1" customHeight="1">
      <c r="A114" s="32">
        <v>24</v>
      </c>
      <c r="B114" s="48" t="s">
        <v>2392</v>
      </c>
      <c r="C114" s="51" t="s">
        <v>2393</v>
      </c>
      <c r="D114" s="48" t="s">
        <v>32</v>
      </c>
      <c r="E114" s="53" t="s">
        <v>2394</v>
      </c>
      <c r="F114" s="54">
        <v>12136546</v>
      </c>
      <c r="G114" s="16">
        <v>0</v>
      </c>
      <c r="H114" s="16"/>
      <c r="I114" s="26"/>
      <c r="J114" s="26"/>
      <c r="K114" s="26"/>
      <c r="L114" s="17"/>
      <c r="M114" s="26"/>
      <c r="N114" s="16">
        <v>0</v>
      </c>
      <c r="O114" s="74"/>
      <c r="P114" s="16">
        <v>0</v>
      </c>
      <c r="Q114" s="26"/>
      <c r="R114" s="74"/>
      <c r="S114" s="74"/>
      <c r="T114" s="26"/>
      <c r="U114" s="26"/>
      <c r="V114" s="16">
        <f t="shared" si="6"/>
        <v>1872.6690478</v>
      </c>
      <c r="W114" s="59">
        <v>1818</v>
      </c>
      <c r="X114" s="59">
        <f t="shared" si="4"/>
        <v>1818</v>
      </c>
      <c r="Y114" s="11" t="s">
        <v>34</v>
      </c>
      <c r="Z114" s="48">
        <v>16</v>
      </c>
      <c r="AA114" s="48">
        <v>27</v>
      </c>
      <c r="AB114" s="48">
        <v>5</v>
      </c>
      <c r="AC114" s="48" t="s">
        <v>2395</v>
      </c>
      <c r="AD114" s="48">
        <v>576</v>
      </c>
    </row>
    <row r="115" spans="1:30" s="10" customFormat="1" ht="36" hidden="1" customHeight="1">
      <c r="A115" s="32">
        <v>25</v>
      </c>
      <c r="B115" s="56" t="s">
        <v>2396</v>
      </c>
      <c r="C115" s="53" t="s">
        <v>2397</v>
      </c>
      <c r="D115" s="48" t="s">
        <v>32</v>
      </c>
      <c r="E115" s="53" t="s">
        <v>2398</v>
      </c>
      <c r="F115" s="54">
        <v>10865765</v>
      </c>
      <c r="G115" s="14"/>
      <c r="H115" s="108"/>
      <c r="I115" s="13"/>
      <c r="J115" s="13"/>
      <c r="K115" s="13"/>
      <c r="L115" s="64"/>
      <c r="M115" s="13"/>
      <c r="N115" s="14"/>
      <c r="O115" s="74"/>
      <c r="P115" s="14"/>
      <c r="Q115" s="13"/>
      <c r="R115" s="74"/>
      <c r="S115" s="74"/>
      <c r="T115" s="13"/>
      <c r="U115" s="13"/>
      <c r="V115" s="16">
        <f t="shared" si="6"/>
        <v>1676.5875395</v>
      </c>
      <c r="W115" s="59">
        <v>1667</v>
      </c>
      <c r="X115" s="59">
        <f t="shared" si="4"/>
        <v>1667</v>
      </c>
      <c r="Y115" s="11" t="s">
        <v>34</v>
      </c>
      <c r="Z115" s="48">
        <v>16</v>
      </c>
      <c r="AA115" s="48">
        <v>27</v>
      </c>
      <c r="AB115" s="48">
        <v>5</v>
      </c>
      <c r="AC115" s="48" t="s">
        <v>2399</v>
      </c>
      <c r="AD115" s="48">
        <v>594</v>
      </c>
    </row>
    <row r="116" spans="1:30" s="10" customFormat="1" ht="36" hidden="1" customHeight="1">
      <c r="A116" s="32">
        <v>26</v>
      </c>
      <c r="B116" s="56" t="s">
        <v>2400</v>
      </c>
      <c r="C116" s="107" t="s">
        <v>2401</v>
      </c>
      <c r="D116" s="48" t="s">
        <v>32</v>
      </c>
      <c r="E116" s="53" t="s">
        <v>1237</v>
      </c>
      <c r="F116" s="54">
        <v>8070000</v>
      </c>
      <c r="G116" s="14">
        <v>401</v>
      </c>
      <c r="H116" s="108"/>
      <c r="I116" s="13"/>
      <c r="J116" s="13"/>
      <c r="K116" s="13"/>
      <c r="L116" s="64">
        <v>47005</v>
      </c>
      <c r="M116" s="13"/>
      <c r="N116" s="14"/>
      <c r="O116" s="74"/>
      <c r="P116" s="14"/>
      <c r="Q116" s="13"/>
      <c r="R116" s="74"/>
      <c r="S116" s="74"/>
      <c r="T116" s="13"/>
      <c r="U116" s="13"/>
      <c r="V116" s="16">
        <f t="shared" si="6"/>
        <v>1567.2654</v>
      </c>
      <c r="W116" s="59">
        <v>1527</v>
      </c>
      <c r="X116" s="59">
        <f t="shared" si="4"/>
        <v>1567.2654</v>
      </c>
      <c r="Y116" s="11" t="s">
        <v>51</v>
      </c>
      <c r="Z116" s="48">
        <v>16</v>
      </c>
      <c r="AA116" s="48">
        <v>27</v>
      </c>
      <c r="AB116" s="48">
        <v>5</v>
      </c>
      <c r="AC116" s="48" t="s">
        <v>2402</v>
      </c>
      <c r="AD116" s="48">
        <v>582</v>
      </c>
    </row>
    <row r="117" spans="1:30" s="10" customFormat="1" ht="36" hidden="1" customHeight="1">
      <c r="A117" s="32">
        <v>27</v>
      </c>
      <c r="B117" s="56" t="s">
        <v>2403</v>
      </c>
      <c r="C117" s="53" t="s">
        <v>2404</v>
      </c>
      <c r="D117" s="48" t="s">
        <v>32</v>
      </c>
      <c r="E117" s="53" t="s">
        <v>2405</v>
      </c>
      <c r="F117" s="54">
        <v>10102417</v>
      </c>
      <c r="G117" s="14">
        <v>0</v>
      </c>
      <c r="H117" s="108"/>
      <c r="I117" s="13"/>
      <c r="J117" s="13"/>
      <c r="K117" s="13"/>
      <c r="L117" s="65"/>
      <c r="M117" s="13"/>
      <c r="N117" s="14">
        <v>0</v>
      </c>
      <c r="O117" s="74"/>
      <c r="P117" s="14">
        <v>0</v>
      </c>
      <c r="Q117" s="13"/>
      <c r="R117" s="74"/>
      <c r="S117" s="74"/>
      <c r="T117" s="13"/>
      <c r="U117" s="13"/>
      <c r="V117" s="16">
        <f t="shared" si="6"/>
        <v>1558.8029431</v>
      </c>
      <c r="W117" s="59">
        <v>1559</v>
      </c>
      <c r="X117" s="59">
        <f t="shared" si="4"/>
        <v>1559</v>
      </c>
      <c r="Y117" s="11" t="s">
        <v>34</v>
      </c>
      <c r="Z117" s="48">
        <v>16</v>
      </c>
      <c r="AA117" s="48">
        <v>27</v>
      </c>
      <c r="AB117" s="48">
        <v>5</v>
      </c>
      <c r="AC117" s="48" t="s">
        <v>2406</v>
      </c>
      <c r="AD117" s="48">
        <v>584</v>
      </c>
    </row>
    <row r="118" spans="1:30" s="10" customFormat="1" ht="36" hidden="1" customHeight="1">
      <c r="A118" s="32">
        <v>28</v>
      </c>
      <c r="B118" s="56" t="s">
        <v>2407</v>
      </c>
      <c r="C118" s="107" t="s">
        <v>2408</v>
      </c>
      <c r="D118" s="48" t="s">
        <v>32</v>
      </c>
      <c r="E118" s="53" t="s">
        <v>2409</v>
      </c>
      <c r="F118" s="54">
        <v>9948422</v>
      </c>
      <c r="G118" s="14"/>
      <c r="H118" s="108"/>
      <c r="I118" s="13"/>
      <c r="J118" s="13"/>
      <c r="K118" s="13"/>
      <c r="L118" s="64"/>
      <c r="M118" s="13"/>
      <c r="N118" s="14"/>
      <c r="O118" s="74"/>
      <c r="P118" s="14" t="s">
        <v>2335</v>
      </c>
      <c r="Q118" s="13"/>
      <c r="R118" s="74"/>
      <c r="S118" s="74"/>
      <c r="T118" s="13"/>
      <c r="U118" s="13"/>
      <c r="V118" s="16">
        <f>F118*0.0001543+G118*0.7+(L118/1000)*0.88</f>
        <v>1535.0415146</v>
      </c>
      <c r="W118" s="59">
        <v>1535</v>
      </c>
      <c r="X118" s="59">
        <f t="shared" si="4"/>
        <v>1535.0415146</v>
      </c>
      <c r="Y118" s="11" t="s">
        <v>51</v>
      </c>
      <c r="Z118" s="48">
        <v>16</v>
      </c>
      <c r="AA118" s="48">
        <v>27</v>
      </c>
      <c r="AB118" s="48">
        <v>5</v>
      </c>
      <c r="AC118" s="48" t="s">
        <v>2410</v>
      </c>
      <c r="AD118" s="48">
        <v>590</v>
      </c>
    </row>
    <row r="119" spans="1:30" s="10" customFormat="1" ht="36" hidden="1" customHeight="1">
      <c r="A119" s="32">
        <v>29</v>
      </c>
      <c r="B119" s="56" t="s">
        <v>2411</v>
      </c>
      <c r="C119" s="107" t="s">
        <v>2412</v>
      </c>
      <c r="D119" s="48" t="s">
        <v>32</v>
      </c>
      <c r="E119" s="53" t="s">
        <v>2413</v>
      </c>
      <c r="F119" s="54">
        <v>6972024</v>
      </c>
      <c r="G119" s="14">
        <v>392</v>
      </c>
      <c r="H119" s="108"/>
      <c r="I119" s="13"/>
      <c r="J119" s="13"/>
      <c r="K119" s="13"/>
      <c r="L119" s="64">
        <v>175817</v>
      </c>
      <c r="M119" s="13"/>
      <c r="N119" s="14">
        <v>0</v>
      </c>
      <c r="O119" s="74"/>
      <c r="P119" s="14">
        <v>0</v>
      </c>
      <c r="Q119" s="13"/>
      <c r="R119" s="74"/>
      <c r="S119" s="74"/>
      <c r="T119" s="13"/>
      <c r="U119" s="13"/>
      <c r="V119" s="16">
        <f t="shared" ref="V119:V182" si="7">0.0001543*F119+0.7*G119+ 0.7*H119+0.6*I119+0.5*J119+1.02*K119+0.00088*L119+0.99*M119+0.00094*N119+1.05*O119+0.00083*P119+1.09*Q119+0.0009*R119+1.09*S119+1*T119+0*U119</f>
        <v>1504.9022631999999</v>
      </c>
      <c r="W119" s="59">
        <v>1442</v>
      </c>
      <c r="X119" s="59">
        <f t="shared" si="4"/>
        <v>1442</v>
      </c>
      <c r="Y119" s="11" t="s">
        <v>34</v>
      </c>
      <c r="Z119" s="48">
        <v>16</v>
      </c>
      <c r="AA119" s="48">
        <v>27</v>
      </c>
      <c r="AB119" s="48">
        <v>5</v>
      </c>
      <c r="AC119" s="48" t="s">
        <v>2414</v>
      </c>
      <c r="AD119" s="48">
        <v>575</v>
      </c>
    </row>
    <row r="120" spans="1:30" s="10" customFormat="1" ht="36" hidden="1" customHeight="1">
      <c r="A120" s="32">
        <v>30</v>
      </c>
      <c r="B120" s="56" t="s">
        <v>2415</v>
      </c>
      <c r="C120" s="53" t="s">
        <v>2416</v>
      </c>
      <c r="D120" s="48" t="s">
        <v>32</v>
      </c>
      <c r="E120" s="53" t="s">
        <v>2417</v>
      </c>
      <c r="F120" s="54">
        <v>9013800</v>
      </c>
      <c r="G120" s="14">
        <v>12</v>
      </c>
      <c r="H120" s="108"/>
      <c r="I120" s="13"/>
      <c r="J120" s="13"/>
      <c r="K120" s="13"/>
      <c r="L120" s="64"/>
      <c r="M120" s="13"/>
      <c r="N120" s="14"/>
      <c r="O120" s="74"/>
      <c r="P120" s="14"/>
      <c r="Q120" s="13"/>
      <c r="R120" s="74"/>
      <c r="S120" s="74"/>
      <c r="T120" s="13"/>
      <c r="U120" s="13"/>
      <c r="V120" s="16">
        <f t="shared" si="7"/>
        <v>1399.2293400000001</v>
      </c>
      <c r="W120" s="59">
        <v>1398</v>
      </c>
      <c r="X120" s="59">
        <f t="shared" si="4"/>
        <v>1398</v>
      </c>
      <c r="Y120" s="11" t="s">
        <v>34</v>
      </c>
      <c r="Z120" s="48">
        <v>16</v>
      </c>
      <c r="AA120" s="48">
        <v>27</v>
      </c>
      <c r="AB120" s="48">
        <v>5</v>
      </c>
      <c r="AC120" s="48" t="s">
        <v>2418</v>
      </c>
      <c r="AD120" s="48">
        <v>580</v>
      </c>
    </row>
    <row r="121" spans="1:30" s="10" customFormat="1" ht="36" hidden="1" customHeight="1">
      <c r="A121" s="32">
        <v>31</v>
      </c>
      <c r="B121" s="56" t="s">
        <v>2419</v>
      </c>
      <c r="C121" s="55" t="s">
        <v>2420</v>
      </c>
      <c r="D121" s="48" t="s">
        <v>32</v>
      </c>
      <c r="E121" s="53" t="s">
        <v>1128</v>
      </c>
      <c r="F121" s="19">
        <v>8540484</v>
      </c>
      <c r="G121" s="14"/>
      <c r="H121" s="108"/>
      <c r="I121" s="13"/>
      <c r="J121" s="13"/>
      <c r="K121" s="13"/>
      <c r="L121" s="64"/>
      <c r="M121" s="13"/>
      <c r="N121" s="14"/>
      <c r="O121" s="74"/>
      <c r="P121" s="14"/>
      <c r="Q121" s="13"/>
      <c r="R121" s="74"/>
      <c r="S121" s="74"/>
      <c r="T121" s="13"/>
      <c r="U121" s="13"/>
      <c r="V121" s="16">
        <f t="shared" si="7"/>
        <v>1317.7966812000002</v>
      </c>
      <c r="W121" s="59">
        <v>1318</v>
      </c>
      <c r="X121" s="59">
        <f t="shared" si="4"/>
        <v>1318</v>
      </c>
      <c r="Y121" s="11" t="s">
        <v>34</v>
      </c>
      <c r="Z121" s="48">
        <v>16</v>
      </c>
      <c r="AA121" s="48">
        <v>27</v>
      </c>
      <c r="AB121" s="48">
        <v>5</v>
      </c>
      <c r="AC121" s="48"/>
      <c r="AD121" s="48"/>
    </row>
    <row r="122" spans="1:30" s="10" customFormat="1" ht="36" hidden="1" customHeight="1">
      <c r="A122" s="32">
        <v>32</v>
      </c>
      <c r="B122" s="56" t="s">
        <v>2421</v>
      </c>
      <c r="C122" s="107" t="s">
        <v>2422</v>
      </c>
      <c r="D122" s="48" t="s">
        <v>32</v>
      </c>
      <c r="E122" s="53" t="s">
        <v>2423</v>
      </c>
      <c r="F122" s="54">
        <v>7874240</v>
      </c>
      <c r="G122" s="14"/>
      <c r="H122" s="108"/>
      <c r="I122" s="13"/>
      <c r="J122" s="13"/>
      <c r="K122" s="13"/>
      <c r="L122" s="64"/>
      <c r="M122" s="13"/>
      <c r="N122" s="14"/>
      <c r="O122" s="74"/>
      <c r="P122" s="14"/>
      <c r="Q122" s="13"/>
      <c r="R122" s="74"/>
      <c r="S122" s="74"/>
      <c r="T122" s="13"/>
      <c r="U122" s="13"/>
      <c r="V122" s="16">
        <f t="shared" si="7"/>
        <v>1214.995232</v>
      </c>
      <c r="W122" s="59"/>
      <c r="X122" s="59">
        <f t="shared" si="4"/>
        <v>1214.995232</v>
      </c>
      <c r="Y122" s="11" t="s">
        <v>51</v>
      </c>
      <c r="Z122" s="48">
        <v>16</v>
      </c>
      <c r="AA122" s="48">
        <v>27</v>
      </c>
      <c r="AB122" s="48">
        <v>5</v>
      </c>
      <c r="AC122" s="48"/>
      <c r="AD122" s="48"/>
    </row>
    <row r="123" spans="1:30" s="10" customFormat="1" ht="36" hidden="1" customHeight="1">
      <c r="A123" s="32">
        <v>33</v>
      </c>
      <c r="B123" s="56" t="s">
        <v>2424</v>
      </c>
      <c r="C123" s="107" t="s">
        <v>2425</v>
      </c>
      <c r="D123" s="48" t="s">
        <v>32</v>
      </c>
      <c r="E123" s="53" t="s">
        <v>2426</v>
      </c>
      <c r="F123" s="54">
        <v>7732573</v>
      </c>
      <c r="G123" s="14"/>
      <c r="H123" s="108"/>
      <c r="I123" s="13"/>
      <c r="J123" s="13"/>
      <c r="K123" s="13"/>
      <c r="L123" s="64">
        <v>1000</v>
      </c>
      <c r="M123" s="13"/>
      <c r="N123" s="14"/>
      <c r="O123" s="74"/>
      <c r="P123" s="14"/>
      <c r="Q123" s="13"/>
      <c r="R123" s="74">
        <v>250</v>
      </c>
      <c r="S123" s="74"/>
      <c r="T123" s="13"/>
      <c r="U123" s="13"/>
      <c r="V123" s="16">
        <f t="shared" si="7"/>
        <v>1194.2410139000001</v>
      </c>
      <c r="W123" s="59">
        <v>1127</v>
      </c>
      <c r="X123" s="59">
        <f t="shared" si="4"/>
        <v>1194.2410139000001</v>
      </c>
      <c r="Y123" s="11" t="s">
        <v>51</v>
      </c>
      <c r="Z123" s="48">
        <v>16</v>
      </c>
      <c r="AA123" s="48">
        <v>27</v>
      </c>
      <c r="AB123" s="48">
        <v>5</v>
      </c>
      <c r="AC123" s="48"/>
      <c r="AD123" s="48"/>
    </row>
    <row r="124" spans="1:30" s="10" customFormat="1" ht="36" hidden="1" customHeight="1">
      <c r="A124" s="32">
        <v>34</v>
      </c>
      <c r="B124" s="56" t="s">
        <v>2427</v>
      </c>
      <c r="C124" s="107" t="s">
        <v>2428</v>
      </c>
      <c r="D124" s="48" t="s">
        <v>32</v>
      </c>
      <c r="E124" s="53" t="s">
        <v>652</v>
      </c>
      <c r="F124" s="54">
        <v>7663687</v>
      </c>
      <c r="G124" s="14"/>
      <c r="H124" s="108"/>
      <c r="I124" s="13"/>
      <c r="J124" s="13"/>
      <c r="K124" s="13"/>
      <c r="L124" s="64"/>
      <c r="M124" s="13"/>
      <c r="N124" s="14"/>
      <c r="O124" s="74"/>
      <c r="P124" s="14"/>
      <c r="Q124" s="13"/>
      <c r="R124" s="74"/>
      <c r="S124" s="74"/>
      <c r="T124" s="13"/>
      <c r="U124" s="13"/>
      <c r="V124" s="16">
        <f t="shared" si="7"/>
        <v>1182.5069041000002</v>
      </c>
      <c r="W124" s="59">
        <v>1053</v>
      </c>
      <c r="X124" s="59">
        <f t="shared" si="4"/>
        <v>1182.5069041000002</v>
      </c>
      <c r="Y124" s="11" t="s">
        <v>51</v>
      </c>
      <c r="Z124" s="48">
        <v>16</v>
      </c>
      <c r="AA124" s="48">
        <v>27</v>
      </c>
      <c r="AB124" s="48">
        <v>5</v>
      </c>
      <c r="AC124" s="48"/>
      <c r="AD124" s="48"/>
    </row>
    <row r="125" spans="1:30" s="10" customFormat="1" ht="36" hidden="1" customHeight="1">
      <c r="A125" s="32">
        <v>35</v>
      </c>
      <c r="B125" s="56" t="s">
        <v>2429</v>
      </c>
      <c r="C125" s="46" t="s">
        <v>2430</v>
      </c>
      <c r="D125" s="48" t="s">
        <v>32</v>
      </c>
      <c r="E125" s="53" t="s">
        <v>1739</v>
      </c>
      <c r="F125" s="111">
        <v>4955737</v>
      </c>
      <c r="G125" s="14">
        <v>516</v>
      </c>
      <c r="H125" s="108"/>
      <c r="I125" s="13"/>
      <c r="J125" s="13"/>
      <c r="K125" s="13"/>
      <c r="L125" s="64">
        <v>59400</v>
      </c>
      <c r="M125" s="13"/>
      <c r="N125" s="14"/>
      <c r="O125" s="74"/>
      <c r="P125" s="14"/>
      <c r="Q125" s="13"/>
      <c r="R125" s="74"/>
      <c r="S125" s="74"/>
      <c r="T125" s="13"/>
      <c r="U125" s="13"/>
      <c r="V125" s="16">
        <f t="shared" si="7"/>
        <v>1178.1422190999999</v>
      </c>
      <c r="W125" s="59">
        <v>1189</v>
      </c>
      <c r="X125" s="59">
        <f t="shared" si="4"/>
        <v>1178.1422190999999</v>
      </c>
      <c r="Y125" s="11" t="s">
        <v>51</v>
      </c>
      <c r="Z125" s="48">
        <v>16</v>
      </c>
      <c r="AA125" s="48">
        <v>27</v>
      </c>
      <c r="AB125" s="48">
        <v>5</v>
      </c>
      <c r="AC125" s="48"/>
      <c r="AD125" s="48"/>
    </row>
    <row r="126" spans="1:30" s="10" customFormat="1" ht="36" hidden="1" customHeight="1">
      <c r="A126" s="32">
        <v>36</v>
      </c>
      <c r="B126" s="56" t="s">
        <v>2431</v>
      </c>
      <c r="C126" s="53" t="s">
        <v>2432</v>
      </c>
      <c r="D126" s="48" t="s">
        <v>32</v>
      </c>
      <c r="E126" s="53" t="s">
        <v>2433</v>
      </c>
      <c r="F126" s="54">
        <v>14568504</v>
      </c>
      <c r="G126" s="14"/>
      <c r="H126" s="108"/>
      <c r="I126" s="13"/>
      <c r="J126" s="13"/>
      <c r="K126" s="13"/>
      <c r="L126" s="64">
        <v>15000</v>
      </c>
      <c r="M126" s="13"/>
      <c r="N126" s="14">
        <v>11200</v>
      </c>
      <c r="O126" s="74"/>
      <c r="P126" s="14">
        <v>25681</v>
      </c>
      <c r="Q126" s="13"/>
      <c r="R126" s="74"/>
      <c r="S126" s="74"/>
      <c r="T126" s="13"/>
      <c r="U126" s="13"/>
      <c r="V126" s="16">
        <f t="shared" si="7"/>
        <v>2292.9633971999997</v>
      </c>
      <c r="W126" s="59">
        <v>1134</v>
      </c>
      <c r="X126" s="59">
        <f t="shared" si="4"/>
        <v>1134</v>
      </c>
      <c r="Y126" s="11" t="s">
        <v>34</v>
      </c>
      <c r="Z126" s="48">
        <v>16</v>
      </c>
      <c r="AA126" s="48">
        <v>27</v>
      </c>
      <c r="AB126" s="48">
        <v>5</v>
      </c>
      <c r="AC126" s="48" t="s">
        <v>2434</v>
      </c>
      <c r="AD126" s="48">
        <v>597</v>
      </c>
    </row>
    <row r="127" spans="1:30" s="10" customFormat="1" ht="36" hidden="1" customHeight="1">
      <c r="A127" s="32">
        <v>37</v>
      </c>
      <c r="B127" s="56" t="s">
        <v>2435</v>
      </c>
      <c r="C127" s="107" t="s">
        <v>2436</v>
      </c>
      <c r="D127" s="48" t="s">
        <v>32</v>
      </c>
      <c r="E127" s="53" t="s">
        <v>2437</v>
      </c>
      <c r="F127" s="54">
        <v>6943952</v>
      </c>
      <c r="G127" s="14">
        <v>5</v>
      </c>
      <c r="H127" s="108"/>
      <c r="I127" s="13"/>
      <c r="J127" s="13"/>
      <c r="K127" s="13"/>
      <c r="L127" s="64"/>
      <c r="M127" s="13"/>
      <c r="N127" s="14"/>
      <c r="O127" s="74"/>
      <c r="P127" s="14"/>
      <c r="Q127" s="13"/>
      <c r="R127" s="74"/>
      <c r="S127" s="74">
        <v>26</v>
      </c>
      <c r="T127" s="13"/>
      <c r="U127" s="13"/>
      <c r="V127" s="16">
        <f t="shared" si="7"/>
        <v>1103.2917935999999</v>
      </c>
      <c r="W127" s="59">
        <v>1103</v>
      </c>
      <c r="X127" s="59">
        <f t="shared" si="4"/>
        <v>1103.2917935999999</v>
      </c>
      <c r="Y127" s="11" t="s">
        <v>51</v>
      </c>
      <c r="Z127" s="48">
        <v>16</v>
      </c>
      <c r="AA127" s="48">
        <v>27</v>
      </c>
      <c r="AB127" s="48">
        <v>5</v>
      </c>
      <c r="AC127" s="48"/>
      <c r="AD127" s="48"/>
    </row>
    <row r="128" spans="1:30" s="10" customFormat="1" ht="36" hidden="1" customHeight="1">
      <c r="A128" s="32">
        <v>38</v>
      </c>
      <c r="B128" s="56" t="s">
        <v>2438</v>
      </c>
      <c r="C128" s="53" t="s">
        <v>2439</v>
      </c>
      <c r="D128" s="48" t="s">
        <v>32</v>
      </c>
      <c r="E128" s="53" t="s">
        <v>2440</v>
      </c>
      <c r="F128" s="54">
        <v>7051275</v>
      </c>
      <c r="G128" s="14">
        <v>0</v>
      </c>
      <c r="H128" s="108"/>
      <c r="I128" s="13"/>
      <c r="J128" s="13"/>
      <c r="K128" s="13"/>
      <c r="L128" s="64">
        <v>3600</v>
      </c>
      <c r="M128" s="13"/>
      <c r="N128" s="14">
        <v>0</v>
      </c>
      <c r="O128" s="74"/>
      <c r="P128" s="14">
        <v>0</v>
      </c>
      <c r="Q128" s="13"/>
      <c r="R128" s="74"/>
      <c r="S128" s="74"/>
      <c r="T128" s="13"/>
      <c r="U128" s="13"/>
      <c r="V128" s="16">
        <f t="shared" si="7"/>
        <v>1091.1797325</v>
      </c>
      <c r="W128" s="59">
        <v>1091</v>
      </c>
      <c r="X128" s="59">
        <f t="shared" si="4"/>
        <v>1091.1797325</v>
      </c>
      <c r="Y128" s="11" t="s">
        <v>51</v>
      </c>
      <c r="Z128" s="48">
        <v>16</v>
      </c>
      <c r="AA128" s="48">
        <v>27</v>
      </c>
      <c r="AB128" s="48">
        <v>5</v>
      </c>
      <c r="AC128" s="48" t="s">
        <v>2441</v>
      </c>
      <c r="AD128" s="48">
        <v>583</v>
      </c>
    </row>
    <row r="129" spans="1:31" s="10" customFormat="1" ht="36" hidden="1" customHeight="1">
      <c r="A129" s="32">
        <v>39</v>
      </c>
      <c r="B129" s="56" t="s">
        <v>2442</v>
      </c>
      <c r="C129" s="112" t="s">
        <v>2443</v>
      </c>
      <c r="D129" s="48" t="s">
        <v>32</v>
      </c>
      <c r="E129" s="53" t="s">
        <v>2444</v>
      </c>
      <c r="F129" s="75">
        <v>6425783</v>
      </c>
      <c r="G129" s="14"/>
      <c r="H129" s="108"/>
      <c r="I129" s="13"/>
      <c r="J129" s="13"/>
      <c r="K129" s="13"/>
      <c r="L129" s="64">
        <v>102560</v>
      </c>
      <c r="M129" s="13"/>
      <c r="N129" s="14"/>
      <c r="O129" s="74"/>
      <c r="P129" s="14"/>
      <c r="Q129" s="13"/>
      <c r="R129" s="74"/>
      <c r="S129" s="74"/>
      <c r="T129" s="13"/>
      <c r="U129" s="13"/>
      <c r="V129" s="16">
        <f t="shared" si="7"/>
        <v>1081.7511169000002</v>
      </c>
      <c r="W129" s="59">
        <v>1082</v>
      </c>
      <c r="X129" s="59">
        <f t="shared" si="4"/>
        <v>1081.7511169000002</v>
      </c>
      <c r="Y129" s="11" t="s">
        <v>51</v>
      </c>
      <c r="Z129" s="48">
        <v>16</v>
      </c>
      <c r="AA129" s="48">
        <v>27</v>
      </c>
      <c r="AB129" s="48">
        <v>5</v>
      </c>
      <c r="AC129" s="48"/>
      <c r="AD129" s="48"/>
    </row>
    <row r="130" spans="1:31" s="10" customFormat="1" ht="36" hidden="1" customHeight="1">
      <c r="A130" s="32">
        <v>40</v>
      </c>
      <c r="B130" s="56" t="s">
        <v>2445</v>
      </c>
      <c r="C130" s="107" t="s">
        <v>2446</v>
      </c>
      <c r="D130" s="48" t="s">
        <v>32</v>
      </c>
      <c r="E130" s="53" t="s">
        <v>2447</v>
      </c>
      <c r="F130" s="19">
        <v>6914134</v>
      </c>
      <c r="G130" s="14"/>
      <c r="H130" s="108"/>
      <c r="I130" s="13"/>
      <c r="J130" s="13"/>
      <c r="K130" s="13"/>
      <c r="L130" s="64">
        <v>500</v>
      </c>
      <c r="M130" s="13"/>
      <c r="N130" s="14">
        <v>500</v>
      </c>
      <c r="O130" s="74"/>
      <c r="P130" s="14">
        <v>2000</v>
      </c>
      <c r="Q130" s="13"/>
      <c r="R130" s="74">
        <v>96</v>
      </c>
      <c r="S130" s="74"/>
      <c r="T130" s="13"/>
      <c r="U130" s="13"/>
      <c r="V130" s="16">
        <f t="shared" si="7"/>
        <v>1069.5072762000002</v>
      </c>
      <c r="W130" s="59">
        <v>1070</v>
      </c>
      <c r="X130" s="59">
        <f t="shared" ref="X130:X193" si="8">IF(Y130="EVN",V130,W130)</f>
        <v>1070</v>
      </c>
      <c r="Y130" s="11" t="s">
        <v>34</v>
      </c>
      <c r="Z130" s="48">
        <v>16</v>
      </c>
      <c r="AA130" s="48">
        <v>27</v>
      </c>
      <c r="AB130" s="48">
        <v>5</v>
      </c>
      <c r="AC130" s="48"/>
      <c r="AD130" s="48"/>
    </row>
    <row r="131" spans="1:31" s="10" customFormat="1" ht="36" hidden="1" customHeight="1">
      <c r="A131" s="32">
        <v>41</v>
      </c>
      <c r="B131" s="56" t="s">
        <v>2448</v>
      </c>
      <c r="C131" s="107" t="s">
        <v>2449</v>
      </c>
      <c r="D131" s="48" t="s">
        <v>32</v>
      </c>
      <c r="E131" s="53" t="s">
        <v>1284</v>
      </c>
      <c r="F131" s="54">
        <v>6841616</v>
      </c>
      <c r="G131" s="14"/>
      <c r="H131" s="108"/>
      <c r="I131" s="13"/>
      <c r="J131" s="13"/>
      <c r="K131" s="13"/>
      <c r="L131" s="64"/>
      <c r="M131" s="13"/>
      <c r="N131" s="14"/>
      <c r="O131" s="74"/>
      <c r="P131" s="14"/>
      <c r="Q131" s="13"/>
      <c r="R131" s="74"/>
      <c r="S131" s="74"/>
      <c r="T131" s="13"/>
      <c r="U131" s="13"/>
      <c r="V131" s="16">
        <f t="shared" si="7"/>
        <v>1055.6613488</v>
      </c>
      <c r="W131" s="59"/>
      <c r="X131" s="59">
        <f t="shared" si="8"/>
        <v>1055.6613488</v>
      </c>
      <c r="Y131" s="11" t="s">
        <v>51</v>
      </c>
      <c r="Z131" s="48">
        <v>16</v>
      </c>
      <c r="AA131" s="48">
        <v>27</v>
      </c>
      <c r="AB131" s="48">
        <v>5</v>
      </c>
      <c r="AC131" s="48"/>
      <c r="AD131" s="48"/>
    </row>
    <row r="132" spans="1:31" s="10" customFormat="1" ht="36" hidden="1" customHeight="1">
      <c r="A132" s="32">
        <v>1</v>
      </c>
      <c r="B132" s="53" t="s">
        <v>2450</v>
      </c>
      <c r="C132" s="48" t="s">
        <v>2451</v>
      </c>
      <c r="D132" s="48" t="s">
        <v>32</v>
      </c>
      <c r="E132" s="54" t="s">
        <v>2452</v>
      </c>
      <c r="F132" s="108">
        <v>10391030</v>
      </c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16">
        <f t="shared" si="7"/>
        <v>1603.3359290000001</v>
      </c>
      <c r="W132" s="36">
        <v>1453</v>
      </c>
      <c r="X132" s="36">
        <f t="shared" si="8"/>
        <v>1603.3359290000001</v>
      </c>
      <c r="Y132" s="11" t="s">
        <v>51</v>
      </c>
      <c r="Z132" s="13">
        <v>17</v>
      </c>
      <c r="AA132" s="13">
        <v>43</v>
      </c>
      <c r="AB132" s="13">
        <v>5</v>
      </c>
      <c r="AC132" s="113" t="s">
        <v>2453</v>
      </c>
      <c r="AD132" s="113">
        <v>612</v>
      </c>
    </row>
    <row r="133" spans="1:31" s="10" customFormat="1" ht="36" hidden="1" customHeight="1">
      <c r="A133" s="32">
        <v>2</v>
      </c>
      <c r="B133" s="53" t="s">
        <v>2454</v>
      </c>
      <c r="C133" s="48" t="s">
        <v>2455</v>
      </c>
      <c r="D133" s="48" t="s">
        <v>32</v>
      </c>
      <c r="E133" s="54" t="s">
        <v>125</v>
      </c>
      <c r="F133" s="108">
        <v>17056565</v>
      </c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16">
        <f t="shared" si="7"/>
        <v>2631.8279795000003</v>
      </c>
      <c r="W133" s="36">
        <v>2446</v>
      </c>
      <c r="X133" s="36">
        <f t="shared" si="8"/>
        <v>2631.8279795000003</v>
      </c>
      <c r="Y133" s="11" t="s">
        <v>51</v>
      </c>
      <c r="Z133" s="13">
        <v>17</v>
      </c>
      <c r="AA133" s="13">
        <v>43</v>
      </c>
      <c r="AB133" s="13">
        <v>5</v>
      </c>
      <c r="AC133" s="113" t="s">
        <v>2456</v>
      </c>
      <c r="AD133" s="113">
        <v>602</v>
      </c>
    </row>
    <row r="134" spans="1:31" s="10" customFormat="1" ht="36" hidden="1" customHeight="1">
      <c r="A134" s="32">
        <v>3</v>
      </c>
      <c r="B134" s="107" t="s">
        <v>2457</v>
      </c>
      <c r="C134" s="48" t="s">
        <v>2458</v>
      </c>
      <c r="D134" s="48" t="s">
        <v>32</v>
      </c>
      <c r="E134" s="54" t="s">
        <v>1645</v>
      </c>
      <c r="F134" s="108">
        <v>39821776</v>
      </c>
      <c r="G134" s="14">
        <v>2454</v>
      </c>
      <c r="H134" s="14"/>
      <c r="I134" s="14"/>
      <c r="J134" s="14"/>
      <c r="K134" s="18">
        <v>5</v>
      </c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16">
        <f t="shared" si="7"/>
        <v>7867.4000368000006</v>
      </c>
      <c r="W134" s="36">
        <v>7544</v>
      </c>
      <c r="X134" s="36">
        <f t="shared" si="8"/>
        <v>7867.4000368000006</v>
      </c>
      <c r="Y134" s="11" t="s">
        <v>51</v>
      </c>
      <c r="Z134" s="13">
        <v>17</v>
      </c>
      <c r="AA134" s="13">
        <v>43</v>
      </c>
      <c r="AB134" s="13">
        <v>5</v>
      </c>
      <c r="AC134" s="13"/>
      <c r="AD134" s="13"/>
    </row>
    <row r="135" spans="1:31" s="10" customFormat="1" ht="36" hidden="1" customHeight="1">
      <c r="A135" s="32">
        <v>4</v>
      </c>
      <c r="B135" s="46" t="s">
        <v>2459</v>
      </c>
      <c r="C135" s="48" t="s">
        <v>2460</v>
      </c>
      <c r="D135" s="48" t="s">
        <v>32</v>
      </c>
      <c r="E135" s="54" t="s">
        <v>125</v>
      </c>
      <c r="F135" s="108">
        <v>40280967</v>
      </c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6">
        <f t="shared" si="7"/>
        <v>6215.3532081000003</v>
      </c>
      <c r="W135" s="36">
        <v>6215</v>
      </c>
      <c r="X135" s="36">
        <f t="shared" si="8"/>
        <v>6215</v>
      </c>
      <c r="Y135" s="11" t="s">
        <v>34</v>
      </c>
      <c r="Z135" s="13">
        <v>17</v>
      </c>
      <c r="AA135" s="13">
        <v>43</v>
      </c>
      <c r="AB135" s="13">
        <v>5</v>
      </c>
      <c r="AC135" s="113" t="s">
        <v>2461</v>
      </c>
      <c r="AD135" s="113">
        <v>604</v>
      </c>
    </row>
    <row r="136" spans="1:31" s="10" customFormat="1" ht="36" hidden="1" customHeight="1">
      <c r="A136" s="32">
        <v>5</v>
      </c>
      <c r="B136" s="107" t="s">
        <v>2462</v>
      </c>
      <c r="C136" s="48" t="s">
        <v>2463</v>
      </c>
      <c r="D136" s="48" t="s">
        <v>32</v>
      </c>
      <c r="E136" s="54" t="s">
        <v>2464</v>
      </c>
      <c r="F136" s="14">
        <v>18434186</v>
      </c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16">
        <f t="shared" si="7"/>
        <v>2844.3948998000001</v>
      </c>
      <c r="W136" s="36">
        <v>1011</v>
      </c>
      <c r="X136" s="36">
        <f t="shared" si="8"/>
        <v>2844.3948998000001</v>
      </c>
      <c r="Y136" s="11" t="s">
        <v>51</v>
      </c>
      <c r="Z136" s="13">
        <v>17</v>
      </c>
      <c r="AA136" s="13">
        <v>43</v>
      </c>
      <c r="AB136" s="13">
        <v>5</v>
      </c>
      <c r="AC136" s="113" t="s">
        <v>2465</v>
      </c>
      <c r="AD136" s="113">
        <v>610</v>
      </c>
    </row>
    <row r="137" spans="1:31" s="10" customFormat="1" ht="36" hidden="1" customHeight="1">
      <c r="A137" s="32">
        <v>6</v>
      </c>
      <c r="B137" s="51" t="s">
        <v>2466</v>
      </c>
      <c r="C137" s="48" t="s">
        <v>2467</v>
      </c>
      <c r="D137" s="48" t="s">
        <v>32</v>
      </c>
      <c r="E137" s="54" t="s">
        <v>2468</v>
      </c>
      <c r="F137" s="16">
        <v>18523802</v>
      </c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16">
        <f t="shared" si="7"/>
        <v>2858.2226486000004</v>
      </c>
      <c r="W137" s="36">
        <v>2586</v>
      </c>
      <c r="X137" s="36">
        <f t="shared" si="8"/>
        <v>2858.2226486000004</v>
      </c>
      <c r="Y137" s="11" t="s">
        <v>51</v>
      </c>
      <c r="Z137" s="13">
        <v>17</v>
      </c>
      <c r="AA137" s="13">
        <v>43</v>
      </c>
      <c r="AB137" s="13">
        <v>5</v>
      </c>
      <c r="AC137" s="113" t="s">
        <v>2469</v>
      </c>
      <c r="AD137" s="113">
        <v>606</v>
      </c>
    </row>
    <row r="138" spans="1:31" s="10" customFormat="1" ht="36" hidden="1" customHeight="1">
      <c r="A138" s="32">
        <v>7</v>
      </c>
      <c r="B138" s="107" t="s">
        <v>2470</v>
      </c>
      <c r="C138" s="11" t="s">
        <v>2471</v>
      </c>
      <c r="D138" s="48" t="s">
        <v>32</v>
      </c>
      <c r="E138" s="11" t="s">
        <v>2472</v>
      </c>
      <c r="F138" s="108">
        <v>7576946</v>
      </c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16">
        <f t="shared" si="7"/>
        <v>1169.1227678</v>
      </c>
      <c r="W138" s="36">
        <v>1052</v>
      </c>
      <c r="X138" s="36">
        <f t="shared" si="8"/>
        <v>1169.1227678</v>
      </c>
      <c r="Y138" s="11" t="s">
        <v>51</v>
      </c>
      <c r="Z138" s="13">
        <v>17</v>
      </c>
      <c r="AA138" s="13">
        <v>43</v>
      </c>
      <c r="AB138" s="13">
        <v>5</v>
      </c>
      <c r="AC138" s="113" t="s">
        <v>2473</v>
      </c>
      <c r="AD138" s="113">
        <v>2548</v>
      </c>
    </row>
    <row r="139" spans="1:31" s="10" customFormat="1" ht="36" hidden="1" customHeight="1">
      <c r="A139" s="32">
        <v>8</v>
      </c>
      <c r="B139" s="107" t="s">
        <v>2474</v>
      </c>
      <c r="C139" s="48" t="s">
        <v>2475</v>
      </c>
      <c r="D139" s="48" t="s">
        <v>32</v>
      </c>
      <c r="E139" s="54" t="s">
        <v>2476</v>
      </c>
      <c r="F139" s="108">
        <v>13033174</v>
      </c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16">
        <f t="shared" si="7"/>
        <v>2011.0187482000001</v>
      </c>
      <c r="W139" s="36">
        <v>1865</v>
      </c>
      <c r="X139" s="36">
        <f t="shared" si="8"/>
        <v>2011.0187482000001</v>
      </c>
      <c r="Y139" s="11" t="s">
        <v>51</v>
      </c>
      <c r="Z139" s="13">
        <v>17</v>
      </c>
      <c r="AA139" s="13">
        <v>43</v>
      </c>
      <c r="AB139" s="13">
        <v>5</v>
      </c>
      <c r="AC139" s="113" t="s">
        <v>2477</v>
      </c>
      <c r="AD139" s="113">
        <v>2549</v>
      </c>
    </row>
    <row r="140" spans="1:31" s="10" customFormat="1" ht="36" hidden="1" customHeight="1">
      <c r="A140" s="32">
        <v>9</v>
      </c>
      <c r="B140" s="107" t="s">
        <v>2478</v>
      </c>
      <c r="C140" s="11" t="s">
        <v>2479</v>
      </c>
      <c r="D140" s="48" t="s">
        <v>32</v>
      </c>
      <c r="E140" s="11" t="s">
        <v>1700</v>
      </c>
      <c r="F140" s="108">
        <v>19655945</v>
      </c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16">
        <f t="shared" si="7"/>
        <v>3032.9123135</v>
      </c>
      <c r="W140" s="36">
        <v>2618</v>
      </c>
      <c r="X140" s="36">
        <f t="shared" si="8"/>
        <v>3032.9123135</v>
      </c>
      <c r="Y140" s="11" t="s">
        <v>51</v>
      </c>
      <c r="Z140" s="13">
        <v>17</v>
      </c>
      <c r="AA140" s="13">
        <v>43</v>
      </c>
      <c r="AB140" s="13">
        <v>5</v>
      </c>
      <c r="AC140" s="113" t="s">
        <v>2480</v>
      </c>
      <c r="AD140" s="113">
        <v>2551</v>
      </c>
    </row>
    <row r="141" spans="1:31" s="10" customFormat="1" ht="36" hidden="1" customHeight="1">
      <c r="A141" s="32">
        <v>10</v>
      </c>
      <c r="B141" s="53" t="s">
        <v>2481</v>
      </c>
      <c r="C141" s="48" t="s">
        <v>2482</v>
      </c>
      <c r="D141" s="48" t="s">
        <v>32</v>
      </c>
      <c r="E141" s="54" t="s">
        <v>1131</v>
      </c>
      <c r="F141" s="108">
        <v>27239972</v>
      </c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16">
        <f t="shared" si="7"/>
        <v>4203.1276796000002</v>
      </c>
      <c r="W141" s="36">
        <v>3789</v>
      </c>
      <c r="X141" s="36">
        <f t="shared" si="8"/>
        <v>4203.1276796000002</v>
      </c>
      <c r="Y141" s="11" t="s">
        <v>51</v>
      </c>
      <c r="Z141" s="13">
        <v>17</v>
      </c>
      <c r="AA141" s="13">
        <v>43</v>
      </c>
      <c r="AB141" s="13">
        <v>5</v>
      </c>
      <c r="AC141" s="113" t="s">
        <v>2483</v>
      </c>
      <c r="AD141" s="113">
        <v>601</v>
      </c>
    </row>
    <row r="142" spans="1:31" s="10" customFormat="1" ht="36" hidden="1" customHeight="1">
      <c r="A142" s="32">
        <v>11</v>
      </c>
      <c r="B142" s="107" t="s">
        <v>2484</v>
      </c>
      <c r="C142" s="11" t="s">
        <v>2485</v>
      </c>
      <c r="D142" s="48" t="s">
        <v>539</v>
      </c>
      <c r="E142" s="11" t="s">
        <v>2486</v>
      </c>
      <c r="F142" s="108">
        <v>6670321</v>
      </c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16">
        <f t="shared" si="7"/>
        <v>1029.2305303000001</v>
      </c>
      <c r="W142" s="36">
        <v>947</v>
      </c>
      <c r="X142" s="36">
        <f t="shared" si="8"/>
        <v>1029.2305303000001</v>
      </c>
      <c r="Y142" s="13" t="s">
        <v>51</v>
      </c>
      <c r="Z142" s="13">
        <v>17</v>
      </c>
      <c r="AA142" s="13">
        <v>43</v>
      </c>
      <c r="AB142" s="13">
        <v>6</v>
      </c>
      <c r="AC142" s="113" t="s">
        <v>2487</v>
      </c>
      <c r="AD142" s="113">
        <v>2552</v>
      </c>
    </row>
    <row r="143" spans="1:31" s="10" customFormat="1" ht="36" hidden="1" customHeight="1">
      <c r="A143" s="32">
        <v>12</v>
      </c>
      <c r="B143" s="107" t="s">
        <v>2488</v>
      </c>
      <c r="C143" s="11" t="s">
        <v>2489</v>
      </c>
      <c r="D143" s="48" t="s">
        <v>32</v>
      </c>
      <c r="E143" s="11" t="s">
        <v>2490</v>
      </c>
      <c r="F143" s="14">
        <v>123372157</v>
      </c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16">
        <f t="shared" si="7"/>
        <v>19036.3238251</v>
      </c>
      <c r="W143" s="36">
        <v>19057</v>
      </c>
      <c r="X143" s="36">
        <f t="shared" si="8"/>
        <v>19057</v>
      </c>
      <c r="Y143" s="11" t="s">
        <v>34</v>
      </c>
      <c r="Z143" s="13">
        <v>17</v>
      </c>
      <c r="AA143" s="13">
        <v>43</v>
      </c>
      <c r="AB143" s="13">
        <v>5</v>
      </c>
      <c r="AC143" s="113" t="s">
        <v>2491</v>
      </c>
      <c r="AD143" s="113">
        <v>2553</v>
      </c>
    </row>
    <row r="144" spans="1:31" s="10" customFormat="1" ht="36" hidden="1" customHeight="1">
      <c r="A144" s="32">
        <v>13</v>
      </c>
      <c r="B144" s="107" t="s">
        <v>2492</v>
      </c>
      <c r="C144" s="11" t="s">
        <v>2493</v>
      </c>
      <c r="D144" s="48" t="s">
        <v>539</v>
      </c>
      <c r="E144" s="11" t="s">
        <v>2486</v>
      </c>
      <c r="F144" s="108">
        <v>4823835</v>
      </c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16">
        <f t="shared" si="7"/>
        <v>744.31774050000001</v>
      </c>
      <c r="W144" s="36">
        <v>744</v>
      </c>
      <c r="X144" s="36">
        <f t="shared" si="8"/>
        <v>744</v>
      </c>
      <c r="Y144" s="13" t="s">
        <v>34</v>
      </c>
      <c r="Z144" s="13">
        <v>17</v>
      </c>
      <c r="AA144" s="13">
        <v>43</v>
      </c>
      <c r="AB144" s="13">
        <v>6</v>
      </c>
      <c r="AC144" s="113" t="s">
        <v>2494</v>
      </c>
      <c r="AD144" s="113">
        <v>2554</v>
      </c>
      <c r="AE144" s="10">
        <f>AE143+1</f>
        <v>1</v>
      </c>
    </row>
    <row r="145" spans="1:31" s="10" customFormat="1" ht="36" hidden="1" customHeight="1">
      <c r="A145" s="32">
        <v>14</v>
      </c>
      <c r="B145" s="107" t="s">
        <v>2495</v>
      </c>
      <c r="C145" s="11" t="s">
        <v>2460</v>
      </c>
      <c r="D145" s="48" t="s">
        <v>32</v>
      </c>
      <c r="E145" s="24" t="s">
        <v>2496</v>
      </c>
      <c r="F145" s="108">
        <v>15982315</v>
      </c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16">
        <f t="shared" si="7"/>
        <v>2466.0712045</v>
      </c>
      <c r="W145" s="36">
        <v>2466</v>
      </c>
      <c r="X145" s="36">
        <f t="shared" si="8"/>
        <v>2466</v>
      </c>
      <c r="Y145" s="11" t="s">
        <v>34</v>
      </c>
      <c r="Z145" s="13">
        <v>17</v>
      </c>
      <c r="AA145" s="13">
        <v>43</v>
      </c>
      <c r="AB145" s="13">
        <v>5</v>
      </c>
      <c r="AC145" s="113" t="s">
        <v>2497</v>
      </c>
      <c r="AD145" s="113">
        <v>2555</v>
      </c>
    </row>
    <row r="146" spans="1:31" s="10" customFormat="1" ht="36" hidden="1" customHeight="1">
      <c r="A146" s="32">
        <v>15</v>
      </c>
      <c r="B146" s="51" t="s">
        <v>2498</v>
      </c>
      <c r="C146" s="52" t="s">
        <v>2499</v>
      </c>
      <c r="D146" s="48" t="s">
        <v>32</v>
      </c>
      <c r="E146" s="52" t="s">
        <v>2500</v>
      </c>
      <c r="F146" s="16">
        <v>8337474</v>
      </c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6">
        <f t="shared" si="7"/>
        <v>1286.4722382</v>
      </c>
      <c r="W146" s="36">
        <v>1193</v>
      </c>
      <c r="X146" s="36">
        <f t="shared" si="8"/>
        <v>1286.4722382</v>
      </c>
      <c r="Y146" s="11" t="s">
        <v>51</v>
      </c>
      <c r="Z146" s="13">
        <v>17</v>
      </c>
      <c r="AA146" s="13">
        <v>43</v>
      </c>
      <c r="AB146" s="13">
        <v>5</v>
      </c>
      <c r="AC146" s="113" t="s">
        <v>2501</v>
      </c>
      <c r="AD146" s="113">
        <v>607</v>
      </c>
    </row>
    <row r="147" spans="1:31" s="10" customFormat="1" ht="36" hidden="1" customHeight="1">
      <c r="A147" s="32">
        <v>16</v>
      </c>
      <c r="B147" s="107" t="s">
        <v>2502</v>
      </c>
      <c r="C147" s="48" t="s">
        <v>2467</v>
      </c>
      <c r="D147" s="48" t="s">
        <v>32</v>
      </c>
      <c r="E147" s="54" t="s">
        <v>1645</v>
      </c>
      <c r="F147" s="108">
        <v>23613062</v>
      </c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16">
        <f t="shared" si="7"/>
        <v>3643.4954666000003</v>
      </c>
      <c r="W147" s="36">
        <v>3333</v>
      </c>
      <c r="X147" s="36">
        <f t="shared" si="8"/>
        <v>3643.4954666000003</v>
      </c>
      <c r="Y147" s="11" t="s">
        <v>51</v>
      </c>
      <c r="Z147" s="13">
        <v>17</v>
      </c>
      <c r="AA147" s="13">
        <v>43</v>
      </c>
      <c r="AB147" s="13">
        <v>5</v>
      </c>
      <c r="AC147" s="113" t="s">
        <v>2503</v>
      </c>
      <c r="AD147" s="113">
        <v>609</v>
      </c>
    </row>
    <row r="148" spans="1:31" s="10" customFormat="1" ht="36" hidden="1" customHeight="1">
      <c r="A148" s="32">
        <v>17</v>
      </c>
      <c r="B148" s="107" t="s">
        <v>2504</v>
      </c>
      <c r="C148" s="48" t="s">
        <v>2505</v>
      </c>
      <c r="D148" s="48" t="s">
        <v>32</v>
      </c>
      <c r="E148" s="54" t="s">
        <v>2264</v>
      </c>
      <c r="F148" s="108">
        <v>8209465</v>
      </c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16">
        <f t="shared" si="7"/>
        <v>1266.7204495000001</v>
      </c>
      <c r="W148" s="36">
        <v>1267</v>
      </c>
      <c r="X148" s="36">
        <f t="shared" si="8"/>
        <v>1267</v>
      </c>
      <c r="Y148" s="11" t="s">
        <v>34</v>
      </c>
      <c r="Z148" s="13">
        <v>17</v>
      </c>
      <c r="AA148" s="13">
        <v>43</v>
      </c>
      <c r="AB148" s="13">
        <v>5</v>
      </c>
      <c r="AC148" s="113" t="s">
        <v>2506</v>
      </c>
      <c r="AD148" s="113">
        <v>608</v>
      </c>
    </row>
    <row r="149" spans="1:31" s="10" customFormat="1" ht="36" hidden="1" customHeight="1">
      <c r="A149" s="32">
        <v>18</v>
      </c>
      <c r="B149" s="53" t="s">
        <v>2507</v>
      </c>
      <c r="C149" s="48" t="s">
        <v>2505</v>
      </c>
      <c r="D149" s="48" t="s">
        <v>32</v>
      </c>
      <c r="E149" s="54" t="s">
        <v>125</v>
      </c>
      <c r="F149" s="108">
        <v>11906340</v>
      </c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16">
        <f t="shared" si="7"/>
        <v>1837.1482620000002</v>
      </c>
      <c r="W149" s="36">
        <v>1667</v>
      </c>
      <c r="X149" s="36">
        <f t="shared" si="8"/>
        <v>1837.1482620000002</v>
      </c>
      <c r="Y149" s="11" t="s">
        <v>51</v>
      </c>
      <c r="Z149" s="13">
        <v>17</v>
      </c>
      <c r="AA149" s="13">
        <v>43</v>
      </c>
      <c r="AB149" s="13">
        <v>5</v>
      </c>
      <c r="AC149" s="13"/>
      <c r="AD149" s="13"/>
    </row>
    <row r="150" spans="1:31" s="10" customFormat="1" ht="36" hidden="1" customHeight="1">
      <c r="A150" s="32">
        <v>19</v>
      </c>
      <c r="B150" s="53" t="s">
        <v>2508</v>
      </c>
      <c r="C150" s="48" t="s">
        <v>2505</v>
      </c>
      <c r="D150" s="48" t="s">
        <v>32</v>
      </c>
      <c r="E150" s="54" t="s">
        <v>2464</v>
      </c>
      <c r="F150" s="108">
        <v>18434186</v>
      </c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16">
        <f t="shared" si="7"/>
        <v>2844.3948998000001</v>
      </c>
      <c r="W150" s="36">
        <v>1516</v>
      </c>
      <c r="X150" s="36">
        <f t="shared" si="8"/>
        <v>2844.3948998000001</v>
      </c>
      <c r="Y150" s="11" t="s">
        <v>51</v>
      </c>
      <c r="Z150" s="13">
        <v>17</v>
      </c>
      <c r="AA150" s="13">
        <v>43</v>
      </c>
      <c r="AB150" s="13">
        <v>5</v>
      </c>
      <c r="AC150" s="113" t="s">
        <v>2465</v>
      </c>
      <c r="AD150" s="113">
        <v>610</v>
      </c>
    </row>
    <row r="151" spans="1:31" s="10" customFormat="1" ht="36" hidden="1" customHeight="1">
      <c r="A151" s="32">
        <v>20</v>
      </c>
      <c r="B151" s="53" t="s">
        <v>2509</v>
      </c>
      <c r="C151" s="48" t="s">
        <v>2510</v>
      </c>
      <c r="D151" s="48" t="s">
        <v>402</v>
      </c>
      <c r="E151" s="54" t="s">
        <v>2511</v>
      </c>
      <c r="F151" s="16">
        <v>6670321</v>
      </c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16">
        <f t="shared" si="7"/>
        <v>1029.2305303000001</v>
      </c>
      <c r="W151" s="43"/>
      <c r="X151" s="43">
        <f t="shared" si="8"/>
        <v>1029.2305303000001</v>
      </c>
      <c r="Y151" s="26" t="s">
        <v>51</v>
      </c>
      <c r="Z151" s="13">
        <v>17</v>
      </c>
      <c r="AA151" s="13">
        <v>43</v>
      </c>
      <c r="AB151" s="13">
        <v>6</v>
      </c>
      <c r="AC151" s="113" t="s">
        <v>2487</v>
      </c>
      <c r="AD151" s="113">
        <v>2552</v>
      </c>
      <c r="AE151" s="10">
        <f>AE150+1</f>
        <v>1</v>
      </c>
    </row>
    <row r="152" spans="1:31" s="10" customFormat="1" ht="36" hidden="1" customHeight="1">
      <c r="A152" s="32">
        <v>21</v>
      </c>
      <c r="B152" s="53" t="s">
        <v>2512</v>
      </c>
      <c r="C152" s="48" t="s">
        <v>2513</v>
      </c>
      <c r="D152" s="48" t="s">
        <v>32</v>
      </c>
      <c r="E152" s="54" t="s">
        <v>125</v>
      </c>
      <c r="F152" s="16">
        <v>10220381</v>
      </c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16">
        <f t="shared" si="7"/>
        <v>1577.0047883000002</v>
      </c>
      <c r="W152" s="43"/>
      <c r="X152" s="43">
        <f t="shared" si="8"/>
        <v>1577.0047883000002</v>
      </c>
      <c r="Y152" s="11" t="s">
        <v>51</v>
      </c>
      <c r="Z152" s="13">
        <v>17</v>
      </c>
      <c r="AA152" s="13">
        <v>43</v>
      </c>
      <c r="AB152" s="13">
        <v>5</v>
      </c>
      <c r="AC152" s="13"/>
      <c r="AD152" s="13"/>
    </row>
    <row r="153" spans="1:31" s="10" customFormat="1" ht="36" hidden="1" customHeight="1">
      <c r="A153" s="32">
        <v>22</v>
      </c>
      <c r="B153" s="53" t="s">
        <v>2514</v>
      </c>
      <c r="C153" s="48" t="s">
        <v>2515</v>
      </c>
      <c r="D153" s="48" t="s">
        <v>32</v>
      </c>
      <c r="E153" s="54" t="s">
        <v>1303</v>
      </c>
      <c r="F153" s="16">
        <v>8337474</v>
      </c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16">
        <f t="shared" si="7"/>
        <v>1286.4722382</v>
      </c>
      <c r="W153" s="43"/>
      <c r="X153" s="43">
        <f t="shared" si="8"/>
        <v>1286.4722382</v>
      </c>
      <c r="Y153" s="11" t="s">
        <v>51</v>
      </c>
      <c r="Z153" s="13">
        <v>17</v>
      </c>
      <c r="AA153" s="13">
        <v>43</v>
      </c>
      <c r="AB153" s="13">
        <v>5</v>
      </c>
      <c r="AC153" s="113" t="s">
        <v>2501</v>
      </c>
      <c r="AD153" s="113">
        <v>607</v>
      </c>
    </row>
    <row r="154" spans="1:31" s="10" customFormat="1" ht="36" hidden="1" customHeight="1">
      <c r="A154" s="32">
        <v>23</v>
      </c>
      <c r="B154" s="53" t="s">
        <v>2516</v>
      </c>
      <c r="C154" s="48" t="s">
        <v>2517</v>
      </c>
      <c r="D154" s="48" t="s">
        <v>1244</v>
      </c>
      <c r="E154" s="54" t="s">
        <v>2036</v>
      </c>
      <c r="F154" s="108">
        <v>7383570</v>
      </c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16">
        <f t="shared" si="7"/>
        <v>1139.2848510000001</v>
      </c>
      <c r="W154" s="36"/>
      <c r="X154" s="36">
        <f t="shared" si="8"/>
        <v>1139.2848510000001</v>
      </c>
      <c r="Y154" s="13" t="s">
        <v>51</v>
      </c>
      <c r="Z154" s="13">
        <v>17</v>
      </c>
      <c r="AA154" s="13">
        <v>43</v>
      </c>
      <c r="AB154" s="13">
        <v>3</v>
      </c>
      <c r="AC154" s="113" t="s">
        <v>2491</v>
      </c>
      <c r="AD154" s="113">
        <v>2553</v>
      </c>
      <c r="AE154" s="10">
        <f>AE153+1</f>
        <v>1</v>
      </c>
    </row>
    <row r="155" spans="1:31" s="10" customFormat="1" ht="54" hidden="1" customHeight="1">
      <c r="A155" s="32">
        <v>24</v>
      </c>
      <c r="B155" s="53" t="s">
        <v>2518</v>
      </c>
      <c r="C155" s="48" t="s">
        <v>2519</v>
      </c>
      <c r="D155" s="48" t="s">
        <v>238</v>
      </c>
      <c r="E155" s="54" t="s">
        <v>2520</v>
      </c>
      <c r="F155" s="16">
        <v>59961215</v>
      </c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16">
        <f t="shared" si="7"/>
        <v>9252.0154745</v>
      </c>
      <c r="W155" s="43"/>
      <c r="X155" s="43">
        <f t="shared" si="8"/>
        <v>9252.0154745</v>
      </c>
      <c r="Y155" s="26" t="s">
        <v>51</v>
      </c>
      <c r="Z155" s="13">
        <v>17</v>
      </c>
      <c r="AA155" s="13">
        <v>43</v>
      </c>
      <c r="AB155" s="13">
        <v>6</v>
      </c>
      <c r="AC155" s="13"/>
      <c r="AD155" s="13"/>
      <c r="AE155" s="10">
        <f>AE154+1</f>
        <v>2</v>
      </c>
    </row>
    <row r="156" spans="1:31" s="10" customFormat="1" ht="36" hidden="1" customHeight="1">
      <c r="A156" s="32">
        <v>25</v>
      </c>
      <c r="B156" s="53" t="s">
        <v>2521</v>
      </c>
      <c r="C156" s="48" t="s">
        <v>2522</v>
      </c>
      <c r="D156" s="48" t="s">
        <v>32</v>
      </c>
      <c r="E156" s="54" t="s">
        <v>2264</v>
      </c>
      <c r="F156" s="108">
        <v>9224682</v>
      </c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16">
        <f t="shared" si="7"/>
        <v>1423.3684326</v>
      </c>
      <c r="W156" s="36">
        <v>1423</v>
      </c>
      <c r="X156" s="36">
        <f t="shared" si="8"/>
        <v>1423</v>
      </c>
      <c r="Y156" s="11" t="s">
        <v>34</v>
      </c>
      <c r="Z156" s="13">
        <v>17</v>
      </c>
      <c r="AA156" s="13">
        <v>43</v>
      </c>
      <c r="AB156" s="13">
        <v>5</v>
      </c>
      <c r="AC156" s="13"/>
      <c r="AD156" s="13"/>
    </row>
    <row r="157" spans="1:31" s="10" customFormat="1" ht="36" hidden="1" customHeight="1">
      <c r="A157" s="32">
        <v>26</v>
      </c>
      <c r="B157" s="53" t="s">
        <v>2523</v>
      </c>
      <c r="C157" s="48" t="s">
        <v>2524</v>
      </c>
      <c r="D157" s="48" t="s">
        <v>32</v>
      </c>
      <c r="E157" s="54" t="s">
        <v>1303</v>
      </c>
      <c r="F157" s="14">
        <v>8271589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6">
        <f t="shared" si="7"/>
        <v>1276.3061827000001</v>
      </c>
      <c r="W157" s="36">
        <v>1276</v>
      </c>
      <c r="X157" s="36">
        <f t="shared" si="8"/>
        <v>1276</v>
      </c>
      <c r="Y157" s="11" t="s">
        <v>34</v>
      </c>
      <c r="Z157" s="13">
        <v>17</v>
      </c>
      <c r="AA157" s="13">
        <v>43</v>
      </c>
      <c r="AB157" s="13">
        <v>5</v>
      </c>
      <c r="AC157" s="113" t="s">
        <v>2525</v>
      </c>
      <c r="AD157" s="113">
        <v>614</v>
      </c>
    </row>
    <row r="158" spans="1:31" s="10" customFormat="1" ht="36" hidden="1" customHeight="1">
      <c r="A158" s="32">
        <v>1</v>
      </c>
      <c r="B158" s="107" t="s">
        <v>2526</v>
      </c>
      <c r="C158" s="107" t="s">
        <v>2527</v>
      </c>
      <c r="D158" s="13" t="s">
        <v>32</v>
      </c>
      <c r="E158" s="107" t="s">
        <v>2528</v>
      </c>
      <c r="F158" s="107">
        <v>10658480</v>
      </c>
      <c r="G158" s="107"/>
      <c r="H158" s="107"/>
      <c r="I158" s="107">
        <v>172770.68</v>
      </c>
      <c r="J158" s="107">
        <v>222113.79</v>
      </c>
      <c r="K158" s="107">
        <v>130.81</v>
      </c>
      <c r="L158" s="107"/>
      <c r="M158" s="107"/>
      <c r="N158" s="107"/>
      <c r="O158" s="107"/>
      <c r="P158" s="107"/>
      <c r="Q158" s="107"/>
      <c r="R158" s="107"/>
      <c r="S158" s="107">
        <v>1011.78</v>
      </c>
      <c r="T158" s="107"/>
      <c r="U158" s="107"/>
      <c r="V158" s="16">
        <f t="shared" si="7"/>
        <v>217600.17286399999</v>
      </c>
      <c r="W158" s="115">
        <v>216479.019264</v>
      </c>
      <c r="X158" s="115">
        <f t="shared" si="8"/>
        <v>216479.019264</v>
      </c>
      <c r="Y158" s="11" t="s">
        <v>34</v>
      </c>
      <c r="Z158" s="107">
        <v>18</v>
      </c>
      <c r="AA158" s="107">
        <v>46</v>
      </c>
      <c r="AB158" s="107">
        <v>5</v>
      </c>
      <c r="AC158" s="107"/>
      <c r="AD158" s="107"/>
    </row>
    <row r="159" spans="1:31" s="10" customFormat="1" ht="36" hidden="1" customHeight="1">
      <c r="A159" s="32">
        <v>2</v>
      </c>
      <c r="B159" s="107" t="s">
        <v>2529</v>
      </c>
      <c r="C159" s="107" t="s">
        <v>2530</v>
      </c>
      <c r="D159" s="13" t="s">
        <v>32</v>
      </c>
      <c r="E159" s="107" t="s">
        <v>522</v>
      </c>
      <c r="F159" s="107">
        <v>298055150</v>
      </c>
      <c r="G159" s="107"/>
      <c r="H159" s="107"/>
      <c r="I159" s="107"/>
      <c r="J159" s="107">
        <v>400817</v>
      </c>
      <c r="K159" s="107">
        <f>1329432/1000</f>
        <v>1329.432</v>
      </c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6">
        <f t="shared" si="7"/>
        <v>247754.43028500001</v>
      </c>
      <c r="W159" s="115">
        <v>247568.309805</v>
      </c>
      <c r="X159" s="115">
        <f t="shared" si="8"/>
        <v>247568.309805</v>
      </c>
      <c r="Y159" s="11" t="s">
        <v>34</v>
      </c>
      <c r="Z159" s="107">
        <v>18</v>
      </c>
      <c r="AA159" s="107">
        <v>46</v>
      </c>
      <c r="AB159" s="107">
        <v>5</v>
      </c>
      <c r="AC159" s="107"/>
      <c r="AD159" s="107"/>
    </row>
    <row r="160" spans="1:31" s="10" customFormat="1" ht="36" hidden="1" customHeight="1">
      <c r="A160" s="32">
        <v>3</v>
      </c>
      <c r="B160" s="107" t="s">
        <v>2531</v>
      </c>
      <c r="C160" s="107" t="s">
        <v>2532</v>
      </c>
      <c r="D160" s="13" t="s">
        <v>32</v>
      </c>
      <c r="E160" s="107" t="s">
        <v>522</v>
      </c>
      <c r="F160" s="107">
        <v>137965530</v>
      </c>
      <c r="G160" s="107"/>
      <c r="H160" s="107"/>
      <c r="I160" s="107">
        <v>188118.66</v>
      </c>
      <c r="J160" s="107">
        <v>185878</v>
      </c>
      <c r="K160" s="107">
        <v>88.39</v>
      </c>
      <c r="L160" s="107"/>
      <c r="M160" s="107">
        <v>53.96</v>
      </c>
      <c r="N160" s="107"/>
      <c r="O160" s="107"/>
      <c r="P160" s="107"/>
      <c r="Q160" s="107"/>
      <c r="R160" s="107"/>
      <c r="S160" s="107"/>
      <c r="T160" s="107"/>
      <c r="U160" s="107"/>
      <c r="V160" s="16">
        <f t="shared" si="7"/>
        <v>227241.85547899999</v>
      </c>
      <c r="W160" s="115">
        <v>227229.48087900001</v>
      </c>
      <c r="X160" s="115">
        <f t="shared" si="8"/>
        <v>227229.48087900001</v>
      </c>
      <c r="Y160" s="11" t="s">
        <v>34</v>
      </c>
      <c r="Z160" s="107">
        <v>18</v>
      </c>
      <c r="AA160" s="107">
        <v>46</v>
      </c>
      <c r="AB160" s="107">
        <v>5</v>
      </c>
      <c r="AC160" s="107"/>
      <c r="AD160" s="107"/>
    </row>
    <row r="161" spans="1:31" s="10" customFormat="1" ht="36" hidden="1" customHeight="1">
      <c r="A161" s="32">
        <v>4</v>
      </c>
      <c r="B161" s="107" t="s">
        <v>2533</v>
      </c>
      <c r="C161" s="107" t="s">
        <v>2534</v>
      </c>
      <c r="D161" s="13" t="s">
        <v>32</v>
      </c>
      <c r="E161" s="107" t="s">
        <v>522</v>
      </c>
      <c r="F161" s="107">
        <v>282143886</v>
      </c>
      <c r="G161" s="107"/>
      <c r="H161" s="107"/>
      <c r="I161" s="107">
        <v>325052</v>
      </c>
      <c r="J161" s="107"/>
      <c r="K161" s="107">
        <v>3329</v>
      </c>
      <c r="L161" s="107"/>
      <c r="M161" s="107"/>
      <c r="N161" s="107"/>
      <c r="O161" s="107"/>
      <c r="P161" s="107"/>
      <c r="Q161" s="107"/>
      <c r="R161" s="107"/>
      <c r="S161" s="107">
        <v>9</v>
      </c>
      <c r="T161" s="107"/>
      <c r="U161" s="107"/>
      <c r="V161" s="16">
        <f t="shared" si="7"/>
        <v>241971.39160979996</v>
      </c>
      <c r="W161" s="115">
        <v>241495.52160979997</v>
      </c>
      <c r="X161" s="115">
        <f t="shared" si="8"/>
        <v>241495.52160979997</v>
      </c>
      <c r="Y161" s="11" t="s">
        <v>34</v>
      </c>
      <c r="Z161" s="107">
        <v>18</v>
      </c>
      <c r="AA161" s="107">
        <v>46</v>
      </c>
      <c r="AB161" s="107">
        <v>5</v>
      </c>
      <c r="AC161" s="107"/>
      <c r="AD161" s="107"/>
    </row>
    <row r="162" spans="1:31" s="10" customFormat="1" ht="36" hidden="1" customHeight="1">
      <c r="A162" s="32">
        <v>5</v>
      </c>
      <c r="B162" s="107" t="s">
        <v>2535</v>
      </c>
      <c r="C162" s="107" t="s">
        <v>2536</v>
      </c>
      <c r="D162" s="13" t="s">
        <v>32</v>
      </c>
      <c r="E162" s="107" t="s">
        <v>522</v>
      </c>
      <c r="F162" s="107">
        <v>88517600</v>
      </c>
      <c r="G162" s="107"/>
      <c r="H162" s="107">
        <v>106487</v>
      </c>
      <c r="I162" s="107"/>
      <c r="J162" s="107"/>
      <c r="K162" s="107">
        <v>1569</v>
      </c>
      <c r="L162" s="107"/>
      <c r="M162" s="107"/>
      <c r="N162" s="107"/>
      <c r="O162" s="107">
        <v>13</v>
      </c>
      <c r="P162" s="107"/>
      <c r="Q162" s="107"/>
      <c r="R162" s="107"/>
      <c r="S162" s="107"/>
      <c r="T162" s="107"/>
      <c r="U162" s="107"/>
      <c r="V162" s="16">
        <f t="shared" si="7"/>
        <v>89813.19567999999</v>
      </c>
      <c r="W162" s="115">
        <v>89590.675679999986</v>
      </c>
      <c r="X162" s="115">
        <f t="shared" si="8"/>
        <v>89590.675679999986</v>
      </c>
      <c r="Y162" s="11" t="s">
        <v>34</v>
      </c>
      <c r="Z162" s="107">
        <v>18</v>
      </c>
      <c r="AA162" s="107">
        <v>46</v>
      </c>
      <c r="AB162" s="107">
        <v>5</v>
      </c>
      <c r="AC162" s="107"/>
      <c r="AD162" s="107"/>
    </row>
    <row r="163" spans="1:31" s="10" customFormat="1" ht="36" hidden="1" customHeight="1">
      <c r="A163" s="32">
        <v>6</v>
      </c>
      <c r="B163" s="107" t="s">
        <v>2537</v>
      </c>
      <c r="C163" s="107" t="s">
        <v>2538</v>
      </c>
      <c r="D163" s="13" t="s">
        <v>32</v>
      </c>
      <c r="E163" s="107" t="s">
        <v>522</v>
      </c>
      <c r="F163" s="107">
        <v>179560757</v>
      </c>
      <c r="G163" s="107"/>
      <c r="H163" s="107">
        <v>286084</v>
      </c>
      <c r="I163" s="107"/>
      <c r="J163" s="107"/>
      <c r="K163" s="107">
        <v>181</v>
      </c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6">
        <f t="shared" si="7"/>
        <v>228149.64480509999</v>
      </c>
      <c r="W163" s="115">
        <v>228124.30480509999</v>
      </c>
      <c r="X163" s="115">
        <f t="shared" si="8"/>
        <v>228124.30480509999</v>
      </c>
      <c r="Y163" s="11" t="s">
        <v>34</v>
      </c>
      <c r="Z163" s="107">
        <v>18</v>
      </c>
      <c r="AA163" s="107">
        <v>46</v>
      </c>
      <c r="AB163" s="107">
        <v>5</v>
      </c>
      <c r="AC163" s="107"/>
      <c r="AD163" s="107"/>
    </row>
    <row r="164" spans="1:31" s="10" customFormat="1" ht="36" hidden="1" customHeight="1">
      <c r="A164" s="32">
        <v>7</v>
      </c>
      <c r="B164" s="107" t="s">
        <v>2539</v>
      </c>
      <c r="C164" s="107" t="s">
        <v>2540</v>
      </c>
      <c r="D164" s="13" t="s">
        <v>32</v>
      </c>
      <c r="E164" s="107" t="s">
        <v>2541</v>
      </c>
      <c r="F164" s="107">
        <v>18657336</v>
      </c>
      <c r="G164" s="107"/>
      <c r="H164" s="107">
        <v>2184.4</v>
      </c>
      <c r="I164" s="107"/>
      <c r="J164" s="107"/>
      <c r="K164" s="107">
        <v>60.4</v>
      </c>
      <c r="L164" s="107"/>
      <c r="M164" s="107"/>
      <c r="N164" s="107"/>
      <c r="O164" s="107">
        <v>13.4</v>
      </c>
      <c r="P164" s="107"/>
      <c r="Q164" s="107"/>
      <c r="R164" s="107"/>
      <c r="S164" s="107">
        <v>9.6999999999999993</v>
      </c>
      <c r="T164" s="107"/>
      <c r="U164" s="107"/>
      <c r="V164" s="16">
        <f t="shared" si="7"/>
        <v>4494.1579448000002</v>
      </c>
      <c r="W164" s="115">
        <v>4470</v>
      </c>
      <c r="X164" s="115">
        <f t="shared" si="8"/>
        <v>4494.1579448000002</v>
      </c>
      <c r="Y164" s="11" t="s">
        <v>51</v>
      </c>
      <c r="Z164" s="107">
        <v>18</v>
      </c>
      <c r="AA164" s="107">
        <v>46</v>
      </c>
      <c r="AB164" s="107">
        <v>5</v>
      </c>
      <c r="AC164" s="107"/>
      <c r="AD164" s="107"/>
    </row>
    <row r="165" spans="1:31" s="10" customFormat="1" ht="36" hidden="1" customHeight="1">
      <c r="A165" s="32">
        <v>8</v>
      </c>
      <c r="B165" s="107" t="s">
        <v>2542</v>
      </c>
      <c r="C165" s="107" t="s">
        <v>2543</v>
      </c>
      <c r="D165" s="13" t="s">
        <v>32</v>
      </c>
      <c r="E165" s="107" t="s">
        <v>2544</v>
      </c>
      <c r="F165" s="107">
        <v>36443040</v>
      </c>
      <c r="G165" s="107"/>
      <c r="H165" s="107"/>
      <c r="I165" s="107"/>
      <c r="J165" s="107"/>
      <c r="K165" s="107"/>
      <c r="L165" s="107"/>
      <c r="M165" s="107">
        <v>899.6</v>
      </c>
      <c r="N165" s="107"/>
      <c r="O165" s="107"/>
      <c r="P165" s="107"/>
      <c r="Q165" s="107"/>
      <c r="R165" s="107">
        <v>6.23</v>
      </c>
      <c r="S165" s="107"/>
      <c r="T165" s="107"/>
      <c r="U165" s="107"/>
      <c r="V165" s="16">
        <f t="shared" si="7"/>
        <v>6513.7706790000011</v>
      </c>
      <c r="W165" s="115">
        <v>6520.5557720000006</v>
      </c>
      <c r="X165" s="115">
        <f t="shared" si="8"/>
        <v>6520.5557720000006</v>
      </c>
      <c r="Y165" s="11" t="s">
        <v>34</v>
      </c>
      <c r="Z165" s="107">
        <v>18</v>
      </c>
      <c r="AA165" s="107">
        <v>46</v>
      </c>
      <c r="AB165" s="107">
        <v>5</v>
      </c>
      <c r="AC165" s="107"/>
      <c r="AD165" s="107"/>
    </row>
    <row r="166" spans="1:31" s="10" customFormat="1" ht="36" hidden="1" customHeight="1">
      <c r="A166" s="32">
        <v>9</v>
      </c>
      <c r="B166" s="107" t="s">
        <v>2545</v>
      </c>
      <c r="C166" s="107" t="s">
        <v>2546</v>
      </c>
      <c r="D166" s="13" t="s">
        <v>32</v>
      </c>
      <c r="E166" s="107" t="s">
        <v>2547</v>
      </c>
      <c r="F166" s="107">
        <v>25754400</v>
      </c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6">
        <f t="shared" si="7"/>
        <v>3973.9039200000002</v>
      </c>
      <c r="W166" s="115">
        <v>3973.9039200000002</v>
      </c>
      <c r="X166" s="115">
        <f t="shared" si="8"/>
        <v>3973.9039200000002</v>
      </c>
      <c r="Y166" s="11" t="s">
        <v>34</v>
      </c>
      <c r="Z166" s="107">
        <v>18</v>
      </c>
      <c r="AA166" s="107">
        <v>46</v>
      </c>
      <c r="AB166" s="107">
        <v>5</v>
      </c>
      <c r="AC166" s="107"/>
      <c r="AD166" s="107"/>
    </row>
    <row r="167" spans="1:31" s="10" customFormat="1" ht="36" hidden="1" customHeight="1">
      <c r="A167" s="32">
        <v>10</v>
      </c>
      <c r="B167" s="107" t="s">
        <v>2548</v>
      </c>
      <c r="C167" s="107" t="s">
        <v>2549</v>
      </c>
      <c r="D167" s="13" t="s">
        <v>32</v>
      </c>
      <c r="E167" s="107" t="s">
        <v>2550</v>
      </c>
      <c r="F167" s="107">
        <v>7570000</v>
      </c>
      <c r="G167" s="107"/>
      <c r="H167" s="107">
        <v>43700</v>
      </c>
      <c r="I167" s="107"/>
      <c r="J167" s="107"/>
      <c r="K167" s="107">
        <v>148.5</v>
      </c>
      <c r="L167" s="107"/>
      <c r="M167" s="107"/>
      <c r="N167" s="107"/>
      <c r="O167" s="107"/>
      <c r="P167" s="107"/>
      <c r="Q167" s="107"/>
      <c r="R167" s="107"/>
      <c r="S167" s="107">
        <v>6.1</v>
      </c>
      <c r="T167" s="107"/>
      <c r="U167" s="107"/>
      <c r="V167" s="16">
        <f t="shared" si="7"/>
        <v>31916.17</v>
      </c>
      <c r="W167" s="115">
        <v>31888.730999999996</v>
      </c>
      <c r="X167" s="115">
        <f t="shared" si="8"/>
        <v>31888.730999999996</v>
      </c>
      <c r="Y167" s="11" t="s">
        <v>34</v>
      </c>
      <c r="Z167" s="107">
        <v>18</v>
      </c>
      <c r="AA167" s="107">
        <v>46</v>
      </c>
      <c r="AB167" s="107">
        <v>5</v>
      </c>
      <c r="AC167" s="107"/>
      <c r="AD167" s="107"/>
    </row>
    <row r="168" spans="1:31" s="10" customFormat="1" ht="36" hidden="1" customHeight="1">
      <c r="A168" s="32">
        <v>11</v>
      </c>
      <c r="B168" s="107" t="s">
        <v>2551</v>
      </c>
      <c r="C168" s="107" t="s">
        <v>2552</v>
      </c>
      <c r="D168" s="13" t="s">
        <v>32</v>
      </c>
      <c r="E168" s="107" t="s">
        <v>2553</v>
      </c>
      <c r="F168" s="107"/>
      <c r="G168" s="107"/>
      <c r="H168" s="107"/>
      <c r="I168" s="107">
        <v>73023.23</v>
      </c>
      <c r="J168" s="107">
        <v>170387.53</v>
      </c>
      <c r="K168" s="107">
        <v>75.239999999999995</v>
      </c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6">
        <f t="shared" si="7"/>
        <v>129084.44779999999</v>
      </c>
      <c r="W168" s="115">
        <v>129073.9142</v>
      </c>
      <c r="X168" s="115">
        <f t="shared" si="8"/>
        <v>129073.9142</v>
      </c>
      <c r="Y168" s="11" t="s">
        <v>34</v>
      </c>
      <c r="Z168" s="107">
        <v>18</v>
      </c>
      <c r="AA168" s="107">
        <v>46</v>
      </c>
      <c r="AB168" s="107">
        <v>5</v>
      </c>
      <c r="AC168" s="107"/>
      <c r="AD168" s="107"/>
    </row>
    <row r="169" spans="1:31" s="10" customFormat="1" ht="36" hidden="1" customHeight="1">
      <c r="A169" s="32">
        <v>12</v>
      </c>
      <c r="B169" s="107" t="s">
        <v>2554</v>
      </c>
      <c r="C169" s="107" t="s">
        <v>2555</v>
      </c>
      <c r="D169" s="13" t="s">
        <v>32</v>
      </c>
      <c r="E169" s="107" t="s">
        <v>2556</v>
      </c>
      <c r="F169" s="107">
        <v>28018760</v>
      </c>
      <c r="G169" s="107"/>
      <c r="H169" s="107"/>
      <c r="I169" s="107"/>
      <c r="J169" s="107"/>
      <c r="K169" s="107">
        <v>39.6</v>
      </c>
      <c r="L169" s="107"/>
      <c r="M169" s="107"/>
      <c r="N169" s="107"/>
      <c r="O169" s="107">
        <v>50.14</v>
      </c>
      <c r="P169" s="107"/>
      <c r="Q169" s="107"/>
      <c r="R169" s="107"/>
      <c r="S169" s="107">
        <v>55.89</v>
      </c>
      <c r="T169" s="107"/>
      <c r="U169" s="107"/>
      <c r="V169" s="16">
        <f t="shared" si="7"/>
        <v>4477.2537680000005</v>
      </c>
      <c r="W169" s="115">
        <v>4348.3</v>
      </c>
      <c r="X169" s="115">
        <f t="shared" si="8"/>
        <v>4477.2537680000005</v>
      </c>
      <c r="Y169" s="11" t="s">
        <v>51</v>
      </c>
      <c r="Z169" s="107">
        <v>18</v>
      </c>
      <c r="AA169" s="107">
        <v>46</v>
      </c>
      <c r="AB169" s="107">
        <v>5</v>
      </c>
      <c r="AC169" s="107"/>
      <c r="AD169" s="107"/>
    </row>
    <row r="170" spans="1:31" s="10" customFormat="1" ht="36" hidden="1" customHeight="1">
      <c r="A170" s="32">
        <v>13</v>
      </c>
      <c r="B170" s="107" t="s">
        <v>2557</v>
      </c>
      <c r="C170" s="107" t="s">
        <v>2558</v>
      </c>
      <c r="D170" s="13" t="s">
        <v>32</v>
      </c>
      <c r="E170" s="107" t="s">
        <v>2559</v>
      </c>
      <c r="F170" s="107">
        <v>8728236</v>
      </c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6">
        <f t="shared" si="7"/>
        <v>1346.7668148</v>
      </c>
      <c r="W170" s="115">
        <v>1346.7668148</v>
      </c>
      <c r="X170" s="115">
        <f t="shared" si="8"/>
        <v>1346.7668148</v>
      </c>
      <c r="Y170" s="11" t="s">
        <v>34</v>
      </c>
      <c r="Z170" s="107">
        <v>18</v>
      </c>
      <c r="AA170" s="107">
        <v>46</v>
      </c>
      <c r="AB170" s="107">
        <v>5</v>
      </c>
      <c r="AC170" s="107" t="s">
        <v>2560</v>
      </c>
      <c r="AD170" s="107">
        <v>2079</v>
      </c>
    </row>
    <row r="171" spans="1:31" s="10" customFormat="1" ht="36" hidden="1" customHeight="1">
      <c r="A171" s="32">
        <v>14</v>
      </c>
      <c r="B171" s="107" t="s">
        <v>2561</v>
      </c>
      <c r="C171" s="107" t="s">
        <v>2562</v>
      </c>
      <c r="D171" s="13" t="s">
        <v>32</v>
      </c>
      <c r="E171" s="107" t="s">
        <v>2563</v>
      </c>
      <c r="F171" s="107">
        <v>12327864</v>
      </c>
      <c r="G171" s="107"/>
      <c r="H171" s="107"/>
      <c r="I171" s="107"/>
      <c r="J171" s="107"/>
      <c r="K171" s="107">
        <v>73.7</v>
      </c>
      <c r="L171" s="107"/>
      <c r="M171" s="107"/>
      <c r="N171" s="107"/>
      <c r="O171" s="107">
        <v>179.1</v>
      </c>
      <c r="P171" s="107"/>
      <c r="Q171" s="107"/>
      <c r="R171" s="107"/>
      <c r="S171" s="107">
        <v>723.4</v>
      </c>
      <c r="T171" s="107"/>
      <c r="U171" s="107"/>
      <c r="V171" s="16">
        <f t="shared" si="7"/>
        <v>2953.9244152000001</v>
      </c>
      <c r="W171" s="115">
        <v>2115.6984152</v>
      </c>
      <c r="X171" s="115">
        <f t="shared" si="8"/>
        <v>2115.6984152</v>
      </c>
      <c r="Y171" s="11" t="s">
        <v>34</v>
      </c>
      <c r="Z171" s="107">
        <v>18</v>
      </c>
      <c r="AA171" s="107">
        <v>46</v>
      </c>
      <c r="AB171" s="107">
        <v>5</v>
      </c>
      <c r="AC171" s="107"/>
      <c r="AD171" s="107"/>
    </row>
    <row r="172" spans="1:31" s="10" customFormat="1" ht="36" hidden="1" customHeight="1">
      <c r="A172" s="32">
        <v>15</v>
      </c>
      <c r="B172" s="107" t="s">
        <v>2564</v>
      </c>
      <c r="C172" s="107" t="s">
        <v>2565</v>
      </c>
      <c r="D172" s="13" t="s">
        <v>539</v>
      </c>
      <c r="E172" s="107" t="s">
        <v>1538</v>
      </c>
      <c r="F172" s="107">
        <v>4607690</v>
      </c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6">
        <f t="shared" si="7"/>
        <v>710.96656700000005</v>
      </c>
      <c r="W172" s="115">
        <v>710.96656700000005</v>
      </c>
      <c r="X172" s="115">
        <f t="shared" si="8"/>
        <v>710.96656700000005</v>
      </c>
      <c r="Y172" s="107" t="s">
        <v>34</v>
      </c>
      <c r="Z172" s="107">
        <v>18</v>
      </c>
      <c r="AA172" s="107">
        <v>46</v>
      </c>
      <c r="AB172" s="107">
        <v>6</v>
      </c>
      <c r="AC172" s="107"/>
      <c r="AD172" s="107"/>
      <c r="AE172" s="10">
        <f>AE171+1</f>
        <v>1</v>
      </c>
    </row>
    <row r="173" spans="1:31" s="10" customFormat="1" ht="36" hidden="1" customHeight="1">
      <c r="A173" s="32">
        <v>16</v>
      </c>
      <c r="B173" s="107" t="s">
        <v>2566</v>
      </c>
      <c r="C173" s="107" t="s">
        <v>2567</v>
      </c>
      <c r="D173" s="13" t="s">
        <v>32</v>
      </c>
      <c r="E173" s="107" t="s">
        <v>2568</v>
      </c>
      <c r="F173" s="107">
        <v>1854949</v>
      </c>
      <c r="G173" s="107"/>
      <c r="H173" s="107"/>
      <c r="I173" s="107">
        <v>6249</v>
      </c>
      <c r="J173" s="107"/>
      <c r="K173" s="107">
        <v>55</v>
      </c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6">
        <f t="shared" si="7"/>
        <v>4091.7186306999997</v>
      </c>
      <c r="W173" s="115">
        <v>4084.0186306999999</v>
      </c>
      <c r="X173" s="115">
        <f t="shared" si="8"/>
        <v>4084.0186306999999</v>
      </c>
      <c r="Y173" s="11" t="s">
        <v>34</v>
      </c>
      <c r="Z173" s="107">
        <v>18</v>
      </c>
      <c r="AA173" s="107">
        <v>46</v>
      </c>
      <c r="AB173" s="107">
        <v>5</v>
      </c>
      <c r="AC173" s="107"/>
      <c r="AD173" s="107"/>
    </row>
    <row r="174" spans="1:31" s="10" customFormat="1" ht="36" hidden="1" customHeight="1">
      <c r="A174" s="32">
        <v>1</v>
      </c>
      <c r="B174" s="77" t="s">
        <v>2569</v>
      </c>
      <c r="C174" s="77" t="s">
        <v>2570</v>
      </c>
      <c r="D174" s="116" t="s">
        <v>32</v>
      </c>
      <c r="E174" s="77" t="s">
        <v>2571</v>
      </c>
      <c r="F174" s="117">
        <v>101418787</v>
      </c>
      <c r="G174" s="29">
        <v>142856</v>
      </c>
      <c r="H174" s="118"/>
      <c r="I174" s="118"/>
      <c r="J174" s="118"/>
      <c r="K174" s="118"/>
      <c r="L174" s="119">
        <v>298.02</v>
      </c>
      <c r="M174" s="77"/>
      <c r="N174" s="118"/>
      <c r="O174" s="29"/>
      <c r="P174" s="118"/>
      <c r="Q174" s="118"/>
      <c r="R174" s="116"/>
      <c r="S174" s="118"/>
      <c r="T174" s="118"/>
      <c r="U174" s="116"/>
      <c r="V174" s="16">
        <f t="shared" si="7"/>
        <v>115648.38109169999</v>
      </c>
      <c r="W174" s="31">
        <v>112718</v>
      </c>
      <c r="X174" s="31">
        <f t="shared" si="8"/>
        <v>115648.38109169999</v>
      </c>
      <c r="Y174" s="11" t="s">
        <v>51</v>
      </c>
      <c r="Z174" s="120">
        <v>19</v>
      </c>
      <c r="AA174" s="120">
        <v>17</v>
      </c>
      <c r="AB174" s="120">
        <v>5</v>
      </c>
      <c r="AC174" s="120" t="s">
        <v>2572</v>
      </c>
      <c r="AD174" s="120">
        <v>633</v>
      </c>
    </row>
    <row r="175" spans="1:31" s="10" customFormat="1" ht="36" hidden="1" customHeight="1">
      <c r="A175" s="32">
        <v>2</v>
      </c>
      <c r="B175" s="77" t="s">
        <v>2573</v>
      </c>
      <c r="C175" s="77" t="s">
        <v>2574</v>
      </c>
      <c r="D175" s="116" t="s">
        <v>32</v>
      </c>
      <c r="E175" s="77" t="s">
        <v>2575</v>
      </c>
      <c r="F175" s="117">
        <v>110849200</v>
      </c>
      <c r="G175" s="29">
        <v>10183</v>
      </c>
      <c r="H175" s="118"/>
      <c r="I175" s="118"/>
      <c r="J175" s="118"/>
      <c r="K175" s="118"/>
      <c r="L175" s="119">
        <v>86.59</v>
      </c>
      <c r="M175" s="77"/>
      <c r="N175" s="118"/>
      <c r="O175" s="77"/>
      <c r="P175" s="118"/>
      <c r="Q175" s="118"/>
      <c r="R175" s="116"/>
      <c r="S175" s="118"/>
      <c r="T175" s="118"/>
      <c r="U175" s="116"/>
      <c r="V175" s="16">
        <f t="shared" si="7"/>
        <v>24232.207759199999</v>
      </c>
      <c r="W175" s="31">
        <v>22572</v>
      </c>
      <c r="X175" s="31">
        <f t="shared" si="8"/>
        <v>24232.207759199999</v>
      </c>
      <c r="Y175" s="11" t="s">
        <v>51</v>
      </c>
      <c r="Z175" s="120">
        <v>19</v>
      </c>
      <c r="AA175" s="120">
        <v>17</v>
      </c>
      <c r="AB175" s="120">
        <v>5</v>
      </c>
      <c r="AC175" s="120" t="s">
        <v>2576</v>
      </c>
      <c r="AD175" s="120">
        <v>2562</v>
      </c>
    </row>
    <row r="176" spans="1:31" s="10" customFormat="1" ht="36" hidden="1" customHeight="1">
      <c r="A176" s="32">
        <v>3</v>
      </c>
      <c r="B176" s="116" t="s">
        <v>2577</v>
      </c>
      <c r="C176" s="116" t="s">
        <v>2578</v>
      </c>
      <c r="D176" s="116" t="s">
        <v>32</v>
      </c>
      <c r="E176" s="120" t="s">
        <v>937</v>
      </c>
      <c r="F176" s="117">
        <v>2661601</v>
      </c>
      <c r="G176" s="29">
        <v>8760</v>
      </c>
      <c r="H176" s="118"/>
      <c r="I176" s="118"/>
      <c r="J176" s="118"/>
      <c r="K176" s="118"/>
      <c r="L176" s="119">
        <v>143.94999999999999</v>
      </c>
      <c r="M176" s="13"/>
      <c r="N176" s="77">
        <v>6.83</v>
      </c>
      <c r="O176" s="29"/>
      <c r="P176" s="118"/>
      <c r="Q176" s="118"/>
      <c r="R176" s="116"/>
      <c r="S176" s="118"/>
      <c r="T176" s="118"/>
      <c r="U176" s="120"/>
      <c r="V176" s="16">
        <f t="shared" si="7"/>
        <v>6542.8181304999998</v>
      </c>
      <c r="W176" s="31">
        <v>4924</v>
      </c>
      <c r="X176" s="31">
        <f t="shared" si="8"/>
        <v>4924</v>
      </c>
      <c r="Y176" s="11" t="s">
        <v>34</v>
      </c>
      <c r="Z176" s="120">
        <v>19</v>
      </c>
      <c r="AA176" s="120">
        <v>17</v>
      </c>
      <c r="AB176" s="120">
        <v>5</v>
      </c>
      <c r="AC176" s="120" t="s">
        <v>2579</v>
      </c>
      <c r="AD176" s="120">
        <v>636</v>
      </c>
    </row>
    <row r="177" spans="1:30" s="10" customFormat="1" ht="36" hidden="1" customHeight="1">
      <c r="A177" s="32">
        <v>4</v>
      </c>
      <c r="B177" s="77" t="s">
        <v>2580</v>
      </c>
      <c r="C177" s="116" t="s">
        <v>2581</v>
      </c>
      <c r="D177" s="116" t="s">
        <v>32</v>
      </c>
      <c r="E177" s="120" t="s">
        <v>2582</v>
      </c>
      <c r="F177" s="117">
        <v>27134501</v>
      </c>
      <c r="G177" s="29"/>
      <c r="H177" s="118"/>
      <c r="I177" s="118"/>
      <c r="J177" s="118"/>
      <c r="K177" s="118"/>
      <c r="L177" s="119"/>
      <c r="M177" s="77"/>
      <c r="N177" s="118"/>
      <c r="O177" s="29"/>
      <c r="P177" s="118"/>
      <c r="Q177" s="118"/>
      <c r="R177" s="116"/>
      <c r="S177" s="118"/>
      <c r="T177" s="118"/>
      <c r="U177" s="116"/>
      <c r="V177" s="16">
        <f t="shared" si="7"/>
        <v>4186.8535043000002</v>
      </c>
      <c r="W177" s="31">
        <v>4187</v>
      </c>
      <c r="X177" s="31">
        <f t="shared" si="8"/>
        <v>4187</v>
      </c>
      <c r="Y177" s="11" t="s">
        <v>34</v>
      </c>
      <c r="Z177" s="120">
        <v>19</v>
      </c>
      <c r="AA177" s="120">
        <v>17</v>
      </c>
      <c r="AB177" s="120">
        <v>5</v>
      </c>
      <c r="AC177" s="120" t="s">
        <v>2583</v>
      </c>
      <c r="AD177" s="120">
        <v>635</v>
      </c>
    </row>
    <row r="178" spans="1:30" s="10" customFormat="1" ht="36" hidden="1" customHeight="1">
      <c r="A178" s="32">
        <v>5</v>
      </c>
      <c r="B178" s="116" t="s">
        <v>2584</v>
      </c>
      <c r="C178" s="116" t="s">
        <v>2585</v>
      </c>
      <c r="D178" s="116" t="s">
        <v>32</v>
      </c>
      <c r="E178" s="120" t="s">
        <v>937</v>
      </c>
      <c r="F178" s="117">
        <v>996628</v>
      </c>
      <c r="G178" s="29">
        <v>4395</v>
      </c>
      <c r="H178" s="118"/>
      <c r="I178" s="118"/>
      <c r="J178" s="118"/>
      <c r="K178" s="118"/>
      <c r="L178" s="119">
        <v>61.82</v>
      </c>
      <c r="M178" s="77"/>
      <c r="N178" s="118"/>
      <c r="O178" s="29">
        <v>1.28</v>
      </c>
      <c r="P178" s="118"/>
      <c r="Q178" s="118"/>
      <c r="R178" s="116"/>
      <c r="S178" s="118"/>
      <c r="T178" s="118"/>
      <c r="U178" s="116"/>
      <c r="V178" s="16">
        <f t="shared" si="7"/>
        <v>3231.6781019999999</v>
      </c>
      <c r="W178" s="31">
        <v>2406</v>
      </c>
      <c r="X178" s="31">
        <f t="shared" si="8"/>
        <v>2406</v>
      </c>
      <c r="Y178" s="11" t="s">
        <v>34</v>
      </c>
      <c r="Z178" s="120">
        <v>19</v>
      </c>
      <c r="AA178" s="120">
        <v>17</v>
      </c>
      <c r="AB178" s="120">
        <v>5</v>
      </c>
      <c r="AC178" s="120" t="s">
        <v>2586</v>
      </c>
      <c r="AD178" s="120">
        <v>637</v>
      </c>
    </row>
    <row r="179" spans="1:30" s="10" customFormat="1" ht="36" hidden="1" customHeight="1">
      <c r="A179" s="32">
        <v>6</v>
      </c>
      <c r="B179" s="120" t="s">
        <v>2587</v>
      </c>
      <c r="C179" s="120" t="s">
        <v>2588</v>
      </c>
      <c r="D179" s="120" t="s">
        <v>32</v>
      </c>
      <c r="E179" s="120" t="s">
        <v>2589</v>
      </c>
      <c r="F179" s="120">
        <v>10187278</v>
      </c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6">
        <f t="shared" si="7"/>
        <v>1571.8969954000002</v>
      </c>
      <c r="W179" s="31"/>
      <c r="X179" s="31">
        <f t="shared" si="8"/>
        <v>1571.8969954000002</v>
      </c>
      <c r="Y179" s="11" t="s">
        <v>51</v>
      </c>
      <c r="Z179" s="120">
        <v>19</v>
      </c>
      <c r="AA179" s="120">
        <v>17</v>
      </c>
      <c r="AB179" s="120">
        <v>5</v>
      </c>
      <c r="AC179" s="120"/>
      <c r="AD179" s="120"/>
    </row>
    <row r="180" spans="1:30" s="10" customFormat="1" ht="36" hidden="1" customHeight="1">
      <c r="A180" s="32">
        <v>1</v>
      </c>
      <c r="B180" s="121" t="s">
        <v>2590</v>
      </c>
      <c r="C180" s="121" t="s">
        <v>2591</v>
      </c>
      <c r="D180" s="47" t="s">
        <v>32</v>
      </c>
      <c r="E180" s="121" t="s">
        <v>2592</v>
      </c>
      <c r="F180" s="122">
        <v>15916046</v>
      </c>
      <c r="G180" s="49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16">
        <f t="shared" si="7"/>
        <v>2455.8458978000003</v>
      </c>
      <c r="W180" s="122">
        <v>2455.8458978000003</v>
      </c>
      <c r="X180" s="122">
        <f t="shared" si="8"/>
        <v>2455.8458978000003</v>
      </c>
      <c r="Y180" s="11" t="s">
        <v>34</v>
      </c>
      <c r="Z180" s="121">
        <v>20</v>
      </c>
      <c r="AA180" s="121">
        <v>8</v>
      </c>
      <c r="AB180" s="121">
        <v>5</v>
      </c>
      <c r="AC180" s="121"/>
      <c r="AD180" s="121"/>
    </row>
    <row r="181" spans="1:30" s="10" customFormat="1" ht="36" hidden="1" customHeight="1">
      <c r="A181" s="32">
        <v>2</v>
      </c>
      <c r="B181" s="121" t="s">
        <v>2593</v>
      </c>
      <c r="C181" s="121" t="s">
        <v>2594</v>
      </c>
      <c r="D181" s="47" t="s">
        <v>32</v>
      </c>
      <c r="E181" s="121" t="s">
        <v>2592</v>
      </c>
      <c r="F181" s="122">
        <v>6714571</v>
      </c>
      <c r="G181" s="49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16">
        <f t="shared" si="7"/>
        <v>1036.0583053</v>
      </c>
      <c r="W181" s="122">
        <v>1036.0583053</v>
      </c>
      <c r="X181" s="122">
        <f t="shared" si="8"/>
        <v>1036.0583053</v>
      </c>
      <c r="Y181" s="11" t="s">
        <v>34</v>
      </c>
      <c r="Z181" s="121">
        <v>20</v>
      </c>
      <c r="AA181" s="121">
        <v>8</v>
      </c>
      <c r="AB181" s="121">
        <v>5</v>
      </c>
      <c r="AC181" s="121"/>
      <c r="AD181" s="121"/>
    </row>
    <row r="182" spans="1:30" s="10" customFormat="1" ht="36" hidden="1" customHeight="1">
      <c r="A182" s="32">
        <v>1</v>
      </c>
      <c r="B182" s="47" t="s">
        <v>2595</v>
      </c>
      <c r="C182" s="47" t="s">
        <v>2596</v>
      </c>
      <c r="D182" s="47" t="s">
        <v>32</v>
      </c>
      <c r="E182" s="49" t="s">
        <v>2597</v>
      </c>
      <c r="F182" s="111">
        <v>34160000</v>
      </c>
      <c r="G182" s="111">
        <v>29972</v>
      </c>
      <c r="H182" s="47"/>
      <c r="I182" s="47"/>
      <c r="J182" s="47"/>
      <c r="K182" s="47">
        <v>460</v>
      </c>
      <c r="L182" s="47"/>
      <c r="M182" s="47"/>
      <c r="N182" s="47"/>
      <c r="O182" s="47">
        <v>6.88</v>
      </c>
      <c r="P182" s="47"/>
      <c r="Q182" s="47"/>
      <c r="R182" s="47"/>
      <c r="S182" s="47"/>
      <c r="T182" s="47"/>
      <c r="U182" s="47"/>
      <c r="V182" s="16">
        <f t="shared" si="7"/>
        <v>26727.711999999996</v>
      </c>
      <c r="W182" s="111">
        <v>28226.312000000002</v>
      </c>
      <c r="X182" s="111">
        <f t="shared" si="8"/>
        <v>28226.312000000002</v>
      </c>
      <c r="Y182" s="11" t="s">
        <v>34</v>
      </c>
      <c r="Z182" s="47">
        <v>21</v>
      </c>
      <c r="AA182" s="47">
        <v>22</v>
      </c>
      <c r="AB182" s="47">
        <v>5</v>
      </c>
      <c r="AC182" s="47" t="s">
        <v>2598</v>
      </c>
      <c r="AD182" s="47">
        <v>3239</v>
      </c>
    </row>
    <row r="183" spans="1:30" s="10" customFormat="1" ht="36" hidden="1" customHeight="1">
      <c r="A183" s="32">
        <v>1</v>
      </c>
      <c r="B183" s="123" t="s">
        <v>2599</v>
      </c>
      <c r="C183" s="123" t="s">
        <v>2600</v>
      </c>
      <c r="D183" s="48" t="s">
        <v>32</v>
      </c>
      <c r="E183" s="123" t="s">
        <v>1591</v>
      </c>
      <c r="F183" s="124">
        <v>13342300</v>
      </c>
      <c r="G183" s="49"/>
      <c r="H183" s="47"/>
      <c r="I183" s="47"/>
      <c r="J183" s="47"/>
      <c r="K183" s="47"/>
      <c r="L183" s="47"/>
      <c r="M183" s="47"/>
      <c r="N183" s="47"/>
      <c r="O183" s="48">
        <v>77</v>
      </c>
      <c r="P183" s="47"/>
      <c r="Q183" s="47"/>
      <c r="R183" s="47"/>
      <c r="S183" s="47"/>
      <c r="T183" s="47"/>
      <c r="U183" s="47"/>
      <c r="V183" s="16">
        <f t="shared" ref="V183:V246" si="9">0.0001543*F183+0.7*G183+ 0.7*H183+0.6*I183+0.5*J183+1.02*K183+0.00088*L183+0.99*M183+0.00094*N183+1.05*O183+0.00083*P183+1.09*Q183+0.0009*R183+1.09*S183+1*T183+0*U183</f>
        <v>2139.5668900000001</v>
      </c>
      <c r="W183" s="125">
        <v>2139.5700000000002</v>
      </c>
      <c r="X183" s="125">
        <f t="shared" si="8"/>
        <v>2139.5700000000002</v>
      </c>
      <c r="Y183" s="11" t="s">
        <v>34</v>
      </c>
      <c r="Z183" s="48">
        <v>22</v>
      </c>
      <c r="AA183" s="48">
        <v>38</v>
      </c>
      <c r="AB183" s="48">
        <v>5</v>
      </c>
      <c r="AC183" s="48" t="s">
        <v>2601</v>
      </c>
      <c r="AD183" s="48">
        <v>2614</v>
      </c>
    </row>
    <row r="184" spans="1:30" s="10" customFormat="1" ht="36" hidden="1" customHeight="1">
      <c r="A184" s="32">
        <v>2</v>
      </c>
      <c r="B184" s="123" t="s">
        <v>2602</v>
      </c>
      <c r="C184" s="123" t="s">
        <v>2603</v>
      </c>
      <c r="D184" s="48" t="s">
        <v>32</v>
      </c>
      <c r="E184" s="123" t="s">
        <v>1591</v>
      </c>
      <c r="F184" s="124">
        <v>22133520</v>
      </c>
      <c r="G184" s="49"/>
      <c r="H184" s="47"/>
      <c r="I184" s="47"/>
      <c r="J184" s="47"/>
      <c r="K184" s="47"/>
      <c r="L184" s="47"/>
      <c r="M184" s="47"/>
      <c r="N184" s="47"/>
      <c r="O184" s="48">
        <v>48.46</v>
      </c>
      <c r="P184" s="47"/>
      <c r="Q184" s="47"/>
      <c r="R184" s="47"/>
      <c r="S184" s="47"/>
      <c r="T184" s="47"/>
      <c r="U184" s="47"/>
      <c r="V184" s="16">
        <f t="shared" si="9"/>
        <v>3466.0851360000001</v>
      </c>
      <c r="W184" s="125">
        <v>3466.09</v>
      </c>
      <c r="X184" s="125">
        <f t="shared" si="8"/>
        <v>3466.09</v>
      </c>
      <c r="Y184" s="11" t="s">
        <v>34</v>
      </c>
      <c r="Z184" s="48">
        <v>22</v>
      </c>
      <c r="AA184" s="48">
        <v>38</v>
      </c>
      <c r="AB184" s="48">
        <v>5</v>
      </c>
      <c r="AC184" s="48" t="s">
        <v>2604</v>
      </c>
      <c r="AD184" s="48">
        <v>2615</v>
      </c>
    </row>
    <row r="185" spans="1:30" s="10" customFormat="1" ht="36" hidden="1" customHeight="1">
      <c r="A185" s="32">
        <v>1</v>
      </c>
      <c r="B185" s="53" t="s">
        <v>2605</v>
      </c>
      <c r="C185" s="11" t="s">
        <v>2606</v>
      </c>
      <c r="D185" s="48" t="s">
        <v>32</v>
      </c>
      <c r="E185" s="11" t="s">
        <v>2607</v>
      </c>
      <c r="F185" s="126">
        <v>26152195</v>
      </c>
      <c r="G185" s="86"/>
      <c r="H185" s="13"/>
      <c r="I185" s="13"/>
      <c r="J185" s="13"/>
      <c r="K185" s="13"/>
      <c r="L185" s="81">
        <v>970000</v>
      </c>
      <c r="M185" s="87"/>
      <c r="N185" s="86"/>
      <c r="O185" s="86"/>
      <c r="P185" s="88"/>
      <c r="Q185" s="87"/>
      <c r="R185" s="87"/>
      <c r="S185" s="86"/>
      <c r="T185" s="86"/>
      <c r="U185" s="86"/>
      <c r="V185" s="16">
        <f t="shared" si="9"/>
        <v>4888.8836885000001</v>
      </c>
      <c r="W185" s="111">
        <v>4889</v>
      </c>
      <c r="X185" s="111">
        <f t="shared" si="8"/>
        <v>4889</v>
      </c>
      <c r="Y185" s="11" t="s">
        <v>34</v>
      </c>
      <c r="Z185" s="127">
        <v>23</v>
      </c>
      <c r="AA185" s="127">
        <v>26</v>
      </c>
      <c r="AB185" s="127">
        <v>5</v>
      </c>
      <c r="AC185" s="127" t="s">
        <v>2608</v>
      </c>
      <c r="AD185" s="127">
        <v>3261</v>
      </c>
    </row>
    <row r="186" spans="1:30" s="10" customFormat="1" ht="36" hidden="1" customHeight="1">
      <c r="A186" s="32">
        <v>2</v>
      </c>
      <c r="B186" s="53" t="s">
        <v>2609</v>
      </c>
      <c r="C186" s="47" t="s">
        <v>2610</v>
      </c>
      <c r="D186" s="48" t="s">
        <v>32</v>
      </c>
      <c r="E186" s="47" t="s">
        <v>2611</v>
      </c>
      <c r="F186" s="128">
        <v>52012001</v>
      </c>
      <c r="G186" s="74">
        <v>6900</v>
      </c>
      <c r="H186" s="13"/>
      <c r="I186" s="13"/>
      <c r="J186" s="13"/>
      <c r="K186" s="13"/>
      <c r="L186" s="74">
        <v>3440</v>
      </c>
      <c r="M186" s="87"/>
      <c r="N186" s="86"/>
      <c r="O186" s="86"/>
      <c r="P186" s="88"/>
      <c r="Q186" s="87"/>
      <c r="R186" s="87"/>
      <c r="S186" s="86"/>
      <c r="T186" s="86"/>
      <c r="U186" s="86"/>
      <c r="V186" s="16">
        <f t="shared" si="9"/>
        <v>12858.478954300001</v>
      </c>
      <c r="W186" s="111">
        <v>12858</v>
      </c>
      <c r="X186" s="111">
        <f t="shared" si="8"/>
        <v>12858</v>
      </c>
      <c r="Y186" s="11" t="s">
        <v>34</v>
      </c>
      <c r="Z186" s="127">
        <v>23</v>
      </c>
      <c r="AA186" s="127">
        <v>26</v>
      </c>
      <c r="AB186" s="127">
        <v>5</v>
      </c>
      <c r="AC186" s="127" t="s">
        <v>2612</v>
      </c>
      <c r="AD186" s="127">
        <v>3262</v>
      </c>
    </row>
    <row r="187" spans="1:30" s="10" customFormat="1" ht="36" hidden="1" customHeight="1">
      <c r="A187" s="32">
        <v>3</v>
      </c>
      <c r="B187" s="53" t="s">
        <v>2613</v>
      </c>
      <c r="C187" s="47" t="s">
        <v>2614</v>
      </c>
      <c r="D187" s="48" t="s">
        <v>32</v>
      </c>
      <c r="E187" s="11" t="s">
        <v>2615</v>
      </c>
      <c r="F187" s="128">
        <v>723786</v>
      </c>
      <c r="G187" s="74">
        <v>1260</v>
      </c>
      <c r="H187" s="13"/>
      <c r="I187" s="13"/>
      <c r="J187" s="13"/>
      <c r="K187" s="13"/>
      <c r="L187" s="74">
        <v>84142</v>
      </c>
      <c r="M187" s="129"/>
      <c r="N187" s="74"/>
      <c r="O187" s="86"/>
      <c r="P187" s="74">
        <v>5473</v>
      </c>
      <c r="Q187" s="129"/>
      <c r="R187" s="87"/>
      <c r="S187" s="86"/>
      <c r="T187" s="86"/>
      <c r="U187" s="86"/>
      <c r="V187" s="16">
        <f t="shared" si="9"/>
        <v>1072.2677298000001</v>
      </c>
      <c r="W187" s="111">
        <v>1072</v>
      </c>
      <c r="X187" s="111">
        <f t="shared" si="8"/>
        <v>1072</v>
      </c>
      <c r="Y187" s="11" t="s">
        <v>34</v>
      </c>
      <c r="Z187" s="127">
        <v>23</v>
      </c>
      <c r="AA187" s="127">
        <v>26</v>
      </c>
      <c r="AB187" s="127">
        <v>5</v>
      </c>
      <c r="AC187" s="127" t="s">
        <v>2616</v>
      </c>
      <c r="AD187" s="127">
        <v>3263</v>
      </c>
    </row>
    <row r="188" spans="1:30" s="10" customFormat="1" ht="36" hidden="1" customHeight="1">
      <c r="A188" s="32">
        <v>1</v>
      </c>
      <c r="B188" s="11" t="s">
        <v>2617</v>
      </c>
      <c r="C188" s="11" t="s">
        <v>2618</v>
      </c>
      <c r="D188" s="11" t="s">
        <v>32</v>
      </c>
      <c r="E188" s="11" t="s">
        <v>2619</v>
      </c>
      <c r="F188" s="19">
        <v>2187207</v>
      </c>
      <c r="G188" s="86"/>
      <c r="H188" s="13"/>
      <c r="I188" s="13"/>
      <c r="J188" s="130">
        <v>12861.17</v>
      </c>
      <c r="K188" s="131">
        <v>65.814999999999998</v>
      </c>
      <c r="L188" s="86"/>
      <c r="M188" s="87"/>
      <c r="N188" s="86"/>
      <c r="O188" s="86"/>
      <c r="P188" s="88"/>
      <c r="Q188" s="87"/>
      <c r="R188" s="87"/>
      <c r="S188" s="86"/>
      <c r="T188" s="86"/>
      <c r="U188" s="86"/>
      <c r="V188" s="16">
        <f t="shared" si="9"/>
        <v>6835.2023400999997</v>
      </c>
      <c r="W188" s="111">
        <v>6835.2023400999997</v>
      </c>
      <c r="X188" s="111">
        <f t="shared" si="8"/>
        <v>6835.2023400999997</v>
      </c>
      <c r="Y188" s="11" t="s">
        <v>34</v>
      </c>
      <c r="Z188" s="13">
        <v>24</v>
      </c>
      <c r="AA188" s="13">
        <v>64</v>
      </c>
      <c r="AB188" s="13">
        <v>5</v>
      </c>
      <c r="AC188" s="38" t="s">
        <v>2620</v>
      </c>
      <c r="AD188" s="35">
        <v>641</v>
      </c>
    </row>
    <row r="189" spans="1:30" s="10" customFormat="1" ht="36" hidden="1" customHeight="1">
      <c r="A189" s="32">
        <v>2</v>
      </c>
      <c r="B189" s="11" t="s">
        <v>2621</v>
      </c>
      <c r="C189" s="11" t="s">
        <v>2622</v>
      </c>
      <c r="D189" s="11" t="s">
        <v>32</v>
      </c>
      <c r="E189" s="11" t="s">
        <v>948</v>
      </c>
      <c r="F189" s="19">
        <v>4964200</v>
      </c>
      <c r="G189" s="86"/>
      <c r="H189" s="13"/>
      <c r="I189" s="13"/>
      <c r="J189" s="130">
        <f>140012+3863</f>
        <v>143875</v>
      </c>
      <c r="K189" s="13"/>
      <c r="L189" s="86"/>
      <c r="M189" s="87"/>
      <c r="N189" s="86"/>
      <c r="O189" s="86"/>
      <c r="P189" s="130">
        <f>9850/1000</f>
        <v>9.85</v>
      </c>
      <c r="Q189" s="87"/>
      <c r="R189" s="87"/>
      <c r="S189" s="86"/>
      <c r="T189" s="86"/>
      <c r="U189" s="86"/>
      <c r="V189" s="16">
        <f t="shared" si="9"/>
        <v>72703.4842355</v>
      </c>
      <c r="W189" s="111">
        <v>72738.538759999996</v>
      </c>
      <c r="X189" s="111">
        <f t="shared" si="8"/>
        <v>72703.4842355</v>
      </c>
      <c r="Y189" s="11" t="s">
        <v>51</v>
      </c>
      <c r="Z189" s="13">
        <v>24</v>
      </c>
      <c r="AA189" s="13">
        <v>64</v>
      </c>
      <c r="AB189" s="13">
        <v>5</v>
      </c>
      <c r="AC189" s="38" t="s">
        <v>2623</v>
      </c>
      <c r="AD189" s="35">
        <v>643</v>
      </c>
    </row>
    <row r="190" spans="1:30" s="10" customFormat="1" ht="36" hidden="1" customHeight="1">
      <c r="A190" s="32">
        <v>3</v>
      </c>
      <c r="B190" s="11" t="s">
        <v>2624</v>
      </c>
      <c r="C190" s="11" t="s">
        <v>2625</v>
      </c>
      <c r="D190" s="11" t="s">
        <v>32</v>
      </c>
      <c r="E190" s="11" t="s">
        <v>522</v>
      </c>
      <c r="F190" s="19">
        <v>68015420</v>
      </c>
      <c r="G190" s="86"/>
      <c r="H190" s="13"/>
      <c r="I190" s="130">
        <v>70083</v>
      </c>
      <c r="J190" s="47">
        <v>21737</v>
      </c>
      <c r="K190" s="47">
        <v>185.25</v>
      </c>
      <c r="L190" s="86"/>
      <c r="M190" s="87"/>
      <c r="N190" s="86"/>
      <c r="O190" s="86"/>
      <c r="P190" s="88"/>
      <c r="Q190" s="87"/>
      <c r="R190" s="87"/>
      <c r="S190" s="86"/>
      <c r="T190" s="86"/>
      <c r="U190" s="86"/>
      <c r="V190" s="16">
        <f t="shared" si="9"/>
        <v>63602.034306000001</v>
      </c>
      <c r="W190" s="111">
        <v>63602.029205999999</v>
      </c>
      <c r="X190" s="111">
        <f t="shared" si="8"/>
        <v>63602.034306000001</v>
      </c>
      <c r="Y190" s="11" t="s">
        <v>51</v>
      </c>
      <c r="Z190" s="13">
        <v>24</v>
      </c>
      <c r="AA190" s="13">
        <v>64</v>
      </c>
      <c r="AB190" s="13">
        <v>5</v>
      </c>
      <c r="AC190" s="38" t="s">
        <v>2626</v>
      </c>
      <c r="AD190" s="35">
        <v>644</v>
      </c>
    </row>
    <row r="191" spans="1:30" s="10" customFormat="1" ht="36" hidden="1" customHeight="1">
      <c r="A191" s="32">
        <v>4</v>
      </c>
      <c r="B191" s="11" t="s">
        <v>2627</v>
      </c>
      <c r="C191" s="11" t="s">
        <v>2628</v>
      </c>
      <c r="D191" s="11" t="s">
        <v>32</v>
      </c>
      <c r="E191" s="11" t="s">
        <v>2629</v>
      </c>
      <c r="F191" s="19">
        <v>158275816</v>
      </c>
      <c r="G191" s="13"/>
      <c r="H191" s="13"/>
      <c r="I191" s="13"/>
      <c r="J191" s="130">
        <v>69605</v>
      </c>
      <c r="K191" s="132">
        <v>87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6">
        <f t="shared" si="9"/>
        <v>59313.198408799995</v>
      </c>
      <c r="W191" s="111">
        <v>59313.198408799995</v>
      </c>
      <c r="X191" s="111">
        <f t="shared" si="8"/>
        <v>59313.198408799995</v>
      </c>
      <c r="Y191" s="11" t="s">
        <v>34</v>
      </c>
      <c r="Z191" s="13">
        <v>24</v>
      </c>
      <c r="AA191" s="13">
        <v>64</v>
      </c>
      <c r="AB191" s="13">
        <v>5</v>
      </c>
      <c r="AC191" s="38" t="s">
        <v>2630</v>
      </c>
      <c r="AD191" s="35">
        <v>645</v>
      </c>
    </row>
    <row r="192" spans="1:30" s="10" customFormat="1" ht="36" hidden="1" customHeight="1">
      <c r="A192" s="32">
        <v>5</v>
      </c>
      <c r="B192" s="11" t="s">
        <v>2631</v>
      </c>
      <c r="C192" s="11" t="s">
        <v>2625</v>
      </c>
      <c r="D192" s="11" t="s">
        <v>32</v>
      </c>
      <c r="E192" s="11" t="s">
        <v>522</v>
      </c>
      <c r="F192" s="19">
        <v>12171220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6">
        <f t="shared" si="9"/>
        <v>1878.0192460000001</v>
      </c>
      <c r="W192" s="111">
        <v>1878</v>
      </c>
      <c r="X192" s="111">
        <f t="shared" si="8"/>
        <v>1878.0192460000001</v>
      </c>
      <c r="Y192" s="11" t="s">
        <v>51</v>
      </c>
      <c r="Z192" s="13">
        <v>24</v>
      </c>
      <c r="AA192" s="13">
        <v>64</v>
      </c>
      <c r="AB192" s="13">
        <v>5</v>
      </c>
      <c r="AC192" s="38" t="s">
        <v>2632</v>
      </c>
      <c r="AD192" s="35">
        <v>646</v>
      </c>
    </row>
    <row r="193" spans="1:31" s="10" customFormat="1" ht="36" hidden="1" customHeight="1">
      <c r="A193" s="32">
        <v>6</v>
      </c>
      <c r="B193" s="11" t="s">
        <v>2633</v>
      </c>
      <c r="C193" s="11" t="s">
        <v>2634</v>
      </c>
      <c r="D193" s="11" t="s">
        <v>32</v>
      </c>
      <c r="E193" s="11" t="s">
        <v>2635</v>
      </c>
      <c r="F193" s="19">
        <v>27024200</v>
      </c>
      <c r="G193" s="130">
        <v>3597</v>
      </c>
      <c r="H193" s="13"/>
      <c r="I193" s="13"/>
      <c r="J193" s="13"/>
      <c r="K193" s="133">
        <v>24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6">
        <f t="shared" si="9"/>
        <v>6712.2140599999993</v>
      </c>
      <c r="W193" s="111">
        <v>6712.2140599999993</v>
      </c>
      <c r="X193" s="111">
        <f t="shared" si="8"/>
        <v>6712.2140599999993</v>
      </c>
      <c r="Y193" s="11" t="s">
        <v>34</v>
      </c>
      <c r="Z193" s="13">
        <v>24</v>
      </c>
      <c r="AA193" s="13">
        <v>64</v>
      </c>
      <c r="AB193" s="13">
        <v>5</v>
      </c>
      <c r="AC193" s="38" t="s">
        <v>2636</v>
      </c>
      <c r="AD193" s="35">
        <v>647</v>
      </c>
    </row>
    <row r="194" spans="1:31" s="10" customFormat="1" ht="36" hidden="1" customHeight="1">
      <c r="A194" s="32">
        <v>7</v>
      </c>
      <c r="B194" s="11" t="s">
        <v>2637</v>
      </c>
      <c r="C194" s="11" t="s">
        <v>2638</v>
      </c>
      <c r="D194" s="11" t="s">
        <v>32</v>
      </c>
      <c r="E194" s="11" t="s">
        <v>2639</v>
      </c>
      <c r="F194" s="19">
        <v>60000000</v>
      </c>
      <c r="G194" s="130">
        <f>24000+64760</f>
        <v>88760</v>
      </c>
      <c r="H194" s="13"/>
      <c r="I194" s="13"/>
      <c r="J194" s="13"/>
      <c r="K194" s="130">
        <v>360</v>
      </c>
      <c r="L194" s="13"/>
      <c r="M194" s="13"/>
      <c r="N194" s="13"/>
      <c r="O194" s="13"/>
      <c r="P194" s="133">
        <v>30</v>
      </c>
      <c r="Q194" s="13"/>
      <c r="R194" s="13"/>
      <c r="S194" s="13"/>
      <c r="T194" s="13"/>
      <c r="U194" s="13"/>
      <c r="V194" s="16">
        <f t="shared" si="9"/>
        <v>71757.224900000001</v>
      </c>
      <c r="W194" s="111">
        <v>71788.7</v>
      </c>
      <c r="X194" s="111">
        <f t="shared" ref="X194:X226" si="10">IF(Y194="EVN",V194,W194)</f>
        <v>71788.7</v>
      </c>
      <c r="Y194" s="11" t="s">
        <v>34</v>
      </c>
      <c r="Z194" s="13">
        <v>24</v>
      </c>
      <c r="AA194" s="13">
        <v>64</v>
      </c>
      <c r="AB194" s="13">
        <v>5</v>
      </c>
      <c r="AC194" s="13"/>
      <c r="AD194" s="13"/>
    </row>
    <row r="195" spans="1:31" s="10" customFormat="1" ht="36" hidden="1" customHeight="1">
      <c r="A195" s="32">
        <v>1</v>
      </c>
      <c r="B195" s="77" t="s">
        <v>2640</v>
      </c>
      <c r="C195" s="77" t="s">
        <v>2641</v>
      </c>
      <c r="D195" s="116" t="s">
        <v>32</v>
      </c>
      <c r="E195" s="77" t="s">
        <v>588</v>
      </c>
      <c r="F195" s="117">
        <v>6882524</v>
      </c>
      <c r="G195" s="29"/>
      <c r="H195" s="118"/>
      <c r="I195" s="118"/>
      <c r="J195" s="118"/>
      <c r="K195" s="119">
        <v>14</v>
      </c>
      <c r="L195" s="118"/>
      <c r="M195" s="77"/>
      <c r="N195" s="118"/>
      <c r="O195" s="29">
        <v>4</v>
      </c>
      <c r="P195" s="118"/>
      <c r="Q195" s="118"/>
      <c r="R195" s="116"/>
      <c r="S195" s="118"/>
      <c r="T195" s="118"/>
      <c r="U195" s="116"/>
      <c r="V195" s="16">
        <f t="shared" si="9"/>
        <v>1080.4534532</v>
      </c>
      <c r="W195" s="31">
        <v>1080.4534532</v>
      </c>
      <c r="X195" s="31">
        <f t="shared" si="10"/>
        <v>1080.4534532</v>
      </c>
      <c r="Y195" s="11" t="s">
        <v>34</v>
      </c>
      <c r="Z195" s="77">
        <v>25</v>
      </c>
      <c r="AA195" s="77">
        <v>39</v>
      </c>
      <c r="AB195" s="77">
        <v>5</v>
      </c>
      <c r="AC195" s="134" t="s">
        <v>2642</v>
      </c>
      <c r="AD195" s="134">
        <v>2566</v>
      </c>
    </row>
    <row r="196" spans="1:31" s="10" customFormat="1" ht="36" hidden="1" customHeight="1">
      <c r="A196" s="32">
        <v>2</v>
      </c>
      <c r="B196" s="77" t="s">
        <v>2643</v>
      </c>
      <c r="C196" s="77" t="s">
        <v>2644</v>
      </c>
      <c r="D196" s="116" t="s">
        <v>32</v>
      </c>
      <c r="E196" s="77" t="s">
        <v>1717</v>
      </c>
      <c r="F196" s="117">
        <v>230157300</v>
      </c>
      <c r="G196" s="29">
        <v>215591</v>
      </c>
      <c r="H196" s="118"/>
      <c r="I196" s="118"/>
      <c r="J196" s="118"/>
      <c r="K196" s="119">
        <v>320</v>
      </c>
      <c r="L196" s="118"/>
      <c r="M196" s="77"/>
      <c r="N196" s="118"/>
      <c r="O196" s="77"/>
      <c r="P196" s="118"/>
      <c r="Q196" s="118"/>
      <c r="R196" s="116"/>
      <c r="S196" s="118"/>
      <c r="T196" s="118"/>
      <c r="U196" s="116"/>
      <c r="V196" s="16">
        <f t="shared" si="9"/>
        <v>186753.37138999999</v>
      </c>
      <c r="W196" s="31">
        <v>186695</v>
      </c>
      <c r="X196" s="31">
        <f t="shared" si="10"/>
        <v>186753.37138999999</v>
      </c>
      <c r="Y196" s="11" t="s">
        <v>51</v>
      </c>
      <c r="Z196" s="77">
        <v>25</v>
      </c>
      <c r="AA196" s="77">
        <v>39</v>
      </c>
      <c r="AB196" s="77">
        <v>5</v>
      </c>
      <c r="AC196" s="134" t="s">
        <v>2645</v>
      </c>
      <c r="AD196" s="134">
        <v>2567</v>
      </c>
    </row>
    <row r="197" spans="1:31" s="10" customFormat="1" ht="36" hidden="1" customHeight="1">
      <c r="A197" s="32">
        <v>3</v>
      </c>
      <c r="B197" s="116" t="s">
        <v>2646</v>
      </c>
      <c r="C197" s="116" t="s">
        <v>2647</v>
      </c>
      <c r="D197" s="116" t="s">
        <v>32</v>
      </c>
      <c r="E197" s="120" t="s">
        <v>1463</v>
      </c>
      <c r="F197" s="117">
        <v>41522477</v>
      </c>
      <c r="G197" s="29">
        <v>258</v>
      </c>
      <c r="H197" s="118"/>
      <c r="I197" s="118"/>
      <c r="J197" s="118"/>
      <c r="K197" s="119">
        <v>1136</v>
      </c>
      <c r="L197" s="118"/>
      <c r="M197" s="77">
        <v>1838</v>
      </c>
      <c r="N197" s="118"/>
      <c r="O197" s="29">
        <f>11*0.83/1.05</f>
        <v>8.6952380952380945</v>
      </c>
      <c r="P197" s="118"/>
      <c r="Q197" s="118"/>
      <c r="R197" s="116">
        <v>19.899999999999999</v>
      </c>
      <c r="S197" s="118"/>
      <c r="T197" s="118"/>
      <c r="U197" s="120">
        <v>4655</v>
      </c>
      <c r="V197" s="16">
        <f t="shared" si="9"/>
        <v>9575.0061110999995</v>
      </c>
      <c r="W197" s="31">
        <v>13088</v>
      </c>
      <c r="X197" s="31">
        <f t="shared" si="10"/>
        <v>13088</v>
      </c>
      <c r="Y197" s="11" t="s">
        <v>34</v>
      </c>
      <c r="Z197" s="77">
        <v>25</v>
      </c>
      <c r="AA197" s="77">
        <v>39</v>
      </c>
      <c r="AB197" s="77">
        <v>5</v>
      </c>
      <c r="AC197" s="134" t="s">
        <v>2648</v>
      </c>
      <c r="AD197" s="134">
        <v>651</v>
      </c>
    </row>
    <row r="198" spans="1:31" s="10" customFormat="1" ht="36" hidden="1" customHeight="1">
      <c r="A198" s="32">
        <v>4</v>
      </c>
      <c r="B198" s="77" t="s">
        <v>2649</v>
      </c>
      <c r="C198" s="116" t="s">
        <v>2647</v>
      </c>
      <c r="D198" s="116" t="s">
        <v>32</v>
      </c>
      <c r="E198" s="120" t="s">
        <v>1467</v>
      </c>
      <c r="F198" s="117">
        <v>96907615</v>
      </c>
      <c r="G198" s="29">
        <v>11896</v>
      </c>
      <c r="H198" s="118"/>
      <c r="I198" s="118"/>
      <c r="J198" s="118"/>
      <c r="K198" s="119">
        <v>43</v>
      </c>
      <c r="L198" s="118"/>
      <c r="M198" s="77"/>
      <c r="N198" s="118"/>
      <c r="O198" s="29"/>
      <c r="P198" s="118"/>
      <c r="Q198" s="118"/>
      <c r="R198" s="116"/>
      <c r="S198" s="118"/>
      <c r="T198" s="118"/>
      <c r="U198" s="116"/>
      <c r="V198" s="16">
        <f t="shared" si="9"/>
        <v>23323.904994500001</v>
      </c>
      <c r="W198" s="31">
        <v>23239</v>
      </c>
      <c r="X198" s="31">
        <f t="shared" si="10"/>
        <v>23323.904994500001</v>
      </c>
      <c r="Y198" s="11" t="s">
        <v>51</v>
      </c>
      <c r="Z198" s="77">
        <v>25</v>
      </c>
      <c r="AA198" s="77">
        <v>39</v>
      </c>
      <c r="AB198" s="77">
        <v>5</v>
      </c>
      <c r="AC198" s="134" t="s">
        <v>2650</v>
      </c>
      <c r="AD198" s="134">
        <v>652</v>
      </c>
    </row>
    <row r="199" spans="1:31" s="10" customFormat="1" ht="36" hidden="1" customHeight="1">
      <c r="A199" s="32">
        <v>5</v>
      </c>
      <c r="B199" s="116" t="s">
        <v>2651</v>
      </c>
      <c r="C199" s="116" t="s">
        <v>2647</v>
      </c>
      <c r="D199" s="116" t="s">
        <v>32</v>
      </c>
      <c r="E199" s="120" t="s">
        <v>1467</v>
      </c>
      <c r="F199" s="117">
        <v>203076636</v>
      </c>
      <c r="G199" s="29">
        <v>23534</v>
      </c>
      <c r="H199" s="118"/>
      <c r="I199" s="118"/>
      <c r="J199" s="118"/>
      <c r="K199" s="119">
        <v>93</v>
      </c>
      <c r="L199" s="118"/>
      <c r="M199" s="77"/>
      <c r="N199" s="118"/>
      <c r="O199" s="29"/>
      <c r="P199" s="118"/>
      <c r="Q199" s="118"/>
      <c r="R199" s="116"/>
      <c r="S199" s="118"/>
      <c r="T199" s="118"/>
      <c r="U199" s="116"/>
      <c r="V199" s="16">
        <f t="shared" si="9"/>
        <v>47903.3849348</v>
      </c>
      <c r="W199" s="31">
        <v>47216</v>
      </c>
      <c r="X199" s="31">
        <f t="shared" si="10"/>
        <v>47903.3849348</v>
      </c>
      <c r="Y199" s="11" t="s">
        <v>51</v>
      </c>
      <c r="Z199" s="77">
        <v>25</v>
      </c>
      <c r="AA199" s="77">
        <v>39</v>
      </c>
      <c r="AB199" s="77">
        <v>5</v>
      </c>
      <c r="AC199" s="134" t="s">
        <v>2652</v>
      </c>
      <c r="AD199" s="134">
        <v>653</v>
      </c>
    </row>
    <row r="200" spans="1:31" s="10" customFormat="1" ht="36" hidden="1" customHeight="1">
      <c r="A200" s="32">
        <v>6</v>
      </c>
      <c r="B200" s="77" t="s">
        <v>2653</v>
      </c>
      <c r="C200" s="116" t="s">
        <v>2647</v>
      </c>
      <c r="D200" s="116" t="s">
        <v>32</v>
      </c>
      <c r="E200" s="120" t="s">
        <v>1467</v>
      </c>
      <c r="F200" s="117">
        <v>109000000</v>
      </c>
      <c r="G200" s="29">
        <v>14400</v>
      </c>
      <c r="H200" s="118"/>
      <c r="I200" s="118"/>
      <c r="J200" s="118"/>
      <c r="K200" s="119">
        <v>45</v>
      </c>
      <c r="L200" s="118"/>
      <c r="M200" s="77">
        <v>100</v>
      </c>
      <c r="N200" s="118"/>
      <c r="O200" s="29"/>
      <c r="P200" s="118"/>
      <c r="Q200" s="118"/>
      <c r="R200" s="116"/>
      <c r="S200" s="118"/>
      <c r="T200" s="118"/>
      <c r="U200" s="116"/>
      <c r="V200" s="16">
        <f t="shared" si="9"/>
        <v>27043.600000000002</v>
      </c>
      <c r="W200" s="31">
        <v>27043.600000000002</v>
      </c>
      <c r="X200" s="31">
        <f t="shared" si="10"/>
        <v>27043.600000000002</v>
      </c>
      <c r="Y200" s="11" t="s">
        <v>34</v>
      </c>
      <c r="Z200" s="77">
        <v>25</v>
      </c>
      <c r="AA200" s="77">
        <v>39</v>
      </c>
      <c r="AB200" s="77">
        <v>5</v>
      </c>
      <c r="AC200" s="134" t="s">
        <v>2654</v>
      </c>
      <c r="AD200" s="134">
        <v>654</v>
      </c>
    </row>
    <row r="201" spans="1:31" s="10" customFormat="1" ht="36" hidden="1" customHeight="1">
      <c r="A201" s="32">
        <v>7</v>
      </c>
      <c r="B201" s="116" t="s">
        <v>2655</v>
      </c>
      <c r="C201" s="116" t="s">
        <v>2647</v>
      </c>
      <c r="D201" s="116" t="s">
        <v>32</v>
      </c>
      <c r="E201" s="120" t="s">
        <v>1467</v>
      </c>
      <c r="F201" s="117">
        <v>234996160</v>
      </c>
      <c r="G201" s="29">
        <v>10</v>
      </c>
      <c r="H201" s="118"/>
      <c r="I201" s="118"/>
      <c r="J201" s="118"/>
      <c r="K201" s="119">
        <v>151</v>
      </c>
      <c r="L201" s="118"/>
      <c r="M201" s="77"/>
      <c r="N201" s="118"/>
      <c r="O201" s="29">
        <v>1</v>
      </c>
      <c r="P201" s="118"/>
      <c r="Q201" s="118"/>
      <c r="R201" s="116"/>
      <c r="S201" s="118"/>
      <c r="T201" s="118"/>
      <c r="U201" s="116"/>
      <c r="V201" s="16">
        <f t="shared" si="9"/>
        <v>36421.977488000004</v>
      </c>
      <c r="W201" s="135">
        <v>36422</v>
      </c>
      <c r="X201" s="31">
        <f t="shared" si="10"/>
        <v>36422</v>
      </c>
      <c r="Y201" s="11" t="s">
        <v>34</v>
      </c>
      <c r="Z201" s="77">
        <v>25</v>
      </c>
      <c r="AA201" s="77">
        <v>39</v>
      </c>
      <c r="AB201" s="77">
        <v>5</v>
      </c>
      <c r="AC201" s="134" t="s">
        <v>2656</v>
      </c>
      <c r="AD201" s="134">
        <v>655</v>
      </c>
    </row>
    <row r="202" spans="1:31" s="10" customFormat="1" ht="36" hidden="1" customHeight="1">
      <c r="A202" s="32">
        <v>8</v>
      </c>
      <c r="B202" s="77" t="s">
        <v>2657</v>
      </c>
      <c r="C202" s="116" t="s">
        <v>2647</v>
      </c>
      <c r="D202" s="116" t="s">
        <v>32</v>
      </c>
      <c r="E202" s="120" t="s">
        <v>1467</v>
      </c>
      <c r="F202" s="117">
        <v>310515483</v>
      </c>
      <c r="G202" s="29"/>
      <c r="H202" s="118"/>
      <c r="I202" s="118"/>
      <c r="J202" s="118"/>
      <c r="K202" s="119"/>
      <c r="L202" s="118"/>
      <c r="M202" s="77"/>
      <c r="N202" s="118"/>
      <c r="O202" s="29"/>
      <c r="P202" s="118"/>
      <c r="Q202" s="118"/>
      <c r="R202" s="116"/>
      <c r="S202" s="118"/>
      <c r="T202" s="118"/>
      <c r="U202" s="116"/>
      <c r="V202" s="16">
        <f t="shared" si="9"/>
        <v>47912.539026900005</v>
      </c>
      <c r="W202" s="31">
        <v>39236</v>
      </c>
      <c r="X202" s="31">
        <f t="shared" si="10"/>
        <v>47912.539026900005</v>
      </c>
      <c r="Y202" s="11" t="s">
        <v>51</v>
      </c>
      <c r="Z202" s="77">
        <v>25</v>
      </c>
      <c r="AA202" s="77">
        <v>39</v>
      </c>
      <c r="AB202" s="77">
        <v>5</v>
      </c>
      <c r="AC202" s="134" t="s">
        <v>2658</v>
      </c>
      <c r="AD202" s="134">
        <v>656</v>
      </c>
    </row>
    <row r="203" spans="1:31" s="10" customFormat="1" ht="36" hidden="1" customHeight="1">
      <c r="A203" s="32">
        <v>9</v>
      </c>
      <c r="B203" s="77" t="s">
        <v>2659</v>
      </c>
      <c r="C203" s="116" t="s">
        <v>2660</v>
      </c>
      <c r="D203" s="116" t="s">
        <v>32</v>
      </c>
      <c r="E203" s="120" t="s">
        <v>2260</v>
      </c>
      <c r="F203" s="117">
        <v>1200000</v>
      </c>
      <c r="G203" s="29"/>
      <c r="H203" s="118"/>
      <c r="I203" s="118"/>
      <c r="J203" s="118"/>
      <c r="K203" s="119">
        <v>8000</v>
      </c>
      <c r="L203" s="118"/>
      <c r="M203" s="77"/>
      <c r="N203" s="118"/>
      <c r="O203" s="29"/>
      <c r="P203" s="118"/>
      <c r="Q203" s="118"/>
      <c r="R203" s="116"/>
      <c r="S203" s="118"/>
      <c r="T203" s="118"/>
      <c r="U203" s="120">
        <v>3500</v>
      </c>
      <c r="V203" s="16">
        <f t="shared" si="9"/>
        <v>8345.16</v>
      </c>
      <c r="W203" s="135">
        <v>10970</v>
      </c>
      <c r="X203" s="31">
        <f t="shared" si="10"/>
        <v>10970</v>
      </c>
      <c r="Y203" s="11" t="s">
        <v>34</v>
      </c>
      <c r="Z203" s="77">
        <v>25</v>
      </c>
      <c r="AA203" s="77">
        <v>39</v>
      </c>
      <c r="AB203" s="77">
        <v>5</v>
      </c>
      <c r="AC203" s="134" t="s">
        <v>2661</v>
      </c>
      <c r="AD203" s="134">
        <v>657</v>
      </c>
    </row>
    <row r="204" spans="1:31" s="10" customFormat="1" ht="36" hidden="1" customHeight="1">
      <c r="A204" s="32">
        <v>10</v>
      </c>
      <c r="B204" s="77" t="s">
        <v>2662</v>
      </c>
      <c r="C204" s="116" t="s">
        <v>2663</v>
      </c>
      <c r="D204" s="116" t="s">
        <v>32</v>
      </c>
      <c r="E204" s="120" t="s">
        <v>2260</v>
      </c>
      <c r="F204" s="117">
        <v>2629000</v>
      </c>
      <c r="G204" s="29">
        <v>11870</v>
      </c>
      <c r="H204" s="118"/>
      <c r="I204" s="118"/>
      <c r="J204" s="118"/>
      <c r="K204" s="119">
        <v>62</v>
      </c>
      <c r="L204" s="118"/>
      <c r="M204" s="77"/>
      <c r="N204" s="118"/>
      <c r="O204" s="29"/>
      <c r="P204" s="118"/>
      <c r="Q204" s="118"/>
      <c r="R204" s="116"/>
      <c r="S204" s="118"/>
      <c r="T204" s="118"/>
      <c r="U204" s="120">
        <v>14752</v>
      </c>
      <c r="V204" s="16">
        <f t="shared" si="9"/>
        <v>8777.8946999999989</v>
      </c>
      <c r="W204" s="135">
        <v>19842</v>
      </c>
      <c r="X204" s="31">
        <f t="shared" si="10"/>
        <v>19842</v>
      </c>
      <c r="Y204" s="11" t="s">
        <v>34</v>
      </c>
      <c r="Z204" s="77">
        <v>25</v>
      </c>
      <c r="AA204" s="77">
        <v>39</v>
      </c>
      <c r="AB204" s="77">
        <v>5</v>
      </c>
      <c r="AC204" s="134" t="s">
        <v>2664</v>
      </c>
      <c r="AD204" s="134">
        <v>658</v>
      </c>
    </row>
    <row r="205" spans="1:31" s="10" customFormat="1" ht="36" hidden="1" customHeight="1">
      <c r="A205" s="32">
        <v>11</v>
      </c>
      <c r="B205" s="77" t="s">
        <v>2665</v>
      </c>
      <c r="C205" s="116" t="s">
        <v>2666</v>
      </c>
      <c r="D205" s="116" t="s">
        <v>32</v>
      </c>
      <c r="E205" s="120" t="s">
        <v>2260</v>
      </c>
      <c r="F205" s="117">
        <v>1673898</v>
      </c>
      <c r="G205" s="29">
        <v>39</v>
      </c>
      <c r="H205" s="118"/>
      <c r="I205" s="118"/>
      <c r="J205" s="118"/>
      <c r="K205" s="119">
        <v>253</v>
      </c>
      <c r="L205" s="118"/>
      <c r="M205" s="77"/>
      <c r="N205" s="118"/>
      <c r="O205" s="29"/>
      <c r="P205" s="118"/>
      <c r="Q205" s="118"/>
      <c r="R205" s="116"/>
      <c r="S205" s="118"/>
      <c r="T205" s="118"/>
      <c r="U205" s="120">
        <v>4600</v>
      </c>
      <c r="V205" s="16">
        <f t="shared" si="9"/>
        <v>543.6424614</v>
      </c>
      <c r="W205" s="135">
        <v>2154</v>
      </c>
      <c r="X205" s="31">
        <f t="shared" si="10"/>
        <v>2154</v>
      </c>
      <c r="Y205" s="11" t="s">
        <v>34</v>
      </c>
      <c r="Z205" s="77">
        <v>25</v>
      </c>
      <c r="AA205" s="77">
        <v>39</v>
      </c>
      <c r="AB205" s="77">
        <v>5</v>
      </c>
      <c r="AC205" s="134" t="s">
        <v>2667</v>
      </c>
      <c r="AD205" s="134">
        <v>659</v>
      </c>
    </row>
    <row r="206" spans="1:31" s="10" customFormat="1" ht="36" hidden="1" customHeight="1">
      <c r="A206" s="32">
        <v>12</v>
      </c>
      <c r="B206" s="77" t="s">
        <v>2668</v>
      </c>
      <c r="C206" s="116" t="s">
        <v>2669</v>
      </c>
      <c r="D206" s="116" t="s">
        <v>32</v>
      </c>
      <c r="E206" s="120" t="s">
        <v>2670</v>
      </c>
      <c r="F206" s="117">
        <v>2560000</v>
      </c>
      <c r="G206" s="29"/>
      <c r="H206" s="118"/>
      <c r="I206" s="118"/>
      <c r="J206" s="118"/>
      <c r="K206" s="119">
        <v>788</v>
      </c>
      <c r="L206" s="118"/>
      <c r="M206" s="77"/>
      <c r="N206" s="118"/>
      <c r="O206" s="29"/>
      <c r="P206" s="118"/>
      <c r="Q206" s="118"/>
      <c r="R206" s="116"/>
      <c r="S206" s="118"/>
      <c r="T206" s="118"/>
      <c r="U206" s="116"/>
      <c r="V206" s="16">
        <f t="shared" si="9"/>
        <v>1198.768</v>
      </c>
      <c r="W206" s="31">
        <v>1198.768</v>
      </c>
      <c r="X206" s="31">
        <f t="shared" si="10"/>
        <v>1198.768</v>
      </c>
      <c r="Y206" s="11" t="s">
        <v>34</v>
      </c>
      <c r="Z206" s="77">
        <v>25</v>
      </c>
      <c r="AA206" s="77">
        <v>39</v>
      </c>
      <c r="AB206" s="77">
        <v>5</v>
      </c>
      <c r="AC206" s="134" t="s">
        <v>2671</v>
      </c>
      <c r="AD206" s="134">
        <v>660</v>
      </c>
    </row>
    <row r="207" spans="1:31" s="10" customFormat="1" ht="36" hidden="1" customHeight="1">
      <c r="A207" s="32">
        <v>13</v>
      </c>
      <c r="B207" s="116" t="s">
        <v>2672</v>
      </c>
      <c r="C207" s="134" t="s">
        <v>2673</v>
      </c>
      <c r="D207" s="116" t="s">
        <v>32</v>
      </c>
      <c r="E207" s="120" t="s">
        <v>2674</v>
      </c>
      <c r="F207" s="117">
        <v>36125155</v>
      </c>
      <c r="G207" s="29"/>
      <c r="H207" s="118"/>
      <c r="I207" s="118"/>
      <c r="J207" s="118"/>
      <c r="K207" s="119">
        <v>6869</v>
      </c>
      <c r="L207" s="118"/>
      <c r="M207" s="77"/>
      <c r="N207" s="118"/>
      <c r="O207" s="29">
        <v>28</v>
      </c>
      <c r="P207" s="118"/>
      <c r="Q207" s="118"/>
      <c r="R207" s="116"/>
      <c r="S207" s="118"/>
      <c r="T207" s="118"/>
      <c r="U207" s="116"/>
      <c r="V207" s="16">
        <f t="shared" si="9"/>
        <v>12609.891416500001</v>
      </c>
      <c r="W207" s="59">
        <v>12579</v>
      </c>
      <c r="X207" s="31">
        <f t="shared" si="10"/>
        <v>12609.891416500001</v>
      </c>
      <c r="Y207" s="11" t="s">
        <v>51</v>
      </c>
      <c r="Z207" s="77">
        <v>25</v>
      </c>
      <c r="AA207" s="77">
        <v>39</v>
      </c>
      <c r="AB207" s="77">
        <v>5</v>
      </c>
      <c r="AC207" s="134" t="s">
        <v>2675</v>
      </c>
      <c r="AD207" s="134">
        <v>661</v>
      </c>
    </row>
    <row r="208" spans="1:31" s="10" customFormat="1" ht="36" hidden="1" customHeight="1">
      <c r="A208" s="32">
        <v>14</v>
      </c>
      <c r="B208" s="116" t="s">
        <v>2676</v>
      </c>
      <c r="C208" s="116" t="s">
        <v>2677</v>
      </c>
      <c r="D208" s="116" t="s">
        <v>539</v>
      </c>
      <c r="E208" s="120" t="s">
        <v>147</v>
      </c>
      <c r="F208" s="117">
        <v>7900000</v>
      </c>
      <c r="G208" s="29"/>
      <c r="H208" s="118"/>
      <c r="I208" s="118"/>
      <c r="J208" s="118"/>
      <c r="K208" s="119">
        <v>1700</v>
      </c>
      <c r="L208" s="118"/>
      <c r="M208" s="77"/>
      <c r="N208" s="118"/>
      <c r="O208" s="29"/>
      <c r="P208" s="118"/>
      <c r="Q208" s="118"/>
      <c r="R208" s="116">
        <v>720</v>
      </c>
      <c r="S208" s="118"/>
      <c r="T208" s="118"/>
      <c r="U208" s="116"/>
      <c r="V208" s="16">
        <f t="shared" si="9"/>
        <v>2953.6180000000004</v>
      </c>
      <c r="W208" s="135">
        <v>3601</v>
      </c>
      <c r="X208" s="31">
        <f t="shared" si="10"/>
        <v>3601</v>
      </c>
      <c r="Y208" s="116" t="s">
        <v>561</v>
      </c>
      <c r="Z208" s="77">
        <v>25</v>
      </c>
      <c r="AA208" s="77">
        <v>39</v>
      </c>
      <c r="AB208" s="77">
        <v>6</v>
      </c>
      <c r="AC208" s="134" t="s">
        <v>2678</v>
      </c>
      <c r="AD208" s="134">
        <v>663</v>
      </c>
      <c r="AE208" s="10">
        <f>AE207+1</f>
        <v>1</v>
      </c>
    </row>
    <row r="209" spans="1:31" s="10" customFormat="1" ht="36" hidden="1" customHeight="1">
      <c r="A209" s="32">
        <v>15</v>
      </c>
      <c r="B209" s="77" t="s">
        <v>2679</v>
      </c>
      <c r="C209" s="134" t="s">
        <v>2680</v>
      </c>
      <c r="D209" s="116" t="s">
        <v>32</v>
      </c>
      <c r="E209" s="120" t="s">
        <v>1467</v>
      </c>
      <c r="F209" s="117">
        <v>18948255</v>
      </c>
      <c r="G209" s="29">
        <v>50000</v>
      </c>
      <c r="H209" s="118"/>
      <c r="I209" s="118"/>
      <c r="J209" s="118"/>
      <c r="K209" s="119">
        <v>544</v>
      </c>
      <c r="L209" s="118"/>
      <c r="M209" s="77">
        <v>120</v>
      </c>
      <c r="N209" s="118"/>
      <c r="O209" s="29"/>
      <c r="P209" s="118"/>
      <c r="Q209" s="118"/>
      <c r="R209" s="116"/>
      <c r="S209" s="118"/>
      <c r="T209" s="118"/>
      <c r="U209" s="120">
        <v>1365</v>
      </c>
      <c r="V209" s="16">
        <f t="shared" si="9"/>
        <v>38597.395746499998</v>
      </c>
      <c r="W209" s="31">
        <v>37247</v>
      </c>
      <c r="X209" s="31">
        <f t="shared" si="10"/>
        <v>38597.395746499998</v>
      </c>
      <c r="Y209" s="11" t="s">
        <v>51</v>
      </c>
      <c r="Z209" s="77">
        <v>25</v>
      </c>
      <c r="AA209" s="77">
        <v>39</v>
      </c>
      <c r="AB209" s="77">
        <v>5</v>
      </c>
      <c r="AC209" s="134" t="s">
        <v>2681</v>
      </c>
      <c r="AD209" s="134">
        <v>664</v>
      </c>
    </row>
    <row r="210" spans="1:31" s="10" customFormat="1" ht="36" hidden="1" customHeight="1">
      <c r="A210" s="32">
        <v>16</v>
      </c>
      <c r="B210" s="77" t="s">
        <v>2682</v>
      </c>
      <c r="C210" s="116" t="s">
        <v>2680</v>
      </c>
      <c r="D210" s="116" t="s">
        <v>32</v>
      </c>
      <c r="E210" s="120" t="s">
        <v>1467</v>
      </c>
      <c r="F210" s="117">
        <v>8095214</v>
      </c>
      <c r="G210" s="29"/>
      <c r="H210" s="118"/>
      <c r="I210" s="118"/>
      <c r="J210" s="118"/>
      <c r="K210" s="119"/>
      <c r="L210" s="118"/>
      <c r="M210" s="77"/>
      <c r="N210" s="118"/>
      <c r="O210" s="29"/>
      <c r="P210" s="118"/>
      <c r="Q210" s="118"/>
      <c r="R210" s="116"/>
      <c r="S210" s="118"/>
      <c r="T210" s="118"/>
      <c r="U210" s="116"/>
      <c r="V210" s="16">
        <f t="shared" si="9"/>
        <v>1249.0915202000001</v>
      </c>
      <c r="W210" s="31">
        <v>1249.0915202000001</v>
      </c>
      <c r="X210" s="31">
        <f t="shared" si="10"/>
        <v>1249.0915202000001</v>
      </c>
      <c r="Y210" s="11" t="s">
        <v>34</v>
      </c>
      <c r="Z210" s="77">
        <v>25</v>
      </c>
      <c r="AA210" s="77">
        <v>39</v>
      </c>
      <c r="AB210" s="77">
        <v>5</v>
      </c>
      <c r="AC210" s="134" t="s">
        <v>2683</v>
      </c>
      <c r="AD210" s="134">
        <v>666</v>
      </c>
    </row>
    <row r="211" spans="1:31" s="10" customFormat="1" ht="36" hidden="1" customHeight="1">
      <c r="A211" s="32">
        <v>17</v>
      </c>
      <c r="B211" s="77" t="s">
        <v>2684</v>
      </c>
      <c r="C211" s="134" t="s">
        <v>2685</v>
      </c>
      <c r="D211" s="116" t="s">
        <v>32</v>
      </c>
      <c r="E211" s="120" t="s">
        <v>2686</v>
      </c>
      <c r="F211" s="117">
        <v>8848614</v>
      </c>
      <c r="G211" s="29"/>
      <c r="H211" s="118"/>
      <c r="I211" s="118"/>
      <c r="J211" s="118"/>
      <c r="K211" s="119"/>
      <c r="L211" s="118"/>
      <c r="M211" s="77"/>
      <c r="N211" s="118"/>
      <c r="O211" s="29"/>
      <c r="P211" s="118"/>
      <c r="Q211" s="118"/>
      <c r="R211" s="116"/>
      <c r="S211" s="118"/>
      <c r="T211" s="118"/>
      <c r="U211" s="116"/>
      <c r="V211" s="16">
        <f t="shared" si="9"/>
        <v>1365.3411402000002</v>
      </c>
      <c r="W211" s="31">
        <v>1300</v>
      </c>
      <c r="X211" s="31">
        <f t="shared" si="10"/>
        <v>1365.3411402000002</v>
      </c>
      <c r="Y211" s="11" t="s">
        <v>51</v>
      </c>
      <c r="Z211" s="77">
        <v>25</v>
      </c>
      <c r="AA211" s="77">
        <v>39</v>
      </c>
      <c r="AB211" s="77">
        <v>5</v>
      </c>
      <c r="AC211" s="134" t="s">
        <v>2687</v>
      </c>
      <c r="AD211" s="134">
        <v>667</v>
      </c>
    </row>
    <row r="212" spans="1:31" s="10" customFormat="1" ht="36" hidden="1" customHeight="1">
      <c r="A212" s="32">
        <v>18</v>
      </c>
      <c r="B212" s="77" t="s">
        <v>2688</v>
      </c>
      <c r="C212" s="116" t="s">
        <v>2689</v>
      </c>
      <c r="D212" s="116" t="s">
        <v>32</v>
      </c>
      <c r="E212" s="120" t="s">
        <v>109</v>
      </c>
      <c r="F212" s="117">
        <v>136620000</v>
      </c>
      <c r="G212" s="29">
        <v>18130</v>
      </c>
      <c r="H212" s="118"/>
      <c r="I212" s="118"/>
      <c r="J212" s="118"/>
      <c r="K212" s="119"/>
      <c r="L212" s="118"/>
      <c r="M212" s="77"/>
      <c r="N212" s="118"/>
      <c r="O212" s="29"/>
      <c r="P212" s="118"/>
      <c r="Q212" s="118"/>
      <c r="R212" s="116">
        <v>38.799999999999997</v>
      </c>
      <c r="S212" s="118"/>
      <c r="T212" s="118"/>
      <c r="U212" s="116"/>
      <c r="V212" s="16">
        <f t="shared" si="9"/>
        <v>33771.500919999999</v>
      </c>
      <c r="W212" s="135">
        <v>33814</v>
      </c>
      <c r="X212" s="31">
        <f t="shared" si="10"/>
        <v>33814</v>
      </c>
      <c r="Y212" s="11" t="s">
        <v>34</v>
      </c>
      <c r="Z212" s="77">
        <v>25</v>
      </c>
      <c r="AA212" s="77">
        <v>39</v>
      </c>
      <c r="AB212" s="77">
        <v>5</v>
      </c>
      <c r="AC212" s="134" t="s">
        <v>2690</v>
      </c>
      <c r="AD212" s="134">
        <v>668</v>
      </c>
    </row>
    <row r="213" spans="1:31" s="10" customFormat="1" ht="36" hidden="1" customHeight="1">
      <c r="A213" s="32">
        <v>19</v>
      </c>
      <c r="B213" s="116" t="s">
        <v>2691</v>
      </c>
      <c r="C213" s="116" t="s">
        <v>2692</v>
      </c>
      <c r="D213" s="116" t="s">
        <v>32</v>
      </c>
      <c r="E213" s="120" t="s">
        <v>109</v>
      </c>
      <c r="F213" s="117">
        <v>2646924</v>
      </c>
      <c r="G213" s="29">
        <v>9328</v>
      </c>
      <c r="H213" s="118"/>
      <c r="I213" s="118"/>
      <c r="J213" s="118"/>
      <c r="K213" s="119">
        <v>217</v>
      </c>
      <c r="L213" s="118"/>
      <c r="M213" s="77"/>
      <c r="N213" s="118"/>
      <c r="O213" s="29"/>
      <c r="P213" s="118"/>
      <c r="Q213" s="118"/>
      <c r="R213" s="116"/>
      <c r="S213" s="118"/>
      <c r="T213" s="118"/>
      <c r="U213" s="116"/>
      <c r="V213" s="16">
        <f t="shared" si="9"/>
        <v>7159.3603731999992</v>
      </c>
      <c r="W213" s="135">
        <v>5294</v>
      </c>
      <c r="X213" s="31">
        <f t="shared" si="10"/>
        <v>5294</v>
      </c>
      <c r="Y213" s="11" t="s">
        <v>34</v>
      </c>
      <c r="Z213" s="77">
        <v>25</v>
      </c>
      <c r="AA213" s="77">
        <v>39</v>
      </c>
      <c r="AB213" s="77">
        <v>5</v>
      </c>
      <c r="AC213" s="134" t="s">
        <v>2693</v>
      </c>
      <c r="AD213" s="134">
        <v>669</v>
      </c>
    </row>
    <row r="214" spans="1:31" s="10" customFormat="1" ht="36" hidden="1" customHeight="1">
      <c r="A214" s="32">
        <v>20</v>
      </c>
      <c r="B214" s="77" t="s">
        <v>2694</v>
      </c>
      <c r="C214" s="77" t="s">
        <v>2695</v>
      </c>
      <c r="D214" s="120" t="s">
        <v>539</v>
      </c>
      <c r="E214" s="120" t="s">
        <v>539</v>
      </c>
      <c r="F214" s="117">
        <v>3486714</v>
      </c>
      <c r="G214" s="29"/>
      <c r="H214" s="118"/>
      <c r="I214" s="118"/>
      <c r="J214" s="118"/>
      <c r="K214" s="119"/>
      <c r="L214" s="118"/>
      <c r="M214" s="77"/>
      <c r="N214" s="118"/>
      <c r="O214" s="29"/>
      <c r="P214" s="118"/>
      <c r="Q214" s="118"/>
      <c r="R214" s="116"/>
      <c r="S214" s="118"/>
      <c r="T214" s="118"/>
      <c r="U214" s="116"/>
      <c r="V214" s="16">
        <f t="shared" si="9"/>
        <v>537.99997020000001</v>
      </c>
      <c r="W214" s="31">
        <v>537.99997020000001</v>
      </c>
      <c r="X214" s="31">
        <f t="shared" si="10"/>
        <v>537.99997020000001</v>
      </c>
      <c r="Y214" s="116" t="s">
        <v>34</v>
      </c>
      <c r="Z214" s="77">
        <v>25</v>
      </c>
      <c r="AA214" s="77">
        <v>39</v>
      </c>
      <c r="AB214" s="77">
        <v>6</v>
      </c>
      <c r="AC214" s="134" t="s">
        <v>2696</v>
      </c>
      <c r="AD214" s="134">
        <v>2569</v>
      </c>
      <c r="AE214" s="10">
        <f>AE213+1</f>
        <v>1</v>
      </c>
    </row>
    <row r="215" spans="1:31" s="10" customFormat="1" ht="36" hidden="1" customHeight="1">
      <c r="A215" s="32">
        <v>21</v>
      </c>
      <c r="B215" s="116" t="s">
        <v>2697</v>
      </c>
      <c r="C215" s="77" t="s">
        <v>2698</v>
      </c>
      <c r="D215" s="120" t="s">
        <v>32</v>
      </c>
      <c r="E215" s="120" t="s">
        <v>2699</v>
      </c>
      <c r="F215" s="117">
        <v>103568641</v>
      </c>
      <c r="G215" s="29"/>
      <c r="H215" s="118"/>
      <c r="I215" s="118"/>
      <c r="J215" s="118"/>
      <c r="K215" s="119">
        <v>10661</v>
      </c>
      <c r="L215" s="118"/>
      <c r="M215" s="77"/>
      <c r="N215" s="118"/>
      <c r="O215" s="29">
        <v>261</v>
      </c>
      <c r="P215" s="118"/>
      <c r="Q215" s="118"/>
      <c r="R215" s="116"/>
      <c r="S215" s="118"/>
      <c r="T215" s="118"/>
      <c r="U215" s="116"/>
      <c r="V215" s="16">
        <f t="shared" si="9"/>
        <v>27128.9113063</v>
      </c>
      <c r="W215" s="135">
        <v>27129</v>
      </c>
      <c r="X215" s="31">
        <f t="shared" si="10"/>
        <v>27129</v>
      </c>
      <c r="Y215" s="11" t="s">
        <v>34</v>
      </c>
      <c r="Z215" s="77">
        <v>25</v>
      </c>
      <c r="AA215" s="77">
        <v>39</v>
      </c>
      <c r="AB215" s="77">
        <v>5</v>
      </c>
      <c r="AC215" s="134" t="s">
        <v>2700</v>
      </c>
      <c r="AD215" s="134">
        <v>650</v>
      </c>
    </row>
    <row r="216" spans="1:31" s="10" customFormat="1" ht="36" hidden="1" customHeight="1">
      <c r="A216" s="32">
        <v>22</v>
      </c>
      <c r="B216" s="116" t="s">
        <v>2701</v>
      </c>
      <c r="C216" s="77" t="s">
        <v>2702</v>
      </c>
      <c r="D216" s="120" t="s">
        <v>32</v>
      </c>
      <c r="E216" s="120" t="s">
        <v>1880</v>
      </c>
      <c r="F216" s="117">
        <v>279377150</v>
      </c>
      <c r="G216" s="29"/>
      <c r="H216" s="118"/>
      <c r="I216" s="118"/>
      <c r="J216" s="118"/>
      <c r="K216" s="119"/>
      <c r="L216" s="118"/>
      <c r="M216" s="77"/>
      <c r="N216" s="118"/>
      <c r="O216" s="29"/>
      <c r="P216" s="118"/>
      <c r="Q216" s="118"/>
      <c r="R216" s="116"/>
      <c r="S216" s="118"/>
      <c r="T216" s="118"/>
      <c r="U216" s="116"/>
      <c r="V216" s="16">
        <f t="shared" si="9"/>
        <v>43107.894245000003</v>
      </c>
      <c r="W216" s="135">
        <v>43108</v>
      </c>
      <c r="X216" s="31">
        <f t="shared" si="10"/>
        <v>43108</v>
      </c>
      <c r="Y216" s="11" t="s">
        <v>34</v>
      </c>
      <c r="Z216" s="77">
        <v>25</v>
      </c>
      <c r="AA216" s="77">
        <v>39</v>
      </c>
      <c r="AB216" s="77">
        <v>5</v>
      </c>
      <c r="AC216" s="134"/>
      <c r="AD216" s="134"/>
    </row>
    <row r="217" spans="1:31" s="10" customFormat="1" ht="36" hidden="1" customHeight="1">
      <c r="A217" s="32">
        <v>23</v>
      </c>
      <c r="B217" s="116" t="s">
        <v>2703</v>
      </c>
      <c r="C217" s="77" t="s">
        <v>2704</v>
      </c>
      <c r="D217" s="120" t="s">
        <v>238</v>
      </c>
      <c r="E217" s="120" t="s">
        <v>2520</v>
      </c>
      <c r="F217" s="117">
        <v>407943480</v>
      </c>
      <c r="G217" s="29"/>
      <c r="H217" s="118"/>
      <c r="I217" s="118"/>
      <c r="J217" s="118"/>
      <c r="K217" s="119"/>
      <c r="L217" s="118"/>
      <c r="M217" s="77"/>
      <c r="N217" s="118"/>
      <c r="O217" s="29"/>
      <c r="P217" s="118"/>
      <c r="Q217" s="118"/>
      <c r="R217" s="116"/>
      <c r="S217" s="118"/>
      <c r="T217" s="118"/>
      <c r="U217" s="116"/>
      <c r="V217" s="16">
        <f t="shared" si="9"/>
        <v>62945.678964000006</v>
      </c>
      <c r="W217" s="31">
        <v>62945.678964000006</v>
      </c>
      <c r="X217" s="31">
        <f t="shared" si="10"/>
        <v>62945.678964000006</v>
      </c>
      <c r="Y217" s="11" t="s">
        <v>51</v>
      </c>
      <c r="Z217" s="77">
        <v>25</v>
      </c>
      <c r="AA217" s="77">
        <v>39</v>
      </c>
      <c r="AB217" s="77">
        <v>5</v>
      </c>
      <c r="AC217" s="134"/>
      <c r="AD217" s="134"/>
    </row>
    <row r="218" spans="1:31" s="10" customFormat="1" ht="36" hidden="1" customHeight="1">
      <c r="A218" s="32">
        <v>24</v>
      </c>
      <c r="B218" s="116" t="s">
        <v>2705</v>
      </c>
      <c r="C218" s="77" t="s">
        <v>2706</v>
      </c>
      <c r="D218" s="120" t="s">
        <v>402</v>
      </c>
      <c r="E218" s="120"/>
      <c r="F218" s="117">
        <v>8107557</v>
      </c>
      <c r="G218" s="29"/>
      <c r="H218" s="118"/>
      <c r="I218" s="118"/>
      <c r="J218" s="118"/>
      <c r="K218" s="119"/>
      <c r="L218" s="118"/>
      <c r="M218" s="77"/>
      <c r="N218" s="118"/>
      <c r="O218" s="29"/>
      <c r="P218" s="118"/>
      <c r="Q218" s="118"/>
      <c r="R218" s="116"/>
      <c r="S218" s="118"/>
      <c r="T218" s="118"/>
      <c r="U218" s="116"/>
      <c r="V218" s="16">
        <f t="shared" si="9"/>
        <v>1250.9960451000002</v>
      </c>
      <c r="W218" s="31">
        <v>1250.9960451000002</v>
      </c>
      <c r="X218" s="31">
        <f t="shared" si="10"/>
        <v>1250.9960451000002</v>
      </c>
      <c r="Y218" s="116" t="s">
        <v>51</v>
      </c>
      <c r="Z218" s="77">
        <v>25</v>
      </c>
      <c r="AA218" s="77">
        <v>39</v>
      </c>
      <c r="AB218" s="77">
        <v>6</v>
      </c>
      <c r="AC218" s="134"/>
      <c r="AD218" s="134"/>
    </row>
    <row r="219" spans="1:31" s="10" customFormat="1" ht="36" hidden="1" customHeight="1">
      <c r="A219" s="32">
        <v>1</v>
      </c>
      <c r="B219" s="107" t="s">
        <v>2707</v>
      </c>
      <c r="C219" s="107" t="s">
        <v>2708</v>
      </c>
      <c r="D219" s="47" t="s">
        <v>32</v>
      </c>
      <c r="E219" s="11" t="s">
        <v>2709</v>
      </c>
      <c r="F219" s="24">
        <v>19364626</v>
      </c>
      <c r="G219" s="11"/>
      <c r="H219" s="47"/>
      <c r="I219" s="47"/>
      <c r="J219" s="47"/>
      <c r="K219" s="11">
        <v>132</v>
      </c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16">
        <f t="shared" si="9"/>
        <v>3122.6017918000002</v>
      </c>
      <c r="W219" s="19">
        <v>3079</v>
      </c>
      <c r="X219" s="19">
        <f t="shared" si="10"/>
        <v>3122.6017918000002</v>
      </c>
      <c r="Y219" s="11" t="s">
        <v>51</v>
      </c>
      <c r="Z219" s="11">
        <v>26</v>
      </c>
      <c r="AA219" s="11">
        <v>67</v>
      </c>
      <c r="AB219" s="11">
        <v>5</v>
      </c>
      <c r="AC219" s="11" t="s">
        <v>2710</v>
      </c>
      <c r="AD219" s="11">
        <v>2570</v>
      </c>
    </row>
    <row r="220" spans="1:31" s="10" customFormat="1" ht="36" hidden="1" customHeight="1">
      <c r="A220" s="32">
        <v>2</v>
      </c>
      <c r="B220" s="107" t="s">
        <v>2711</v>
      </c>
      <c r="C220" s="107" t="s">
        <v>2712</v>
      </c>
      <c r="D220" s="47" t="s">
        <v>32</v>
      </c>
      <c r="E220" s="11" t="s">
        <v>2709</v>
      </c>
      <c r="F220" s="24">
        <v>15803501</v>
      </c>
      <c r="G220" s="11"/>
      <c r="H220" s="47"/>
      <c r="I220" s="47"/>
      <c r="J220" s="47"/>
      <c r="K220" s="11">
        <v>0.35399999999999998</v>
      </c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16">
        <f t="shared" si="9"/>
        <v>2438.8412843000001</v>
      </c>
      <c r="W220" s="19">
        <v>1350</v>
      </c>
      <c r="X220" s="19">
        <f t="shared" si="10"/>
        <v>2438.8412843000001</v>
      </c>
      <c r="Y220" s="11" t="s">
        <v>51</v>
      </c>
      <c r="Z220" s="11">
        <v>26</v>
      </c>
      <c r="AA220" s="11">
        <v>67</v>
      </c>
      <c r="AB220" s="11">
        <v>5</v>
      </c>
      <c r="AC220" s="11" t="s">
        <v>2713</v>
      </c>
      <c r="AD220" s="11">
        <v>2571</v>
      </c>
    </row>
    <row r="221" spans="1:31" s="10" customFormat="1" ht="36" hidden="1" customHeight="1">
      <c r="A221" s="32">
        <v>3</v>
      </c>
      <c r="B221" s="107" t="s">
        <v>2714</v>
      </c>
      <c r="C221" s="107" t="s">
        <v>2715</v>
      </c>
      <c r="D221" s="47" t="s">
        <v>32</v>
      </c>
      <c r="E221" s="11" t="s">
        <v>522</v>
      </c>
      <c r="F221" s="19">
        <v>72175526</v>
      </c>
      <c r="G221" s="19">
        <v>92128</v>
      </c>
      <c r="H221" s="47"/>
      <c r="I221" s="47"/>
      <c r="J221" s="47"/>
      <c r="K221" s="19">
        <v>401</v>
      </c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16">
        <f t="shared" si="9"/>
        <v>76035.303661800004</v>
      </c>
      <c r="W221" s="19">
        <v>76035</v>
      </c>
      <c r="X221" s="19">
        <f t="shared" si="10"/>
        <v>76035</v>
      </c>
      <c r="Y221" s="11" t="s">
        <v>34</v>
      </c>
      <c r="Z221" s="11">
        <v>26</v>
      </c>
      <c r="AA221" s="11">
        <v>67</v>
      </c>
      <c r="AB221" s="11">
        <v>5</v>
      </c>
      <c r="AC221" s="11" t="s">
        <v>2716</v>
      </c>
      <c r="AD221" s="11">
        <v>670</v>
      </c>
    </row>
    <row r="222" spans="1:31" s="10" customFormat="1" ht="36" hidden="1" customHeight="1">
      <c r="A222" s="32">
        <v>4</v>
      </c>
      <c r="B222" s="107" t="s">
        <v>2717</v>
      </c>
      <c r="C222" s="107" t="s">
        <v>2718</v>
      </c>
      <c r="D222" s="47" t="s">
        <v>32</v>
      </c>
      <c r="E222" s="11" t="s">
        <v>522</v>
      </c>
      <c r="F222" s="19">
        <v>67231246</v>
      </c>
      <c r="G222" s="19">
        <v>53474</v>
      </c>
      <c r="H222" s="47"/>
      <c r="I222" s="47"/>
      <c r="J222" s="47"/>
      <c r="K222" s="11">
        <v>177</v>
      </c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16">
        <f t="shared" si="9"/>
        <v>47986.121257799998</v>
      </c>
      <c r="W222" s="19">
        <v>47051</v>
      </c>
      <c r="X222" s="19">
        <f t="shared" si="10"/>
        <v>47986.121257799998</v>
      </c>
      <c r="Y222" s="11" t="s">
        <v>51</v>
      </c>
      <c r="Z222" s="11">
        <v>26</v>
      </c>
      <c r="AA222" s="11">
        <v>67</v>
      </c>
      <c r="AB222" s="11">
        <v>5</v>
      </c>
      <c r="AC222" s="11" t="s">
        <v>2719</v>
      </c>
      <c r="AD222" s="11">
        <v>2572</v>
      </c>
    </row>
    <row r="223" spans="1:31" s="10" customFormat="1" ht="36" hidden="1" customHeight="1">
      <c r="A223" s="32">
        <v>5</v>
      </c>
      <c r="B223" s="107" t="s">
        <v>2720</v>
      </c>
      <c r="C223" s="107" t="s">
        <v>2721</v>
      </c>
      <c r="D223" s="47" t="s">
        <v>32</v>
      </c>
      <c r="E223" s="11" t="s">
        <v>2722</v>
      </c>
      <c r="F223" s="19">
        <v>1669222</v>
      </c>
      <c r="G223" s="11"/>
      <c r="H223" s="47"/>
      <c r="I223" s="47"/>
      <c r="J223" s="47"/>
      <c r="K223" s="19">
        <v>1082</v>
      </c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16">
        <f t="shared" si="9"/>
        <v>1361.2009546000002</v>
      </c>
      <c r="W223" s="19">
        <v>1361</v>
      </c>
      <c r="X223" s="19">
        <f t="shared" si="10"/>
        <v>1361</v>
      </c>
      <c r="Y223" s="11" t="s">
        <v>34</v>
      </c>
      <c r="Z223" s="11">
        <v>26</v>
      </c>
      <c r="AA223" s="11">
        <v>67</v>
      </c>
      <c r="AB223" s="11">
        <v>5</v>
      </c>
      <c r="AC223" s="11" t="s">
        <v>2723</v>
      </c>
      <c r="AD223" s="11">
        <v>2573</v>
      </c>
    </row>
    <row r="224" spans="1:31" s="10" customFormat="1" ht="55.5" hidden="1" customHeight="1">
      <c r="A224" s="32">
        <v>6</v>
      </c>
      <c r="B224" s="46" t="s">
        <v>2724</v>
      </c>
      <c r="C224" s="46" t="s">
        <v>2725</v>
      </c>
      <c r="D224" s="47" t="s">
        <v>32</v>
      </c>
      <c r="E224" s="47" t="s">
        <v>937</v>
      </c>
      <c r="F224" s="111">
        <v>1723000</v>
      </c>
      <c r="G224" s="111">
        <v>8990</v>
      </c>
      <c r="H224" s="47"/>
      <c r="I224" s="47"/>
      <c r="J224" s="47"/>
      <c r="K224" s="47">
        <v>44</v>
      </c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16">
        <f t="shared" si="9"/>
        <v>6603.7389000000003</v>
      </c>
      <c r="W224" s="111">
        <v>6562</v>
      </c>
      <c r="X224" s="19">
        <f t="shared" si="10"/>
        <v>6562</v>
      </c>
      <c r="Y224" s="11" t="s">
        <v>34</v>
      </c>
      <c r="Z224" s="11">
        <v>26</v>
      </c>
      <c r="AA224" s="11">
        <v>67</v>
      </c>
      <c r="AB224" s="11">
        <v>5</v>
      </c>
      <c r="AC224" s="11" t="s">
        <v>2726</v>
      </c>
      <c r="AD224" s="11">
        <v>2574</v>
      </c>
    </row>
    <row r="225" spans="1:30" s="10" customFormat="1" ht="36" hidden="1" customHeight="1">
      <c r="A225" s="32">
        <v>7</v>
      </c>
      <c r="B225" s="107" t="s">
        <v>2727</v>
      </c>
      <c r="C225" s="107" t="s">
        <v>2728</v>
      </c>
      <c r="D225" s="47" t="s">
        <v>32</v>
      </c>
      <c r="E225" s="11" t="s">
        <v>2729</v>
      </c>
      <c r="F225" s="19">
        <v>4701311</v>
      </c>
      <c r="G225" s="11"/>
      <c r="H225" s="47"/>
      <c r="I225" s="47"/>
      <c r="J225" s="47"/>
      <c r="K225" s="19">
        <v>278</v>
      </c>
      <c r="L225" s="47"/>
      <c r="M225" s="47"/>
      <c r="N225" s="47"/>
      <c r="O225" s="47">
        <v>5.0999999999999996</v>
      </c>
      <c r="P225" s="47"/>
      <c r="Q225" s="47"/>
      <c r="R225" s="47"/>
      <c r="S225" s="47"/>
      <c r="T225" s="47"/>
      <c r="U225" s="47"/>
      <c r="V225" s="16">
        <f t="shared" si="9"/>
        <v>1014.3272873000001</v>
      </c>
      <c r="W225" s="19">
        <v>1014</v>
      </c>
      <c r="X225" s="19">
        <f t="shared" si="10"/>
        <v>1014</v>
      </c>
      <c r="Y225" s="11" t="s">
        <v>34</v>
      </c>
      <c r="Z225" s="11">
        <v>26</v>
      </c>
      <c r="AA225" s="11">
        <v>67</v>
      </c>
      <c r="AB225" s="11">
        <v>5</v>
      </c>
      <c r="AC225" s="11" t="s">
        <v>2730</v>
      </c>
      <c r="AD225" s="11">
        <v>671</v>
      </c>
    </row>
    <row r="226" spans="1:30" s="10" customFormat="1" ht="36" hidden="1" customHeight="1">
      <c r="A226" s="32">
        <v>8</v>
      </c>
      <c r="B226" s="46" t="s">
        <v>2731</v>
      </c>
      <c r="C226" s="107" t="s">
        <v>2732</v>
      </c>
      <c r="D226" s="47" t="s">
        <v>32</v>
      </c>
      <c r="E226" s="47" t="s">
        <v>2733</v>
      </c>
      <c r="F226" s="47">
        <v>6709333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16">
        <f t="shared" si="9"/>
        <v>1035.2500819000002</v>
      </c>
      <c r="W226" s="19"/>
      <c r="X226" s="19">
        <f t="shared" si="10"/>
        <v>1035.2500819000002</v>
      </c>
      <c r="Y226" s="11" t="s">
        <v>51</v>
      </c>
      <c r="Z226" s="11">
        <v>26</v>
      </c>
      <c r="AA226" s="11">
        <v>67</v>
      </c>
      <c r="AB226" s="11">
        <v>5</v>
      </c>
      <c r="AC226" s="11"/>
      <c r="AD226" s="11"/>
    </row>
    <row r="227" spans="1:30" s="10" customFormat="1" ht="36" hidden="1" customHeight="1">
      <c r="A227" s="32">
        <v>1</v>
      </c>
      <c r="B227" s="136" t="s">
        <v>2734</v>
      </c>
      <c r="C227" s="137" t="s">
        <v>2735</v>
      </c>
      <c r="D227" s="137" t="s">
        <v>2736</v>
      </c>
      <c r="E227" s="137" t="s">
        <v>2737</v>
      </c>
      <c r="F227" s="49"/>
      <c r="G227" s="49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16">
        <f t="shared" si="9"/>
        <v>0</v>
      </c>
      <c r="W227" s="69">
        <v>3133.75</v>
      </c>
      <c r="X227" s="69">
        <v>3133.75</v>
      </c>
      <c r="Y227" s="11" t="s">
        <v>34</v>
      </c>
      <c r="Z227" s="137">
        <v>27</v>
      </c>
      <c r="AA227" s="137">
        <v>60</v>
      </c>
      <c r="AB227" s="137">
        <v>5</v>
      </c>
      <c r="AC227" s="137" t="s">
        <v>2738</v>
      </c>
      <c r="AD227" s="137">
        <v>694</v>
      </c>
    </row>
    <row r="228" spans="1:30" s="10" customFormat="1" ht="36" hidden="1" customHeight="1">
      <c r="A228" s="32">
        <v>2</v>
      </c>
      <c r="B228" s="41" t="s">
        <v>2739</v>
      </c>
      <c r="C228" s="42" t="s">
        <v>2740</v>
      </c>
      <c r="D228" s="137" t="s">
        <v>2736</v>
      </c>
      <c r="E228" s="137" t="s">
        <v>2737</v>
      </c>
      <c r="F228" s="49"/>
      <c r="G228" s="49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16">
        <f t="shared" si="9"/>
        <v>0</v>
      </c>
      <c r="W228" s="28">
        <v>2844.15</v>
      </c>
      <c r="X228" s="28">
        <v>2844.15</v>
      </c>
      <c r="Y228" s="11" t="s">
        <v>34</v>
      </c>
      <c r="Z228" s="137">
        <v>27</v>
      </c>
      <c r="AA228" s="137">
        <v>60</v>
      </c>
      <c r="AB228" s="137">
        <v>5</v>
      </c>
      <c r="AC228" s="137" t="s">
        <v>2741</v>
      </c>
      <c r="AD228" s="137">
        <v>690</v>
      </c>
    </row>
    <row r="229" spans="1:30" s="10" customFormat="1" ht="36" hidden="1" customHeight="1">
      <c r="A229" s="32">
        <v>3</v>
      </c>
      <c r="B229" s="41" t="s">
        <v>2742</v>
      </c>
      <c r="C229" s="42" t="s">
        <v>2743</v>
      </c>
      <c r="D229" s="137" t="s">
        <v>2736</v>
      </c>
      <c r="E229" s="137" t="s">
        <v>2737</v>
      </c>
      <c r="F229" s="49"/>
      <c r="G229" s="49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16">
        <f t="shared" si="9"/>
        <v>0</v>
      </c>
      <c r="W229" s="28">
        <v>17471.900000000001</v>
      </c>
      <c r="X229" s="28">
        <v>17471.900000000001</v>
      </c>
      <c r="Y229" s="11" t="s">
        <v>34</v>
      </c>
      <c r="Z229" s="137">
        <v>27</v>
      </c>
      <c r="AA229" s="137">
        <v>60</v>
      </c>
      <c r="AB229" s="137">
        <v>5</v>
      </c>
      <c r="AC229" s="137" t="s">
        <v>2744</v>
      </c>
      <c r="AD229" s="137">
        <v>677</v>
      </c>
    </row>
    <row r="230" spans="1:30" s="10" customFormat="1" ht="36" hidden="1" customHeight="1">
      <c r="A230" s="32">
        <v>4</v>
      </c>
      <c r="B230" s="41" t="s">
        <v>2745</v>
      </c>
      <c r="C230" s="42" t="s">
        <v>2746</v>
      </c>
      <c r="D230" s="137" t="s">
        <v>2736</v>
      </c>
      <c r="E230" s="137" t="s">
        <v>2737</v>
      </c>
      <c r="F230" s="49"/>
      <c r="G230" s="49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16">
        <f t="shared" si="9"/>
        <v>0</v>
      </c>
      <c r="W230" s="28">
        <v>1554.91</v>
      </c>
      <c r="X230" s="28">
        <v>1554.91</v>
      </c>
      <c r="Y230" s="11" t="s">
        <v>34</v>
      </c>
      <c r="Z230" s="137">
        <v>27</v>
      </c>
      <c r="AA230" s="137">
        <v>60</v>
      </c>
      <c r="AB230" s="137">
        <v>5</v>
      </c>
      <c r="AC230" s="137" t="s">
        <v>2747</v>
      </c>
      <c r="AD230" s="137">
        <v>680</v>
      </c>
    </row>
    <row r="231" spans="1:30" s="10" customFormat="1" ht="36" hidden="1" customHeight="1">
      <c r="A231" s="32">
        <v>5</v>
      </c>
      <c r="B231" s="41" t="s">
        <v>2748</v>
      </c>
      <c r="C231" s="42" t="s">
        <v>2749</v>
      </c>
      <c r="D231" s="137" t="s">
        <v>2736</v>
      </c>
      <c r="E231" s="137" t="s">
        <v>2737</v>
      </c>
      <c r="F231" s="49"/>
      <c r="G231" s="49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16">
        <f t="shared" si="9"/>
        <v>0</v>
      </c>
      <c r="W231" s="28">
        <v>3511.86</v>
      </c>
      <c r="X231" s="28">
        <v>3511.86</v>
      </c>
      <c r="Y231" s="11" t="s">
        <v>34</v>
      </c>
      <c r="Z231" s="137">
        <v>27</v>
      </c>
      <c r="AA231" s="137">
        <v>60</v>
      </c>
      <c r="AB231" s="137">
        <v>5</v>
      </c>
      <c r="AC231" s="137" t="s">
        <v>2750</v>
      </c>
      <c r="AD231" s="137">
        <v>673</v>
      </c>
    </row>
    <row r="232" spans="1:30" s="10" customFormat="1" ht="36" hidden="1" customHeight="1">
      <c r="A232" s="32">
        <v>6</v>
      </c>
      <c r="B232" s="41" t="s">
        <v>2751</v>
      </c>
      <c r="C232" s="42" t="s">
        <v>2752</v>
      </c>
      <c r="D232" s="137" t="s">
        <v>2736</v>
      </c>
      <c r="E232" s="137" t="s">
        <v>2737</v>
      </c>
      <c r="F232" s="49"/>
      <c r="G232" s="49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16">
        <f t="shared" si="9"/>
        <v>0</v>
      </c>
      <c r="W232" s="28">
        <v>9249.39</v>
      </c>
      <c r="X232" s="28">
        <v>9249.39</v>
      </c>
      <c r="Y232" s="11" t="s">
        <v>34</v>
      </c>
      <c r="Z232" s="137">
        <v>27</v>
      </c>
      <c r="AA232" s="137">
        <v>60</v>
      </c>
      <c r="AB232" s="137">
        <v>5</v>
      </c>
      <c r="AC232" s="137" t="s">
        <v>2753</v>
      </c>
      <c r="AD232" s="137">
        <v>705</v>
      </c>
    </row>
    <row r="233" spans="1:30" s="10" customFormat="1" ht="36" hidden="1" customHeight="1">
      <c r="A233" s="32">
        <v>7</v>
      </c>
      <c r="B233" s="41" t="s">
        <v>2754</v>
      </c>
      <c r="C233" s="42" t="s">
        <v>2752</v>
      </c>
      <c r="D233" s="137" t="s">
        <v>2736</v>
      </c>
      <c r="E233" s="137" t="s">
        <v>2737</v>
      </c>
      <c r="F233" s="49"/>
      <c r="G233" s="49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16">
        <f t="shared" si="9"/>
        <v>0</v>
      </c>
      <c r="W233" s="28">
        <v>36508.639999999999</v>
      </c>
      <c r="X233" s="28">
        <v>36508.639999999999</v>
      </c>
      <c r="Y233" s="11" t="s">
        <v>34</v>
      </c>
      <c r="Z233" s="137">
        <v>27</v>
      </c>
      <c r="AA233" s="137">
        <v>60</v>
      </c>
      <c r="AB233" s="137">
        <v>5</v>
      </c>
      <c r="AC233" s="137" t="s">
        <v>2755</v>
      </c>
      <c r="AD233" s="137">
        <v>2576</v>
      </c>
    </row>
    <row r="234" spans="1:30" s="10" customFormat="1" ht="36" hidden="1" customHeight="1">
      <c r="A234" s="32">
        <v>8</v>
      </c>
      <c r="B234" s="136" t="s">
        <v>2756</v>
      </c>
      <c r="C234" s="137" t="s">
        <v>2757</v>
      </c>
      <c r="D234" s="137" t="s">
        <v>2736</v>
      </c>
      <c r="E234" s="137" t="s">
        <v>2737</v>
      </c>
      <c r="F234" s="49"/>
      <c r="G234" s="49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16">
        <f t="shared" si="9"/>
        <v>0</v>
      </c>
      <c r="W234" s="69">
        <v>302597.28000000003</v>
      </c>
      <c r="X234" s="69">
        <v>302597.28000000003</v>
      </c>
      <c r="Y234" s="11" t="s">
        <v>34</v>
      </c>
      <c r="Z234" s="137">
        <v>27</v>
      </c>
      <c r="AA234" s="137">
        <v>60</v>
      </c>
      <c r="AB234" s="137">
        <v>5</v>
      </c>
      <c r="AC234" s="137" t="s">
        <v>2758</v>
      </c>
      <c r="AD234" s="137">
        <v>672</v>
      </c>
    </row>
    <row r="235" spans="1:30" s="10" customFormat="1" ht="36" hidden="1" customHeight="1">
      <c r="A235" s="32">
        <v>9</v>
      </c>
      <c r="B235" s="41" t="s">
        <v>2759</v>
      </c>
      <c r="C235" s="42" t="s">
        <v>2760</v>
      </c>
      <c r="D235" s="137" t="s">
        <v>2736</v>
      </c>
      <c r="E235" s="137" t="s">
        <v>2737</v>
      </c>
      <c r="F235" s="49"/>
      <c r="G235" s="49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16">
        <f t="shared" si="9"/>
        <v>0</v>
      </c>
      <c r="W235" s="28">
        <v>265520.75</v>
      </c>
      <c r="X235" s="28">
        <v>265520.75</v>
      </c>
      <c r="Y235" s="11" t="s">
        <v>34</v>
      </c>
      <c r="Z235" s="137">
        <v>27</v>
      </c>
      <c r="AA235" s="137">
        <v>60</v>
      </c>
      <c r="AB235" s="137">
        <v>5</v>
      </c>
      <c r="AC235" s="137" t="s">
        <v>2761</v>
      </c>
      <c r="AD235" s="137">
        <v>675</v>
      </c>
    </row>
    <row r="236" spans="1:30" s="10" customFormat="1" ht="36" hidden="1" customHeight="1">
      <c r="A236" s="32">
        <v>10</v>
      </c>
      <c r="B236" s="41" t="s">
        <v>2762</v>
      </c>
      <c r="C236" s="42" t="s">
        <v>2763</v>
      </c>
      <c r="D236" s="137" t="s">
        <v>2736</v>
      </c>
      <c r="E236" s="137" t="s">
        <v>2737</v>
      </c>
      <c r="F236" s="49"/>
      <c r="G236" s="49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16">
        <f t="shared" si="9"/>
        <v>0</v>
      </c>
      <c r="W236" s="28">
        <v>162219.67000000001</v>
      </c>
      <c r="X236" s="28">
        <v>162219.67000000001</v>
      </c>
      <c r="Y236" s="11" t="s">
        <v>34</v>
      </c>
      <c r="Z236" s="137">
        <v>27</v>
      </c>
      <c r="AA236" s="137">
        <v>60</v>
      </c>
      <c r="AB236" s="137">
        <v>5</v>
      </c>
      <c r="AC236" s="137" t="s">
        <v>2764</v>
      </c>
      <c r="AD236" s="137">
        <v>678</v>
      </c>
    </row>
    <row r="237" spans="1:30" s="10" customFormat="1" ht="36" hidden="1" customHeight="1">
      <c r="A237" s="32">
        <v>11</v>
      </c>
      <c r="B237" s="41" t="s">
        <v>2765</v>
      </c>
      <c r="C237" s="42" t="s">
        <v>2766</v>
      </c>
      <c r="D237" s="137" t="s">
        <v>2736</v>
      </c>
      <c r="E237" s="137" t="s">
        <v>2737</v>
      </c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16">
        <f t="shared" si="9"/>
        <v>0</v>
      </c>
      <c r="W237" s="28">
        <v>1432.13</v>
      </c>
      <c r="X237" s="28">
        <v>1432.13</v>
      </c>
      <c r="Y237" s="11" t="s">
        <v>34</v>
      </c>
      <c r="Z237" s="137">
        <v>27</v>
      </c>
      <c r="AA237" s="137">
        <v>60</v>
      </c>
      <c r="AB237" s="137">
        <v>5</v>
      </c>
      <c r="AC237" s="137" t="s">
        <v>2767</v>
      </c>
      <c r="AD237" s="137">
        <v>687</v>
      </c>
    </row>
    <row r="238" spans="1:30" s="10" customFormat="1" ht="36" hidden="1" customHeight="1">
      <c r="A238" s="32">
        <v>12</v>
      </c>
      <c r="B238" s="41" t="s">
        <v>2768</v>
      </c>
      <c r="C238" s="42" t="s">
        <v>2769</v>
      </c>
      <c r="D238" s="137" t="s">
        <v>2736</v>
      </c>
      <c r="E238" s="137" t="s">
        <v>2737</v>
      </c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16">
        <f t="shared" si="9"/>
        <v>0</v>
      </c>
      <c r="W238" s="28">
        <v>8349.7000000000007</v>
      </c>
      <c r="X238" s="28">
        <v>8349.7000000000007</v>
      </c>
      <c r="Y238" s="11" t="s">
        <v>34</v>
      </c>
      <c r="Z238" s="137">
        <v>27</v>
      </c>
      <c r="AA238" s="137">
        <v>60</v>
      </c>
      <c r="AB238" s="137">
        <v>5</v>
      </c>
      <c r="AC238" s="137" t="s">
        <v>2770</v>
      </c>
      <c r="AD238" s="137">
        <v>708</v>
      </c>
    </row>
    <row r="239" spans="1:30" s="10" customFormat="1" ht="36" hidden="1" customHeight="1">
      <c r="A239" s="32">
        <v>13</v>
      </c>
      <c r="B239" s="41" t="s">
        <v>2771</v>
      </c>
      <c r="C239" s="42" t="s">
        <v>2772</v>
      </c>
      <c r="D239" s="137" t="s">
        <v>2736</v>
      </c>
      <c r="E239" s="137" t="s">
        <v>2737</v>
      </c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16">
        <f t="shared" si="9"/>
        <v>0</v>
      </c>
      <c r="W239" s="28">
        <v>47018.59</v>
      </c>
      <c r="X239" s="28">
        <v>47018.59</v>
      </c>
      <c r="Y239" s="11" t="s">
        <v>34</v>
      </c>
      <c r="Z239" s="137">
        <v>27</v>
      </c>
      <c r="AA239" s="137">
        <v>60</v>
      </c>
      <c r="AB239" s="137">
        <v>5</v>
      </c>
      <c r="AC239" s="137" t="s">
        <v>2773</v>
      </c>
      <c r="AD239" s="137">
        <v>691</v>
      </c>
    </row>
    <row r="240" spans="1:30" s="10" customFormat="1" ht="36" hidden="1" customHeight="1">
      <c r="A240" s="32">
        <v>14</v>
      </c>
      <c r="B240" s="41" t="s">
        <v>2774</v>
      </c>
      <c r="C240" s="42" t="s">
        <v>2775</v>
      </c>
      <c r="D240" s="137" t="s">
        <v>2736</v>
      </c>
      <c r="E240" s="137" t="s">
        <v>2737</v>
      </c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16">
        <f t="shared" si="9"/>
        <v>0</v>
      </c>
      <c r="W240" s="28">
        <v>8212.2099999999991</v>
      </c>
      <c r="X240" s="28">
        <v>8212.2099999999991</v>
      </c>
      <c r="Y240" s="11" t="s">
        <v>34</v>
      </c>
      <c r="Z240" s="137">
        <v>27</v>
      </c>
      <c r="AA240" s="137">
        <v>60</v>
      </c>
      <c r="AB240" s="137">
        <v>5</v>
      </c>
      <c r="AC240" s="137" t="s">
        <v>2776</v>
      </c>
      <c r="AD240" s="137">
        <v>692</v>
      </c>
    </row>
    <row r="241" spans="1:30" s="10" customFormat="1" ht="36" hidden="1" customHeight="1">
      <c r="A241" s="32">
        <v>15</v>
      </c>
      <c r="B241" s="41" t="s">
        <v>2777</v>
      </c>
      <c r="C241" s="42" t="s">
        <v>2778</v>
      </c>
      <c r="D241" s="137" t="s">
        <v>2736</v>
      </c>
      <c r="E241" s="137" t="s">
        <v>2737</v>
      </c>
      <c r="F241" s="34">
        <v>7167776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16">
        <f t="shared" si="9"/>
        <v>1105.9878368</v>
      </c>
      <c r="W241" s="28">
        <v>4168.96</v>
      </c>
      <c r="X241" s="28">
        <v>4168.96</v>
      </c>
      <c r="Y241" s="11" t="s">
        <v>51</v>
      </c>
      <c r="Z241" s="137">
        <v>27</v>
      </c>
      <c r="AA241" s="137">
        <v>60</v>
      </c>
      <c r="AB241" s="137">
        <v>5</v>
      </c>
      <c r="AC241" s="137" t="s">
        <v>2779</v>
      </c>
      <c r="AD241" s="137">
        <v>698</v>
      </c>
    </row>
    <row r="242" spans="1:30" s="10" customFormat="1" ht="36" hidden="1" customHeight="1">
      <c r="A242" s="32">
        <v>16</v>
      </c>
      <c r="B242" s="41" t="s">
        <v>2780</v>
      </c>
      <c r="C242" s="42" t="s">
        <v>2781</v>
      </c>
      <c r="D242" s="137" t="s">
        <v>2736</v>
      </c>
      <c r="E242" s="137" t="s">
        <v>2737</v>
      </c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16">
        <f t="shared" si="9"/>
        <v>0</v>
      </c>
      <c r="W242" s="28">
        <v>22951.93</v>
      </c>
      <c r="X242" s="28">
        <v>22951.93</v>
      </c>
      <c r="Y242" s="11" t="s">
        <v>34</v>
      </c>
      <c r="Z242" s="137">
        <v>27</v>
      </c>
      <c r="AA242" s="137">
        <v>60</v>
      </c>
      <c r="AB242" s="137">
        <v>5</v>
      </c>
      <c r="AC242" s="137" t="s">
        <v>2782</v>
      </c>
      <c r="AD242" s="137">
        <v>676</v>
      </c>
    </row>
    <row r="243" spans="1:30" s="10" customFormat="1" ht="36" hidden="1" customHeight="1">
      <c r="A243" s="32">
        <v>17</v>
      </c>
      <c r="B243" s="41" t="s">
        <v>2783</v>
      </c>
      <c r="C243" s="42" t="s">
        <v>2781</v>
      </c>
      <c r="D243" s="137" t="s">
        <v>2736</v>
      </c>
      <c r="E243" s="137" t="s">
        <v>2737</v>
      </c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16">
        <f t="shared" si="9"/>
        <v>0</v>
      </c>
      <c r="W243" s="28">
        <v>2941.24</v>
      </c>
      <c r="X243" s="28">
        <v>2941.24</v>
      </c>
      <c r="Y243" s="11" t="s">
        <v>34</v>
      </c>
      <c r="Z243" s="137">
        <v>27</v>
      </c>
      <c r="AA243" s="137">
        <v>60</v>
      </c>
      <c r="AB243" s="137">
        <v>5</v>
      </c>
      <c r="AC243" s="137" t="s">
        <v>2784</v>
      </c>
      <c r="AD243" s="137">
        <v>2577</v>
      </c>
    </row>
    <row r="244" spans="1:30" s="10" customFormat="1" ht="36" hidden="1" customHeight="1">
      <c r="A244" s="32">
        <v>18</v>
      </c>
      <c r="B244" s="41" t="s">
        <v>2785</v>
      </c>
      <c r="C244" s="42" t="s">
        <v>2786</v>
      </c>
      <c r="D244" s="137" t="s">
        <v>2736</v>
      </c>
      <c r="E244" s="137" t="s">
        <v>2737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16">
        <f t="shared" si="9"/>
        <v>0</v>
      </c>
      <c r="W244" s="28">
        <v>2410.92</v>
      </c>
      <c r="X244" s="28">
        <v>2410.92</v>
      </c>
      <c r="Y244" s="11" t="s">
        <v>34</v>
      </c>
      <c r="Z244" s="137">
        <v>27</v>
      </c>
      <c r="AA244" s="137">
        <v>60</v>
      </c>
      <c r="AB244" s="137">
        <v>5</v>
      </c>
      <c r="AC244" s="137" t="s">
        <v>2787</v>
      </c>
      <c r="AD244" s="137">
        <v>683</v>
      </c>
    </row>
    <row r="245" spans="1:30" s="10" customFormat="1" ht="36" hidden="1" customHeight="1">
      <c r="A245" s="32">
        <v>19</v>
      </c>
      <c r="B245" s="41" t="s">
        <v>2788</v>
      </c>
      <c r="C245" s="42" t="s">
        <v>2789</v>
      </c>
      <c r="D245" s="137" t="s">
        <v>2736</v>
      </c>
      <c r="E245" s="137" t="s">
        <v>2737</v>
      </c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16">
        <f t="shared" si="9"/>
        <v>0</v>
      </c>
      <c r="W245" s="28">
        <v>5521.27</v>
      </c>
      <c r="X245" s="28">
        <v>5521.27</v>
      </c>
      <c r="Y245" s="11" t="s">
        <v>34</v>
      </c>
      <c r="Z245" s="137">
        <v>27</v>
      </c>
      <c r="AA245" s="137">
        <v>60</v>
      </c>
      <c r="AB245" s="137">
        <v>5</v>
      </c>
      <c r="AC245" s="137" t="s">
        <v>2790</v>
      </c>
      <c r="AD245" s="137">
        <v>697</v>
      </c>
    </row>
    <row r="246" spans="1:30" s="10" customFormat="1" ht="36" hidden="1" customHeight="1">
      <c r="A246" s="32">
        <v>20</v>
      </c>
      <c r="B246" s="41" t="s">
        <v>2791</v>
      </c>
      <c r="C246" s="42" t="s">
        <v>2792</v>
      </c>
      <c r="D246" s="137" t="s">
        <v>2736</v>
      </c>
      <c r="E246" s="137" t="s">
        <v>2737</v>
      </c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16">
        <f t="shared" si="9"/>
        <v>0</v>
      </c>
      <c r="W246" s="28">
        <v>2575</v>
      </c>
      <c r="X246" s="28">
        <v>2575</v>
      </c>
      <c r="Y246" s="11" t="s">
        <v>34</v>
      </c>
      <c r="Z246" s="137">
        <v>27</v>
      </c>
      <c r="AA246" s="137">
        <v>60</v>
      </c>
      <c r="AB246" s="137">
        <v>5</v>
      </c>
      <c r="AC246" s="137" t="s">
        <v>2793</v>
      </c>
      <c r="AD246" s="137">
        <v>682</v>
      </c>
    </row>
    <row r="247" spans="1:30" s="10" customFormat="1" ht="36" hidden="1" customHeight="1">
      <c r="A247" s="32">
        <v>21</v>
      </c>
      <c r="B247" s="41" t="s">
        <v>2794</v>
      </c>
      <c r="C247" s="42" t="s">
        <v>2795</v>
      </c>
      <c r="D247" s="137" t="s">
        <v>2736</v>
      </c>
      <c r="E247" s="137" t="s">
        <v>2737</v>
      </c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16">
        <f t="shared" ref="V247:V310" si="11">0.0001543*F247+0.7*G247+ 0.7*H247+0.6*I247+0.5*J247+1.02*K247+0.00088*L247+0.99*M247+0.00094*N247+1.05*O247+0.00083*P247+1.09*Q247+0.0009*R247+1.09*S247+1*T247+0*U247</f>
        <v>0</v>
      </c>
      <c r="W247" s="28">
        <v>7771.05</v>
      </c>
      <c r="X247" s="28">
        <v>7771.05</v>
      </c>
      <c r="Y247" s="11" t="s">
        <v>34</v>
      </c>
      <c r="Z247" s="137">
        <v>27</v>
      </c>
      <c r="AA247" s="137">
        <v>60</v>
      </c>
      <c r="AB247" s="137">
        <v>5</v>
      </c>
      <c r="AC247" s="137"/>
      <c r="AD247" s="137"/>
    </row>
    <row r="248" spans="1:30" s="10" customFormat="1" ht="36" hidden="1" customHeight="1">
      <c r="A248" s="32">
        <v>22</v>
      </c>
      <c r="B248" s="41" t="s">
        <v>2796</v>
      </c>
      <c r="C248" s="42" t="s">
        <v>2797</v>
      </c>
      <c r="D248" s="137" t="s">
        <v>2736</v>
      </c>
      <c r="E248" s="137" t="s">
        <v>2737</v>
      </c>
      <c r="F248" s="34">
        <v>25788734</v>
      </c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16">
        <f t="shared" si="11"/>
        <v>3979.2016562000003</v>
      </c>
      <c r="W248" s="28">
        <v>2532.0700000000002</v>
      </c>
      <c r="X248" s="28">
        <v>2532.0700000000002</v>
      </c>
      <c r="Y248" s="11" t="s">
        <v>51</v>
      </c>
      <c r="Z248" s="137">
        <v>27</v>
      </c>
      <c r="AA248" s="137">
        <v>60</v>
      </c>
      <c r="AB248" s="137">
        <v>5</v>
      </c>
      <c r="AC248" s="137" t="s">
        <v>2798</v>
      </c>
      <c r="AD248" s="137">
        <v>2580</v>
      </c>
    </row>
    <row r="249" spans="1:30" s="10" customFormat="1" ht="36" hidden="1" customHeight="1">
      <c r="A249" s="32">
        <v>23</v>
      </c>
      <c r="B249" s="41" t="s">
        <v>2799</v>
      </c>
      <c r="C249" s="42" t="s">
        <v>2800</v>
      </c>
      <c r="D249" s="137" t="s">
        <v>2736</v>
      </c>
      <c r="E249" s="137" t="s">
        <v>2737</v>
      </c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16">
        <f t="shared" si="11"/>
        <v>0</v>
      </c>
      <c r="W249" s="28">
        <v>3599.3</v>
      </c>
      <c r="X249" s="28">
        <v>3599.3</v>
      </c>
      <c r="Y249" s="11" t="s">
        <v>34</v>
      </c>
      <c r="Z249" s="137">
        <v>27</v>
      </c>
      <c r="AA249" s="137">
        <v>60</v>
      </c>
      <c r="AB249" s="137">
        <v>5</v>
      </c>
      <c r="AC249" s="137" t="s">
        <v>2801</v>
      </c>
      <c r="AD249" s="137">
        <v>706</v>
      </c>
    </row>
    <row r="250" spans="1:30" s="10" customFormat="1" ht="36" hidden="1" customHeight="1">
      <c r="A250" s="32">
        <v>24</v>
      </c>
      <c r="B250" s="41" t="s">
        <v>2802</v>
      </c>
      <c r="C250" s="42" t="s">
        <v>2803</v>
      </c>
      <c r="D250" s="137" t="s">
        <v>2736</v>
      </c>
      <c r="E250" s="137" t="s">
        <v>2737</v>
      </c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16">
        <f t="shared" si="11"/>
        <v>0</v>
      </c>
      <c r="W250" s="28">
        <v>3926.84</v>
      </c>
      <c r="X250" s="28">
        <v>3926.84</v>
      </c>
      <c r="Y250" s="11" t="s">
        <v>34</v>
      </c>
      <c r="Z250" s="137">
        <v>27</v>
      </c>
      <c r="AA250" s="137">
        <v>60</v>
      </c>
      <c r="AB250" s="137">
        <v>5</v>
      </c>
      <c r="AC250" s="137" t="s">
        <v>2804</v>
      </c>
      <c r="AD250" s="137">
        <v>696</v>
      </c>
    </row>
    <row r="251" spans="1:30" s="10" customFormat="1" ht="36" hidden="1" customHeight="1">
      <c r="A251" s="32">
        <v>25</v>
      </c>
      <c r="B251" s="41" t="s">
        <v>2805</v>
      </c>
      <c r="C251" s="42" t="s">
        <v>2806</v>
      </c>
      <c r="D251" s="137" t="s">
        <v>2736</v>
      </c>
      <c r="E251" s="137" t="s">
        <v>2737</v>
      </c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16">
        <f t="shared" si="11"/>
        <v>0</v>
      </c>
      <c r="W251" s="28">
        <v>3780.48</v>
      </c>
      <c r="X251" s="28">
        <v>3780.48</v>
      </c>
      <c r="Y251" s="11" t="s">
        <v>34</v>
      </c>
      <c r="Z251" s="137">
        <v>27</v>
      </c>
      <c r="AA251" s="137">
        <v>60</v>
      </c>
      <c r="AB251" s="137">
        <v>5</v>
      </c>
      <c r="AC251" s="137" t="s">
        <v>2807</v>
      </c>
      <c r="AD251" s="137">
        <v>674</v>
      </c>
    </row>
    <row r="252" spans="1:30" s="10" customFormat="1" ht="36" hidden="1" customHeight="1">
      <c r="A252" s="32">
        <v>26</v>
      </c>
      <c r="B252" s="41" t="s">
        <v>2808</v>
      </c>
      <c r="C252" s="42" t="s">
        <v>2752</v>
      </c>
      <c r="D252" s="137" t="s">
        <v>2736</v>
      </c>
      <c r="E252" s="137" t="s">
        <v>2737</v>
      </c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16">
        <f t="shared" si="11"/>
        <v>0</v>
      </c>
      <c r="W252" s="28">
        <v>226481.49</v>
      </c>
      <c r="X252" s="28">
        <v>226481.49</v>
      </c>
      <c r="Y252" s="11" t="s">
        <v>34</v>
      </c>
      <c r="Z252" s="137">
        <v>27</v>
      </c>
      <c r="AA252" s="137">
        <v>60</v>
      </c>
      <c r="AB252" s="137">
        <v>5</v>
      </c>
      <c r="AC252" s="137" t="s">
        <v>2809</v>
      </c>
      <c r="AD252" s="137">
        <v>704</v>
      </c>
    </row>
    <row r="253" spans="1:30" s="10" customFormat="1" ht="36" hidden="1" customHeight="1">
      <c r="A253" s="32">
        <v>27</v>
      </c>
      <c r="B253" s="136" t="s">
        <v>2810</v>
      </c>
      <c r="C253" s="137" t="s">
        <v>2811</v>
      </c>
      <c r="D253" s="137" t="s">
        <v>2736</v>
      </c>
      <c r="E253" s="137" t="s">
        <v>2737</v>
      </c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16">
        <f t="shared" si="11"/>
        <v>0</v>
      </c>
      <c r="W253" s="69">
        <v>3761.47</v>
      </c>
      <c r="X253" s="69">
        <v>3761.47</v>
      </c>
      <c r="Y253" s="11" t="s">
        <v>34</v>
      </c>
      <c r="Z253" s="137">
        <v>27</v>
      </c>
      <c r="AA253" s="137">
        <v>60</v>
      </c>
      <c r="AB253" s="137">
        <v>5</v>
      </c>
      <c r="AC253" s="137"/>
      <c r="AD253" s="137"/>
    </row>
    <row r="254" spans="1:30" s="10" customFormat="1" ht="36" hidden="1" customHeight="1">
      <c r="A254" s="32">
        <v>28</v>
      </c>
      <c r="B254" s="41" t="s">
        <v>2812</v>
      </c>
      <c r="C254" s="42" t="s">
        <v>2813</v>
      </c>
      <c r="D254" s="137" t="s">
        <v>2736</v>
      </c>
      <c r="E254" s="137" t="s">
        <v>2737</v>
      </c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16">
        <f t="shared" si="11"/>
        <v>0</v>
      </c>
      <c r="W254" s="28">
        <v>7324.95</v>
      </c>
      <c r="X254" s="28">
        <v>7324.95</v>
      </c>
      <c r="Y254" s="11" t="s">
        <v>34</v>
      </c>
      <c r="Z254" s="137">
        <v>27</v>
      </c>
      <c r="AA254" s="137">
        <v>60</v>
      </c>
      <c r="AB254" s="137">
        <v>5</v>
      </c>
      <c r="AC254" s="137" t="s">
        <v>2814</v>
      </c>
      <c r="AD254" s="137">
        <v>695</v>
      </c>
    </row>
    <row r="255" spans="1:30" s="10" customFormat="1" ht="36" hidden="1" customHeight="1">
      <c r="A255" s="32">
        <v>29</v>
      </c>
      <c r="B255" s="41" t="s">
        <v>2815</v>
      </c>
      <c r="C255" s="42" t="s">
        <v>2816</v>
      </c>
      <c r="D255" s="137" t="s">
        <v>2736</v>
      </c>
      <c r="E255" s="137" t="s">
        <v>2737</v>
      </c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16">
        <f t="shared" si="11"/>
        <v>0</v>
      </c>
      <c r="W255" s="28">
        <v>3076.27</v>
      </c>
      <c r="X255" s="28">
        <v>3076.27</v>
      </c>
      <c r="Y255" s="11" t="s">
        <v>34</v>
      </c>
      <c r="Z255" s="137">
        <v>27</v>
      </c>
      <c r="AA255" s="137">
        <v>60</v>
      </c>
      <c r="AB255" s="137">
        <v>5</v>
      </c>
      <c r="AC255" s="137" t="s">
        <v>2817</v>
      </c>
      <c r="AD255" s="137">
        <v>700</v>
      </c>
    </row>
    <row r="256" spans="1:30" s="10" customFormat="1" ht="36" hidden="1" customHeight="1">
      <c r="A256" s="32">
        <v>30</v>
      </c>
      <c r="B256" s="41" t="s">
        <v>2818</v>
      </c>
      <c r="C256" s="42" t="s">
        <v>2816</v>
      </c>
      <c r="D256" s="137" t="s">
        <v>2736</v>
      </c>
      <c r="E256" s="137" t="s">
        <v>2737</v>
      </c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16">
        <f t="shared" si="11"/>
        <v>0</v>
      </c>
      <c r="W256" s="28">
        <v>2248.4699999999998</v>
      </c>
      <c r="X256" s="28">
        <v>2248.4699999999998</v>
      </c>
      <c r="Y256" s="11" t="s">
        <v>34</v>
      </c>
      <c r="Z256" s="137">
        <v>27</v>
      </c>
      <c r="AA256" s="137">
        <v>60</v>
      </c>
      <c r="AB256" s="137">
        <v>5</v>
      </c>
      <c r="AC256" s="137"/>
      <c r="AD256" s="137"/>
    </row>
    <row r="257" spans="1:30" s="10" customFormat="1" ht="36" hidden="1" customHeight="1">
      <c r="A257" s="32">
        <v>31</v>
      </c>
      <c r="B257" s="41" t="s">
        <v>2819</v>
      </c>
      <c r="C257" s="42" t="s">
        <v>2816</v>
      </c>
      <c r="D257" s="137" t="s">
        <v>2736</v>
      </c>
      <c r="E257" s="137" t="s">
        <v>2737</v>
      </c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16">
        <f t="shared" si="11"/>
        <v>0</v>
      </c>
      <c r="W257" s="28">
        <v>2949.64</v>
      </c>
      <c r="X257" s="28">
        <v>2949.64</v>
      </c>
      <c r="Y257" s="11" t="s">
        <v>34</v>
      </c>
      <c r="Z257" s="137">
        <v>27</v>
      </c>
      <c r="AA257" s="137">
        <v>60</v>
      </c>
      <c r="AB257" s="137">
        <v>5</v>
      </c>
      <c r="AC257" s="137" t="s">
        <v>2820</v>
      </c>
      <c r="AD257" s="137">
        <v>699</v>
      </c>
    </row>
    <row r="258" spans="1:30" s="10" customFormat="1" ht="36" hidden="1" customHeight="1">
      <c r="A258" s="32">
        <v>32</v>
      </c>
      <c r="B258" s="41" t="s">
        <v>2821</v>
      </c>
      <c r="C258" s="42" t="s">
        <v>2822</v>
      </c>
      <c r="D258" s="137" t="s">
        <v>2736</v>
      </c>
      <c r="E258" s="137" t="s">
        <v>2737</v>
      </c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16">
        <f t="shared" si="11"/>
        <v>0</v>
      </c>
      <c r="W258" s="28">
        <v>3025.82</v>
      </c>
      <c r="X258" s="28">
        <v>3025.82</v>
      </c>
      <c r="Y258" s="11" t="s">
        <v>34</v>
      </c>
      <c r="Z258" s="137">
        <v>27</v>
      </c>
      <c r="AA258" s="137">
        <v>60</v>
      </c>
      <c r="AB258" s="137">
        <v>5</v>
      </c>
      <c r="AC258" s="137" t="s">
        <v>2823</v>
      </c>
      <c r="AD258" s="137">
        <v>702</v>
      </c>
    </row>
    <row r="259" spans="1:30" s="10" customFormat="1" ht="36" hidden="1" customHeight="1">
      <c r="A259" s="32">
        <v>33</v>
      </c>
      <c r="B259" s="136" t="s">
        <v>2810</v>
      </c>
      <c r="C259" s="137" t="s">
        <v>2811</v>
      </c>
      <c r="D259" s="137" t="s">
        <v>2736</v>
      </c>
      <c r="E259" s="137" t="s">
        <v>2737</v>
      </c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16">
        <f t="shared" si="11"/>
        <v>0</v>
      </c>
      <c r="W259" s="69">
        <v>3415.28</v>
      </c>
      <c r="X259" s="69">
        <v>3415.28</v>
      </c>
      <c r="Y259" s="11" t="s">
        <v>34</v>
      </c>
      <c r="Z259" s="137">
        <v>27</v>
      </c>
      <c r="AA259" s="137">
        <v>60</v>
      </c>
      <c r="AB259" s="137">
        <v>5</v>
      </c>
      <c r="AC259" s="137" t="s">
        <v>2824</v>
      </c>
      <c r="AD259" s="137">
        <v>707</v>
      </c>
    </row>
    <row r="260" spans="1:30" s="10" customFormat="1" ht="36" hidden="1" customHeight="1">
      <c r="A260" s="32">
        <v>34</v>
      </c>
      <c r="B260" s="41" t="s">
        <v>2825</v>
      </c>
      <c r="C260" s="42" t="s">
        <v>2826</v>
      </c>
      <c r="D260" s="137" t="s">
        <v>2736</v>
      </c>
      <c r="E260" s="137" t="s">
        <v>2737</v>
      </c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16">
        <f t="shared" si="11"/>
        <v>0</v>
      </c>
      <c r="W260" s="28">
        <v>1943.07</v>
      </c>
      <c r="X260" s="28">
        <v>1943.07</v>
      </c>
      <c r="Y260" s="11" t="s">
        <v>34</v>
      </c>
      <c r="Z260" s="137">
        <v>27</v>
      </c>
      <c r="AA260" s="137">
        <v>60</v>
      </c>
      <c r="AB260" s="137">
        <v>5</v>
      </c>
      <c r="AC260" s="137"/>
      <c r="AD260" s="137"/>
    </row>
    <row r="261" spans="1:30" s="10" customFormat="1" ht="36" hidden="1" customHeight="1">
      <c r="A261" s="32">
        <v>35</v>
      </c>
      <c r="B261" s="41" t="s">
        <v>2827</v>
      </c>
      <c r="C261" s="42" t="s">
        <v>2828</v>
      </c>
      <c r="D261" s="137" t="s">
        <v>2736</v>
      </c>
      <c r="E261" s="137" t="s">
        <v>2737</v>
      </c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16">
        <f t="shared" si="11"/>
        <v>0</v>
      </c>
      <c r="W261" s="28">
        <v>1251.3864241000001</v>
      </c>
      <c r="X261" s="28">
        <v>1251.3864241000001</v>
      </c>
      <c r="Y261" s="11" t="s">
        <v>51</v>
      </c>
      <c r="Z261" s="137">
        <v>27</v>
      </c>
      <c r="AA261" s="137">
        <v>60</v>
      </c>
      <c r="AB261" s="137">
        <v>5</v>
      </c>
      <c r="AC261" s="137" t="s">
        <v>2829</v>
      </c>
      <c r="AD261" s="137">
        <v>689</v>
      </c>
    </row>
    <row r="262" spans="1:30" s="10" customFormat="1" ht="36" hidden="1" customHeight="1">
      <c r="A262" s="32">
        <v>36</v>
      </c>
      <c r="B262" s="41" t="s">
        <v>2830</v>
      </c>
      <c r="C262" s="42" t="s">
        <v>2831</v>
      </c>
      <c r="D262" s="137" t="s">
        <v>2736</v>
      </c>
      <c r="E262" s="137" t="s">
        <v>2737</v>
      </c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16">
        <f t="shared" si="11"/>
        <v>0</v>
      </c>
      <c r="W262" s="28">
        <v>1033.81</v>
      </c>
      <c r="X262" s="28">
        <v>1033.81</v>
      </c>
      <c r="Y262" s="11" t="s">
        <v>34</v>
      </c>
      <c r="Z262" s="137">
        <v>27</v>
      </c>
      <c r="AA262" s="137">
        <v>60</v>
      </c>
      <c r="AB262" s="137">
        <v>5</v>
      </c>
      <c r="AC262" s="137" t="s">
        <v>2832</v>
      </c>
      <c r="AD262" s="137">
        <v>681</v>
      </c>
    </row>
    <row r="263" spans="1:30" s="27" customFormat="1" ht="36" hidden="1" customHeight="1">
      <c r="A263" s="32">
        <v>37</v>
      </c>
      <c r="B263" s="41" t="s">
        <v>2833</v>
      </c>
      <c r="C263" s="42" t="s">
        <v>2763</v>
      </c>
      <c r="D263" s="42" t="s">
        <v>2736</v>
      </c>
      <c r="E263" s="42" t="s">
        <v>2737</v>
      </c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16">
        <f t="shared" si="11"/>
        <v>0</v>
      </c>
      <c r="W263" s="28">
        <v>412.75</v>
      </c>
      <c r="X263" s="28">
        <v>412.75</v>
      </c>
      <c r="Y263" s="11" t="s">
        <v>34</v>
      </c>
      <c r="Z263" s="42">
        <v>27</v>
      </c>
      <c r="AA263" s="42">
        <v>60</v>
      </c>
      <c r="AB263" s="42">
        <v>5</v>
      </c>
      <c r="AC263" s="42" t="s">
        <v>2834</v>
      </c>
      <c r="AD263" s="42">
        <v>679</v>
      </c>
    </row>
    <row r="264" spans="1:30" s="10" customFormat="1" ht="36" hidden="1" customHeight="1">
      <c r="A264" s="32">
        <v>38</v>
      </c>
      <c r="B264" s="41" t="s">
        <v>2835</v>
      </c>
      <c r="C264" s="42" t="s">
        <v>2836</v>
      </c>
      <c r="D264" s="137" t="s">
        <v>2736</v>
      </c>
      <c r="E264" s="137" t="s">
        <v>2737</v>
      </c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16">
        <f t="shared" si="11"/>
        <v>0</v>
      </c>
      <c r="W264" s="28">
        <v>2314.5</v>
      </c>
      <c r="X264" s="28">
        <v>2314.5</v>
      </c>
      <c r="Y264" s="11" t="s">
        <v>34</v>
      </c>
      <c r="Z264" s="137">
        <v>27</v>
      </c>
      <c r="AA264" s="137">
        <v>60</v>
      </c>
      <c r="AB264" s="137">
        <v>5</v>
      </c>
      <c r="AC264" s="137" t="s">
        <v>2837</v>
      </c>
      <c r="AD264" s="137">
        <v>2578</v>
      </c>
    </row>
    <row r="265" spans="1:30" s="10" customFormat="1" ht="36" hidden="1" customHeight="1">
      <c r="A265" s="32">
        <v>39</v>
      </c>
      <c r="B265" s="41" t="s">
        <v>2838</v>
      </c>
      <c r="C265" s="42" t="s">
        <v>2836</v>
      </c>
      <c r="D265" s="137" t="s">
        <v>2736</v>
      </c>
      <c r="E265" s="137" t="s">
        <v>2737</v>
      </c>
      <c r="F265" s="34">
        <v>7014334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16">
        <f t="shared" si="11"/>
        <v>1082.3117362</v>
      </c>
      <c r="W265" s="28">
        <v>1002.95</v>
      </c>
      <c r="X265" s="28">
        <v>1002.95</v>
      </c>
      <c r="Y265" s="11" t="s">
        <v>51</v>
      </c>
      <c r="Z265" s="137">
        <v>27</v>
      </c>
      <c r="AA265" s="137">
        <v>60</v>
      </c>
      <c r="AB265" s="137">
        <v>5</v>
      </c>
      <c r="AC265" s="137" t="s">
        <v>2839</v>
      </c>
      <c r="AD265" s="137">
        <v>2579</v>
      </c>
    </row>
    <row r="266" spans="1:30" s="10" customFormat="1" ht="36" hidden="1" customHeight="1">
      <c r="A266" s="32">
        <v>40</v>
      </c>
      <c r="B266" s="41" t="s">
        <v>2840</v>
      </c>
      <c r="C266" s="42" t="s">
        <v>2841</v>
      </c>
      <c r="D266" s="137" t="s">
        <v>2736</v>
      </c>
      <c r="E266" s="137" t="s">
        <v>2737</v>
      </c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16">
        <f t="shared" si="11"/>
        <v>0</v>
      </c>
      <c r="W266" s="28">
        <v>1203.54</v>
      </c>
      <c r="X266" s="28">
        <v>1203.54</v>
      </c>
      <c r="Y266" s="11" t="s">
        <v>34</v>
      </c>
      <c r="Z266" s="137">
        <v>27</v>
      </c>
      <c r="AA266" s="137">
        <v>60</v>
      </c>
      <c r="AB266" s="137">
        <v>5</v>
      </c>
      <c r="AC266" s="137" t="s">
        <v>2842</v>
      </c>
      <c r="AD266" s="137">
        <v>2581</v>
      </c>
    </row>
    <row r="267" spans="1:30" s="10" customFormat="1" ht="36" hidden="1" customHeight="1">
      <c r="A267" s="32">
        <v>41</v>
      </c>
      <c r="B267" s="41" t="s">
        <v>2843</v>
      </c>
      <c r="C267" s="138" t="s">
        <v>2844</v>
      </c>
      <c r="D267" s="137" t="s">
        <v>2736</v>
      </c>
      <c r="E267" s="137" t="s">
        <v>2737</v>
      </c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16">
        <f t="shared" si="11"/>
        <v>0</v>
      </c>
      <c r="W267" s="28">
        <v>32296.62311</v>
      </c>
      <c r="X267" s="28">
        <v>32296.62311</v>
      </c>
      <c r="Y267" s="11" t="s">
        <v>51</v>
      </c>
      <c r="Z267" s="137">
        <v>27</v>
      </c>
      <c r="AA267" s="137">
        <v>60</v>
      </c>
      <c r="AB267" s="137">
        <v>5</v>
      </c>
      <c r="AC267" s="137"/>
      <c r="AD267" s="137"/>
    </row>
    <row r="268" spans="1:30" s="10" customFormat="1" ht="36" hidden="1" customHeight="1">
      <c r="A268" s="32">
        <v>42</v>
      </c>
      <c r="B268" s="41" t="s">
        <v>2845</v>
      </c>
      <c r="C268" s="42" t="s">
        <v>2846</v>
      </c>
      <c r="D268" s="137" t="s">
        <v>2736</v>
      </c>
      <c r="E268" s="137" t="s">
        <v>2737</v>
      </c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16">
        <f t="shared" si="11"/>
        <v>0</v>
      </c>
      <c r="W268" s="28">
        <v>1490.0835865000001</v>
      </c>
      <c r="X268" s="28">
        <v>1490.0835865000001</v>
      </c>
      <c r="Y268" s="11" t="s">
        <v>51</v>
      </c>
      <c r="Z268" s="137">
        <v>27</v>
      </c>
      <c r="AA268" s="137">
        <v>60</v>
      </c>
      <c r="AB268" s="137">
        <v>5</v>
      </c>
      <c r="AC268" s="137"/>
      <c r="AD268" s="137"/>
    </row>
    <row r="269" spans="1:30" s="10" customFormat="1" ht="36" hidden="1" customHeight="1">
      <c r="A269" s="32">
        <v>43</v>
      </c>
      <c r="B269" s="41" t="s">
        <v>2847</v>
      </c>
      <c r="C269" s="42" t="s">
        <v>2848</v>
      </c>
      <c r="D269" s="137" t="s">
        <v>2736</v>
      </c>
      <c r="E269" s="137" t="s">
        <v>2737</v>
      </c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16">
        <f t="shared" si="11"/>
        <v>0</v>
      </c>
      <c r="W269" s="28">
        <v>1030.0490918</v>
      </c>
      <c r="X269" s="28">
        <v>1030.0490918</v>
      </c>
      <c r="Y269" s="11" t="s">
        <v>51</v>
      </c>
      <c r="Z269" s="137">
        <v>27</v>
      </c>
      <c r="AA269" s="137">
        <v>60</v>
      </c>
      <c r="AB269" s="137">
        <v>5</v>
      </c>
      <c r="AC269" s="137" t="s">
        <v>2849</v>
      </c>
      <c r="AD269" s="137">
        <v>703</v>
      </c>
    </row>
    <row r="270" spans="1:30" s="10" customFormat="1" ht="36" hidden="1" customHeight="1">
      <c r="A270" s="32">
        <v>44</v>
      </c>
      <c r="B270" s="41" t="s">
        <v>2850</v>
      </c>
      <c r="C270" s="42" t="s">
        <v>2851</v>
      </c>
      <c r="D270" s="137" t="s">
        <v>2736</v>
      </c>
      <c r="E270" s="137" t="s">
        <v>2737</v>
      </c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16">
        <f t="shared" si="11"/>
        <v>0</v>
      </c>
      <c r="W270" s="28">
        <v>1228.8297700000001</v>
      </c>
      <c r="X270" s="28">
        <v>1228.8297700000001</v>
      </c>
      <c r="Y270" s="11" t="s">
        <v>51</v>
      </c>
      <c r="Z270" s="137">
        <v>27</v>
      </c>
      <c r="AA270" s="137">
        <v>60</v>
      </c>
      <c r="AB270" s="137">
        <v>5</v>
      </c>
      <c r="AC270" s="137"/>
      <c r="AD270" s="137"/>
    </row>
    <row r="271" spans="1:30" s="10" customFormat="1" ht="36" hidden="1" customHeight="1">
      <c r="A271" s="32">
        <v>45</v>
      </c>
      <c r="B271" s="41" t="s">
        <v>2852</v>
      </c>
      <c r="C271" s="42" t="s">
        <v>2853</v>
      </c>
      <c r="D271" s="137" t="s">
        <v>2736</v>
      </c>
      <c r="E271" s="42" t="s">
        <v>2854</v>
      </c>
      <c r="F271" s="42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16">
        <f t="shared" si="11"/>
        <v>0</v>
      </c>
      <c r="W271" s="28">
        <v>1537.5970312000002</v>
      </c>
      <c r="X271" s="28">
        <v>1537.5970312000002</v>
      </c>
      <c r="Y271" s="11" t="s">
        <v>51</v>
      </c>
      <c r="Z271" s="137">
        <v>27</v>
      </c>
      <c r="AA271" s="137">
        <v>60</v>
      </c>
      <c r="AB271" s="137">
        <v>5</v>
      </c>
      <c r="AC271" s="137"/>
      <c r="AD271" s="137"/>
    </row>
    <row r="272" spans="1:30" s="10" customFormat="1" ht="36" hidden="1" customHeight="1">
      <c r="A272" s="32">
        <v>46</v>
      </c>
      <c r="B272" s="41" t="s">
        <v>2855</v>
      </c>
      <c r="C272" s="42" t="s">
        <v>2856</v>
      </c>
      <c r="D272" s="137" t="s">
        <v>2736</v>
      </c>
      <c r="E272" s="42" t="s">
        <v>2857</v>
      </c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16">
        <f t="shared" si="11"/>
        <v>0</v>
      </c>
      <c r="W272" s="28">
        <v>1526.8875311000002</v>
      </c>
      <c r="X272" s="28">
        <v>1526.8875311000002</v>
      </c>
      <c r="Y272" s="11" t="s">
        <v>51</v>
      </c>
      <c r="Z272" s="137">
        <v>27</v>
      </c>
      <c r="AA272" s="137">
        <v>60</v>
      </c>
      <c r="AB272" s="137">
        <v>5</v>
      </c>
      <c r="AC272" s="137"/>
      <c r="AD272" s="137"/>
    </row>
    <row r="273" spans="1:32" s="10" customFormat="1" ht="36" hidden="1" customHeight="1">
      <c r="A273" s="32">
        <v>47</v>
      </c>
      <c r="B273" s="41" t="s">
        <v>2858</v>
      </c>
      <c r="C273" s="42" t="s">
        <v>2859</v>
      </c>
      <c r="D273" s="137" t="s">
        <v>2736</v>
      </c>
      <c r="E273" s="42" t="s">
        <v>2860</v>
      </c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16">
        <f t="shared" si="11"/>
        <v>0</v>
      </c>
      <c r="W273" s="28">
        <v>1695.4288039</v>
      </c>
      <c r="X273" s="28">
        <v>1695.4288039</v>
      </c>
      <c r="Y273" s="11" t="s">
        <v>51</v>
      </c>
      <c r="Z273" s="137">
        <v>27</v>
      </c>
      <c r="AA273" s="137">
        <v>60</v>
      </c>
      <c r="AB273" s="137">
        <v>5</v>
      </c>
      <c r="AC273" s="137"/>
      <c r="AD273" s="137"/>
    </row>
    <row r="274" spans="1:32" s="10" customFormat="1" ht="36" hidden="1" customHeight="1">
      <c r="A274" s="32">
        <v>48</v>
      </c>
      <c r="B274" s="41" t="s">
        <v>2861</v>
      </c>
      <c r="C274" s="42" t="s">
        <v>2862</v>
      </c>
      <c r="D274" s="137" t="s">
        <v>2736</v>
      </c>
      <c r="E274" s="42" t="s">
        <v>1303</v>
      </c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16">
        <f t="shared" si="11"/>
        <v>0</v>
      </c>
      <c r="W274" s="28">
        <v>2424.4884346000003</v>
      </c>
      <c r="X274" s="28">
        <v>2424.4884346000003</v>
      </c>
      <c r="Y274" s="11" t="s">
        <v>51</v>
      </c>
      <c r="Z274" s="137">
        <v>27</v>
      </c>
      <c r="AA274" s="137">
        <v>60</v>
      </c>
      <c r="AB274" s="137">
        <v>5</v>
      </c>
      <c r="AC274" s="137"/>
      <c r="AD274" s="137"/>
    </row>
    <row r="275" spans="1:32" s="10" customFormat="1" ht="36" hidden="1" customHeight="1">
      <c r="A275" s="32">
        <v>49</v>
      </c>
      <c r="B275" s="41" t="s">
        <v>2863</v>
      </c>
      <c r="C275" s="42" t="s">
        <v>2864</v>
      </c>
      <c r="D275" s="137" t="s">
        <v>2736</v>
      </c>
      <c r="E275" s="42" t="s">
        <v>1853</v>
      </c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16">
        <f t="shared" si="11"/>
        <v>0</v>
      </c>
      <c r="W275" s="28">
        <v>1112.6616204000002</v>
      </c>
      <c r="X275" s="28">
        <v>1112.6616204000002</v>
      </c>
      <c r="Y275" s="11" t="s">
        <v>51</v>
      </c>
      <c r="Z275" s="137">
        <v>27</v>
      </c>
      <c r="AA275" s="137">
        <v>60</v>
      </c>
      <c r="AB275" s="137">
        <v>5</v>
      </c>
      <c r="AC275" s="137"/>
      <c r="AD275" s="137"/>
    </row>
    <row r="276" spans="1:32" s="10" customFormat="1" ht="49.5" hidden="1" customHeight="1">
      <c r="A276" s="32">
        <v>1</v>
      </c>
      <c r="B276" s="47" t="s">
        <v>2865</v>
      </c>
      <c r="C276" s="47" t="s">
        <v>2866</v>
      </c>
      <c r="D276" s="47" t="s">
        <v>1822</v>
      </c>
      <c r="E276" s="47" t="s">
        <v>2867</v>
      </c>
      <c r="F276" s="30"/>
      <c r="G276" s="73"/>
      <c r="H276" s="13"/>
      <c r="I276" s="13"/>
      <c r="J276" s="74"/>
      <c r="K276" s="84"/>
      <c r="L276" s="84"/>
      <c r="M276" s="74"/>
      <c r="N276" s="74"/>
      <c r="O276" s="74"/>
      <c r="P276" s="74"/>
      <c r="Q276" s="74"/>
      <c r="R276" s="74"/>
      <c r="S276" s="74"/>
      <c r="T276" s="74"/>
      <c r="U276" s="74"/>
      <c r="V276" s="16">
        <f t="shared" si="11"/>
        <v>0</v>
      </c>
      <c r="W276" s="36"/>
      <c r="X276" s="54"/>
      <c r="Y276" s="54" t="s">
        <v>2868</v>
      </c>
      <c r="Z276" s="13">
        <v>28</v>
      </c>
      <c r="AA276" s="13">
        <v>40</v>
      </c>
      <c r="AB276" s="13">
        <v>5</v>
      </c>
      <c r="AC276" s="13"/>
      <c r="AD276" s="13"/>
    </row>
    <row r="277" spans="1:32" s="10" customFormat="1" ht="36" hidden="1" customHeight="1">
      <c r="A277" s="32">
        <v>2</v>
      </c>
      <c r="B277" s="47" t="s">
        <v>2869</v>
      </c>
      <c r="C277" s="47" t="s">
        <v>2870</v>
      </c>
      <c r="D277" s="47" t="s">
        <v>1822</v>
      </c>
      <c r="E277" s="47" t="s">
        <v>2871</v>
      </c>
      <c r="F277" s="16"/>
      <c r="G277" s="73"/>
      <c r="H277" s="13"/>
      <c r="I277" s="13"/>
      <c r="J277" s="74"/>
      <c r="K277" s="84"/>
      <c r="L277" s="84"/>
      <c r="M277" s="74"/>
      <c r="N277" s="74"/>
      <c r="O277" s="74"/>
      <c r="P277" s="74"/>
      <c r="Q277" s="74"/>
      <c r="R277" s="74"/>
      <c r="S277" s="74"/>
      <c r="T277" s="74"/>
      <c r="U277" s="74"/>
      <c r="V277" s="16">
        <f t="shared" si="11"/>
        <v>0</v>
      </c>
      <c r="W277" s="36"/>
      <c r="X277" s="54"/>
      <c r="Y277" s="54" t="s">
        <v>2868</v>
      </c>
      <c r="Z277" s="13">
        <v>28</v>
      </c>
      <c r="AA277" s="13">
        <v>40</v>
      </c>
      <c r="AB277" s="13">
        <v>5</v>
      </c>
      <c r="AC277" s="13"/>
      <c r="AD277" s="13"/>
    </row>
    <row r="278" spans="1:32" s="10" customFormat="1" ht="36" hidden="1" customHeight="1">
      <c r="A278" s="32">
        <v>3</v>
      </c>
      <c r="B278" s="47" t="s">
        <v>2872</v>
      </c>
      <c r="C278" s="47" t="s">
        <v>2873</v>
      </c>
      <c r="D278" s="47" t="s">
        <v>1822</v>
      </c>
      <c r="E278" s="47" t="s">
        <v>2874</v>
      </c>
      <c r="F278" s="16"/>
      <c r="G278" s="73"/>
      <c r="H278" s="13"/>
      <c r="I278" s="13"/>
      <c r="J278" s="74"/>
      <c r="K278" s="84"/>
      <c r="L278" s="84"/>
      <c r="M278" s="74"/>
      <c r="N278" s="74"/>
      <c r="O278" s="74"/>
      <c r="P278" s="74"/>
      <c r="Q278" s="74"/>
      <c r="R278" s="74"/>
      <c r="S278" s="74"/>
      <c r="T278" s="74"/>
      <c r="U278" s="74"/>
      <c r="V278" s="16">
        <f t="shared" si="11"/>
        <v>0</v>
      </c>
      <c r="W278" s="36"/>
      <c r="X278" s="54"/>
      <c r="Y278" s="54" t="s">
        <v>2868</v>
      </c>
      <c r="Z278" s="13">
        <v>28</v>
      </c>
      <c r="AA278" s="13">
        <v>40</v>
      </c>
      <c r="AB278" s="13">
        <v>5</v>
      </c>
      <c r="AC278" s="13"/>
      <c r="AD278" s="13"/>
    </row>
    <row r="279" spans="1:32" s="10" customFormat="1" ht="36" hidden="1" customHeight="1">
      <c r="A279" s="32">
        <v>4</v>
      </c>
      <c r="B279" s="47" t="s">
        <v>2875</v>
      </c>
      <c r="C279" s="47" t="s">
        <v>2876</v>
      </c>
      <c r="D279" s="47" t="s">
        <v>1822</v>
      </c>
      <c r="E279" s="47" t="s">
        <v>2877</v>
      </c>
      <c r="F279" s="30">
        <v>101308600</v>
      </c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6">
        <f t="shared" si="11"/>
        <v>15631.916980000002</v>
      </c>
      <c r="W279" s="36">
        <v>15632</v>
      </c>
      <c r="X279" s="54">
        <f>W279</f>
        <v>15632</v>
      </c>
      <c r="Y279" s="11" t="s">
        <v>51</v>
      </c>
      <c r="Z279" s="13">
        <v>28</v>
      </c>
      <c r="AA279" s="13">
        <v>40</v>
      </c>
      <c r="AB279" s="13">
        <v>5</v>
      </c>
      <c r="AC279" s="38" t="s">
        <v>2878</v>
      </c>
      <c r="AD279" s="13">
        <v>711</v>
      </c>
    </row>
    <row r="280" spans="1:32" s="10" customFormat="1" ht="36" hidden="1" customHeight="1">
      <c r="A280" s="32">
        <v>5</v>
      </c>
      <c r="B280" s="47" t="s">
        <v>2879</v>
      </c>
      <c r="C280" s="47" t="s">
        <v>2880</v>
      </c>
      <c r="D280" s="47" t="s">
        <v>1822</v>
      </c>
      <c r="E280" s="47" t="s">
        <v>2881</v>
      </c>
      <c r="F280" s="13"/>
      <c r="G280" s="73"/>
      <c r="H280" s="13"/>
      <c r="I280" s="13"/>
      <c r="J280" s="74">
        <v>459900</v>
      </c>
      <c r="K280" s="84"/>
      <c r="L280" s="84"/>
      <c r="M280" s="74"/>
      <c r="N280" s="74"/>
      <c r="O280" s="74"/>
      <c r="P280" s="74"/>
      <c r="Q280" s="74"/>
      <c r="R280" s="74"/>
      <c r="S280" s="74"/>
      <c r="T280" s="74"/>
      <c r="U280" s="74"/>
      <c r="V280" s="16">
        <f t="shared" si="11"/>
        <v>229950</v>
      </c>
      <c r="W280" s="36"/>
      <c r="X280" s="54"/>
      <c r="Y280" s="54" t="s">
        <v>2868</v>
      </c>
      <c r="Z280" s="13">
        <v>28</v>
      </c>
      <c r="AA280" s="13">
        <v>40</v>
      </c>
      <c r="AB280" s="13">
        <v>5</v>
      </c>
      <c r="AC280" s="13"/>
      <c r="AD280" s="13"/>
      <c r="AF280" s="10" t="s">
        <v>2882</v>
      </c>
    </row>
    <row r="281" spans="1:32" s="10" customFormat="1" ht="36" hidden="1" customHeight="1">
      <c r="A281" s="32">
        <v>6</v>
      </c>
      <c r="B281" s="47" t="s">
        <v>2883</v>
      </c>
      <c r="C281" s="47" t="s">
        <v>2884</v>
      </c>
      <c r="D281" s="47" t="s">
        <v>1822</v>
      </c>
      <c r="E281" s="47" t="s">
        <v>2885</v>
      </c>
      <c r="F281" s="16"/>
      <c r="G281" s="73"/>
      <c r="H281" s="13"/>
      <c r="I281" s="13"/>
      <c r="J281" s="74"/>
      <c r="K281" s="84"/>
      <c r="L281" s="84"/>
      <c r="M281" s="74"/>
      <c r="N281" s="74"/>
      <c r="O281" s="74"/>
      <c r="P281" s="74"/>
      <c r="Q281" s="74"/>
      <c r="R281" s="74"/>
      <c r="S281" s="74"/>
      <c r="T281" s="74"/>
      <c r="U281" s="74"/>
      <c r="V281" s="16">
        <f t="shared" si="11"/>
        <v>0</v>
      </c>
      <c r="W281" s="36"/>
      <c r="X281" s="54"/>
      <c r="Y281" s="54" t="s">
        <v>2868</v>
      </c>
      <c r="Z281" s="13">
        <v>28</v>
      </c>
      <c r="AA281" s="13">
        <v>40</v>
      </c>
      <c r="AB281" s="13">
        <v>5</v>
      </c>
      <c r="AC281" s="13"/>
      <c r="AD281" s="13"/>
    </row>
    <row r="282" spans="1:32" s="10" customFormat="1" ht="36" hidden="1" customHeight="1">
      <c r="A282" s="32">
        <v>7</v>
      </c>
      <c r="B282" s="47" t="s">
        <v>2886</v>
      </c>
      <c r="C282" s="47" t="s">
        <v>2887</v>
      </c>
      <c r="D282" s="47" t="s">
        <v>1822</v>
      </c>
      <c r="E282" s="47" t="s">
        <v>2885</v>
      </c>
      <c r="F282" s="13"/>
      <c r="G282" s="73"/>
      <c r="H282" s="13"/>
      <c r="I282" s="13"/>
      <c r="J282" s="74"/>
      <c r="K282" s="84"/>
      <c r="L282" s="84"/>
      <c r="M282" s="74"/>
      <c r="N282" s="74"/>
      <c r="O282" s="74"/>
      <c r="P282" s="74"/>
      <c r="Q282" s="74"/>
      <c r="R282" s="74"/>
      <c r="S282" s="74"/>
      <c r="T282" s="74"/>
      <c r="U282" s="74"/>
      <c r="V282" s="16">
        <f t="shared" si="11"/>
        <v>0</v>
      </c>
      <c r="W282" s="36"/>
      <c r="X282" s="54"/>
      <c r="Y282" s="54" t="s">
        <v>2868</v>
      </c>
      <c r="Z282" s="13">
        <v>28</v>
      </c>
      <c r="AA282" s="13">
        <v>40</v>
      </c>
      <c r="AB282" s="13">
        <v>5</v>
      </c>
      <c r="AC282" s="13"/>
      <c r="AD282" s="13"/>
    </row>
    <row r="283" spans="1:32" s="10" customFormat="1" ht="36" hidden="1" customHeight="1">
      <c r="A283" s="32">
        <v>8</v>
      </c>
      <c r="B283" s="47" t="s">
        <v>2888</v>
      </c>
      <c r="C283" s="47" t="s">
        <v>2887</v>
      </c>
      <c r="D283" s="47" t="s">
        <v>1822</v>
      </c>
      <c r="E283" s="47" t="s">
        <v>2885</v>
      </c>
      <c r="F283" s="13"/>
      <c r="G283" s="73"/>
      <c r="H283" s="13"/>
      <c r="I283" s="13"/>
      <c r="J283" s="74"/>
      <c r="K283" s="84"/>
      <c r="L283" s="84"/>
      <c r="M283" s="74"/>
      <c r="N283" s="74"/>
      <c r="O283" s="74"/>
      <c r="P283" s="74"/>
      <c r="Q283" s="74"/>
      <c r="R283" s="74"/>
      <c r="S283" s="74"/>
      <c r="T283" s="74"/>
      <c r="U283" s="74"/>
      <c r="V283" s="16">
        <f t="shared" si="11"/>
        <v>0</v>
      </c>
      <c r="W283" s="36"/>
      <c r="X283" s="54"/>
      <c r="Y283" s="54" t="s">
        <v>2868</v>
      </c>
      <c r="Z283" s="13">
        <v>28</v>
      </c>
      <c r="AA283" s="13">
        <v>40</v>
      </c>
      <c r="AB283" s="13">
        <v>5</v>
      </c>
      <c r="AC283" s="13"/>
      <c r="AD283" s="13"/>
    </row>
    <row r="284" spans="1:32" s="10" customFormat="1" ht="36" hidden="1" customHeight="1">
      <c r="A284" s="32">
        <v>9</v>
      </c>
      <c r="B284" s="47" t="s">
        <v>2889</v>
      </c>
      <c r="C284" s="47" t="s">
        <v>2890</v>
      </c>
      <c r="D284" s="47" t="s">
        <v>1822</v>
      </c>
      <c r="E284" s="47" t="s">
        <v>2891</v>
      </c>
      <c r="F284" s="13"/>
      <c r="G284" s="73"/>
      <c r="H284" s="13"/>
      <c r="I284" s="13"/>
      <c r="J284" s="74"/>
      <c r="K284" s="84"/>
      <c r="L284" s="84"/>
      <c r="M284" s="74"/>
      <c r="N284" s="74"/>
      <c r="O284" s="74"/>
      <c r="P284" s="74"/>
      <c r="Q284" s="74"/>
      <c r="R284" s="74"/>
      <c r="S284" s="74"/>
      <c r="T284" s="74"/>
      <c r="U284" s="74"/>
      <c r="V284" s="16">
        <f t="shared" si="11"/>
        <v>0</v>
      </c>
      <c r="W284" s="36"/>
      <c r="X284" s="54"/>
      <c r="Y284" s="54" t="s">
        <v>2868</v>
      </c>
      <c r="Z284" s="13">
        <v>28</v>
      </c>
      <c r="AA284" s="13">
        <v>40</v>
      </c>
      <c r="AB284" s="13">
        <v>5</v>
      </c>
      <c r="AC284" s="13"/>
      <c r="AD284" s="13"/>
    </row>
    <row r="285" spans="1:32" s="10" customFormat="1" ht="36" hidden="1" customHeight="1">
      <c r="A285" s="32">
        <v>10</v>
      </c>
      <c r="B285" s="47" t="s">
        <v>2892</v>
      </c>
      <c r="C285" s="47" t="s">
        <v>2893</v>
      </c>
      <c r="D285" s="47" t="s">
        <v>1822</v>
      </c>
      <c r="E285" s="47" t="s">
        <v>2894</v>
      </c>
      <c r="F285" s="13"/>
      <c r="G285" s="73"/>
      <c r="H285" s="13"/>
      <c r="I285" s="13"/>
      <c r="J285" s="74"/>
      <c r="K285" s="84"/>
      <c r="L285" s="84"/>
      <c r="M285" s="74"/>
      <c r="N285" s="74"/>
      <c r="O285" s="74"/>
      <c r="P285" s="74"/>
      <c r="Q285" s="74"/>
      <c r="R285" s="74"/>
      <c r="S285" s="74"/>
      <c r="T285" s="74"/>
      <c r="U285" s="74"/>
      <c r="V285" s="16">
        <f t="shared" si="11"/>
        <v>0</v>
      </c>
      <c r="W285" s="36"/>
      <c r="X285" s="54"/>
      <c r="Y285" s="54" t="s">
        <v>2868</v>
      </c>
      <c r="Z285" s="13">
        <v>28</v>
      </c>
      <c r="AA285" s="13">
        <v>40</v>
      </c>
      <c r="AB285" s="13">
        <v>5</v>
      </c>
      <c r="AC285" s="13"/>
      <c r="AD285" s="13"/>
    </row>
    <row r="286" spans="1:32" s="10" customFormat="1" ht="36" hidden="1" customHeight="1">
      <c r="A286" s="32">
        <v>11</v>
      </c>
      <c r="B286" s="47" t="s">
        <v>2895</v>
      </c>
      <c r="C286" s="47" t="s">
        <v>2896</v>
      </c>
      <c r="D286" s="47" t="s">
        <v>1822</v>
      </c>
      <c r="E286" s="47" t="s">
        <v>2885</v>
      </c>
      <c r="F286" s="13"/>
      <c r="G286" s="114"/>
      <c r="H286" s="13"/>
      <c r="I286" s="13"/>
      <c r="J286" s="114"/>
      <c r="K286" s="114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6">
        <f t="shared" si="11"/>
        <v>0</v>
      </c>
      <c r="W286" s="36"/>
      <c r="X286" s="54"/>
      <c r="Y286" s="54" t="s">
        <v>2868</v>
      </c>
      <c r="Z286" s="13">
        <v>28</v>
      </c>
      <c r="AA286" s="13">
        <v>40</v>
      </c>
      <c r="AB286" s="13">
        <v>5</v>
      </c>
      <c r="AC286" s="13"/>
      <c r="AD286" s="13"/>
    </row>
    <row r="287" spans="1:32" s="10" customFormat="1" ht="42.75" hidden="1" customHeight="1">
      <c r="A287" s="32">
        <v>1</v>
      </c>
      <c r="B287" s="52" t="s">
        <v>2897</v>
      </c>
      <c r="C287" s="52" t="s">
        <v>2898</v>
      </c>
      <c r="D287" s="48" t="s">
        <v>32</v>
      </c>
      <c r="E287" s="52" t="s">
        <v>2899</v>
      </c>
      <c r="F287" s="50">
        <v>6488777</v>
      </c>
      <c r="G287" s="139"/>
      <c r="H287" s="34"/>
      <c r="I287" s="34"/>
      <c r="J287" s="34"/>
      <c r="K287" s="140"/>
      <c r="L287" s="48"/>
      <c r="M287" s="34"/>
      <c r="N287" s="34"/>
      <c r="O287" s="34"/>
      <c r="P287" s="48"/>
      <c r="Q287" s="48"/>
      <c r="R287" s="34"/>
      <c r="S287" s="34"/>
      <c r="T287" s="34"/>
      <c r="U287" s="48"/>
      <c r="V287" s="16">
        <f t="shared" si="11"/>
        <v>1001.2182911000001</v>
      </c>
      <c r="W287" s="111">
        <v>1001.2182911000001</v>
      </c>
      <c r="X287" s="111">
        <f t="shared" ref="X287:X320" si="12">IF(Y287="EVN",V287,W287)</f>
        <v>1001.2182911000001</v>
      </c>
      <c r="Y287" s="11" t="s">
        <v>34</v>
      </c>
      <c r="Z287" s="140">
        <v>29</v>
      </c>
      <c r="AA287" s="140">
        <v>9</v>
      </c>
      <c r="AB287" s="22">
        <v>5</v>
      </c>
      <c r="AC287" s="140" t="s">
        <v>2900</v>
      </c>
      <c r="AD287" s="140">
        <v>2588</v>
      </c>
    </row>
    <row r="288" spans="1:32" s="10" customFormat="1" ht="36" hidden="1" customHeight="1">
      <c r="A288" s="32">
        <v>2</v>
      </c>
      <c r="B288" s="52" t="s">
        <v>2901</v>
      </c>
      <c r="C288" s="52" t="s">
        <v>2902</v>
      </c>
      <c r="D288" s="48" t="s">
        <v>32</v>
      </c>
      <c r="E288" s="52" t="s">
        <v>33</v>
      </c>
      <c r="F288" s="50">
        <v>27753990</v>
      </c>
      <c r="G288" s="139"/>
      <c r="H288" s="34"/>
      <c r="I288" s="34"/>
      <c r="J288" s="34"/>
      <c r="K288" s="52"/>
      <c r="L288" s="48"/>
      <c r="M288" s="34"/>
      <c r="N288" s="34"/>
      <c r="O288" s="34"/>
      <c r="P288" s="48"/>
      <c r="Q288" s="48"/>
      <c r="R288" s="34"/>
      <c r="S288" s="34"/>
      <c r="T288" s="34"/>
      <c r="U288" s="48"/>
      <c r="V288" s="16">
        <f t="shared" si="11"/>
        <v>4282.4406570000001</v>
      </c>
      <c r="W288" s="111">
        <v>4282.4406570000001</v>
      </c>
      <c r="X288" s="111">
        <f t="shared" si="12"/>
        <v>4282.4406570000001</v>
      </c>
      <c r="Y288" s="11" t="s">
        <v>34</v>
      </c>
      <c r="Z288" s="140">
        <v>29</v>
      </c>
      <c r="AA288" s="140">
        <v>9</v>
      </c>
      <c r="AB288" s="22">
        <v>5</v>
      </c>
      <c r="AC288" s="140" t="s">
        <v>2903</v>
      </c>
      <c r="AD288" s="140">
        <v>2589</v>
      </c>
    </row>
    <row r="289" spans="1:30" s="10" customFormat="1" ht="36" hidden="1" customHeight="1">
      <c r="A289" s="32">
        <v>3</v>
      </c>
      <c r="B289" s="52" t="s">
        <v>2904</v>
      </c>
      <c r="C289" s="52" t="s">
        <v>2905</v>
      </c>
      <c r="D289" s="48" t="s">
        <v>32</v>
      </c>
      <c r="E289" s="52" t="s">
        <v>33</v>
      </c>
      <c r="F289" s="50">
        <v>17766150</v>
      </c>
      <c r="G289" s="139"/>
      <c r="H289" s="34"/>
      <c r="I289" s="34"/>
      <c r="J289" s="34"/>
      <c r="K289" s="52"/>
      <c r="L289" s="48"/>
      <c r="M289" s="34"/>
      <c r="N289" s="34"/>
      <c r="O289" s="34"/>
      <c r="P289" s="48"/>
      <c r="Q289" s="48"/>
      <c r="R289" s="34"/>
      <c r="S289" s="34"/>
      <c r="T289" s="34"/>
      <c r="U289" s="48"/>
      <c r="V289" s="16">
        <f t="shared" si="11"/>
        <v>2741.316945</v>
      </c>
      <c r="W289" s="111">
        <v>2741.316945</v>
      </c>
      <c r="X289" s="111">
        <f t="shared" si="12"/>
        <v>2741.316945</v>
      </c>
      <c r="Y289" s="11" t="s">
        <v>34</v>
      </c>
      <c r="Z289" s="140">
        <v>29</v>
      </c>
      <c r="AA289" s="140">
        <v>9</v>
      </c>
      <c r="AB289" s="22">
        <v>5</v>
      </c>
      <c r="AC289" s="140" t="s">
        <v>2906</v>
      </c>
      <c r="AD289" s="140">
        <v>2590</v>
      </c>
    </row>
    <row r="290" spans="1:30" s="10" customFormat="1" ht="36" hidden="1" customHeight="1">
      <c r="A290" s="32">
        <v>4</v>
      </c>
      <c r="B290" s="52" t="s">
        <v>2907</v>
      </c>
      <c r="C290" s="52" t="s">
        <v>2908</v>
      </c>
      <c r="D290" s="48" t="s">
        <v>32</v>
      </c>
      <c r="E290" s="52" t="s">
        <v>2909</v>
      </c>
      <c r="F290" s="50">
        <v>53500000</v>
      </c>
      <c r="G290" s="139"/>
      <c r="H290" s="34"/>
      <c r="I290" s="34"/>
      <c r="J290" s="34"/>
      <c r="K290" s="52"/>
      <c r="L290" s="48">
        <v>900</v>
      </c>
      <c r="M290" s="34"/>
      <c r="N290" s="34"/>
      <c r="O290" s="34"/>
      <c r="P290" s="48"/>
      <c r="Q290" s="48"/>
      <c r="R290" s="34"/>
      <c r="S290" s="34"/>
      <c r="T290" s="34"/>
      <c r="U290" s="48"/>
      <c r="V290" s="16">
        <f t="shared" si="11"/>
        <v>8255.8420000000006</v>
      </c>
      <c r="W290" s="59">
        <v>8256</v>
      </c>
      <c r="X290" s="111">
        <f t="shared" si="12"/>
        <v>8256</v>
      </c>
      <c r="Y290" s="11" t="s">
        <v>34</v>
      </c>
      <c r="Z290" s="140">
        <v>29</v>
      </c>
      <c r="AA290" s="140">
        <v>9</v>
      </c>
      <c r="AB290" s="22">
        <v>5</v>
      </c>
      <c r="AC290" s="140" t="s">
        <v>2910</v>
      </c>
      <c r="AD290" s="140">
        <v>2591</v>
      </c>
    </row>
    <row r="291" spans="1:30" s="10" customFormat="1" ht="36" hidden="1" customHeight="1">
      <c r="A291" s="32">
        <v>5</v>
      </c>
      <c r="B291" s="52" t="s">
        <v>2911</v>
      </c>
      <c r="C291" s="52" t="s">
        <v>2912</v>
      </c>
      <c r="D291" s="48" t="s">
        <v>32</v>
      </c>
      <c r="E291" s="52" t="s">
        <v>2909</v>
      </c>
      <c r="F291" s="50">
        <v>90177100</v>
      </c>
      <c r="G291" s="139"/>
      <c r="H291" s="34"/>
      <c r="I291" s="34"/>
      <c r="J291" s="34"/>
      <c r="K291" s="52"/>
      <c r="L291" s="48"/>
      <c r="M291" s="34"/>
      <c r="N291" s="34"/>
      <c r="O291" s="34"/>
      <c r="P291" s="48"/>
      <c r="Q291" s="48"/>
      <c r="R291" s="34"/>
      <c r="S291" s="34"/>
      <c r="T291" s="34"/>
      <c r="U291" s="48"/>
      <c r="V291" s="16">
        <f t="shared" si="11"/>
        <v>13914.32653</v>
      </c>
      <c r="W291" s="111">
        <v>13914.32653</v>
      </c>
      <c r="X291" s="111">
        <f t="shared" si="12"/>
        <v>13914.32653</v>
      </c>
      <c r="Y291" s="11" t="s">
        <v>34</v>
      </c>
      <c r="Z291" s="140">
        <v>29</v>
      </c>
      <c r="AA291" s="140">
        <v>9</v>
      </c>
      <c r="AB291" s="22">
        <v>5</v>
      </c>
      <c r="AC291" s="140" t="s">
        <v>2913</v>
      </c>
      <c r="AD291" s="140">
        <v>2592</v>
      </c>
    </row>
    <row r="292" spans="1:30" s="10" customFormat="1" ht="36" hidden="1" customHeight="1">
      <c r="A292" s="32">
        <v>6</v>
      </c>
      <c r="B292" s="52" t="s">
        <v>2914</v>
      </c>
      <c r="C292" s="52" t="s">
        <v>2915</v>
      </c>
      <c r="D292" s="48" t="s">
        <v>32</v>
      </c>
      <c r="E292" s="52" t="s">
        <v>2916</v>
      </c>
      <c r="F292" s="50">
        <v>7092820</v>
      </c>
      <c r="G292" s="139"/>
      <c r="H292" s="34"/>
      <c r="I292" s="34"/>
      <c r="J292" s="34"/>
      <c r="K292" s="52"/>
      <c r="L292" s="48"/>
      <c r="M292" s="34"/>
      <c r="N292" s="34"/>
      <c r="O292" s="34"/>
      <c r="P292" s="48"/>
      <c r="Q292" s="48"/>
      <c r="R292" s="34"/>
      <c r="S292" s="34"/>
      <c r="T292" s="34"/>
      <c r="U292" s="48"/>
      <c r="V292" s="16">
        <f t="shared" si="11"/>
        <v>1094.4221260000002</v>
      </c>
      <c r="W292" s="59">
        <v>1131</v>
      </c>
      <c r="X292" s="111">
        <f t="shared" si="12"/>
        <v>1131</v>
      </c>
      <c r="Y292" s="11" t="s">
        <v>34</v>
      </c>
      <c r="Z292" s="140">
        <v>29</v>
      </c>
      <c r="AA292" s="140">
        <v>9</v>
      </c>
      <c r="AB292" s="22">
        <v>5</v>
      </c>
      <c r="AC292" s="140" t="s">
        <v>2917</v>
      </c>
      <c r="AD292" s="140">
        <v>2593</v>
      </c>
    </row>
    <row r="293" spans="1:30" s="10" customFormat="1" ht="36" hidden="1" customHeight="1">
      <c r="A293" s="32">
        <v>7</v>
      </c>
      <c r="B293" s="52" t="s">
        <v>2918</v>
      </c>
      <c r="C293" s="48" t="s">
        <v>2919</v>
      </c>
      <c r="D293" s="48" t="s">
        <v>32</v>
      </c>
      <c r="E293" s="48" t="s">
        <v>2920</v>
      </c>
      <c r="F293" s="50">
        <v>246935000</v>
      </c>
      <c r="G293" s="141">
        <v>691705</v>
      </c>
      <c r="H293" s="34"/>
      <c r="I293" s="34"/>
      <c r="J293" s="34"/>
      <c r="K293" s="52">
        <v>121.57</v>
      </c>
      <c r="L293" s="48"/>
      <c r="M293" s="34"/>
      <c r="N293" s="34"/>
      <c r="O293" s="34"/>
      <c r="P293" s="48"/>
      <c r="Q293" s="48">
        <v>428.7</v>
      </c>
      <c r="R293" s="34"/>
      <c r="S293" s="34"/>
      <c r="T293" s="34"/>
      <c r="U293" s="48"/>
      <c r="V293" s="16">
        <f t="shared" si="11"/>
        <v>522886.85489999992</v>
      </c>
      <c r="W293" s="111">
        <v>418584</v>
      </c>
      <c r="X293" s="111">
        <f t="shared" si="12"/>
        <v>418584</v>
      </c>
      <c r="Y293" s="11" t="s">
        <v>34</v>
      </c>
      <c r="Z293" s="140">
        <v>29</v>
      </c>
      <c r="AA293" s="140">
        <v>9</v>
      </c>
      <c r="AB293" s="22">
        <v>5</v>
      </c>
      <c r="AC293" s="140" t="s">
        <v>2921</v>
      </c>
      <c r="AD293" s="140">
        <v>713</v>
      </c>
    </row>
    <row r="294" spans="1:30" s="10" customFormat="1" ht="36" hidden="1" customHeight="1">
      <c r="A294" s="32">
        <v>8</v>
      </c>
      <c r="B294" s="52" t="s">
        <v>2922</v>
      </c>
      <c r="C294" s="48" t="s">
        <v>2923</v>
      </c>
      <c r="D294" s="48" t="s">
        <v>32</v>
      </c>
      <c r="E294" s="48" t="s">
        <v>1591</v>
      </c>
      <c r="F294" s="22">
        <v>156101503</v>
      </c>
      <c r="G294" s="141">
        <v>737079</v>
      </c>
      <c r="H294" s="34"/>
      <c r="I294" s="34"/>
      <c r="J294" s="34"/>
      <c r="K294" s="142">
        <v>679.21</v>
      </c>
      <c r="L294" s="48"/>
      <c r="M294" s="34"/>
      <c r="N294" s="34"/>
      <c r="O294" s="34"/>
      <c r="P294" s="48">
        <v>5000</v>
      </c>
      <c r="Q294" s="48"/>
      <c r="R294" s="34"/>
      <c r="S294" s="34"/>
      <c r="T294" s="34"/>
      <c r="U294" s="48"/>
      <c r="V294" s="16">
        <f t="shared" si="11"/>
        <v>540738.70611290005</v>
      </c>
      <c r="W294" s="111">
        <v>393323</v>
      </c>
      <c r="X294" s="111">
        <f t="shared" si="12"/>
        <v>393323</v>
      </c>
      <c r="Y294" s="11" t="s">
        <v>34</v>
      </c>
      <c r="Z294" s="140">
        <v>29</v>
      </c>
      <c r="AA294" s="140">
        <v>9</v>
      </c>
      <c r="AB294" s="22">
        <v>5</v>
      </c>
      <c r="AC294" s="140" t="s">
        <v>2924</v>
      </c>
      <c r="AD294" s="140">
        <v>714</v>
      </c>
    </row>
    <row r="295" spans="1:30" s="10" customFormat="1" ht="36" hidden="1" customHeight="1">
      <c r="A295" s="32">
        <v>9</v>
      </c>
      <c r="B295" s="52" t="s">
        <v>2925</v>
      </c>
      <c r="C295" s="48" t="s">
        <v>2926</v>
      </c>
      <c r="D295" s="48" t="s">
        <v>32</v>
      </c>
      <c r="E295" s="48" t="s">
        <v>522</v>
      </c>
      <c r="F295" s="50">
        <v>35169400</v>
      </c>
      <c r="G295" s="139"/>
      <c r="H295" s="34"/>
      <c r="I295" s="34"/>
      <c r="J295" s="34"/>
      <c r="K295" s="52"/>
      <c r="L295" s="48"/>
      <c r="M295" s="34"/>
      <c r="N295" s="34"/>
      <c r="O295" s="34"/>
      <c r="P295" s="48"/>
      <c r="Q295" s="48"/>
      <c r="R295" s="34"/>
      <c r="S295" s="34"/>
      <c r="T295" s="34"/>
      <c r="U295" s="48"/>
      <c r="V295" s="16">
        <f t="shared" si="11"/>
        <v>5426.6384200000002</v>
      </c>
      <c r="W295" s="111">
        <v>5426.6384200000002</v>
      </c>
      <c r="X295" s="111">
        <f t="shared" si="12"/>
        <v>5426.6384200000002</v>
      </c>
      <c r="Y295" s="11" t="s">
        <v>34</v>
      </c>
      <c r="Z295" s="140">
        <v>29</v>
      </c>
      <c r="AA295" s="140">
        <v>9</v>
      </c>
      <c r="AB295" s="22">
        <v>5</v>
      </c>
      <c r="AC295" s="140" t="s">
        <v>2927</v>
      </c>
      <c r="AD295" s="140">
        <v>717</v>
      </c>
    </row>
    <row r="296" spans="1:30" s="10" customFormat="1" ht="36" hidden="1" customHeight="1">
      <c r="A296" s="32">
        <v>10</v>
      </c>
      <c r="B296" s="52" t="s">
        <v>2928</v>
      </c>
      <c r="C296" s="48" t="s">
        <v>2929</v>
      </c>
      <c r="D296" s="48" t="s">
        <v>32</v>
      </c>
      <c r="E296" s="48" t="s">
        <v>2930</v>
      </c>
      <c r="F296" s="50">
        <v>43013520</v>
      </c>
      <c r="G296" s="139"/>
      <c r="H296" s="34"/>
      <c r="I296" s="34"/>
      <c r="J296" s="34"/>
      <c r="K296" s="52"/>
      <c r="L296" s="54">
        <v>41551</v>
      </c>
      <c r="M296" s="34"/>
      <c r="N296" s="34"/>
      <c r="O296" s="34"/>
      <c r="P296" s="48"/>
      <c r="Q296" s="48">
        <v>98.7</v>
      </c>
      <c r="R296" s="34"/>
      <c r="S296" s="34"/>
      <c r="T296" s="34"/>
      <c r="U296" s="48"/>
      <c r="V296" s="16">
        <f t="shared" si="11"/>
        <v>6781.134016</v>
      </c>
      <c r="W296" s="59">
        <v>6781</v>
      </c>
      <c r="X296" s="111">
        <f t="shared" si="12"/>
        <v>6781</v>
      </c>
      <c r="Y296" s="11" t="s">
        <v>34</v>
      </c>
      <c r="Z296" s="140">
        <v>29</v>
      </c>
      <c r="AA296" s="140">
        <v>9</v>
      </c>
      <c r="AB296" s="22">
        <v>5</v>
      </c>
      <c r="AC296" s="140" t="s">
        <v>2931</v>
      </c>
      <c r="AD296" s="140">
        <v>718</v>
      </c>
    </row>
    <row r="297" spans="1:30" s="10" customFormat="1" ht="36" hidden="1" customHeight="1">
      <c r="A297" s="32">
        <v>11</v>
      </c>
      <c r="B297" s="52" t="s">
        <v>2932</v>
      </c>
      <c r="C297" s="48" t="s">
        <v>2933</v>
      </c>
      <c r="D297" s="48" t="s">
        <v>32</v>
      </c>
      <c r="E297" s="48" t="s">
        <v>578</v>
      </c>
      <c r="F297" s="50">
        <v>27428975</v>
      </c>
      <c r="G297" s="139">
        <v>2129</v>
      </c>
      <c r="H297" s="34"/>
      <c r="I297" s="34"/>
      <c r="J297" s="34"/>
      <c r="K297" s="52"/>
      <c r="L297" s="48">
        <v>56040</v>
      </c>
      <c r="M297" s="34"/>
      <c r="N297" s="34"/>
      <c r="O297" s="34"/>
      <c r="P297" s="48">
        <v>2.262</v>
      </c>
      <c r="Q297" s="48"/>
      <c r="R297" s="34"/>
      <c r="S297" s="34"/>
      <c r="T297" s="34"/>
      <c r="U297" s="48">
        <v>35000</v>
      </c>
      <c r="V297" s="16">
        <f t="shared" si="11"/>
        <v>5771.907919960001</v>
      </c>
      <c r="W297" s="111">
        <v>5574</v>
      </c>
      <c r="X297" s="111">
        <f t="shared" si="12"/>
        <v>5574</v>
      </c>
      <c r="Y297" s="11" t="s">
        <v>34</v>
      </c>
      <c r="Z297" s="140">
        <v>29</v>
      </c>
      <c r="AA297" s="140">
        <v>9</v>
      </c>
      <c r="AB297" s="22">
        <v>5</v>
      </c>
      <c r="AC297" s="140" t="s">
        <v>2934</v>
      </c>
      <c r="AD297" s="140">
        <v>720</v>
      </c>
    </row>
    <row r="298" spans="1:30" s="10" customFormat="1" ht="36" hidden="1" customHeight="1">
      <c r="A298" s="32">
        <v>12</v>
      </c>
      <c r="B298" s="52" t="s">
        <v>2935</v>
      </c>
      <c r="C298" s="48" t="s">
        <v>2936</v>
      </c>
      <c r="D298" s="48" t="s">
        <v>32</v>
      </c>
      <c r="E298" s="54" t="s">
        <v>1650</v>
      </c>
      <c r="F298" s="50">
        <v>42262696</v>
      </c>
      <c r="G298" s="139"/>
      <c r="H298" s="34"/>
      <c r="I298" s="34"/>
      <c r="J298" s="34"/>
      <c r="K298" s="52">
        <v>40</v>
      </c>
      <c r="L298" s="42"/>
      <c r="M298" s="34"/>
      <c r="N298" s="34"/>
      <c r="O298" s="34"/>
      <c r="P298" s="48"/>
      <c r="Q298" s="48"/>
      <c r="R298" s="34"/>
      <c r="S298" s="34"/>
      <c r="T298" s="34"/>
      <c r="U298" s="48"/>
      <c r="V298" s="16">
        <f t="shared" si="11"/>
        <v>6561.9339928000009</v>
      </c>
      <c r="W298" s="111">
        <v>6561.9339927999999</v>
      </c>
      <c r="X298" s="111">
        <f t="shared" si="12"/>
        <v>6561.9339927999999</v>
      </c>
      <c r="Y298" s="11" t="s">
        <v>34</v>
      </c>
      <c r="Z298" s="140">
        <v>29</v>
      </c>
      <c r="AA298" s="140">
        <v>9</v>
      </c>
      <c r="AB298" s="22">
        <v>5</v>
      </c>
      <c r="AC298" s="140" t="s">
        <v>2937</v>
      </c>
      <c r="AD298" s="140">
        <v>721</v>
      </c>
    </row>
    <row r="299" spans="1:30" s="10" customFormat="1" ht="36" hidden="1" customHeight="1">
      <c r="A299" s="32">
        <v>13</v>
      </c>
      <c r="B299" s="48" t="s">
        <v>2938</v>
      </c>
      <c r="C299" s="48" t="s">
        <v>2939</v>
      </c>
      <c r="D299" s="48" t="s">
        <v>32</v>
      </c>
      <c r="E299" s="48" t="s">
        <v>338</v>
      </c>
      <c r="F299" s="22">
        <v>1102720</v>
      </c>
      <c r="G299" s="141">
        <v>2728</v>
      </c>
      <c r="H299" s="34"/>
      <c r="I299" s="34"/>
      <c r="J299" s="34"/>
      <c r="K299" s="52"/>
      <c r="L299" s="48">
        <v>24000</v>
      </c>
      <c r="M299" s="34"/>
      <c r="N299" s="34"/>
      <c r="O299" s="34"/>
      <c r="P299" s="48">
        <v>1140</v>
      </c>
      <c r="Q299" s="48"/>
      <c r="R299" s="34"/>
      <c r="S299" s="34"/>
      <c r="T299" s="34"/>
      <c r="U299" s="48"/>
      <c r="V299" s="16">
        <f t="shared" si="11"/>
        <v>2101.8158959999996</v>
      </c>
      <c r="W299" s="59">
        <v>1556</v>
      </c>
      <c r="X299" s="111">
        <f t="shared" si="12"/>
        <v>1556</v>
      </c>
      <c r="Y299" s="11" t="s">
        <v>34</v>
      </c>
      <c r="Z299" s="140">
        <v>29</v>
      </c>
      <c r="AA299" s="140">
        <v>9</v>
      </c>
      <c r="AB299" s="22">
        <v>5</v>
      </c>
      <c r="AC299" s="140" t="s">
        <v>2940</v>
      </c>
      <c r="AD299" s="140">
        <v>722</v>
      </c>
    </row>
    <row r="300" spans="1:30" s="10" customFormat="1" ht="36" hidden="1" customHeight="1">
      <c r="A300" s="32">
        <v>14</v>
      </c>
      <c r="B300" s="52" t="s">
        <v>2941</v>
      </c>
      <c r="C300" s="48" t="s">
        <v>2942</v>
      </c>
      <c r="D300" s="48" t="s">
        <v>32</v>
      </c>
      <c r="E300" s="48" t="s">
        <v>338</v>
      </c>
      <c r="F300" s="22">
        <v>650340</v>
      </c>
      <c r="G300" s="141">
        <v>5062</v>
      </c>
      <c r="H300" s="34"/>
      <c r="I300" s="34"/>
      <c r="J300" s="34"/>
      <c r="K300" s="52"/>
      <c r="L300" s="48">
        <v>16.54</v>
      </c>
      <c r="M300" s="34"/>
      <c r="N300" s="34"/>
      <c r="O300" s="34"/>
      <c r="P300" s="48">
        <v>40</v>
      </c>
      <c r="Q300" s="48"/>
      <c r="R300" s="34"/>
      <c r="S300" s="34"/>
      <c r="T300" s="34"/>
      <c r="U300" s="48"/>
      <c r="V300" s="16">
        <f t="shared" si="11"/>
        <v>3643.7952171999996</v>
      </c>
      <c r="W300" s="59">
        <v>2255</v>
      </c>
      <c r="X300" s="111">
        <f t="shared" si="12"/>
        <v>2255</v>
      </c>
      <c r="Y300" s="11" t="s">
        <v>34</v>
      </c>
      <c r="Z300" s="140">
        <v>29</v>
      </c>
      <c r="AA300" s="140">
        <v>9</v>
      </c>
      <c r="AB300" s="22">
        <v>5</v>
      </c>
      <c r="AC300" s="140" t="s">
        <v>2943</v>
      </c>
      <c r="AD300" s="140">
        <v>723</v>
      </c>
    </row>
    <row r="301" spans="1:30" s="10" customFormat="1" ht="36" hidden="1" customHeight="1">
      <c r="A301" s="32">
        <v>15</v>
      </c>
      <c r="B301" s="52" t="s">
        <v>2944</v>
      </c>
      <c r="C301" s="48" t="s">
        <v>2945</v>
      </c>
      <c r="D301" s="48" t="s">
        <v>32</v>
      </c>
      <c r="E301" s="48" t="s">
        <v>338</v>
      </c>
      <c r="F301" s="22">
        <v>1276640</v>
      </c>
      <c r="G301" s="141">
        <v>8960</v>
      </c>
      <c r="H301" s="34"/>
      <c r="I301" s="34"/>
      <c r="J301" s="34"/>
      <c r="K301" s="52"/>
      <c r="L301" s="48">
        <v>79.192999999999998</v>
      </c>
      <c r="M301" s="34"/>
      <c r="N301" s="34"/>
      <c r="O301" s="34"/>
      <c r="P301" s="48"/>
      <c r="Q301" s="48"/>
      <c r="R301" s="34"/>
      <c r="S301" s="34"/>
      <c r="T301" s="34"/>
      <c r="U301" s="48"/>
      <c r="V301" s="16">
        <f t="shared" si="11"/>
        <v>6469.0552418400002</v>
      </c>
      <c r="W301" s="59">
        <v>4202</v>
      </c>
      <c r="X301" s="111">
        <f t="shared" si="12"/>
        <v>4202</v>
      </c>
      <c r="Y301" s="11" t="s">
        <v>34</v>
      </c>
      <c r="Z301" s="140">
        <v>29</v>
      </c>
      <c r="AA301" s="140">
        <v>9</v>
      </c>
      <c r="AB301" s="22">
        <v>5</v>
      </c>
      <c r="AC301" s="140" t="s">
        <v>2946</v>
      </c>
      <c r="AD301" s="140">
        <v>725</v>
      </c>
    </row>
    <row r="302" spans="1:30" s="10" customFormat="1" ht="36" hidden="1" customHeight="1">
      <c r="A302" s="32">
        <v>16</v>
      </c>
      <c r="B302" s="48" t="s">
        <v>2947</v>
      </c>
      <c r="C302" s="48" t="s">
        <v>2948</v>
      </c>
      <c r="D302" s="48" t="s">
        <v>32</v>
      </c>
      <c r="E302" s="48" t="s">
        <v>338</v>
      </c>
      <c r="F302" s="22">
        <v>1233600</v>
      </c>
      <c r="G302" s="141">
        <v>6373</v>
      </c>
      <c r="H302" s="34"/>
      <c r="I302" s="34"/>
      <c r="J302" s="34"/>
      <c r="K302" s="52">
        <v>75</v>
      </c>
      <c r="L302" s="48"/>
      <c r="M302" s="34"/>
      <c r="N302" s="34"/>
      <c r="O302" s="34"/>
      <c r="P302" s="48"/>
      <c r="Q302" s="48"/>
      <c r="R302" s="34"/>
      <c r="S302" s="34"/>
      <c r="T302" s="34"/>
      <c r="U302" s="48"/>
      <c r="V302" s="16">
        <f t="shared" si="11"/>
        <v>4727.9444799999992</v>
      </c>
      <c r="W302" s="111">
        <v>4727.9444799999992</v>
      </c>
      <c r="X302" s="111">
        <f t="shared" si="12"/>
        <v>4727.9444799999992</v>
      </c>
      <c r="Y302" s="11" t="s">
        <v>34</v>
      </c>
      <c r="Z302" s="140">
        <v>29</v>
      </c>
      <c r="AA302" s="140">
        <v>9</v>
      </c>
      <c r="AB302" s="22">
        <v>5</v>
      </c>
      <c r="AC302" s="140" t="s">
        <v>2949</v>
      </c>
      <c r="AD302" s="140">
        <v>726</v>
      </c>
    </row>
    <row r="303" spans="1:30" s="10" customFormat="1" ht="36" hidden="1" customHeight="1">
      <c r="A303" s="32">
        <v>17</v>
      </c>
      <c r="B303" s="52" t="s">
        <v>2950</v>
      </c>
      <c r="C303" s="48" t="s">
        <v>2951</v>
      </c>
      <c r="D303" s="48" t="s">
        <v>32</v>
      </c>
      <c r="E303" s="48" t="s">
        <v>2952</v>
      </c>
      <c r="F303" s="22">
        <v>8816784</v>
      </c>
      <c r="G303" s="139"/>
      <c r="H303" s="34"/>
      <c r="I303" s="34"/>
      <c r="J303" s="34"/>
      <c r="K303" s="22"/>
      <c r="L303" s="48">
        <v>707.92100000000005</v>
      </c>
      <c r="M303" s="34"/>
      <c r="N303" s="34"/>
      <c r="O303" s="34"/>
      <c r="P303" s="48">
        <v>14754</v>
      </c>
      <c r="Q303" s="48"/>
      <c r="R303" s="34"/>
      <c r="S303" s="34"/>
      <c r="T303" s="34"/>
      <c r="U303" s="48"/>
      <c r="V303" s="16">
        <f t="shared" si="11"/>
        <v>1373.2985616800001</v>
      </c>
      <c r="W303" s="111">
        <v>1995.6460712000003</v>
      </c>
      <c r="X303" s="111">
        <f t="shared" si="12"/>
        <v>1995.6460712000003</v>
      </c>
      <c r="Y303" s="11" t="s">
        <v>34</v>
      </c>
      <c r="Z303" s="140">
        <v>29</v>
      </c>
      <c r="AA303" s="140">
        <v>9</v>
      </c>
      <c r="AB303" s="22">
        <v>5</v>
      </c>
      <c r="AC303" s="140" t="s">
        <v>2953</v>
      </c>
      <c r="AD303" s="140">
        <v>730</v>
      </c>
    </row>
    <row r="304" spans="1:30" s="10" customFormat="1" ht="36" hidden="1" customHeight="1">
      <c r="A304" s="32">
        <v>18</v>
      </c>
      <c r="B304" s="48" t="s">
        <v>2954</v>
      </c>
      <c r="C304" s="48" t="s">
        <v>2955</v>
      </c>
      <c r="D304" s="48" t="s">
        <v>32</v>
      </c>
      <c r="E304" s="48" t="s">
        <v>2956</v>
      </c>
      <c r="F304" s="50">
        <v>28686000</v>
      </c>
      <c r="G304" s="139"/>
      <c r="H304" s="34"/>
      <c r="I304" s="34"/>
      <c r="J304" s="34"/>
      <c r="K304" s="52"/>
      <c r="L304" s="48"/>
      <c r="M304" s="34"/>
      <c r="N304" s="34"/>
      <c r="O304" s="34"/>
      <c r="P304" s="48"/>
      <c r="Q304" s="48"/>
      <c r="R304" s="34"/>
      <c r="S304" s="34"/>
      <c r="T304" s="34"/>
      <c r="U304" s="48"/>
      <c r="V304" s="16">
        <f t="shared" si="11"/>
        <v>4426.2498000000005</v>
      </c>
      <c r="W304" s="111">
        <v>4426.2498000000005</v>
      </c>
      <c r="X304" s="111">
        <f t="shared" si="12"/>
        <v>4426.2498000000005</v>
      </c>
      <c r="Y304" s="11" t="s">
        <v>34</v>
      </c>
      <c r="Z304" s="140">
        <v>29</v>
      </c>
      <c r="AA304" s="140">
        <v>9</v>
      </c>
      <c r="AB304" s="22">
        <v>5</v>
      </c>
      <c r="AC304" s="140" t="s">
        <v>2957</v>
      </c>
      <c r="AD304" s="140">
        <v>731</v>
      </c>
    </row>
    <row r="305" spans="1:31" s="10" customFormat="1" ht="36" hidden="1" customHeight="1">
      <c r="A305" s="32">
        <v>19</v>
      </c>
      <c r="B305" s="48" t="s">
        <v>2958</v>
      </c>
      <c r="C305" s="48" t="s">
        <v>2955</v>
      </c>
      <c r="D305" s="48" t="s">
        <v>32</v>
      </c>
      <c r="E305" s="48" t="s">
        <v>2959</v>
      </c>
      <c r="F305" s="50">
        <v>67667250</v>
      </c>
      <c r="G305" s="139"/>
      <c r="H305" s="34"/>
      <c r="I305" s="34"/>
      <c r="J305" s="34"/>
      <c r="K305" s="52"/>
      <c r="L305" s="48"/>
      <c r="M305" s="34"/>
      <c r="N305" s="34"/>
      <c r="O305" s="34"/>
      <c r="P305" s="48"/>
      <c r="Q305" s="48"/>
      <c r="R305" s="34"/>
      <c r="S305" s="34"/>
      <c r="T305" s="34"/>
      <c r="U305" s="48"/>
      <c r="V305" s="16">
        <f t="shared" si="11"/>
        <v>10441.056675</v>
      </c>
      <c r="W305" s="111">
        <v>10441.056675</v>
      </c>
      <c r="X305" s="111">
        <f t="shared" si="12"/>
        <v>10441.056675</v>
      </c>
      <c r="Y305" s="11" t="s">
        <v>34</v>
      </c>
      <c r="Z305" s="140">
        <v>29</v>
      </c>
      <c r="AA305" s="140">
        <v>9</v>
      </c>
      <c r="AB305" s="22">
        <v>5</v>
      </c>
      <c r="AC305" s="140" t="s">
        <v>2960</v>
      </c>
      <c r="AD305" s="140">
        <v>732</v>
      </c>
    </row>
    <row r="306" spans="1:31" s="10" customFormat="1" ht="36" hidden="1" customHeight="1">
      <c r="A306" s="32">
        <v>20</v>
      </c>
      <c r="B306" s="48" t="s">
        <v>2961</v>
      </c>
      <c r="C306" s="48" t="s">
        <v>2962</v>
      </c>
      <c r="D306" s="48" t="s">
        <v>32</v>
      </c>
      <c r="E306" s="48" t="s">
        <v>33</v>
      </c>
      <c r="F306" s="50">
        <v>20840000</v>
      </c>
      <c r="G306" s="139"/>
      <c r="H306" s="34"/>
      <c r="I306" s="34"/>
      <c r="J306" s="34"/>
      <c r="K306" s="52"/>
      <c r="L306" s="48">
        <v>21700</v>
      </c>
      <c r="M306" s="34"/>
      <c r="N306" s="34"/>
      <c r="O306" s="34"/>
      <c r="P306" s="48"/>
      <c r="Q306" s="48">
        <v>0.06</v>
      </c>
      <c r="R306" s="34"/>
      <c r="S306" s="34"/>
      <c r="T306" s="34"/>
      <c r="U306" s="48"/>
      <c r="V306" s="16">
        <f t="shared" si="11"/>
        <v>3234.7734</v>
      </c>
      <c r="W306" s="111">
        <v>3235</v>
      </c>
      <c r="X306" s="111">
        <f t="shared" si="12"/>
        <v>3235</v>
      </c>
      <c r="Y306" s="11" t="s">
        <v>34</v>
      </c>
      <c r="Z306" s="140">
        <v>29</v>
      </c>
      <c r="AA306" s="140">
        <v>9</v>
      </c>
      <c r="AB306" s="22">
        <v>5</v>
      </c>
      <c r="AC306" s="140" t="s">
        <v>2963</v>
      </c>
      <c r="AD306" s="140">
        <v>733</v>
      </c>
    </row>
    <row r="307" spans="1:31" s="10" customFormat="1" ht="36" hidden="1" customHeight="1">
      <c r="A307" s="32">
        <v>21</v>
      </c>
      <c r="B307" s="48" t="s">
        <v>2964</v>
      </c>
      <c r="C307" s="48" t="s">
        <v>2965</v>
      </c>
      <c r="D307" s="48" t="s">
        <v>32</v>
      </c>
      <c r="E307" s="48" t="s">
        <v>2966</v>
      </c>
      <c r="F307" s="50">
        <v>9154200</v>
      </c>
      <c r="G307" s="139"/>
      <c r="H307" s="34"/>
      <c r="I307" s="34"/>
      <c r="J307" s="34"/>
      <c r="K307" s="52"/>
      <c r="L307" s="48"/>
      <c r="M307" s="34"/>
      <c r="N307" s="34"/>
      <c r="O307" s="34"/>
      <c r="P307" s="48"/>
      <c r="Q307" s="48"/>
      <c r="R307" s="34"/>
      <c r="S307" s="34"/>
      <c r="T307" s="34"/>
      <c r="U307" s="48"/>
      <c r="V307" s="16">
        <f t="shared" si="11"/>
        <v>1412.49306</v>
      </c>
      <c r="W307" s="111">
        <v>1412.49306</v>
      </c>
      <c r="X307" s="111">
        <f t="shared" si="12"/>
        <v>1412.49306</v>
      </c>
      <c r="Y307" s="11" t="s">
        <v>34</v>
      </c>
      <c r="Z307" s="140">
        <v>29</v>
      </c>
      <c r="AA307" s="140">
        <v>9</v>
      </c>
      <c r="AB307" s="22">
        <v>5</v>
      </c>
      <c r="AC307" s="140" t="s">
        <v>2967</v>
      </c>
      <c r="AD307" s="140">
        <v>734</v>
      </c>
    </row>
    <row r="308" spans="1:31" s="10" customFormat="1" ht="36" hidden="1" customHeight="1">
      <c r="A308" s="32">
        <v>22</v>
      </c>
      <c r="B308" s="48" t="s">
        <v>2968</v>
      </c>
      <c r="C308" s="48" t="s">
        <v>2945</v>
      </c>
      <c r="D308" s="48" t="s">
        <v>32</v>
      </c>
      <c r="E308" s="48" t="s">
        <v>486</v>
      </c>
      <c r="F308" s="50">
        <v>15195810</v>
      </c>
      <c r="G308" s="139"/>
      <c r="H308" s="34"/>
      <c r="I308" s="34"/>
      <c r="J308" s="34"/>
      <c r="K308" s="52"/>
      <c r="L308" s="48"/>
      <c r="M308" s="34"/>
      <c r="N308" s="34"/>
      <c r="O308" s="34"/>
      <c r="P308" s="48"/>
      <c r="Q308" s="48"/>
      <c r="R308" s="34"/>
      <c r="S308" s="34"/>
      <c r="T308" s="34"/>
      <c r="U308" s="48"/>
      <c r="V308" s="16">
        <f t="shared" si="11"/>
        <v>2344.713483</v>
      </c>
      <c r="W308" s="111">
        <v>2344.713483</v>
      </c>
      <c r="X308" s="111">
        <f t="shared" si="12"/>
        <v>2344.713483</v>
      </c>
      <c r="Y308" s="11" t="s">
        <v>34</v>
      </c>
      <c r="Z308" s="140">
        <v>29</v>
      </c>
      <c r="AA308" s="140">
        <v>9</v>
      </c>
      <c r="AB308" s="22">
        <v>5</v>
      </c>
      <c r="AC308" s="140" t="s">
        <v>2969</v>
      </c>
      <c r="AD308" s="140">
        <v>735</v>
      </c>
    </row>
    <row r="309" spans="1:31" s="10" customFormat="1" ht="36" hidden="1" customHeight="1">
      <c r="A309" s="32">
        <v>23</v>
      </c>
      <c r="B309" s="48" t="s">
        <v>2970</v>
      </c>
      <c r="C309" s="48" t="s">
        <v>2971</v>
      </c>
      <c r="D309" s="48" t="s">
        <v>32</v>
      </c>
      <c r="E309" s="48" t="s">
        <v>2260</v>
      </c>
      <c r="F309" s="22">
        <v>821769</v>
      </c>
      <c r="G309" s="139">
        <v>2000</v>
      </c>
      <c r="H309" s="34"/>
      <c r="I309" s="34"/>
      <c r="J309" s="34"/>
      <c r="K309" s="52"/>
      <c r="L309" s="48">
        <v>58</v>
      </c>
      <c r="M309" s="34"/>
      <c r="N309" s="34"/>
      <c r="O309" s="34"/>
      <c r="P309" s="48"/>
      <c r="Q309" s="48"/>
      <c r="R309" s="34"/>
      <c r="S309" s="34"/>
      <c r="T309" s="34"/>
      <c r="U309" s="48"/>
      <c r="V309" s="16">
        <f t="shared" si="11"/>
        <v>1526.8499967</v>
      </c>
      <c r="W309" s="111">
        <v>1178</v>
      </c>
      <c r="X309" s="111">
        <f t="shared" si="12"/>
        <v>1178</v>
      </c>
      <c r="Y309" s="11" t="s">
        <v>34</v>
      </c>
      <c r="Z309" s="140">
        <v>29</v>
      </c>
      <c r="AA309" s="140">
        <v>9</v>
      </c>
      <c r="AB309" s="22">
        <v>5</v>
      </c>
      <c r="AC309" s="140" t="s">
        <v>2972</v>
      </c>
      <c r="AD309" s="140">
        <v>736</v>
      </c>
    </row>
    <row r="310" spans="1:31" s="10" customFormat="1" ht="36" hidden="1" customHeight="1">
      <c r="A310" s="32">
        <v>24</v>
      </c>
      <c r="B310" s="47" t="s">
        <v>2973</v>
      </c>
      <c r="C310" s="47" t="s">
        <v>2974</v>
      </c>
      <c r="D310" s="47" t="s">
        <v>32</v>
      </c>
      <c r="E310" s="47" t="s">
        <v>2975</v>
      </c>
      <c r="F310" s="50">
        <v>24973200</v>
      </c>
      <c r="G310" s="139"/>
      <c r="H310" s="34"/>
      <c r="I310" s="34"/>
      <c r="J310" s="34"/>
      <c r="K310" s="52"/>
      <c r="L310" s="48"/>
      <c r="M310" s="34"/>
      <c r="N310" s="34"/>
      <c r="O310" s="34"/>
      <c r="P310" s="48"/>
      <c r="Q310" s="48"/>
      <c r="R310" s="34"/>
      <c r="S310" s="34"/>
      <c r="T310" s="34"/>
      <c r="U310" s="48"/>
      <c r="V310" s="16">
        <f t="shared" si="11"/>
        <v>3853.3647600000004</v>
      </c>
      <c r="W310" s="111">
        <v>3853.3647600000004</v>
      </c>
      <c r="X310" s="111">
        <f t="shared" si="12"/>
        <v>3853.3647600000004</v>
      </c>
      <c r="Y310" s="11" t="s">
        <v>34</v>
      </c>
      <c r="Z310" s="22">
        <v>29</v>
      </c>
      <c r="AA310" s="22">
        <v>9</v>
      </c>
      <c r="AB310" s="22">
        <v>5</v>
      </c>
      <c r="AC310" s="140" t="s">
        <v>2976</v>
      </c>
      <c r="AD310" s="22">
        <v>2601</v>
      </c>
      <c r="AE310" s="10">
        <f>AE309+1</f>
        <v>1</v>
      </c>
    </row>
    <row r="311" spans="1:31" s="10" customFormat="1" ht="36" hidden="1" customHeight="1">
      <c r="A311" s="32">
        <v>25</v>
      </c>
      <c r="B311" s="52" t="s">
        <v>2977</v>
      </c>
      <c r="C311" s="48" t="s">
        <v>2978</v>
      </c>
      <c r="D311" s="48" t="s">
        <v>32</v>
      </c>
      <c r="E311" s="48" t="s">
        <v>2979</v>
      </c>
      <c r="F311" s="50">
        <v>75113280</v>
      </c>
      <c r="G311" s="139"/>
      <c r="H311" s="34"/>
      <c r="I311" s="34"/>
      <c r="J311" s="34"/>
      <c r="K311" s="52"/>
      <c r="L311" s="48"/>
      <c r="M311" s="34"/>
      <c r="N311" s="34"/>
      <c r="O311" s="34"/>
      <c r="P311" s="48"/>
      <c r="Q311" s="48"/>
      <c r="R311" s="34"/>
      <c r="S311" s="34"/>
      <c r="T311" s="34"/>
      <c r="U311" s="48"/>
      <c r="V311" s="16">
        <f t="shared" ref="V311:V371" si="13">0.0001543*F311+0.7*G311+ 0.7*H311+0.6*I311+0.5*J311+1.02*K311+0.00088*L311+0.99*M311+0.00094*N311+1.05*O311+0.00083*P311+1.09*Q311+0.0009*R311+1.09*S311+1*T311+0*U311</f>
        <v>11589.979104</v>
      </c>
      <c r="W311" s="111">
        <v>11589.979104</v>
      </c>
      <c r="X311" s="111">
        <f t="shared" si="12"/>
        <v>11589.979104</v>
      </c>
      <c r="Y311" s="11" t="s">
        <v>34</v>
      </c>
      <c r="Z311" s="140">
        <v>29</v>
      </c>
      <c r="AA311" s="140">
        <v>9</v>
      </c>
      <c r="AB311" s="22">
        <v>5</v>
      </c>
      <c r="AC311" s="140" t="s">
        <v>2980</v>
      </c>
      <c r="AD311" s="140">
        <v>737</v>
      </c>
    </row>
    <row r="312" spans="1:31" s="10" customFormat="1" ht="36" hidden="1" customHeight="1">
      <c r="A312" s="32">
        <v>26</v>
      </c>
      <c r="B312" s="48" t="s">
        <v>2981</v>
      </c>
      <c r="C312" s="48" t="s">
        <v>2982</v>
      </c>
      <c r="D312" s="48" t="s">
        <v>32</v>
      </c>
      <c r="E312" s="48" t="s">
        <v>2983</v>
      </c>
      <c r="F312" s="50">
        <v>1176791</v>
      </c>
      <c r="G312" s="139">
        <v>5751</v>
      </c>
      <c r="H312" s="34"/>
      <c r="I312" s="34"/>
      <c r="J312" s="34"/>
      <c r="K312" s="52"/>
      <c r="L312" s="48">
        <v>30.594999999999999</v>
      </c>
      <c r="M312" s="34"/>
      <c r="N312" s="34"/>
      <c r="O312" s="34"/>
      <c r="P312" s="48"/>
      <c r="Q312" s="48"/>
      <c r="R312" s="34"/>
      <c r="S312" s="34"/>
      <c r="T312" s="34"/>
      <c r="U312" s="48"/>
      <c r="V312" s="16">
        <f t="shared" si="13"/>
        <v>4207.3057749</v>
      </c>
      <c r="W312" s="111">
        <v>3163</v>
      </c>
      <c r="X312" s="111">
        <f t="shared" si="12"/>
        <v>3163</v>
      </c>
      <c r="Y312" s="11" t="s">
        <v>34</v>
      </c>
      <c r="Z312" s="140">
        <v>29</v>
      </c>
      <c r="AA312" s="140">
        <v>9</v>
      </c>
      <c r="AB312" s="22">
        <v>5</v>
      </c>
      <c r="AC312" s="140" t="s">
        <v>2984</v>
      </c>
      <c r="AD312" s="140">
        <v>724</v>
      </c>
    </row>
    <row r="313" spans="1:31" s="10" customFormat="1" ht="36" hidden="1" customHeight="1">
      <c r="A313" s="32">
        <v>27</v>
      </c>
      <c r="B313" s="48" t="s">
        <v>2985</v>
      </c>
      <c r="C313" s="48" t="s">
        <v>2986</v>
      </c>
      <c r="D313" s="48" t="s">
        <v>2736</v>
      </c>
      <c r="E313" s="48" t="s">
        <v>2987</v>
      </c>
      <c r="F313" s="50">
        <v>2468592</v>
      </c>
      <c r="G313" s="139">
        <v>852</v>
      </c>
      <c r="H313" s="34"/>
      <c r="I313" s="34"/>
      <c r="J313" s="34"/>
      <c r="K313" s="52"/>
      <c r="L313" s="48">
        <v>132.012</v>
      </c>
      <c r="M313" s="34"/>
      <c r="N313" s="34"/>
      <c r="O313" s="34"/>
      <c r="P313" s="48">
        <v>37.530999999999999</v>
      </c>
      <c r="Q313" s="48"/>
      <c r="R313" s="34"/>
      <c r="S313" s="34"/>
      <c r="T313" s="34"/>
      <c r="U313" s="48">
        <v>324</v>
      </c>
      <c r="V313" s="16">
        <f t="shared" si="13"/>
        <v>977.45106688999999</v>
      </c>
      <c r="W313" s="111">
        <v>1040</v>
      </c>
      <c r="X313" s="111">
        <f t="shared" si="12"/>
        <v>1040</v>
      </c>
      <c r="Y313" s="11" t="s">
        <v>34</v>
      </c>
      <c r="Z313" s="140">
        <v>29</v>
      </c>
      <c r="AA313" s="140">
        <v>9</v>
      </c>
      <c r="AB313" s="22">
        <v>5</v>
      </c>
      <c r="AC313" s="140" t="s">
        <v>2988</v>
      </c>
      <c r="AD313" s="140">
        <v>715</v>
      </c>
    </row>
    <row r="314" spans="1:31" s="10" customFormat="1" ht="36" hidden="1" customHeight="1">
      <c r="A314" s="32">
        <v>28</v>
      </c>
      <c r="B314" s="48" t="s">
        <v>2989</v>
      </c>
      <c r="C314" s="48" t="s">
        <v>2990</v>
      </c>
      <c r="D314" s="48" t="s">
        <v>32</v>
      </c>
      <c r="E314" s="48" t="s">
        <v>2991</v>
      </c>
      <c r="F314" s="50">
        <v>9915840</v>
      </c>
      <c r="G314" s="139"/>
      <c r="H314" s="34"/>
      <c r="I314" s="34"/>
      <c r="J314" s="34"/>
      <c r="K314" s="52"/>
      <c r="L314" s="48"/>
      <c r="M314" s="34"/>
      <c r="N314" s="34"/>
      <c r="O314" s="34"/>
      <c r="P314" s="48"/>
      <c r="Q314" s="48"/>
      <c r="R314" s="34"/>
      <c r="S314" s="34"/>
      <c r="T314" s="34"/>
      <c r="U314" s="48"/>
      <c r="V314" s="16">
        <f t="shared" si="13"/>
        <v>1530.0141120000001</v>
      </c>
      <c r="W314" s="111">
        <v>1530.0141120000001</v>
      </c>
      <c r="X314" s="111">
        <f t="shared" si="12"/>
        <v>1530.0141120000001</v>
      </c>
      <c r="Y314" s="11" t="s">
        <v>34</v>
      </c>
      <c r="Z314" s="140">
        <v>29</v>
      </c>
      <c r="AA314" s="140">
        <v>9</v>
      </c>
      <c r="AB314" s="22">
        <v>5</v>
      </c>
      <c r="AC314" s="140"/>
      <c r="AD314" s="140"/>
    </row>
    <row r="315" spans="1:31" s="10" customFormat="1" ht="36" hidden="1" customHeight="1">
      <c r="A315" s="32">
        <v>29</v>
      </c>
      <c r="B315" s="48" t="s">
        <v>2992</v>
      </c>
      <c r="C315" s="48" t="s">
        <v>2993</v>
      </c>
      <c r="D315" s="48" t="s">
        <v>32</v>
      </c>
      <c r="E315" s="48" t="s">
        <v>2994</v>
      </c>
      <c r="F315" s="50">
        <v>20207169</v>
      </c>
      <c r="G315" s="139"/>
      <c r="H315" s="34"/>
      <c r="I315" s="34"/>
      <c r="J315" s="34"/>
      <c r="K315" s="52"/>
      <c r="L315" s="48"/>
      <c r="M315" s="34"/>
      <c r="N315" s="34"/>
      <c r="O315" s="34"/>
      <c r="P315" s="48"/>
      <c r="Q315" s="48"/>
      <c r="R315" s="34"/>
      <c r="S315" s="34"/>
      <c r="T315" s="34"/>
      <c r="U315" s="48"/>
      <c r="V315" s="16">
        <f t="shared" si="13"/>
        <v>3117.9661767000002</v>
      </c>
      <c r="W315" s="111">
        <v>3117.9661767000002</v>
      </c>
      <c r="X315" s="111">
        <f t="shared" si="12"/>
        <v>3117.9661767000002</v>
      </c>
      <c r="Y315" s="11" t="s">
        <v>34</v>
      </c>
      <c r="Z315" s="140">
        <v>29</v>
      </c>
      <c r="AA315" s="140">
        <v>9</v>
      </c>
      <c r="AB315" s="22">
        <v>5</v>
      </c>
      <c r="AC315" s="140"/>
      <c r="AD315" s="140"/>
    </row>
    <row r="316" spans="1:31" s="10" customFormat="1" ht="36" hidden="1" customHeight="1">
      <c r="A316" s="32">
        <v>30</v>
      </c>
      <c r="B316" s="48" t="s">
        <v>2995</v>
      </c>
      <c r="C316" s="48" t="s">
        <v>2996</v>
      </c>
      <c r="D316" s="48" t="s">
        <v>2997</v>
      </c>
      <c r="E316" s="48" t="s">
        <v>2998</v>
      </c>
      <c r="F316" s="50">
        <v>6833056</v>
      </c>
      <c r="G316" s="139"/>
      <c r="H316" s="34"/>
      <c r="I316" s="34"/>
      <c r="J316" s="34"/>
      <c r="K316" s="52"/>
      <c r="L316" s="48"/>
      <c r="M316" s="34"/>
      <c r="N316" s="34"/>
      <c r="O316" s="34"/>
      <c r="P316" s="48"/>
      <c r="Q316" s="48"/>
      <c r="R316" s="34"/>
      <c r="S316" s="34"/>
      <c r="T316" s="34"/>
      <c r="U316" s="48"/>
      <c r="V316" s="16">
        <f t="shared" si="13"/>
        <v>1054.3405408000001</v>
      </c>
      <c r="W316" s="111">
        <v>1054.3405408000001</v>
      </c>
      <c r="X316" s="111">
        <f t="shared" si="12"/>
        <v>1054.3405408000001</v>
      </c>
      <c r="Y316" s="11" t="s">
        <v>34</v>
      </c>
      <c r="Z316" s="140">
        <v>29</v>
      </c>
      <c r="AA316" s="140">
        <v>9</v>
      </c>
      <c r="AB316" s="22">
        <v>5</v>
      </c>
      <c r="AC316" s="140"/>
      <c r="AD316" s="140"/>
    </row>
    <row r="317" spans="1:31" s="10" customFormat="1" ht="36" hidden="1" customHeight="1">
      <c r="A317" s="32">
        <v>31</v>
      </c>
      <c r="B317" s="48" t="s">
        <v>2999</v>
      </c>
      <c r="C317" s="48" t="s">
        <v>3000</v>
      </c>
      <c r="D317" s="48" t="s">
        <v>32</v>
      </c>
      <c r="E317" s="48" t="s">
        <v>3001</v>
      </c>
      <c r="F317" s="50">
        <v>9271000</v>
      </c>
      <c r="G317" s="139"/>
      <c r="H317" s="34"/>
      <c r="I317" s="34"/>
      <c r="J317" s="34"/>
      <c r="K317" s="52"/>
      <c r="L317" s="48"/>
      <c r="M317" s="34"/>
      <c r="N317" s="34"/>
      <c r="O317" s="34"/>
      <c r="P317" s="48"/>
      <c r="Q317" s="48"/>
      <c r="R317" s="34"/>
      <c r="S317" s="34"/>
      <c r="T317" s="34"/>
      <c r="U317" s="48"/>
      <c r="V317" s="16">
        <f t="shared" si="13"/>
        <v>1430.5153</v>
      </c>
      <c r="W317" s="111">
        <v>1430.5153</v>
      </c>
      <c r="X317" s="111">
        <f t="shared" si="12"/>
        <v>1430.5153</v>
      </c>
      <c r="Y317" s="11" t="s">
        <v>34</v>
      </c>
      <c r="Z317" s="140">
        <v>29</v>
      </c>
      <c r="AA317" s="140">
        <v>9</v>
      </c>
      <c r="AB317" s="22">
        <v>5</v>
      </c>
      <c r="AC317" s="140"/>
      <c r="AD317" s="140"/>
    </row>
    <row r="318" spans="1:31" s="10" customFormat="1" ht="36" hidden="1" customHeight="1">
      <c r="A318" s="32">
        <v>32</v>
      </c>
      <c r="B318" s="48" t="s">
        <v>3002</v>
      </c>
      <c r="C318" s="48" t="s">
        <v>3003</v>
      </c>
      <c r="D318" s="48" t="s">
        <v>32</v>
      </c>
      <c r="E318" s="48" t="s">
        <v>3004</v>
      </c>
      <c r="F318" s="50">
        <v>14725278</v>
      </c>
      <c r="G318" s="139"/>
      <c r="H318" s="34"/>
      <c r="I318" s="34"/>
      <c r="J318" s="34"/>
      <c r="K318" s="52"/>
      <c r="L318" s="48"/>
      <c r="M318" s="34"/>
      <c r="N318" s="34"/>
      <c r="O318" s="34"/>
      <c r="P318" s="48"/>
      <c r="Q318" s="48"/>
      <c r="R318" s="34"/>
      <c r="S318" s="34"/>
      <c r="T318" s="34"/>
      <c r="U318" s="48"/>
      <c r="V318" s="16">
        <f t="shared" si="13"/>
        <v>2272.1103954</v>
      </c>
      <c r="W318" s="111">
        <v>2272.1103954</v>
      </c>
      <c r="X318" s="111">
        <f t="shared" si="12"/>
        <v>2272.1103954</v>
      </c>
      <c r="Y318" s="11" t="s">
        <v>34</v>
      </c>
      <c r="Z318" s="140">
        <v>29</v>
      </c>
      <c r="AA318" s="140">
        <v>9</v>
      </c>
      <c r="AB318" s="22">
        <v>5</v>
      </c>
      <c r="AC318" s="140"/>
      <c r="AD318" s="140"/>
    </row>
    <row r="319" spans="1:31" s="10" customFormat="1" ht="36" hidden="1" customHeight="1">
      <c r="A319" s="32">
        <v>33</v>
      </c>
      <c r="B319" s="48" t="s">
        <v>3005</v>
      </c>
      <c r="C319" s="48" t="s">
        <v>3006</v>
      </c>
      <c r="D319" s="48" t="s">
        <v>32</v>
      </c>
      <c r="E319" s="48" t="s">
        <v>3007</v>
      </c>
      <c r="F319" s="50">
        <v>20493200</v>
      </c>
      <c r="G319" s="139"/>
      <c r="H319" s="34"/>
      <c r="I319" s="34"/>
      <c r="J319" s="34"/>
      <c r="K319" s="52"/>
      <c r="L319" s="48"/>
      <c r="M319" s="34"/>
      <c r="N319" s="34"/>
      <c r="O319" s="34"/>
      <c r="P319" s="48"/>
      <c r="Q319" s="48"/>
      <c r="R319" s="34"/>
      <c r="S319" s="34"/>
      <c r="T319" s="34"/>
      <c r="U319" s="48"/>
      <c r="V319" s="16">
        <f t="shared" si="13"/>
        <v>3162.1007600000003</v>
      </c>
      <c r="W319" s="111">
        <v>3161.9156000000003</v>
      </c>
      <c r="X319" s="111">
        <f t="shared" si="12"/>
        <v>3161.9156000000003</v>
      </c>
      <c r="Y319" s="11" t="s">
        <v>34</v>
      </c>
      <c r="Z319" s="140">
        <v>29</v>
      </c>
      <c r="AA319" s="140">
        <v>9</v>
      </c>
      <c r="AB319" s="22">
        <v>5</v>
      </c>
      <c r="AC319" s="140"/>
      <c r="AD319" s="140"/>
    </row>
    <row r="320" spans="1:31" s="10" customFormat="1" ht="36" hidden="1" customHeight="1">
      <c r="A320" s="32">
        <v>34</v>
      </c>
      <c r="B320" s="47" t="s">
        <v>3008</v>
      </c>
      <c r="C320" s="47" t="s">
        <v>3009</v>
      </c>
      <c r="D320" s="47" t="s">
        <v>1822</v>
      </c>
      <c r="E320" s="48" t="s">
        <v>3010</v>
      </c>
      <c r="F320" s="50">
        <v>9602080</v>
      </c>
      <c r="G320" s="139"/>
      <c r="H320" s="34"/>
      <c r="I320" s="34"/>
      <c r="J320" s="34"/>
      <c r="K320" s="52"/>
      <c r="L320" s="48"/>
      <c r="M320" s="34"/>
      <c r="N320" s="34"/>
      <c r="O320" s="34"/>
      <c r="P320" s="48"/>
      <c r="Q320" s="48"/>
      <c r="R320" s="34"/>
      <c r="S320" s="34"/>
      <c r="T320" s="34"/>
      <c r="U320" s="48"/>
      <c r="V320" s="16">
        <f t="shared" si="13"/>
        <v>1481.600944</v>
      </c>
      <c r="W320" s="111">
        <v>1481.600944</v>
      </c>
      <c r="X320" s="111">
        <f t="shared" si="12"/>
        <v>1481.600944</v>
      </c>
      <c r="Y320" s="11" t="s">
        <v>51</v>
      </c>
      <c r="Z320" s="140">
        <v>29</v>
      </c>
      <c r="AA320" s="140">
        <v>9</v>
      </c>
      <c r="AB320" s="22">
        <v>5</v>
      </c>
      <c r="AC320" s="140" t="s">
        <v>3011</v>
      </c>
      <c r="AD320" s="140">
        <v>2602</v>
      </c>
    </row>
    <row r="321" spans="1:31" s="10" customFormat="1" ht="36" hidden="1" customHeight="1">
      <c r="A321" s="32">
        <v>1</v>
      </c>
      <c r="B321" s="13" t="s">
        <v>3012</v>
      </c>
      <c r="C321" s="13" t="s">
        <v>3013</v>
      </c>
      <c r="D321" s="34" t="s">
        <v>402</v>
      </c>
      <c r="E321" s="13" t="s">
        <v>899</v>
      </c>
      <c r="F321" s="13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16">
        <f t="shared" si="13"/>
        <v>0</v>
      </c>
      <c r="W321" s="111">
        <v>608</v>
      </c>
      <c r="X321" s="111">
        <v>608</v>
      </c>
      <c r="Y321" s="13" t="s">
        <v>34</v>
      </c>
      <c r="Z321" s="13">
        <v>30</v>
      </c>
      <c r="AA321" s="13">
        <v>47</v>
      </c>
      <c r="AB321" s="13">
        <v>6</v>
      </c>
      <c r="AC321" s="38" t="s">
        <v>3014</v>
      </c>
      <c r="AD321" s="38">
        <v>2607</v>
      </c>
      <c r="AE321" s="10" t="e">
        <f>#REF!+1</f>
        <v>#REF!</v>
      </c>
    </row>
    <row r="322" spans="1:31" s="10" customFormat="1" ht="36" hidden="1" customHeight="1">
      <c r="A322" s="32">
        <v>2</v>
      </c>
      <c r="B322" s="13" t="s">
        <v>3015</v>
      </c>
      <c r="C322" s="13" t="s">
        <v>3016</v>
      </c>
      <c r="D322" s="34" t="s">
        <v>402</v>
      </c>
      <c r="E322" s="13" t="s">
        <v>3017</v>
      </c>
      <c r="F322" s="13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16">
        <f t="shared" si="13"/>
        <v>0</v>
      </c>
      <c r="W322" s="111">
        <v>558</v>
      </c>
      <c r="X322" s="111">
        <v>558</v>
      </c>
      <c r="Y322" s="13" t="s">
        <v>34</v>
      </c>
      <c r="Z322" s="13">
        <v>30</v>
      </c>
      <c r="AA322" s="13">
        <v>47</v>
      </c>
      <c r="AB322" s="13">
        <v>6</v>
      </c>
      <c r="AC322" s="38" t="s">
        <v>3018</v>
      </c>
      <c r="AD322" s="38">
        <v>2608</v>
      </c>
      <c r="AE322" s="10" t="e">
        <f>AE321+1</f>
        <v>#REF!</v>
      </c>
    </row>
    <row r="323" spans="1:31" s="10" customFormat="1" ht="36" hidden="1" customHeight="1">
      <c r="A323" s="32">
        <v>3</v>
      </c>
      <c r="B323" s="13" t="s">
        <v>3019</v>
      </c>
      <c r="C323" s="13" t="s">
        <v>3020</v>
      </c>
      <c r="D323" s="34" t="s">
        <v>32</v>
      </c>
      <c r="E323" s="13" t="s">
        <v>125</v>
      </c>
      <c r="F323" s="13"/>
      <c r="G323" s="14"/>
      <c r="H323" s="14"/>
      <c r="I323" s="14"/>
      <c r="J323" s="14"/>
      <c r="K323" s="18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16">
        <f t="shared" si="13"/>
        <v>0</v>
      </c>
      <c r="W323" s="111">
        <v>1005</v>
      </c>
      <c r="X323" s="111">
        <v>1005</v>
      </c>
      <c r="Y323" s="11" t="s">
        <v>34</v>
      </c>
      <c r="Z323" s="13">
        <v>30</v>
      </c>
      <c r="AA323" s="13">
        <v>47</v>
      </c>
      <c r="AB323" s="13">
        <v>5</v>
      </c>
      <c r="AC323" s="38" t="s">
        <v>3021</v>
      </c>
      <c r="AD323" s="38">
        <v>766</v>
      </c>
    </row>
    <row r="324" spans="1:31" s="10" customFormat="1" ht="36" hidden="1" customHeight="1">
      <c r="A324" s="32">
        <v>4</v>
      </c>
      <c r="B324" s="13" t="s">
        <v>3022</v>
      </c>
      <c r="C324" s="13" t="s">
        <v>3023</v>
      </c>
      <c r="D324" s="34" t="s">
        <v>32</v>
      </c>
      <c r="E324" s="13" t="s">
        <v>1128</v>
      </c>
      <c r="F324" s="13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6">
        <f t="shared" si="13"/>
        <v>0</v>
      </c>
      <c r="W324" s="111">
        <v>1010</v>
      </c>
      <c r="X324" s="111">
        <v>1010</v>
      </c>
      <c r="Y324" s="11" t="s">
        <v>34</v>
      </c>
      <c r="Z324" s="13">
        <v>30</v>
      </c>
      <c r="AA324" s="13">
        <v>47</v>
      </c>
      <c r="AB324" s="13">
        <v>5</v>
      </c>
      <c r="AC324" s="38" t="s">
        <v>3024</v>
      </c>
      <c r="AD324" s="38">
        <v>765</v>
      </c>
    </row>
    <row r="325" spans="1:31" s="10" customFormat="1" ht="36" hidden="1" customHeight="1">
      <c r="A325" s="32">
        <v>5</v>
      </c>
      <c r="B325" s="13" t="s">
        <v>3025</v>
      </c>
      <c r="C325" s="13" t="s">
        <v>3026</v>
      </c>
      <c r="D325" s="34" t="s">
        <v>32</v>
      </c>
      <c r="E325" s="13" t="s">
        <v>1128</v>
      </c>
      <c r="F325" s="13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16">
        <f t="shared" si="13"/>
        <v>0</v>
      </c>
      <c r="W325" s="111">
        <v>1015</v>
      </c>
      <c r="X325" s="111">
        <v>1015</v>
      </c>
      <c r="Y325" s="11" t="s">
        <v>34</v>
      </c>
      <c r="Z325" s="13">
        <v>30</v>
      </c>
      <c r="AA325" s="13">
        <v>47</v>
      </c>
      <c r="AB325" s="13">
        <v>5</v>
      </c>
      <c r="AC325" s="38" t="s">
        <v>3027</v>
      </c>
      <c r="AD325" s="38">
        <v>2605</v>
      </c>
    </row>
    <row r="326" spans="1:31" s="10" customFormat="1" ht="36" hidden="1" customHeight="1">
      <c r="A326" s="32">
        <v>6</v>
      </c>
      <c r="B326" s="13" t="s">
        <v>3028</v>
      </c>
      <c r="C326" s="13" t="s">
        <v>3023</v>
      </c>
      <c r="D326" s="34" t="s">
        <v>32</v>
      </c>
      <c r="E326" s="13" t="s">
        <v>3029</v>
      </c>
      <c r="F326" s="13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16">
        <f t="shared" si="13"/>
        <v>0</v>
      </c>
      <c r="W326" s="111">
        <v>1018</v>
      </c>
      <c r="X326" s="111">
        <v>1018</v>
      </c>
      <c r="Y326" s="11" t="s">
        <v>34</v>
      </c>
      <c r="Z326" s="13">
        <v>30</v>
      </c>
      <c r="AA326" s="13">
        <v>47</v>
      </c>
      <c r="AB326" s="13">
        <v>5</v>
      </c>
      <c r="AC326" s="13"/>
      <c r="AD326" s="13"/>
    </row>
    <row r="327" spans="1:31" s="10" customFormat="1" ht="36" hidden="1" customHeight="1">
      <c r="A327" s="32">
        <v>7</v>
      </c>
      <c r="B327" s="13" t="s">
        <v>3030</v>
      </c>
      <c r="C327" s="13" t="s">
        <v>3031</v>
      </c>
      <c r="D327" s="34" t="s">
        <v>32</v>
      </c>
      <c r="E327" s="13" t="s">
        <v>3032</v>
      </c>
      <c r="F327" s="13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16">
        <f t="shared" si="13"/>
        <v>0</v>
      </c>
      <c r="W327" s="111">
        <v>1203</v>
      </c>
      <c r="X327" s="111">
        <v>1203</v>
      </c>
      <c r="Y327" s="11" t="s">
        <v>34</v>
      </c>
      <c r="Z327" s="13">
        <v>30</v>
      </c>
      <c r="AA327" s="13">
        <v>47</v>
      </c>
      <c r="AB327" s="13">
        <v>5</v>
      </c>
      <c r="AC327" s="38" t="s">
        <v>3033</v>
      </c>
      <c r="AD327" s="38">
        <v>2603</v>
      </c>
    </row>
    <row r="328" spans="1:31" s="10" customFormat="1" ht="36" hidden="1" customHeight="1">
      <c r="A328" s="32">
        <v>8</v>
      </c>
      <c r="B328" s="13" t="s">
        <v>3034</v>
      </c>
      <c r="C328" s="13" t="s">
        <v>3035</v>
      </c>
      <c r="D328" s="34" t="s">
        <v>32</v>
      </c>
      <c r="E328" s="13" t="s">
        <v>338</v>
      </c>
      <c r="F328" s="13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16">
        <f t="shared" si="13"/>
        <v>0</v>
      </c>
      <c r="W328" s="111">
        <v>1160</v>
      </c>
      <c r="X328" s="111">
        <v>1160</v>
      </c>
      <c r="Y328" s="11" t="s">
        <v>34</v>
      </c>
      <c r="Z328" s="13">
        <v>30</v>
      </c>
      <c r="AA328" s="13">
        <v>47</v>
      </c>
      <c r="AB328" s="13">
        <v>5</v>
      </c>
      <c r="AC328" s="38" t="s">
        <v>3036</v>
      </c>
      <c r="AD328" s="38">
        <v>767</v>
      </c>
    </row>
    <row r="329" spans="1:31" s="10" customFormat="1" ht="36" hidden="1" customHeight="1">
      <c r="A329" s="32">
        <v>9</v>
      </c>
      <c r="B329" s="13" t="s">
        <v>3037</v>
      </c>
      <c r="C329" s="13" t="s">
        <v>3038</v>
      </c>
      <c r="D329" s="34" t="s">
        <v>32</v>
      </c>
      <c r="E329" s="13" t="s">
        <v>3039</v>
      </c>
      <c r="F329" s="13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16">
        <f t="shared" si="13"/>
        <v>0</v>
      </c>
      <c r="W329" s="111">
        <v>1265</v>
      </c>
      <c r="X329" s="111">
        <v>1265</v>
      </c>
      <c r="Y329" s="11" t="s">
        <v>34</v>
      </c>
      <c r="Z329" s="13">
        <v>30</v>
      </c>
      <c r="AA329" s="13">
        <v>47</v>
      </c>
      <c r="AB329" s="13">
        <v>5</v>
      </c>
      <c r="AC329" s="38" t="s">
        <v>3040</v>
      </c>
      <c r="AD329" s="38">
        <v>2604</v>
      </c>
    </row>
    <row r="330" spans="1:31" s="10" customFormat="1" ht="36" hidden="1" customHeight="1">
      <c r="A330" s="32">
        <v>10</v>
      </c>
      <c r="B330" s="13" t="s">
        <v>3041</v>
      </c>
      <c r="C330" s="13" t="s">
        <v>3020</v>
      </c>
      <c r="D330" s="34" t="s">
        <v>32</v>
      </c>
      <c r="E330" s="13" t="s">
        <v>3042</v>
      </c>
      <c r="F330" s="13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16">
        <f t="shared" si="13"/>
        <v>0</v>
      </c>
      <c r="W330" s="111">
        <v>1279</v>
      </c>
      <c r="X330" s="111">
        <v>1279</v>
      </c>
      <c r="Y330" s="11" t="s">
        <v>34</v>
      </c>
      <c r="Z330" s="13">
        <v>30</v>
      </c>
      <c r="AA330" s="13">
        <v>47</v>
      </c>
      <c r="AB330" s="13">
        <v>5</v>
      </c>
      <c r="AC330" s="38" t="s">
        <v>3043</v>
      </c>
      <c r="AD330" s="38">
        <v>749</v>
      </c>
    </row>
    <row r="331" spans="1:31" s="10" customFormat="1" ht="36" hidden="1" customHeight="1">
      <c r="A331" s="32">
        <v>11</v>
      </c>
      <c r="B331" s="13" t="s">
        <v>3044</v>
      </c>
      <c r="C331" s="13" t="s">
        <v>3045</v>
      </c>
      <c r="D331" s="34" t="s">
        <v>32</v>
      </c>
      <c r="E331" s="13" t="s">
        <v>125</v>
      </c>
      <c r="F331" s="13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16">
        <f t="shared" si="13"/>
        <v>0</v>
      </c>
      <c r="W331" s="111">
        <v>1371</v>
      </c>
      <c r="X331" s="111">
        <v>1371</v>
      </c>
      <c r="Y331" s="11" t="s">
        <v>34</v>
      </c>
      <c r="Z331" s="13">
        <v>30</v>
      </c>
      <c r="AA331" s="13">
        <v>47</v>
      </c>
      <c r="AB331" s="13">
        <v>5</v>
      </c>
      <c r="AC331" s="38" t="s">
        <v>3046</v>
      </c>
      <c r="AD331" s="38">
        <v>759</v>
      </c>
    </row>
    <row r="332" spans="1:31" s="10" customFormat="1" ht="36" hidden="1" customHeight="1">
      <c r="A332" s="32">
        <v>12</v>
      </c>
      <c r="B332" s="13" t="s">
        <v>3047</v>
      </c>
      <c r="C332" s="13" t="s">
        <v>3048</v>
      </c>
      <c r="D332" s="34" t="s">
        <v>32</v>
      </c>
      <c r="E332" s="13" t="s">
        <v>3049</v>
      </c>
      <c r="F332" s="13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16">
        <f t="shared" si="13"/>
        <v>0</v>
      </c>
      <c r="W332" s="111">
        <v>1633</v>
      </c>
      <c r="X332" s="111">
        <v>1633</v>
      </c>
      <c r="Y332" s="11" t="s">
        <v>34</v>
      </c>
      <c r="Z332" s="13">
        <v>30</v>
      </c>
      <c r="AA332" s="13">
        <v>47</v>
      </c>
      <c r="AB332" s="13">
        <v>5</v>
      </c>
      <c r="AC332" s="38" t="s">
        <v>3050</v>
      </c>
      <c r="AD332" s="38">
        <v>751</v>
      </c>
    </row>
    <row r="333" spans="1:31" s="10" customFormat="1" ht="36" hidden="1" customHeight="1">
      <c r="A333" s="32">
        <v>13</v>
      </c>
      <c r="B333" s="13" t="s">
        <v>3051</v>
      </c>
      <c r="C333" s="13" t="s">
        <v>3045</v>
      </c>
      <c r="D333" s="34" t="s">
        <v>32</v>
      </c>
      <c r="E333" s="13" t="s">
        <v>125</v>
      </c>
      <c r="F333" s="13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16">
        <f t="shared" si="13"/>
        <v>0</v>
      </c>
      <c r="W333" s="111">
        <v>1675</v>
      </c>
      <c r="X333" s="111">
        <v>1675</v>
      </c>
      <c r="Y333" s="11" t="s">
        <v>34</v>
      </c>
      <c r="Z333" s="13">
        <v>30</v>
      </c>
      <c r="AA333" s="13">
        <v>47</v>
      </c>
      <c r="AB333" s="13">
        <v>5</v>
      </c>
      <c r="AC333" s="38" t="s">
        <v>3052</v>
      </c>
      <c r="AD333" s="38">
        <v>764</v>
      </c>
    </row>
    <row r="334" spans="1:31" s="10" customFormat="1" ht="36" hidden="1" customHeight="1">
      <c r="A334" s="32">
        <v>14</v>
      </c>
      <c r="B334" s="13" t="s">
        <v>3053</v>
      </c>
      <c r="C334" s="13" t="s">
        <v>3054</v>
      </c>
      <c r="D334" s="34" t="s">
        <v>32</v>
      </c>
      <c r="E334" s="13" t="s">
        <v>1118</v>
      </c>
      <c r="F334" s="13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16">
        <f t="shared" si="13"/>
        <v>0</v>
      </c>
      <c r="W334" s="111">
        <v>1809</v>
      </c>
      <c r="X334" s="111">
        <v>1809</v>
      </c>
      <c r="Y334" s="11" t="s">
        <v>34</v>
      </c>
      <c r="Z334" s="13">
        <v>30</v>
      </c>
      <c r="AA334" s="13">
        <v>47</v>
      </c>
      <c r="AB334" s="13">
        <v>5</v>
      </c>
      <c r="AC334" s="38" t="s">
        <v>3055</v>
      </c>
      <c r="AD334" s="38">
        <v>758</v>
      </c>
    </row>
    <row r="335" spans="1:31" s="10" customFormat="1" ht="36" hidden="1" customHeight="1">
      <c r="A335" s="32">
        <v>15</v>
      </c>
      <c r="B335" s="13" t="s">
        <v>3056</v>
      </c>
      <c r="C335" s="13" t="s">
        <v>3023</v>
      </c>
      <c r="D335" s="34" t="s">
        <v>32</v>
      </c>
      <c r="E335" s="13" t="s">
        <v>125</v>
      </c>
      <c r="F335" s="13"/>
      <c r="G335" s="114"/>
      <c r="H335" s="114"/>
      <c r="I335" s="114"/>
      <c r="J335" s="114"/>
      <c r="K335" s="114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6">
        <f t="shared" si="13"/>
        <v>0</v>
      </c>
      <c r="W335" s="111">
        <v>2081</v>
      </c>
      <c r="X335" s="111">
        <v>2081</v>
      </c>
      <c r="Y335" s="11" t="s">
        <v>34</v>
      </c>
      <c r="Z335" s="13">
        <v>30</v>
      </c>
      <c r="AA335" s="13">
        <v>47</v>
      </c>
      <c r="AB335" s="13">
        <v>5</v>
      </c>
      <c r="AC335" s="38" t="s">
        <v>3057</v>
      </c>
      <c r="AD335" s="38">
        <v>752</v>
      </c>
    </row>
    <row r="336" spans="1:31" s="10" customFormat="1" ht="36" hidden="1" customHeight="1">
      <c r="A336" s="32">
        <v>16</v>
      </c>
      <c r="B336" s="13" t="s">
        <v>3058</v>
      </c>
      <c r="C336" s="13" t="s">
        <v>3059</v>
      </c>
      <c r="D336" s="34" t="s">
        <v>32</v>
      </c>
      <c r="E336" s="13" t="s">
        <v>338</v>
      </c>
      <c r="F336" s="13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16">
        <f t="shared" si="13"/>
        <v>0</v>
      </c>
      <c r="W336" s="111">
        <v>2427</v>
      </c>
      <c r="X336" s="111">
        <v>2427</v>
      </c>
      <c r="Y336" s="11" t="s">
        <v>34</v>
      </c>
      <c r="Z336" s="13">
        <v>30</v>
      </c>
      <c r="AA336" s="13">
        <v>47</v>
      </c>
      <c r="AB336" s="13">
        <v>5</v>
      </c>
      <c r="AC336" s="38" t="s">
        <v>3060</v>
      </c>
      <c r="AD336" s="38">
        <v>743</v>
      </c>
    </row>
    <row r="337" spans="1:30" s="10" customFormat="1" ht="36" hidden="1" customHeight="1">
      <c r="A337" s="32">
        <v>17</v>
      </c>
      <c r="B337" s="13" t="s">
        <v>3061</v>
      </c>
      <c r="C337" s="13" t="s">
        <v>3023</v>
      </c>
      <c r="D337" s="34" t="s">
        <v>32</v>
      </c>
      <c r="E337" s="13" t="s">
        <v>125</v>
      </c>
      <c r="F337" s="13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16">
        <f t="shared" si="13"/>
        <v>0</v>
      </c>
      <c r="W337" s="111">
        <v>2463</v>
      </c>
      <c r="X337" s="111">
        <v>2463</v>
      </c>
      <c r="Y337" s="11" t="s">
        <v>34</v>
      </c>
      <c r="Z337" s="13">
        <v>30</v>
      </c>
      <c r="AA337" s="13">
        <v>47</v>
      </c>
      <c r="AB337" s="13">
        <v>5</v>
      </c>
      <c r="AC337" s="38" t="s">
        <v>3062</v>
      </c>
      <c r="AD337" s="38">
        <v>768</v>
      </c>
    </row>
    <row r="338" spans="1:30" s="10" customFormat="1" ht="36" hidden="1" customHeight="1">
      <c r="A338" s="32">
        <v>18</v>
      </c>
      <c r="B338" s="13" t="s">
        <v>3063</v>
      </c>
      <c r="C338" s="13" t="s">
        <v>3023</v>
      </c>
      <c r="D338" s="34" t="s">
        <v>32</v>
      </c>
      <c r="E338" s="13" t="s">
        <v>1128</v>
      </c>
      <c r="F338" s="13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16">
        <f t="shared" si="13"/>
        <v>0</v>
      </c>
      <c r="W338" s="111">
        <v>2819</v>
      </c>
      <c r="X338" s="111">
        <v>2819</v>
      </c>
      <c r="Y338" s="11" t="s">
        <v>34</v>
      </c>
      <c r="Z338" s="13">
        <v>30</v>
      </c>
      <c r="AA338" s="13">
        <v>47</v>
      </c>
      <c r="AB338" s="13">
        <v>5</v>
      </c>
      <c r="AC338" s="13"/>
      <c r="AD338" s="13"/>
    </row>
    <row r="339" spans="1:30" s="10" customFormat="1" ht="36" hidden="1" customHeight="1">
      <c r="A339" s="32">
        <v>19</v>
      </c>
      <c r="B339" s="13" t="s">
        <v>3064</v>
      </c>
      <c r="C339" s="13" t="s">
        <v>3054</v>
      </c>
      <c r="D339" s="34" t="s">
        <v>32</v>
      </c>
      <c r="E339" s="13" t="s">
        <v>125</v>
      </c>
      <c r="F339" s="13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16">
        <f t="shared" si="13"/>
        <v>0</v>
      </c>
      <c r="W339" s="111">
        <v>3305</v>
      </c>
      <c r="X339" s="111">
        <v>3305</v>
      </c>
      <c r="Y339" s="11" t="s">
        <v>34</v>
      </c>
      <c r="Z339" s="13">
        <v>30</v>
      </c>
      <c r="AA339" s="13">
        <v>47</v>
      </c>
      <c r="AB339" s="13">
        <v>5</v>
      </c>
      <c r="AC339" s="38" t="s">
        <v>3065</v>
      </c>
      <c r="AD339" s="38">
        <v>746</v>
      </c>
    </row>
    <row r="340" spans="1:30" s="10" customFormat="1" ht="36" hidden="1" customHeight="1">
      <c r="A340" s="32">
        <v>20</v>
      </c>
      <c r="B340" s="13" t="s">
        <v>3066</v>
      </c>
      <c r="C340" s="13" t="s">
        <v>3023</v>
      </c>
      <c r="D340" s="34" t="s">
        <v>32</v>
      </c>
      <c r="E340" s="13" t="s">
        <v>33</v>
      </c>
      <c r="F340" s="13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16">
        <f t="shared" si="13"/>
        <v>0</v>
      </c>
      <c r="W340" s="111">
        <v>3428</v>
      </c>
      <c r="X340" s="111">
        <v>3428</v>
      </c>
      <c r="Y340" s="11" t="s">
        <v>34</v>
      </c>
      <c r="Z340" s="13">
        <v>30</v>
      </c>
      <c r="AA340" s="13">
        <v>47</v>
      </c>
      <c r="AB340" s="13">
        <v>5</v>
      </c>
      <c r="AC340" s="38" t="s">
        <v>3067</v>
      </c>
      <c r="AD340" s="38">
        <v>762</v>
      </c>
    </row>
    <row r="341" spans="1:30" s="10" customFormat="1" ht="36" hidden="1" customHeight="1">
      <c r="A341" s="32">
        <v>21</v>
      </c>
      <c r="B341" s="13" t="s">
        <v>3058</v>
      </c>
      <c r="C341" s="13" t="s">
        <v>3059</v>
      </c>
      <c r="D341" s="34" t="s">
        <v>32</v>
      </c>
      <c r="E341" s="13" t="s">
        <v>338</v>
      </c>
      <c r="F341" s="13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16">
        <f t="shared" si="13"/>
        <v>0</v>
      </c>
      <c r="W341" s="111">
        <v>4286</v>
      </c>
      <c r="X341" s="111">
        <v>4286</v>
      </c>
      <c r="Y341" s="11" t="s">
        <v>34</v>
      </c>
      <c r="Z341" s="13">
        <v>30</v>
      </c>
      <c r="AA341" s="13">
        <v>47</v>
      </c>
      <c r="AB341" s="13">
        <v>5</v>
      </c>
      <c r="AC341" s="13"/>
      <c r="AD341" s="13"/>
    </row>
    <row r="342" spans="1:30" s="10" customFormat="1" ht="36" hidden="1" customHeight="1">
      <c r="A342" s="32">
        <v>22</v>
      </c>
      <c r="B342" s="13" t="s">
        <v>3068</v>
      </c>
      <c r="C342" s="13" t="s">
        <v>3023</v>
      </c>
      <c r="D342" s="34" t="s">
        <v>32</v>
      </c>
      <c r="E342" s="13" t="s">
        <v>522</v>
      </c>
      <c r="F342" s="13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16">
        <f t="shared" si="13"/>
        <v>0</v>
      </c>
      <c r="W342" s="111">
        <v>4355</v>
      </c>
      <c r="X342" s="111">
        <v>4355</v>
      </c>
      <c r="Y342" s="11" t="s">
        <v>34</v>
      </c>
      <c r="Z342" s="13">
        <v>30</v>
      </c>
      <c r="AA342" s="13">
        <v>47</v>
      </c>
      <c r="AB342" s="13">
        <v>5</v>
      </c>
      <c r="AC342" s="38" t="s">
        <v>3069</v>
      </c>
      <c r="AD342" s="38">
        <v>745</v>
      </c>
    </row>
    <row r="343" spans="1:30" s="10" customFormat="1" ht="36" hidden="1" customHeight="1">
      <c r="A343" s="32">
        <v>23</v>
      </c>
      <c r="B343" s="13" t="s">
        <v>3070</v>
      </c>
      <c r="C343" s="13" t="s">
        <v>3071</v>
      </c>
      <c r="D343" s="34" t="s">
        <v>32</v>
      </c>
      <c r="E343" s="13" t="s">
        <v>522</v>
      </c>
      <c r="F343" s="13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16">
        <f t="shared" si="13"/>
        <v>0</v>
      </c>
      <c r="W343" s="111">
        <v>4554</v>
      </c>
      <c r="X343" s="111">
        <v>4554</v>
      </c>
      <c r="Y343" s="11" t="s">
        <v>34</v>
      </c>
      <c r="Z343" s="13">
        <v>30</v>
      </c>
      <c r="AA343" s="13">
        <v>47</v>
      </c>
      <c r="AB343" s="13">
        <v>5</v>
      </c>
      <c r="AC343" s="38" t="s">
        <v>3072</v>
      </c>
      <c r="AD343" s="38">
        <v>744</v>
      </c>
    </row>
    <row r="344" spans="1:30" s="10" customFormat="1" ht="36" hidden="1" customHeight="1">
      <c r="A344" s="32">
        <v>24</v>
      </c>
      <c r="B344" s="13" t="s">
        <v>3073</v>
      </c>
      <c r="C344" s="13" t="s">
        <v>3074</v>
      </c>
      <c r="D344" s="34" t="s">
        <v>32</v>
      </c>
      <c r="E344" s="13" t="s">
        <v>1467</v>
      </c>
      <c r="F344" s="13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16">
        <f t="shared" si="13"/>
        <v>0</v>
      </c>
      <c r="W344" s="111">
        <v>4688</v>
      </c>
      <c r="X344" s="111">
        <v>4688</v>
      </c>
      <c r="Y344" s="11" t="s">
        <v>34</v>
      </c>
      <c r="Z344" s="13">
        <v>30</v>
      </c>
      <c r="AA344" s="13">
        <v>47</v>
      </c>
      <c r="AB344" s="13">
        <v>5</v>
      </c>
      <c r="AC344" s="38" t="s">
        <v>3075</v>
      </c>
      <c r="AD344" s="38">
        <v>753</v>
      </c>
    </row>
    <row r="345" spans="1:30" s="10" customFormat="1" ht="36" hidden="1" customHeight="1">
      <c r="A345" s="32">
        <v>25</v>
      </c>
      <c r="B345" s="13" t="s">
        <v>3076</v>
      </c>
      <c r="C345" s="13" t="s">
        <v>3023</v>
      </c>
      <c r="D345" s="34" t="s">
        <v>32</v>
      </c>
      <c r="E345" s="13" t="s">
        <v>3077</v>
      </c>
      <c r="F345" s="13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16">
        <f t="shared" si="13"/>
        <v>0</v>
      </c>
      <c r="W345" s="111">
        <v>4784</v>
      </c>
      <c r="X345" s="111">
        <v>4784</v>
      </c>
      <c r="Y345" s="11" t="s">
        <v>34</v>
      </c>
      <c r="Z345" s="13">
        <v>30</v>
      </c>
      <c r="AA345" s="13">
        <v>47</v>
      </c>
      <c r="AB345" s="13">
        <v>5</v>
      </c>
      <c r="AC345" s="38" t="s">
        <v>3078</v>
      </c>
      <c r="AD345" s="38">
        <v>2606</v>
      </c>
    </row>
    <row r="346" spans="1:30" s="10" customFormat="1" ht="36" hidden="1" customHeight="1">
      <c r="A346" s="32">
        <v>26</v>
      </c>
      <c r="B346" s="13" t="s">
        <v>3079</v>
      </c>
      <c r="C346" s="13" t="s">
        <v>3080</v>
      </c>
      <c r="D346" s="34" t="s">
        <v>32</v>
      </c>
      <c r="E346" s="13" t="s">
        <v>3081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6">
        <f t="shared" si="13"/>
        <v>0</v>
      </c>
      <c r="W346" s="111">
        <v>6559</v>
      </c>
      <c r="X346" s="111">
        <v>6559</v>
      </c>
      <c r="Y346" s="11" t="s">
        <v>34</v>
      </c>
      <c r="Z346" s="13">
        <v>30</v>
      </c>
      <c r="AA346" s="13">
        <v>47</v>
      </c>
      <c r="AB346" s="13">
        <v>5</v>
      </c>
      <c r="AC346" s="38" t="s">
        <v>3082</v>
      </c>
      <c r="AD346" s="38">
        <v>739</v>
      </c>
    </row>
    <row r="347" spans="1:30" s="10" customFormat="1" ht="36" hidden="1" customHeight="1">
      <c r="A347" s="32">
        <v>27</v>
      </c>
      <c r="B347" s="13" t="s">
        <v>3083</v>
      </c>
      <c r="C347" s="13" t="s">
        <v>3020</v>
      </c>
      <c r="D347" s="34" t="s">
        <v>32</v>
      </c>
      <c r="E347" s="13" t="s">
        <v>194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6">
        <f t="shared" si="13"/>
        <v>0</v>
      </c>
      <c r="W347" s="111">
        <v>7435</v>
      </c>
      <c r="X347" s="111">
        <v>7435</v>
      </c>
      <c r="Y347" s="11" t="s">
        <v>34</v>
      </c>
      <c r="Z347" s="13">
        <v>30</v>
      </c>
      <c r="AA347" s="13">
        <v>47</v>
      </c>
      <c r="AB347" s="13">
        <v>5</v>
      </c>
      <c r="AC347" s="38" t="s">
        <v>3084</v>
      </c>
      <c r="AD347" s="38">
        <v>747</v>
      </c>
    </row>
    <row r="348" spans="1:30" s="10" customFormat="1" ht="36" hidden="1" customHeight="1">
      <c r="A348" s="32">
        <v>28</v>
      </c>
      <c r="B348" s="13" t="s">
        <v>3085</v>
      </c>
      <c r="C348" s="13" t="s">
        <v>3020</v>
      </c>
      <c r="D348" s="34" t="s">
        <v>32</v>
      </c>
      <c r="E348" s="13" t="s">
        <v>2452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6">
        <f t="shared" si="13"/>
        <v>0</v>
      </c>
      <c r="W348" s="111">
        <v>7688</v>
      </c>
      <c r="X348" s="111">
        <v>7688</v>
      </c>
      <c r="Y348" s="11" t="s">
        <v>34</v>
      </c>
      <c r="Z348" s="13">
        <v>30</v>
      </c>
      <c r="AA348" s="13">
        <v>47</v>
      </c>
      <c r="AB348" s="13">
        <v>5</v>
      </c>
      <c r="AC348" s="13"/>
      <c r="AD348" s="13"/>
    </row>
    <row r="349" spans="1:30" s="10" customFormat="1" ht="36" hidden="1" customHeight="1">
      <c r="A349" s="32">
        <v>29</v>
      </c>
      <c r="B349" s="143" t="s">
        <v>3086</v>
      </c>
      <c r="C349" s="13" t="s">
        <v>3087</v>
      </c>
      <c r="D349" s="34" t="s">
        <v>32</v>
      </c>
      <c r="E349" s="13" t="s">
        <v>2920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6">
        <f t="shared" si="13"/>
        <v>0</v>
      </c>
      <c r="W349" s="111">
        <v>7723</v>
      </c>
      <c r="X349" s="111">
        <v>7723</v>
      </c>
      <c r="Y349" s="11" t="s">
        <v>34</v>
      </c>
      <c r="Z349" s="13">
        <v>30</v>
      </c>
      <c r="AA349" s="13">
        <v>47</v>
      </c>
      <c r="AB349" s="13">
        <v>5</v>
      </c>
      <c r="AC349" s="38" t="s">
        <v>3088</v>
      </c>
      <c r="AD349" s="38">
        <v>738</v>
      </c>
    </row>
    <row r="350" spans="1:30" s="10" customFormat="1" ht="36" hidden="1" customHeight="1">
      <c r="A350" s="32">
        <v>30</v>
      </c>
      <c r="B350" s="13" t="s">
        <v>3089</v>
      </c>
      <c r="C350" s="13" t="s">
        <v>3090</v>
      </c>
      <c r="D350" s="34" t="s">
        <v>32</v>
      </c>
      <c r="E350" s="13" t="s">
        <v>522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6">
        <f t="shared" si="13"/>
        <v>0</v>
      </c>
      <c r="W350" s="111">
        <v>11231</v>
      </c>
      <c r="X350" s="111">
        <v>11231</v>
      </c>
      <c r="Y350" s="11" t="s">
        <v>34</v>
      </c>
      <c r="Z350" s="13">
        <v>30</v>
      </c>
      <c r="AA350" s="13">
        <v>47</v>
      </c>
      <c r="AB350" s="13">
        <v>5</v>
      </c>
      <c r="AC350" s="13"/>
      <c r="AD350" s="13"/>
    </row>
    <row r="351" spans="1:30" s="10" customFormat="1" ht="36" hidden="1" customHeight="1">
      <c r="A351" s="32">
        <v>31</v>
      </c>
      <c r="B351" s="13" t="s">
        <v>3091</v>
      </c>
      <c r="C351" s="13" t="s">
        <v>3023</v>
      </c>
      <c r="D351" s="34" t="s">
        <v>32</v>
      </c>
      <c r="E351" s="13" t="s">
        <v>338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6">
        <f t="shared" si="13"/>
        <v>0</v>
      </c>
      <c r="W351" s="111">
        <v>11829</v>
      </c>
      <c r="X351" s="111">
        <v>11829</v>
      </c>
      <c r="Y351" s="11" t="s">
        <v>34</v>
      </c>
      <c r="Z351" s="13">
        <v>30</v>
      </c>
      <c r="AA351" s="13">
        <v>47</v>
      </c>
      <c r="AB351" s="13">
        <v>5</v>
      </c>
      <c r="AC351" s="38" t="s">
        <v>3092</v>
      </c>
      <c r="AD351" s="38">
        <v>761</v>
      </c>
    </row>
    <row r="352" spans="1:30" s="10" customFormat="1" ht="36" hidden="1" customHeight="1">
      <c r="A352" s="32">
        <v>32</v>
      </c>
      <c r="B352" s="13" t="s">
        <v>3093</v>
      </c>
      <c r="C352" s="13" t="s">
        <v>3074</v>
      </c>
      <c r="D352" s="34" t="s">
        <v>32</v>
      </c>
      <c r="E352" s="13" t="s">
        <v>194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6">
        <f t="shared" si="13"/>
        <v>0</v>
      </c>
      <c r="W352" s="111">
        <v>12336</v>
      </c>
      <c r="X352" s="111">
        <v>12336</v>
      </c>
      <c r="Y352" s="11" t="s">
        <v>34</v>
      </c>
      <c r="Z352" s="13">
        <v>30</v>
      </c>
      <c r="AA352" s="13">
        <v>47</v>
      </c>
      <c r="AB352" s="13">
        <v>5</v>
      </c>
      <c r="AC352" s="38" t="s">
        <v>3094</v>
      </c>
      <c r="AD352" s="38">
        <v>748</v>
      </c>
    </row>
    <row r="353" spans="1:30" s="10" customFormat="1" ht="36" hidden="1" customHeight="1">
      <c r="A353" s="32">
        <v>33</v>
      </c>
      <c r="B353" s="13" t="s">
        <v>3095</v>
      </c>
      <c r="C353" s="13" t="s">
        <v>3080</v>
      </c>
      <c r="D353" s="34" t="s">
        <v>32</v>
      </c>
      <c r="E353" s="13" t="s">
        <v>1467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6">
        <f t="shared" si="13"/>
        <v>0</v>
      </c>
      <c r="W353" s="111">
        <v>15424</v>
      </c>
      <c r="X353" s="111">
        <v>15424</v>
      </c>
      <c r="Y353" s="11" t="s">
        <v>34</v>
      </c>
      <c r="Z353" s="13">
        <v>30</v>
      </c>
      <c r="AA353" s="13">
        <v>47</v>
      </c>
      <c r="AB353" s="13">
        <v>5</v>
      </c>
      <c r="AC353" s="38" t="s">
        <v>3096</v>
      </c>
      <c r="AD353" s="38">
        <v>741</v>
      </c>
    </row>
    <row r="354" spans="1:30" s="10" customFormat="1" ht="36" customHeight="1">
      <c r="A354" s="32">
        <v>1</v>
      </c>
      <c r="B354" s="77" t="s">
        <v>3097</v>
      </c>
      <c r="C354" s="144" t="s">
        <v>3098</v>
      </c>
      <c r="D354" s="48" t="s">
        <v>3099</v>
      </c>
      <c r="E354" s="52" t="s">
        <v>3100</v>
      </c>
      <c r="F354" s="16">
        <v>1060000</v>
      </c>
      <c r="G354" s="73">
        <v>2300</v>
      </c>
      <c r="H354" s="13"/>
      <c r="I354" s="13"/>
      <c r="J354" s="74"/>
      <c r="K354" s="84"/>
      <c r="L354" s="84"/>
      <c r="M354" s="74"/>
      <c r="N354" s="74"/>
      <c r="O354" s="74"/>
      <c r="P354" s="74"/>
      <c r="Q354" s="74"/>
      <c r="R354" s="74"/>
      <c r="S354" s="74"/>
      <c r="T354" s="74"/>
      <c r="U354" s="74"/>
      <c r="V354" s="16">
        <f t="shared" si="13"/>
        <v>1773.558</v>
      </c>
      <c r="W354" s="30">
        <v>1889</v>
      </c>
      <c r="X354" s="30">
        <f t="shared" ref="X354:X371" si="14">IF(Y354="EVN",V354,W354)</f>
        <v>1889</v>
      </c>
      <c r="Y354" s="11" t="s">
        <v>34</v>
      </c>
      <c r="Z354" s="13">
        <v>31</v>
      </c>
      <c r="AA354" s="13">
        <v>55</v>
      </c>
      <c r="AB354" s="13">
        <v>5</v>
      </c>
      <c r="AC354" s="13"/>
      <c r="AD354" s="113" t="s">
        <v>3101</v>
      </c>
    </row>
    <row r="355" spans="1:30" s="10" customFormat="1" ht="36" customHeight="1">
      <c r="A355" s="32">
        <v>2</v>
      </c>
      <c r="B355" s="51" t="s">
        <v>3102</v>
      </c>
      <c r="C355" s="144" t="s">
        <v>3103</v>
      </c>
      <c r="D355" s="48" t="s">
        <v>3099</v>
      </c>
      <c r="E355" s="52" t="s">
        <v>3100</v>
      </c>
      <c r="F355" s="16">
        <v>1061858</v>
      </c>
      <c r="G355" s="73">
        <v>3739</v>
      </c>
      <c r="H355" s="13"/>
      <c r="I355" s="13"/>
      <c r="J355" s="74"/>
      <c r="K355" s="84"/>
      <c r="L355" s="84">
        <v>11.12</v>
      </c>
      <c r="M355" s="74"/>
      <c r="N355" s="74"/>
      <c r="O355" s="74"/>
      <c r="P355" s="74"/>
      <c r="Q355" s="74"/>
      <c r="R355" s="74"/>
      <c r="S355" s="74"/>
      <c r="T355" s="74"/>
      <c r="U355" s="74"/>
      <c r="V355" s="16">
        <f t="shared" si="13"/>
        <v>2781.1544749999998</v>
      </c>
      <c r="W355" s="30">
        <v>2979</v>
      </c>
      <c r="X355" s="30">
        <f t="shared" si="14"/>
        <v>2979</v>
      </c>
      <c r="Y355" s="11" t="s">
        <v>34</v>
      </c>
      <c r="Z355" s="13">
        <v>31</v>
      </c>
      <c r="AA355" s="13">
        <v>55</v>
      </c>
      <c r="AB355" s="13">
        <v>5</v>
      </c>
      <c r="AC355" s="13"/>
      <c r="AD355" s="113" t="s">
        <v>3104</v>
      </c>
    </row>
    <row r="356" spans="1:30" s="10" customFormat="1" ht="36" customHeight="1">
      <c r="A356" s="32">
        <v>3</v>
      </c>
      <c r="B356" s="53" t="s">
        <v>3105</v>
      </c>
      <c r="C356" s="48" t="s">
        <v>3106</v>
      </c>
      <c r="D356" s="48" t="s">
        <v>3099</v>
      </c>
      <c r="E356" s="48" t="s">
        <v>338</v>
      </c>
      <c r="F356" s="16">
        <v>1204800</v>
      </c>
      <c r="G356" s="73">
        <v>4242</v>
      </c>
      <c r="H356" s="13"/>
      <c r="I356" s="13"/>
      <c r="J356" s="74"/>
      <c r="K356" s="84"/>
      <c r="L356" s="84">
        <v>40.6</v>
      </c>
      <c r="M356" s="74"/>
      <c r="N356" s="74"/>
      <c r="O356" s="74"/>
      <c r="P356" s="74"/>
      <c r="Q356" s="74"/>
      <c r="R356" s="74"/>
      <c r="S356" s="74"/>
      <c r="T356" s="74"/>
      <c r="U356" s="74"/>
      <c r="V356" s="16">
        <f t="shared" si="13"/>
        <v>3155.3363679999993</v>
      </c>
      <c r="W356" s="30">
        <v>3403</v>
      </c>
      <c r="X356" s="30">
        <f t="shared" si="14"/>
        <v>3403</v>
      </c>
      <c r="Y356" s="11" t="s">
        <v>34</v>
      </c>
      <c r="Z356" s="13">
        <v>31</v>
      </c>
      <c r="AA356" s="13">
        <v>55</v>
      </c>
      <c r="AB356" s="13">
        <v>5</v>
      </c>
      <c r="AC356" s="13"/>
      <c r="AD356" s="113" t="s">
        <v>3107</v>
      </c>
    </row>
    <row r="357" spans="1:30" s="10" customFormat="1" ht="36" customHeight="1">
      <c r="A357" s="32">
        <v>4</v>
      </c>
      <c r="B357" s="53" t="s">
        <v>3108</v>
      </c>
      <c r="C357" s="48" t="s">
        <v>3106</v>
      </c>
      <c r="D357" s="48" t="s">
        <v>3099</v>
      </c>
      <c r="E357" s="48" t="s">
        <v>338</v>
      </c>
      <c r="F357" s="16">
        <v>602200</v>
      </c>
      <c r="G357" s="73">
        <v>2532</v>
      </c>
      <c r="H357" s="13"/>
      <c r="I357" s="13"/>
      <c r="J357" s="74"/>
      <c r="K357" s="84"/>
      <c r="L357" s="84">
        <v>16.23</v>
      </c>
      <c r="M357" s="74"/>
      <c r="N357" s="74"/>
      <c r="O357" s="74"/>
      <c r="P357" s="74"/>
      <c r="Q357" s="74"/>
      <c r="R357" s="74"/>
      <c r="S357" s="74"/>
      <c r="T357" s="74"/>
      <c r="U357" s="74"/>
      <c r="V357" s="16">
        <f t="shared" si="13"/>
        <v>1865.3337423999999</v>
      </c>
      <c r="W357" s="30">
        <v>2006</v>
      </c>
      <c r="X357" s="30">
        <f t="shared" si="14"/>
        <v>2006</v>
      </c>
      <c r="Y357" s="11" t="s">
        <v>34</v>
      </c>
      <c r="Z357" s="13">
        <v>31</v>
      </c>
      <c r="AA357" s="13">
        <v>55</v>
      </c>
      <c r="AB357" s="13">
        <v>5</v>
      </c>
      <c r="AC357" s="13"/>
      <c r="AD357" s="113" t="s">
        <v>3109</v>
      </c>
    </row>
    <row r="358" spans="1:30" s="10" customFormat="1" ht="36" customHeight="1">
      <c r="A358" s="32">
        <v>5</v>
      </c>
      <c r="B358" s="53" t="s">
        <v>3110</v>
      </c>
      <c r="C358" s="48" t="s">
        <v>3111</v>
      </c>
      <c r="D358" s="48" t="s">
        <v>3099</v>
      </c>
      <c r="E358" s="48" t="s">
        <v>338</v>
      </c>
      <c r="F358" s="16">
        <v>584313</v>
      </c>
      <c r="G358" s="73">
        <v>2470</v>
      </c>
      <c r="H358" s="13"/>
      <c r="I358" s="13"/>
      <c r="J358" s="74"/>
      <c r="K358" s="84"/>
      <c r="L358" s="84">
        <v>14.55</v>
      </c>
      <c r="M358" s="74"/>
      <c r="N358" s="74"/>
      <c r="O358" s="74"/>
      <c r="P358" s="74"/>
      <c r="Q358" s="74"/>
      <c r="R358" s="74"/>
      <c r="S358" s="74"/>
      <c r="T358" s="74"/>
      <c r="U358" s="74"/>
      <c r="V358" s="16">
        <f t="shared" si="13"/>
        <v>1819.1722998999999</v>
      </c>
      <c r="W358" s="30">
        <v>1955</v>
      </c>
      <c r="X358" s="30">
        <f t="shared" si="14"/>
        <v>1955</v>
      </c>
      <c r="Y358" s="11" t="s">
        <v>34</v>
      </c>
      <c r="Z358" s="13">
        <v>31</v>
      </c>
      <c r="AA358" s="13">
        <v>55</v>
      </c>
      <c r="AB358" s="13">
        <v>5</v>
      </c>
      <c r="AC358" s="13"/>
      <c r="AD358" s="113" t="s">
        <v>3112</v>
      </c>
    </row>
    <row r="359" spans="1:30" s="10" customFormat="1" ht="36" customHeight="1">
      <c r="A359" s="32">
        <v>6</v>
      </c>
      <c r="B359" s="53" t="s">
        <v>3113</v>
      </c>
      <c r="C359" s="48" t="s">
        <v>3114</v>
      </c>
      <c r="D359" s="48" t="s">
        <v>3099</v>
      </c>
      <c r="E359" s="48" t="s">
        <v>338</v>
      </c>
      <c r="F359" s="16">
        <v>511380</v>
      </c>
      <c r="G359" s="73">
        <v>1980</v>
      </c>
      <c r="H359" s="13"/>
      <c r="I359" s="13"/>
      <c r="J359" s="74"/>
      <c r="K359" s="84"/>
      <c r="L359" s="84">
        <v>12.86</v>
      </c>
      <c r="M359" s="74"/>
      <c r="N359" s="74"/>
      <c r="O359" s="74"/>
      <c r="P359" s="74"/>
      <c r="Q359" s="74"/>
      <c r="R359" s="74"/>
      <c r="S359" s="74"/>
      <c r="T359" s="74"/>
      <c r="U359" s="74"/>
      <c r="V359" s="16">
        <f t="shared" si="13"/>
        <v>1464.9172507999999</v>
      </c>
      <c r="W359" s="30">
        <v>1575</v>
      </c>
      <c r="X359" s="30">
        <f t="shared" si="14"/>
        <v>1575</v>
      </c>
      <c r="Y359" s="11" t="s">
        <v>34</v>
      </c>
      <c r="Z359" s="13">
        <v>31</v>
      </c>
      <c r="AA359" s="13">
        <v>55</v>
      </c>
      <c r="AB359" s="13">
        <v>5</v>
      </c>
      <c r="AC359" s="13"/>
      <c r="AD359" s="113" t="s">
        <v>3115</v>
      </c>
    </row>
    <row r="360" spans="1:30" s="10" customFormat="1" ht="36" customHeight="1">
      <c r="A360" s="32">
        <v>7</v>
      </c>
      <c r="B360" s="51" t="s">
        <v>3116</v>
      </c>
      <c r="C360" s="48" t="s">
        <v>3117</v>
      </c>
      <c r="D360" s="48" t="s">
        <v>3099</v>
      </c>
      <c r="E360" s="48" t="s">
        <v>338</v>
      </c>
      <c r="F360" s="16">
        <v>1021017</v>
      </c>
      <c r="G360" s="73">
        <v>2828</v>
      </c>
      <c r="H360" s="13"/>
      <c r="I360" s="13"/>
      <c r="J360" s="74"/>
      <c r="K360" s="84"/>
      <c r="L360" s="84">
        <v>34.4</v>
      </c>
      <c r="M360" s="74"/>
      <c r="N360" s="74"/>
      <c r="O360" s="74"/>
      <c r="P360" s="74"/>
      <c r="Q360" s="74"/>
      <c r="R360" s="74"/>
      <c r="S360" s="74"/>
      <c r="T360" s="74"/>
      <c r="U360" s="74"/>
      <c r="V360" s="16">
        <f t="shared" si="13"/>
        <v>2137.1731950999997</v>
      </c>
      <c r="W360" s="30">
        <v>3016</v>
      </c>
      <c r="X360" s="30">
        <f t="shared" si="14"/>
        <v>3016</v>
      </c>
      <c r="Y360" s="11" t="s">
        <v>34</v>
      </c>
      <c r="Z360" s="13">
        <v>31</v>
      </c>
      <c r="AA360" s="13">
        <v>55</v>
      </c>
      <c r="AB360" s="13">
        <v>5</v>
      </c>
      <c r="AC360" s="13"/>
      <c r="AD360" s="113" t="s">
        <v>3118</v>
      </c>
    </row>
    <row r="361" spans="1:30" s="10" customFormat="1" ht="36" customHeight="1">
      <c r="A361" s="32">
        <v>8</v>
      </c>
      <c r="B361" s="51" t="s">
        <v>3119</v>
      </c>
      <c r="C361" s="48" t="s">
        <v>3120</v>
      </c>
      <c r="D361" s="48" t="s">
        <v>3099</v>
      </c>
      <c r="E361" s="48" t="s">
        <v>338</v>
      </c>
      <c r="F361" s="16">
        <v>612610</v>
      </c>
      <c r="G361" s="73">
        <v>1396</v>
      </c>
      <c r="H361" s="13"/>
      <c r="I361" s="13"/>
      <c r="J361" s="74"/>
      <c r="K361" s="84"/>
      <c r="L361" s="84">
        <v>20.64</v>
      </c>
      <c r="M361" s="74"/>
      <c r="N361" s="74"/>
      <c r="O361" s="74"/>
      <c r="P361" s="74"/>
      <c r="Q361" s="74"/>
      <c r="R361" s="74"/>
      <c r="S361" s="74"/>
      <c r="T361" s="74"/>
      <c r="U361" s="74"/>
      <c r="V361" s="16">
        <f t="shared" si="13"/>
        <v>1071.7438861999999</v>
      </c>
      <c r="W361" s="30">
        <v>1509</v>
      </c>
      <c r="X361" s="30">
        <f t="shared" si="14"/>
        <v>1509</v>
      </c>
      <c r="Y361" s="11" t="s">
        <v>34</v>
      </c>
      <c r="Z361" s="13">
        <v>31</v>
      </c>
      <c r="AA361" s="13">
        <v>55</v>
      </c>
      <c r="AB361" s="13">
        <v>5</v>
      </c>
      <c r="AC361" s="13"/>
      <c r="AD361" s="113" t="s">
        <v>3121</v>
      </c>
    </row>
    <row r="362" spans="1:30" s="10" customFormat="1" ht="36" customHeight="1">
      <c r="A362" s="32">
        <v>9</v>
      </c>
      <c r="B362" s="51" t="s">
        <v>3122</v>
      </c>
      <c r="C362" s="48" t="s">
        <v>3123</v>
      </c>
      <c r="D362" s="48" t="s">
        <v>3099</v>
      </c>
      <c r="E362" s="48" t="s">
        <v>338</v>
      </c>
      <c r="F362" s="16">
        <v>720300</v>
      </c>
      <c r="G362" s="73">
        <v>1486</v>
      </c>
      <c r="H362" s="13"/>
      <c r="I362" s="13"/>
      <c r="J362" s="74"/>
      <c r="K362" s="84"/>
      <c r="L362" s="84">
        <v>20.64</v>
      </c>
      <c r="M362" s="74"/>
      <c r="N362" s="74"/>
      <c r="O362" s="74"/>
      <c r="P362" s="74"/>
      <c r="Q362" s="74"/>
      <c r="R362" s="74"/>
      <c r="S362" s="74"/>
      <c r="T362" s="74"/>
      <c r="U362" s="74"/>
      <c r="V362" s="16">
        <f t="shared" si="13"/>
        <v>1151.3604531999999</v>
      </c>
      <c r="W362" s="30">
        <v>1615</v>
      </c>
      <c r="X362" s="30">
        <f t="shared" si="14"/>
        <v>1615</v>
      </c>
      <c r="Y362" s="11" t="s">
        <v>34</v>
      </c>
      <c r="Z362" s="13">
        <v>31</v>
      </c>
      <c r="AA362" s="13">
        <v>55</v>
      </c>
      <c r="AB362" s="13">
        <v>5</v>
      </c>
      <c r="AC362" s="13"/>
      <c r="AD362" s="113" t="s">
        <v>3124</v>
      </c>
    </row>
    <row r="363" spans="1:30" s="10" customFormat="1" ht="36" customHeight="1">
      <c r="A363" s="32">
        <v>10</v>
      </c>
      <c r="B363" s="145" t="s">
        <v>3125</v>
      </c>
      <c r="C363" s="48" t="s">
        <v>3126</v>
      </c>
      <c r="D363" s="48" t="s">
        <v>3099</v>
      </c>
      <c r="E363" s="54" t="s">
        <v>522</v>
      </c>
      <c r="F363" s="146">
        <v>39886000</v>
      </c>
      <c r="G363" s="73">
        <v>47365</v>
      </c>
      <c r="H363" s="13"/>
      <c r="I363" s="13"/>
      <c r="J363" s="74"/>
      <c r="K363" s="84"/>
      <c r="L363" s="84">
        <v>0.28050000000000003</v>
      </c>
      <c r="M363" s="74"/>
      <c r="N363" s="74"/>
      <c r="O363" s="74"/>
      <c r="P363" s="74"/>
      <c r="Q363" s="74"/>
      <c r="R363" s="74"/>
      <c r="S363" s="74"/>
      <c r="T363" s="74"/>
      <c r="U363" s="74"/>
      <c r="V363" s="16">
        <f t="shared" si="13"/>
        <v>39309.910046839999</v>
      </c>
      <c r="W363" s="30">
        <v>41678</v>
      </c>
      <c r="X363" s="30">
        <f t="shared" si="14"/>
        <v>41678</v>
      </c>
      <c r="Y363" s="11" t="s">
        <v>34</v>
      </c>
      <c r="Z363" s="13">
        <v>31</v>
      </c>
      <c r="AA363" s="13">
        <v>55</v>
      </c>
      <c r="AB363" s="13">
        <v>5</v>
      </c>
      <c r="AC363" s="13"/>
      <c r="AD363" s="113" t="s">
        <v>3127</v>
      </c>
    </row>
    <row r="364" spans="1:30" s="10" customFormat="1" ht="36" customHeight="1">
      <c r="A364" s="32">
        <v>11</v>
      </c>
      <c r="B364" s="53" t="s">
        <v>3128</v>
      </c>
      <c r="C364" s="48" t="s">
        <v>3129</v>
      </c>
      <c r="D364" s="48" t="s">
        <v>3099</v>
      </c>
      <c r="E364" s="54" t="s">
        <v>1591</v>
      </c>
      <c r="F364" s="16">
        <v>20800000</v>
      </c>
      <c r="G364" s="114"/>
      <c r="H364" s="13"/>
      <c r="I364" s="13"/>
      <c r="J364" s="114"/>
      <c r="K364" s="114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6">
        <f t="shared" si="13"/>
        <v>3209.44</v>
      </c>
      <c r="W364" s="30">
        <v>3216</v>
      </c>
      <c r="X364" s="30">
        <f t="shared" si="14"/>
        <v>3216</v>
      </c>
      <c r="Y364" s="11" t="s">
        <v>34</v>
      </c>
      <c r="Z364" s="13">
        <v>31</v>
      </c>
      <c r="AA364" s="13">
        <v>55</v>
      </c>
      <c r="AB364" s="13">
        <v>5</v>
      </c>
      <c r="AC364" s="13"/>
      <c r="AD364" s="113" t="s">
        <v>3130</v>
      </c>
    </row>
    <row r="365" spans="1:30" s="10" customFormat="1" ht="36" customHeight="1">
      <c r="A365" s="32">
        <v>12</v>
      </c>
      <c r="B365" s="53" t="s">
        <v>3131</v>
      </c>
      <c r="C365" s="48" t="s">
        <v>3132</v>
      </c>
      <c r="D365" s="48" t="s">
        <v>3099</v>
      </c>
      <c r="E365" s="54" t="s">
        <v>937</v>
      </c>
      <c r="F365" s="16">
        <v>954189</v>
      </c>
      <c r="G365" s="114">
        <v>4497.3999999999996</v>
      </c>
      <c r="H365" s="13"/>
      <c r="I365" s="13"/>
      <c r="J365" s="114"/>
      <c r="K365" s="114"/>
      <c r="L365" s="114">
        <v>60.62</v>
      </c>
      <c r="M365" s="114"/>
      <c r="N365" s="114"/>
      <c r="O365" s="114"/>
      <c r="P365" s="114"/>
      <c r="Q365" s="114"/>
      <c r="R365" s="114"/>
      <c r="S365" s="114"/>
      <c r="T365" s="114"/>
      <c r="U365" s="114"/>
      <c r="V365" s="16">
        <f t="shared" si="13"/>
        <v>3295.4647082999991</v>
      </c>
      <c r="W365" s="30">
        <v>3574</v>
      </c>
      <c r="X365" s="30">
        <f t="shared" si="14"/>
        <v>3574</v>
      </c>
      <c r="Y365" s="11" t="s">
        <v>34</v>
      </c>
      <c r="Z365" s="13">
        <v>31</v>
      </c>
      <c r="AA365" s="13">
        <v>55</v>
      </c>
      <c r="AB365" s="13">
        <v>5</v>
      </c>
      <c r="AC365" s="13"/>
      <c r="AD365" s="113"/>
    </row>
    <row r="366" spans="1:30" s="10" customFormat="1" ht="36" customHeight="1">
      <c r="A366" s="32">
        <v>13</v>
      </c>
      <c r="B366" s="53" t="s">
        <v>3133</v>
      </c>
      <c r="C366" s="48" t="s">
        <v>3134</v>
      </c>
      <c r="D366" s="48" t="s">
        <v>3099</v>
      </c>
      <c r="E366" s="54" t="s">
        <v>3135</v>
      </c>
      <c r="F366" s="16">
        <v>367566</v>
      </c>
      <c r="G366" s="114">
        <v>1294</v>
      </c>
      <c r="H366" s="13"/>
      <c r="I366" s="13"/>
      <c r="J366" s="114"/>
      <c r="K366" s="114"/>
      <c r="L366" s="114">
        <f>12.86</f>
        <v>12.86</v>
      </c>
      <c r="M366" s="114"/>
      <c r="N366" s="114"/>
      <c r="O366" s="114"/>
      <c r="P366" s="114"/>
      <c r="Q366" s="114"/>
      <c r="R366" s="114"/>
      <c r="S366" s="114"/>
      <c r="T366" s="114"/>
      <c r="U366" s="114"/>
      <c r="V366" s="16">
        <f t="shared" si="13"/>
        <v>962.52675060000001</v>
      </c>
      <c r="W366" s="30">
        <v>1038</v>
      </c>
      <c r="X366" s="30">
        <f t="shared" si="14"/>
        <v>1038</v>
      </c>
      <c r="Y366" s="11" t="s">
        <v>34</v>
      </c>
      <c r="Z366" s="13">
        <v>31</v>
      </c>
      <c r="AA366" s="13">
        <v>55</v>
      </c>
      <c r="AB366" s="13">
        <v>5</v>
      </c>
      <c r="AC366" s="13"/>
      <c r="AD366" s="13"/>
    </row>
    <row r="367" spans="1:30" s="10" customFormat="1" ht="36" customHeight="1">
      <c r="A367" s="32">
        <v>14</v>
      </c>
      <c r="B367" s="53" t="s">
        <v>3136</v>
      </c>
      <c r="C367" s="48" t="s">
        <v>3137</v>
      </c>
      <c r="D367" s="13" t="s">
        <v>55</v>
      </c>
      <c r="E367" s="54" t="s">
        <v>55</v>
      </c>
      <c r="F367" s="16"/>
      <c r="G367" s="114"/>
      <c r="H367" s="13"/>
      <c r="I367" s="13"/>
      <c r="J367" s="114"/>
      <c r="K367" s="114"/>
      <c r="L367" s="114">
        <v>1844000.5</v>
      </c>
      <c r="M367" s="114"/>
      <c r="N367" s="114"/>
      <c r="O367" s="114"/>
      <c r="P367" s="114">
        <f>24.6*1000</f>
        <v>24600</v>
      </c>
      <c r="Q367" s="114"/>
      <c r="R367" s="114"/>
      <c r="S367" s="114"/>
      <c r="T367" s="114"/>
      <c r="U367" s="114"/>
      <c r="V367" s="16">
        <f t="shared" si="13"/>
        <v>1643.1384399999999</v>
      </c>
      <c r="W367" s="30">
        <v>1645</v>
      </c>
      <c r="X367" s="30">
        <f t="shared" si="14"/>
        <v>1645</v>
      </c>
      <c r="Y367" s="54" t="s">
        <v>34</v>
      </c>
      <c r="Z367" s="13">
        <v>31</v>
      </c>
      <c r="AA367" s="13">
        <v>55</v>
      </c>
      <c r="AB367" s="34">
        <v>1</v>
      </c>
      <c r="AC367" s="13"/>
      <c r="AD367" s="13"/>
    </row>
    <row r="368" spans="1:30" s="10" customFormat="1" ht="36" customHeight="1">
      <c r="A368" s="32">
        <v>15</v>
      </c>
      <c r="B368" s="53" t="s">
        <v>3138</v>
      </c>
      <c r="C368" s="48" t="s">
        <v>3137</v>
      </c>
      <c r="D368" s="13" t="s">
        <v>55</v>
      </c>
      <c r="E368" s="54" t="s">
        <v>55</v>
      </c>
      <c r="F368" s="16"/>
      <c r="G368" s="114"/>
      <c r="H368" s="13"/>
      <c r="I368" s="13"/>
      <c r="J368" s="114"/>
      <c r="K368" s="114"/>
      <c r="L368" s="114">
        <f>1186.3*1000</f>
        <v>1186300</v>
      </c>
      <c r="M368" s="114"/>
      <c r="N368" s="114"/>
      <c r="O368" s="114"/>
      <c r="P368" s="114">
        <f>126.5*1000</f>
        <v>126500</v>
      </c>
      <c r="Q368" s="114"/>
      <c r="R368" s="114"/>
      <c r="S368" s="114"/>
      <c r="T368" s="114"/>
      <c r="U368" s="114"/>
      <c r="V368" s="16">
        <f t="shared" si="13"/>
        <v>1148.9389999999999</v>
      </c>
      <c r="W368" s="30">
        <v>1149</v>
      </c>
      <c r="X368" s="30">
        <f t="shared" si="14"/>
        <v>1149</v>
      </c>
      <c r="Y368" s="54" t="s">
        <v>34</v>
      </c>
      <c r="Z368" s="13">
        <v>31</v>
      </c>
      <c r="AA368" s="13">
        <v>55</v>
      </c>
      <c r="AB368" s="34">
        <v>1</v>
      </c>
      <c r="AC368" s="13"/>
      <c r="AD368" s="13"/>
    </row>
    <row r="369" spans="1:30" s="10" customFormat="1" ht="36" customHeight="1">
      <c r="A369" s="32">
        <v>16</v>
      </c>
      <c r="B369" s="53" t="s">
        <v>3139</v>
      </c>
      <c r="C369" s="48" t="s">
        <v>3137</v>
      </c>
      <c r="D369" s="13" t="s">
        <v>55</v>
      </c>
      <c r="E369" s="54" t="s">
        <v>55</v>
      </c>
      <c r="F369" s="16"/>
      <c r="G369" s="114"/>
      <c r="H369" s="13"/>
      <c r="I369" s="13"/>
      <c r="J369" s="114"/>
      <c r="K369" s="114"/>
      <c r="L369" s="114">
        <f>1138.2*1000</f>
        <v>1138200</v>
      </c>
      <c r="M369" s="114"/>
      <c r="N369" s="114"/>
      <c r="O369" s="114"/>
      <c r="P369" s="114"/>
      <c r="Q369" s="114"/>
      <c r="R369" s="114"/>
      <c r="S369" s="114"/>
      <c r="T369" s="114"/>
      <c r="U369" s="114"/>
      <c r="V369" s="16">
        <f t="shared" si="13"/>
        <v>1001.616</v>
      </c>
      <c r="W369" s="30">
        <v>1001</v>
      </c>
      <c r="X369" s="30">
        <f t="shared" si="14"/>
        <v>1001</v>
      </c>
      <c r="Y369" s="54" t="s">
        <v>34</v>
      </c>
      <c r="Z369" s="13">
        <v>31</v>
      </c>
      <c r="AA369" s="13">
        <v>55</v>
      </c>
      <c r="AB369" s="34">
        <v>1</v>
      </c>
      <c r="AC369" s="13"/>
      <c r="AD369" s="13"/>
    </row>
    <row r="370" spans="1:30" s="10" customFormat="1" ht="36" customHeight="1">
      <c r="A370" s="32">
        <v>17</v>
      </c>
      <c r="B370" s="53" t="s">
        <v>3140</v>
      </c>
      <c r="C370" s="48" t="s">
        <v>3141</v>
      </c>
      <c r="D370" s="48" t="s">
        <v>32</v>
      </c>
      <c r="E370" s="54" t="s">
        <v>3142</v>
      </c>
      <c r="F370" s="16">
        <v>29520000</v>
      </c>
      <c r="G370" s="114"/>
      <c r="H370" s="13"/>
      <c r="I370" s="13"/>
      <c r="J370" s="114"/>
      <c r="K370" s="114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6">
        <f t="shared" si="13"/>
        <v>4554.9360000000006</v>
      </c>
      <c r="W370" s="30">
        <v>4555</v>
      </c>
      <c r="X370" s="30">
        <f t="shared" si="14"/>
        <v>4555</v>
      </c>
      <c r="Y370" s="11" t="s">
        <v>34</v>
      </c>
      <c r="Z370" s="13">
        <v>31</v>
      </c>
      <c r="AA370" s="13">
        <v>55</v>
      </c>
      <c r="AB370" s="13">
        <v>5</v>
      </c>
      <c r="AC370" s="13"/>
      <c r="AD370" s="13"/>
    </row>
    <row r="371" spans="1:30" s="10" customFormat="1" ht="36" customHeight="1">
      <c r="A371" s="32">
        <v>18</v>
      </c>
      <c r="B371" s="26" t="s">
        <v>3143</v>
      </c>
      <c r="C371" s="26" t="s">
        <v>3144</v>
      </c>
      <c r="D371" s="48" t="s">
        <v>32</v>
      </c>
      <c r="E371" s="54" t="s">
        <v>3145</v>
      </c>
      <c r="F371" s="16">
        <v>20712400</v>
      </c>
      <c r="G371" s="114"/>
      <c r="H371" s="13"/>
      <c r="I371" s="13"/>
      <c r="J371" s="114"/>
      <c r="K371" s="114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6">
        <f t="shared" si="13"/>
        <v>3195.9233200000003</v>
      </c>
      <c r="W371" s="30"/>
      <c r="X371" s="30">
        <f t="shared" si="14"/>
        <v>3195.9233200000003</v>
      </c>
      <c r="Y371" s="11" t="s">
        <v>51</v>
      </c>
      <c r="Z371" s="13">
        <v>31</v>
      </c>
      <c r="AA371" s="13">
        <v>55</v>
      </c>
      <c r="AB371" s="13">
        <v>5</v>
      </c>
      <c r="AC371" s="13"/>
      <c r="AD371" s="13"/>
    </row>
  </sheetData>
  <conditionalFormatting sqref="B287:B320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Van</dc:creator>
  <cp:lastModifiedBy>Cuong Le Van</cp:lastModifiedBy>
  <dcterms:created xsi:type="dcterms:W3CDTF">2018-06-16T02:16:36Z</dcterms:created>
  <dcterms:modified xsi:type="dcterms:W3CDTF">2018-06-17T04:59:44Z</dcterms:modified>
</cp:coreProperties>
</file>