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bookViews>
    <workbookView xWindow="0" yWindow="0" windowWidth="19845" windowHeight="6105" activeTab="2"/>
  </bookViews>
  <sheets>
    <sheet name="Exchange Rates" sheetId="4" r:id="rId1"/>
    <sheet name="Summary" sheetId="5" r:id="rId2"/>
    <sheet name="Bid Details" sheetId="1" r:id="rId3"/>
    <sheet name="Properties" sheetId="6" state="hidden" r:id="rId4"/>
  </sheets>
  <definedNames>
    <definedName name="_xlnm._FilterDatabase" localSheetId="0" hidden="1">'Exchange Rates'!$A$1:$D$1</definedName>
    <definedName name="AgencyCurrency">Summary!$J$8</definedName>
    <definedName name="DigitalCurrency">Summary!$J$9</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0" i="1" l="1"/>
  <c r="I30" i="1"/>
  <c r="H19" i="1"/>
  <c r="G20" i="1"/>
  <c r="H20" i="1" s="1"/>
  <c r="J20" i="1" s="1"/>
  <c r="G30" i="1"/>
  <c r="H30" i="1" s="1"/>
  <c r="I19" i="1"/>
  <c r="AB12" i="1"/>
  <c r="AB11" i="1"/>
  <c r="S12" i="1"/>
  <c r="S11" i="1"/>
  <c r="J12" i="1"/>
  <c r="J11" i="1"/>
  <c r="D5" i="4"/>
  <c r="A5" i="4"/>
  <c r="I20" i="1" l="1"/>
  <c r="G43" i="1"/>
  <c r="E133" i="1" l="1"/>
  <c r="G127" i="1"/>
  <c r="H127" i="1"/>
  <c r="G128" i="1"/>
  <c r="H128" i="1" s="1"/>
  <c r="G129" i="1"/>
  <c r="H129" i="1" s="1"/>
  <c r="G130" i="1"/>
  <c r="H130" i="1"/>
  <c r="G131" i="1"/>
  <c r="H131" i="1" s="1"/>
  <c r="G132" i="1"/>
  <c r="H132" i="1" s="1"/>
  <c r="J8" i="5"/>
  <c r="I39" i="5" s="1"/>
  <c r="J39" i="5" s="1"/>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8" i="4"/>
  <c r="P61" i="1"/>
  <c r="Q61" i="1" s="1"/>
  <c r="G21" i="1"/>
  <c r="H21" i="1" s="1"/>
  <c r="G22" i="1"/>
  <c r="H22" i="1" s="1"/>
  <c r="J22" i="1" s="1"/>
  <c r="G23" i="1"/>
  <c r="H23" i="1" s="1"/>
  <c r="G24" i="1"/>
  <c r="P30" i="1"/>
  <c r="Q30" i="1" s="1"/>
  <c r="Y30" i="1"/>
  <c r="Z30" i="1"/>
  <c r="G31" i="1"/>
  <c r="H31" i="1" s="1"/>
  <c r="J31" i="1" s="1"/>
  <c r="P31" i="1"/>
  <c r="Q31" i="1" s="1"/>
  <c r="Y31" i="1"/>
  <c r="Z31" i="1" s="1"/>
  <c r="G32" i="1"/>
  <c r="H32" i="1"/>
  <c r="J32" i="1" s="1"/>
  <c r="P32" i="1"/>
  <c r="Q32" i="1"/>
  <c r="Y32" i="1"/>
  <c r="Z32" i="1"/>
  <c r="G34" i="1"/>
  <c r="H34" i="1" s="1"/>
  <c r="P34" i="1"/>
  <c r="Q34" i="1" s="1"/>
  <c r="Y34" i="1"/>
  <c r="Z34" i="1" s="1"/>
  <c r="G35" i="1"/>
  <c r="H35" i="1"/>
  <c r="P35" i="1"/>
  <c r="Q35" i="1" s="1"/>
  <c r="Y35" i="1"/>
  <c r="Z35" i="1"/>
  <c r="G36" i="1"/>
  <c r="H36" i="1" s="1"/>
  <c r="P36" i="1"/>
  <c r="Q36" i="1" s="1"/>
  <c r="Y36" i="1"/>
  <c r="Z36" i="1" s="1"/>
  <c r="A3" i="4"/>
  <c r="H43" i="1"/>
  <c r="AA126" i="1"/>
  <c r="Z126" i="1"/>
  <c r="Y127" i="1"/>
  <c r="Z127" i="1" s="1"/>
  <c r="Y128" i="1"/>
  <c r="Z128" i="1"/>
  <c r="P127" i="1"/>
  <c r="Q127" i="1"/>
  <c r="R126" i="1"/>
  <c r="Q126" i="1"/>
  <c r="I126" i="1"/>
  <c r="H126" i="1"/>
  <c r="H38" i="5"/>
  <c r="I49" i="5"/>
  <c r="I41" i="5"/>
  <c r="I46" i="5"/>
  <c r="H46" i="5"/>
  <c r="I38" i="5"/>
  <c r="I35" i="5"/>
  <c r="H35" i="5"/>
  <c r="H26" i="5"/>
  <c r="I26" i="5"/>
  <c r="I15" i="5"/>
  <c r="H15" i="5"/>
  <c r="J9" i="5"/>
  <c r="AA115" i="1"/>
  <c r="Z115" i="1"/>
  <c r="AA107" i="1"/>
  <c r="Z107" i="1"/>
  <c r="AA99" i="1"/>
  <c r="Z99" i="1"/>
  <c r="AA91" i="1"/>
  <c r="Z91" i="1"/>
  <c r="AA86" i="1"/>
  <c r="Z86" i="1"/>
  <c r="AA76" i="1"/>
  <c r="Z76" i="1"/>
  <c r="AA71" i="1"/>
  <c r="Z71" i="1"/>
  <c r="AA62" i="1"/>
  <c r="Z62" i="1"/>
  <c r="AA57" i="1"/>
  <c r="Z57" i="1"/>
  <c r="AA49" i="1"/>
  <c r="Z49" i="1"/>
  <c r="AA41" i="1"/>
  <c r="Z41" i="1"/>
  <c r="AA37" i="1"/>
  <c r="Z37" i="1"/>
  <c r="AA33" i="1"/>
  <c r="Z33" i="1"/>
  <c r="AA29" i="1"/>
  <c r="Z29" i="1"/>
  <c r="AA19" i="1"/>
  <c r="Z19" i="1"/>
  <c r="R115" i="1"/>
  <c r="Q115" i="1"/>
  <c r="R107" i="1"/>
  <c r="Q107" i="1"/>
  <c r="R99" i="1"/>
  <c r="Q99" i="1"/>
  <c r="R91" i="1"/>
  <c r="Q91" i="1"/>
  <c r="R86" i="1"/>
  <c r="Q86" i="1"/>
  <c r="R76" i="1"/>
  <c r="Q76" i="1"/>
  <c r="R71" i="1"/>
  <c r="Q71" i="1"/>
  <c r="R62" i="1"/>
  <c r="Q62" i="1"/>
  <c r="R57" i="1"/>
  <c r="Q57" i="1"/>
  <c r="R49" i="1"/>
  <c r="Q49" i="1"/>
  <c r="R41" i="1"/>
  <c r="Q41" i="1"/>
  <c r="R37" i="1"/>
  <c r="Q37" i="1"/>
  <c r="R33" i="1"/>
  <c r="Q33" i="1"/>
  <c r="R29" i="1"/>
  <c r="Q29" i="1"/>
  <c r="R19" i="1"/>
  <c r="Q19" i="1"/>
  <c r="I29" i="1"/>
  <c r="H29" i="1"/>
  <c r="I33" i="1"/>
  <c r="H33" i="1"/>
  <c r="I37" i="1"/>
  <c r="H37" i="1"/>
  <c r="I41" i="1"/>
  <c r="H41" i="1"/>
  <c r="I49" i="1"/>
  <c r="H49" i="1"/>
  <c r="I57" i="1"/>
  <c r="H57" i="1"/>
  <c r="I62" i="1"/>
  <c r="H62" i="1"/>
  <c r="I71" i="1"/>
  <c r="H71" i="1"/>
  <c r="I76" i="1"/>
  <c r="H76" i="1"/>
  <c r="I86" i="1"/>
  <c r="H86" i="1"/>
  <c r="I91" i="1"/>
  <c r="H91" i="1"/>
  <c r="I99" i="1"/>
  <c r="H99" i="1"/>
  <c r="I107" i="1"/>
  <c r="H107" i="1"/>
  <c r="I115" i="1"/>
  <c r="H115" i="1"/>
  <c r="Y137" i="1"/>
  <c r="Z137" i="1" s="1"/>
  <c r="Y132" i="1"/>
  <c r="Z132" i="1" s="1"/>
  <c r="Y131" i="1"/>
  <c r="Z131" i="1"/>
  <c r="Y130" i="1"/>
  <c r="Z130" i="1" s="1"/>
  <c r="Y129" i="1"/>
  <c r="Z129" i="1"/>
  <c r="P137" i="1"/>
  <c r="Q137" i="1" s="1"/>
  <c r="P132" i="1"/>
  <c r="Q132" i="1" s="1"/>
  <c r="P131" i="1"/>
  <c r="Q131" i="1" s="1"/>
  <c r="P130" i="1"/>
  <c r="Q130" i="1" s="1"/>
  <c r="P129" i="1"/>
  <c r="Q129" i="1"/>
  <c r="P128" i="1"/>
  <c r="Q128" i="1" s="1"/>
  <c r="Y119" i="1"/>
  <c r="Z119" i="1"/>
  <c r="Y118" i="1"/>
  <c r="Z118" i="1"/>
  <c r="Y117" i="1"/>
  <c r="Z117" i="1" s="1"/>
  <c r="Y116" i="1"/>
  <c r="Z116" i="1" s="1"/>
  <c r="Y111" i="1"/>
  <c r="Z111" i="1" s="1"/>
  <c r="Y110" i="1"/>
  <c r="Z110" i="1"/>
  <c r="Y109" i="1"/>
  <c r="Z109" i="1"/>
  <c r="Y108" i="1"/>
  <c r="Z108" i="1" s="1"/>
  <c r="Y103" i="1"/>
  <c r="Z103" i="1" s="1"/>
  <c r="Y102" i="1"/>
  <c r="Z102" i="1"/>
  <c r="Y101" i="1"/>
  <c r="Z101" i="1"/>
  <c r="Y100" i="1"/>
  <c r="Z100" i="1" s="1"/>
  <c r="Y95" i="1"/>
  <c r="Z95" i="1" s="1"/>
  <c r="Y94" i="1"/>
  <c r="Z94" i="1"/>
  <c r="Y93" i="1"/>
  <c r="Z93" i="1" s="1"/>
  <c r="Y92" i="1"/>
  <c r="Z92" i="1"/>
  <c r="Y90" i="1"/>
  <c r="Z90" i="1"/>
  <c r="Y89" i="1"/>
  <c r="Z89" i="1"/>
  <c r="Y88" i="1"/>
  <c r="Z88" i="1" s="1"/>
  <c r="Y87" i="1"/>
  <c r="Z87" i="1"/>
  <c r="P119" i="1"/>
  <c r="Q119" i="1" s="1"/>
  <c r="P118" i="1"/>
  <c r="Q118" i="1"/>
  <c r="P117" i="1"/>
  <c r="Q117" i="1"/>
  <c r="P116" i="1"/>
  <c r="Q116" i="1" s="1"/>
  <c r="P111" i="1"/>
  <c r="Q111" i="1" s="1"/>
  <c r="P110" i="1"/>
  <c r="Q110" i="1" s="1"/>
  <c r="P109" i="1"/>
  <c r="Q109" i="1"/>
  <c r="P108" i="1"/>
  <c r="Q108" i="1" s="1"/>
  <c r="P103" i="1"/>
  <c r="Q103" i="1"/>
  <c r="P102" i="1"/>
  <c r="Q102" i="1"/>
  <c r="P101" i="1"/>
  <c r="Q101" i="1"/>
  <c r="P100" i="1"/>
  <c r="Q100" i="1" s="1"/>
  <c r="P95" i="1"/>
  <c r="Q95" i="1" s="1"/>
  <c r="P94" i="1"/>
  <c r="Q94" i="1" s="1"/>
  <c r="P93" i="1"/>
  <c r="Q93" i="1" s="1"/>
  <c r="P92" i="1"/>
  <c r="Q92" i="1" s="1"/>
  <c r="P90" i="1"/>
  <c r="Q90" i="1"/>
  <c r="P89" i="1"/>
  <c r="Q89" i="1" s="1"/>
  <c r="P88" i="1"/>
  <c r="Q88" i="1" s="1"/>
  <c r="P87" i="1"/>
  <c r="Q87" i="1"/>
  <c r="Y80" i="1"/>
  <c r="Z80" i="1" s="1"/>
  <c r="Y79" i="1"/>
  <c r="Z79" i="1" s="1"/>
  <c r="Y78" i="1"/>
  <c r="Z78" i="1"/>
  <c r="Y77" i="1"/>
  <c r="Z77" i="1" s="1"/>
  <c r="Y75" i="1"/>
  <c r="Z75" i="1" s="1"/>
  <c r="Y74" i="1"/>
  <c r="Z74" i="1"/>
  <c r="Y73" i="1"/>
  <c r="Z73" i="1" s="1"/>
  <c r="Y72" i="1"/>
  <c r="Z72" i="1" s="1"/>
  <c r="Y66" i="1"/>
  <c r="Z66" i="1"/>
  <c r="Y65" i="1"/>
  <c r="Z65" i="1" s="1"/>
  <c r="Y64" i="1"/>
  <c r="Z64" i="1" s="1"/>
  <c r="Y63" i="1"/>
  <c r="Z63" i="1"/>
  <c r="Y61" i="1"/>
  <c r="Z61" i="1" s="1"/>
  <c r="Y60" i="1"/>
  <c r="Z60" i="1" s="1"/>
  <c r="Y59" i="1"/>
  <c r="Z59" i="1"/>
  <c r="Y58" i="1"/>
  <c r="Z58" i="1" s="1"/>
  <c r="Y52" i="1"/>
  <c r="Z52" i="1" s="1"/>
  <c r="Y51" i="1"/>
  <c r="Z51" i="1" s="1"/>
  <c r="Y50" i="1"/>
  <c r="Z50" i="1" s="1"/>
  <c r="P80" i="1"/>
  <c r="Q80" i="1"/>
  <c r="P79" i="1"/>
  <c r="Q79" i="1" s="1"/>
  <c r="P78" i="1"/>
  <c r="Q78" i="1" s="1"/>
  <c r="P77" i="1"/>
  <c r="Q77" i="1"/>
  <c r="P75" i="1"/>
  <c r="Q75" i="1" s="1"/>
  <c r="P74" i="1"/>
  <c r="Q74" i="1" s="1"/>
  <c r="P73" i="1"/>
  <c r="Q73" i="1"/>
  <c r="P72" i="1"/>
  <c r="Q72" i="1" s="1"/>
  <c r="P66" i="1"/>
  <c r="Q66" i="1" s="1"/>
  <c r="P65" i="1"/>
  <c r="Q65" i="1" s="1"/>
  <c r="P64" i="1"/>
  <c r="Q64" i="1"/>
  <c r="P63" i="1"/>
  <c r="Q63" i="1"/>
  <c r="P60" i="1"/>
  <c r="Q60" i="1" s="1"/>
  <c r="P59" i="1"/>
  <c r="Q59" i="1" s="1"/>
  <c r="P58" i="1"/>
  <c r="Q58" i="1" s="1"/>
  <c r="P52" i="1"/>
  <c r="Q52" i="1"/>
  <c r="P51" i="1"/>
  <c r="Q51" i="1"/>
  <c r="P50" i="1"/>
  <c r="Q50" i="1" s="1"/>
  <c r="Y44" i="1"/>
  <c r="Z44" i="1" s="1"/>
  <c r="Y43" i="1"/>
  <c r="Z43" i="1" s="1"/>
  <c r="Y42" i="1"/>
  <c r="Z42" i="1"/>
  <c r="Y40" i="1"/>
  <c r="Z40" i="1"/>
  <c r="Y39" i="1"/>
  <c r="Z39" i="1" s="1"/>
  <c r="Y38" i="1"/>
  <c r="Z38" i="1" s="1"/>
  <c r="Y24" i="1"/>
  <c r="Z24" i="1" s="1"/>
  <c r="Y23" i="1"/>
  <c r="Z23" i="1" s="1"/>
  <c r="AB23" i="1" s="1"/>
  <c r="Y22" i="1"/>
  <c r="Z22" i="1"/>
  <c r="AB22" i="1" s="1"/>
  <c r="Y21" i="1"/>
  <c r="Z21" i="1" s="1"/>
  <c r="AB21" i="1" s="1"/>
  <c r="Y20" i="1"/>
  <c r="Z20" i="1"/>
  <c r="P44" i="1"/>
  <c r="Q44" i="1"/>
  <c r="P43" i="1"/>
  <c r="Q43" i="1" s="1"/>
  <c r="P42" i="1"/>
  <c r="Q42" i="1" s="1"/>
  <c r="P40" i="1"/>
  <c r="Q40" i="1" s="1"/>
  <c r="P39" i="1"/>
  <c r="Q39" i="1" s="1"/>
  <c r="P38" i="1"/>
  <c r="Q38" i="1"/>
  <c r="P24" i="1"/>
  <c r="Q24" i="1" s="1"/>
  <c r="S24" i="1" s="1"/>
  <c r="P23" i="1"/>
  <c r="Q23" i="1" s="1"/>
  <c r="P22" i="1"/>
  <c r="Q22" i="1" s="1"/>
  <c r="P21" i="1"/>
  <c r="Q21" i="1" s="1"/>
  <c r="P20" i="1"/>
  <c r="Q20" i="1"/>
  <c r="G137" i="1"/>
  <c r="H137" i="1"/>
  <c r="G119" i="1"/>
  <c r="H119" i="1" s="1"/>
  <c r="G118" i="1"/>
  <c r="H118" i="1" s="1"/>
  <c r="G117" i="1"/>
  <c r="H117" i="1" s="1"/>
  <c r="G116" i="1"/>
  <c r="H116" i="1" s="1"/>
  <c r="G111" i="1"/>
  <c r="H111" i="1" s="1"/>
  <c r="G110" i="1"/>
  <c r="H110" i="1" s="1"/>
  <c r="G109" i="1"/>
  <c r="H109" i="1"/>
  <c r="G108" i="1"/>
  <c r="H108" i="1" s="1"/>
  <c r="G103" i="1"/>
  <c r="H103" i="1" s="1"/>
  <c r="G102" i="1"/>
  <c r="H102" i="1" s="1"/>
  <c r="G101" i="1"/>
  <c r="H101" i="1"/>
  <c r="G100" i="1"/>
  <c r="H100" i="1" s="1"/>
  <c r="I100" i="1" s="1"/>
  <c r="G95" i="1"/>
  <c r="H95" i="1" s="1"/>
  <c r="G94" i="1"/>
  <c r="H94" i="1" s="1"/>
  <c r="G93" i="1"/>
  <c r="H93" i="1" s="1"/>
  <c r="G92" i="1"/>
  <c r="H92" i="1"/>
  <c r="G90" i="1"/>
  <c r="H90" i="1"/>
  <c r="J90" i="1" s="1"/>
  <c r="G89" i="1"/>
  <c r="H89" i="1" s="1"/>
  <c r="J89" i="1" s="1"/>
  <c r="G88" i="1"/>
  <c r="H88" i="1" s="1"/>
  <c r="J88" i="1" s="1"/>
  <c r="G87" i="1"/>
  <c r="H87" i="1"/>
  <c r="I87" i="1" s="1"/>
  <c r="G80" i="1"/>
  <c r="H80" i="1"/>
  <c r="G79" i="1"/>
  <c r="H79" i="1"/>
  <c r="G78" i="1"/>
  <c r="H78" i="1"/>
  <c r="G77" i="1"/>
  <c r="H77" i="1"/>
  <c r="G75" i="1"/>
  <c r="H75" i="1" s="1"/>
  <c r="G74" i="1"/>
  <c r="H74" i="1" s="1"/>
  <c r="G73" i="1"/>
  <c r="H73" i="1" s="1"/>
  <c r="G72" i="1"/>
  <c r="H72" i="1" s="1"/>
  <c r="G66" i="1"/>
  <c r="H66" i="1"/>
  <c r="G65" i="1"/>
  <c r="H65" i="1" s="1"/>
  <c r="G64" i="1"/>
  <c r="H64" i="1" s="1"/>
  <c r="G63" i="1"/>
  <c r="H63" i="1" s="1"/>
  <c r="G61" i="1"/>
  <c r="H61" i="1"/>
  <c r="G60" i="1"/>
  <c r="H60" i="1" s="1"/>
  <c r="G59" i="1"/>
  <c r="H59" i="1" s="1"/>
  <c r="G58" i="1"/>
  <c r="H58" i="1" s="1"/>
  <c r="G52" i="1"/>
  <c r="H52" i="1" s="1"/>
  <c r="G51" i="1"/>
  <c r="H51" i="1" s="1"/>
  <c r="G50" i="1"/>
  <c r="H50" i="1" s="1"/>
  <c r="G44" i="1"/>
  <c r="H44" i="1" s="1"/>
  <c r="G42" i="1"/>
  <c r="H42" i="1" s="1"/>
  <c r="G40" i="1"/>
  <c r="H40" i="1" s="1"/>
  <c r="G39" i="1"/>
  <c r="H39" i="1" s="1"/>
  <c r="G38" i="1"/>
  <c r="H38" i="1" s="1"/>
  <c r="H24" i="1"/>
  <c r="H36" i="5"/>
  <c r="AA21" i="1"/>
  <c r="AA137" i="1" l="1"/>
  <c r="AB137" i="1"/>
  <c r="AB130" i="1"/>
  <c r="AA130" i="1"/>
  <c r="AA129" i="1"/>
  <c r="AB129" i="1"/>
  <c r="AA128" i="1"/>
  <c r="AA133" i="1" s="1"/>
  <c r="AB128" i="1"/>
  <c r="AB131" i="1"/>
  <c r="AA131" i="1"/>
  <c r="AA132" i="1"/>
  <c r="AB132" i="1"/>
  <c r="AB118" i="1"/>
  <c r="AA118" i="1"/>
  <c r="AA119" i="1"/>
  <c r="AB119" i="1"/>
  <c r="AB117" i="1"/>
  <c r="AA117" i="1"/>
  <c r="AA110" i="1"/>
  <c r="AB110" i="1"/>
  <c r="AA109" i="1"/>
  <c r="AB109" i="1"/>
  <c r="AA111" i="1"/>
  <c r="AB111" i="1"/>
  <c r="AA103" i="1"/>
  <c r="AB103" i="1"/>
  <c r="AB102" i="1"/>
  <c r="AB104" i="1" s="1"/>
  <c r="AA102" i="1"/>
  <c r="AA101" i="1"/>
  <c r="AB101" i="1"/>
  <c r="AB100" i="1"/>
  <c r="AA100" i="1"/>
  <c r="AB95" i="1"/>
  <c r="AA95" i="1"/>
  <c r="AA94" i="1"/>
  <c r="AB94" i="1"/>
  <c r="AA93" i="1"/>
  <c r="AB93" i="1"/>
  <c r="AA90" i="1"/>
  <c r="AB90" i="1"/>
  <c r="AB88" i="1"/>
  <c r="AA88" i="1"/>
  <c r="AA89" i="1"/>
  <c r="AB89" i="1"/>
  <c r="AA79" i="1"/>
  <c r="AB79" i="1"/>
  <c r="AB78" i="1"/>
  <c r="AA78" i="1"/>
  <c r="AA80" i="1"/>
  <c r="AB80" i="1"/>
  <c r="AB74" i="1"/>
  <c r="AA74" i="1"/>
  <c r="AB73" i="1"/>
  <c r="AA73" i="1"/>
  <c r="AB75" i="1"/>
  <c r="AA75" i="1"/>
  <c r="AB65" i="1"/>
  <c r="AA65" i="1"/>
  <c r="AB66" i="1"/>
  <c r="AA66" i="1"/>
  <c r="AA64" i="1"/>
  <c r="AB64" i="1"/>
  <c r="AA61" i="1"/>
  <c r="AB61" i="1"/>
  <c r="AA60" i="1"/>
  <c r="AB60" i="1"/>
  <c r="AB59" i="1"/>
  <c r="AA59" i="1"/>
  <c r="AB51" i="1"/>
  <c r="AA51" i="1"/>
  <c r="AB52" i="1"/>
  <c r="AA52" i="1"/>
  <c r="AA43" i="1"/>
  <c r="AB43" i="1"/>
  <c r="AA44" i="1"/>
  <c r="AB44" i="1"/>
  <c r="AA39" i="1"/>
  <c r="AB39" i="1"/>
  <c r="AB40" i="1"/>
  <c r="AA40" i="1"/>
  <c r="AA36" i="1"/>
  <c r="AB36" i="1"/>
  <c r="AA35" i="1"/>
  <c r="AB35" i="1"/>
  <c r="AB32" i="1"/>
  <c r="AA32" i="1"/>
  <c r="AA31" i="1"/>
  <c r="AB31" i="1"/>
  <c r="AA24" i="1"/>
  <c r="AB24" i="1"/>
  <c r="S137" i="1"/>
  <c r="R137" i="1"/>
  <c r="S130" i="1"/>
  <c r="R130" i="1"/>
  <c r="R128" i="1"/>
  <c r="S128" i="1"/>
  <c r="R129" i="1"/>
  <c r="S129" i="1"/>
  <c r="S131" i="1"/>
  <c r="R131" i="1"/>
  <c r="R132" i="1"/>
  <c r="S132" i="1"/>
  <c r="R117" i="1"/>
  <c r="S117" i="1"/>
  <c r="R119" i="1"/>
  <c r="S119" i="1"/>
  <c r="R118" i="1"/>
  <c r="S118" i="1"/>
  <c r="R110" i="1"/>
  <c r="S110" i="1"/>
  <c r="S111" i="1"/>
  <c r="R111" i="1"/>
  <c r="R109" i="1"/>
  <c r="S109" i="1"/>
  <c r="R102" i="1"/>
  <c r="S102" i="1"/>
  <c r="S101" i="1"/>
  <c r="R101" i="1"/>
  <c r="S103" i="1"/>
  <c r="R103" i="1"/>
  <c r="Q104" i="1"/>
  <c r="K105" i="1" s="1"/>
  <c r="S94" i="1"/>
  <c r="R94" i="1"/>
  <c r="S95" i="1"/>
  <c r="R95" i="1"/>
  <c r="S93" i="1"/>
  <c r="R93" i="1"/>
  <c r="R89" i="1"/>
  <c r="S89" i="1"/>
  <c r="S90" i="1"/>
  <c r="R90" i="1"/>
  <c r="R88" i="1"/>
  <c r="S88" i="1"/>
  <c r="R80" i="1"/>
  <c r="S80" i="1"/>
  <c r="R78" i="1"/>
  <c r="S78" i="1"/>
  <c r="R79" i="1"/>
  <c r="S79" i="1"/>
  <c r="S73" i="1"/>
  <c r="R73" i="1"/>
  <c r="R74" i="1"/>
  <c r="S74" i="1"/>
  <c r="S75" i="1"/>
  <c r="R75" i="1"/>
  <c r="R66" i="1"/>
  <c r="S66" i="1"/>
  <c r="R65" i="1"/>
  <c r="S65" i="1"/>
  <c r="S64" i="1"/>
  <c r="R64" i="1"/>
  <c r="R60" i="1"/>
  <c r="S60" i="1"/>
  <c r="R59" i="1"/>
  <c r="S59" i="1"/>
  <c r="R61" i="1"/>
  <c r="S61" i="1"/>
  <c r="R51" i="1"/>
  <c r="S51" i="1"/>
  <c r="R52" i="1"/>
  <c r="S52" i="1"/>
  <c r="S50" i="1"/>
  <c r="R50" i="1"/>
  <c r="R44" i="1"/>
  <c r="S44" i="1"/>
  <c r="S42" i="1"/>
  <c r="R42" i="1"/>
  <c r="S43" i="1"/>
  <c r="R43" i="1"/>
  <c r="S39" i="1"/>
  <c r="R39" i="1"/>
  <c r="R40" i="1"/>
  <c r="S40" i="1"/>
  <c r="R36" i="1"/>
  <c r="S36" i="1"/>
  <c r="R35" i="1"/>
  <c r="S35" i="1"/>
  <c r="S31" i="1"/>
  <c r="R31" i="1"/>
  <c r="S32" i="1"/>
  <c r="R32" i="1"/>
  <c r="S22" i="1"/>
  <c r="Q25" i="1"/>
  <c r="K26" i="1" s="1"/>
  <c r="R20" i="1"/>
  <c r="S20" i="1"/>
  <c r="R23" i="1"/>
  <c r="S23" i="1"/>
  <c r="R21" i="1"/>
  <c r="S21" i="1"/>
  <c r="R24" i="1"/>
  <c r="I137" i="1"/>
  <c r="J137" i="1"/>
  <c r="J132" i="1"/>
  <c r="I132" i="1"/>
  <c r="H31" i="5"/>
  <c r="I131" i="1"/>
  <c r="J131" i="1"/>
  <c r="J128" i="1"/>
  <c r="I128" i="1"/>
  <c r="H30" i="5"/>
  <c r="I30" i="5" s="1"/>
  <c r="J30" i="5" s="1"/>
  <c r="J130" i="1"/>
  <c r="I130" i="1"/>
  <c r="J129" i="1"/>
  <c r="I129" i="1"/>
  <c r="J118" i="1"/>
  <c r="I118" i="1"/>
  <c r="J116" i="1"/>
  <c r="I116" i="1"/>
  <c r="J117" i="1"/>
  <c r="I117" i="1"/>
  <c r="I120" i="1" s="1"/>
  <c r="I119" i="1"/>
  <c r="J119" i="1"/>
  <c r="J108" i="1"/>
  <c r="I108" i="1"/>
  <c r="I111" i="1"/>
  <c r="J111" i="1"/>
  <c r="J110" i="1"/>
  <c r="I110" i="1"/>
  <c r="I109" i="1"/>
  <c r="J109" i="1"/>
  <c r="I101" i="1"/>
  <c r="J101" i="1"/>
  <c r="I102" i="1"/>
  <c r="J102" i="1"/>
  <c r="I103" i="1"/>
  <c r="J103" i="1"/>
  <c r="I95" i="1"/>
  <c r="J95" i="1"/>
  <c r="J93" i="1"/>
  <c r="I93" i="1"/>
  <c r="J94" i="1"/>
  <c r="I94" i="1"/>
  <c r="I79" i="1"/>
  <c r="J79" i="1"/>
  <c r="I78" i="1"/>
  <c r="J78" i="1"/>
  <c r="I80" i="1"/>
  <c r="J80" i="1"/>
  <c r="I74" i="1"/>
  <c r="J74" i="1"/>
  <c r="J75" i="1"/>
  <c r="I75" i="1"/>
  <c r="J73" i="1"/>
  <c r="I73" i="1"/>
  <c r="I64" i="1"/>
  <c r="J64" i="1"/>
  <c r="I66" i="1"/>
  <c r="J66" i="1"/>
  <c r="I65" i="1"/>
  <c r="J65" i="1"/>
  <c r="J58" i="1"/>
  <c r="I58" i="1"/>
  <c r="I60" i="1"/>
  <c r="J60" i="1"/>
  <c r="J59" i="1"/>
  <c r="I59" i="1"/>
  <c r="I61" i="1"/>
  <c r="J61" i="1"/>
  <c r="I51" i="1"/>
  <c r="J51" i="1"/>
  <c r="J50" i="1"/>
  <c r="I50" i="1"/>
  <c r="I52" i="1"/>
  <c r="J52" i="1"/>
  <c r="J44" i="1"/>
  <c r="I44" i="1"/>
  <c r="J42" i="1"/>
  <c r="I42" i="1"/>
  <c r="J43" i="1"/>
  <c r="I43" i="1"/>
  <c r="I39" i="1"/>
  <c r="J39" i="1"/>
  <c r="I40" i="1"/>
  <c r="J40" i="1"/>
  <c r="J38" i="1"/>
  <c r="I38" i="1"/>
  <c r="J36" i="1"/>
  <c r="I36" i="1"/>
  <c r="I35" i="1"/>
  <c r="J35" i="1"/>
  <c r="AA127" i="1"/>
  <c r="AB127" i="1"/>
  <c r="AA116" i="1"/>
  <c r="AB116" i="1"/>
  <c r="AB120" i="1" s="1"/>
  <c r="Z120" i="1"/>
  <c r="T121" i="1" s="1"/>
  <c r="AA108" i="1"/>
  <c r="AB108" i="1"/>
  <c r="AA92" i="1"/>
  <c r="AB92" i="1"/>
  <c r="AB87" i="1"/>
  <c r="AA87" i="1"/>
  <c r="AB77" i="1"/>
  <c r="AA77" i="1"/>
  <c r="AB72" i="1"/>
  <c r="AA72" i="1"/>
  <c r="AB63" i="1"/>
  <c r="AA63" i="1"/>
  <c r="AB58" i="1"/>
  <c r="AA58" i="1"/>
  <c r="AB50" i="1"/>
  <c r="AA50" i="1"/>
  <c r="AA53" i="1" s="1"/>
  <c r="AB42" i="1"/>
  <c r="AA42" i="1"/>
  <c r="AA38" i="1"/>
  <c r="AB38" i="1"/>
  <c r="AB34" i="1"/>
  <c r="AA34" i="1"/>
  <c r="AB30" i="1"/>
  <c r="AA30" i="1"/>
  <c r="Z25" i="1"/>
  <c r="T26" i="1" s="1"/>
  <c r="AB20" i="1"/>
  <c r="R127" i="1"/>
  <c r="S127" i="1"/>
  <c r="S116" i="1"/>
  <c r="R116" i="1"/>
  <c r="R120" i="1" s="1"/>
  <c r="S108" i="1"/>
  <c r="S112" i="1" s="1"/>
  <c r="R108" i="1"/>
  <c r="S100" i="1"/>
  <c r="S104" i="1" s="1"/>
  <c r="R100" i="1"/>
  <c r="S92" i="1"/>
  <c r="R92" i="1"/>
  <c r="S87" i="1"/>
  <c r="R87" i="1"/>
  <c r="Q96" i="1"/>
  <c r="K97" i="1" s="1"/>
  <c r="S77" i="1"/>
  <c r="R77" i="1"/>
  <c r="S72" i="1"/>
  <c r="R72" i="1"/>
  <c r="S63" i="1"/>
  <c r="R63" i="1"/>
  <c r="S58" i="1"/>
  <c r="R58" i="1"/>
  <c r="Q67" i="1"/>
  <c r="K68" i="1" s="1"/>
  <c r="Q53" i="1"/>
  <c r="K54" i="1" s="1"/>
  <c r="R38" i="1"/>
  <c r="S38" i="1"/>
  <c r="S34" i="1"/>
  <c r="R34" i="1"/>
  <c r="S30" i="1"/>
  <c r="R30" i="1"/>
  <c r="I127" i="1"/>
  <c r="J127" i="1"/>
  <c r="J100" i="1"/>
  <c r="J92" i="1"/>
  <c r="I92" i="1"/>
  <c r="J87" i="1"/>
  <c r="J77" i="1"/>
  <c r="I77" i="1"/>
  <c r="J72" i="1"/>
  <c r="I72" i="1"/>
  <c r="I63" i="1"/>
  <c r="J63" i="1"/>
  <c r="I34" i="1"/>
  <c r="J34" i="1"/>
  <c r="I32" i="1"/>
  <c r="I31" i="1"/>
  <c r="I24" i="1"/>
  <c r="J24" i="1"/>
  <c r="I21" i="1"/>
  <c r="J21" i="1"/>
  <c r="I23" i="1"/>
  <c r="J23" i="1"/>
  <c r="H27" i="5"/>
  <c r="I27" i="5" s="1"/>
  <c r="J27" i="5" s="1"/>
  <c r="I90" i="1"/>
  <c r="H28" i="5"/>
  <c r="R104" i="1"/>
  <c r="I36" i="5"/>
  <c r="J36" i="5" s="1"/>
  <c r="H53" i="1"/>
  <c r="B54" i="1" s="1"/>
  <c r="Q45" i="1"/>
  <c r="K46" i="1" s="1"/>
  <c r="H19" i="5"/>
  <c r="I19" i="5" s="1"/>
  <c r="J19" i="5" s="1"/>
  <c r="H67" i="1"/>
  <c r="B68" i="1" s="1"/>
  <c r="AA104" i="1"/>
  <c r="H81" i="1"/>
  <c r="B82" i="1" s="1"/>
  <c r="H21" i="5"/>
  <c r="I21" i="5" s="1"/>
  <c r="J21" i="5" s="1"/>
  <c r="I88" i="1"/>
  <c r="Q81" i="1"/>
  <c r="K82" i="1" s="1"/>
  <c r="AB53" i="1"/>
  <c r="Z112" i="1"/>
  <c r="T113" i="1" s="1"/>
  <c r="H17" i="5"/>
  <c r="I17" i="5" s="1"/>
  <c r="J17" i="5" s="1"/>
  <c r="G133" i="1"/>
  <c r="Z67" i="1"/>
  <c r="T68" i="1" s="1"/>
  <c r="Q133" i="1"/>
  <c r="K134" i="1" s="1"/>
  <c r="Z53" i="1"/>
  <c r="T54" i="1" s="1"/>
  <c r="H18" i="5"/>
  <c r="I18" i="5" s="1"/>
  <c r="J18" i="5" s="1"/>
  <c r="H22" i="5"/>
  <c r="I22" i="5" s="1"/>
  <c r="J22" i="5" s="1"/>
  <c r="Q120" i="1"/>
  <c r="K121" i="1" s="1"/>
  <c r="I22" i="1"/>
  <c r="H25" i="1"/>
  <c r="H96" i="1"/>
  <c r="B97" i="1" s="1"/>
  <c r="I89" i="1"/>
  <c r="H112" i="1"/>
  <c r="B113" i="1" s="1"/>
  <c r="R22" i="1"/>
  <c r="AA20" i="1"/>
  <c r="AA22" i="1"/>
  <c r="Z81" i="1"/>
  <c r="T82" i="1" s="1"/>
  <c r="Z96" i="1"/>
  <c r="T97" i="1" s="1"/>
  <c r="Z133" i="1"/>
  <c r="T134" i="1" s="1"/>
  <c r="H20" i="5"/>
  <c r="I20" i="5" s="1"/>
  <c r="J20" i="5" s="1"/>
  <c r="H120" i="1"/>
  <c r="B121" i="1" s="1"/>
  <c r="R53" i="1"/>
  <c r="S53" i="1"/>
  <c r="Z104" i="1"/>
  <c r="T105" i="1" s="1"/>
  <c r="H16" i="5"/>
  <c r="H133" i="1"/>
  <c r="B134" i="1" s="1"/>
  <c r="H32" i="5" s="1"/>
  <c r="I32" i="5" s="1"/>
  <c r="J32" i="5" s="1"/>
  <c r="H104" i="1"/>
  <c r="B105" i="1" s="1"/>
  <c r="Q112" i="1"/>
  <c r="K113" i="1" s="1"/>
  <c r="H45" i="1"/>
  <c r="B46" i="1" s="1"/>
  <c r="AA23" i="1"/>
  <c r="Z45" i="1"/>
  <c r="T46" i="1" s="1"/>
  <c r="H29" i="5"/>
  <c r="I29" i="5" s="1"/>
  <c r="J29" i="5" s="1"/>
  <c r="I28" i="5"/>
  <c r="J28" i="5" s="1"/>
  <c r="I31" i="5"/>
  <c r="J31" i="5" s="1"/>
  <c r="R112" i="1" l="1"/>
  <c r="S96" i="1"/>
  <c r="R67" i="1"/>
  <c r="R25" i="1"/>
  <c r="AA96" i="1"/>
  <c r="I25" i="1"/>
  <c r="I53" i="1"/>
  <c r="J25" i="1"/>
  <c r="I133" i="1"/>
  <c r="R96" i="1"/>
  <c r="J133" i="1"/>
  <c r="J53" i="1"/>
  <c r="AB25" i="1"/>
  <c r="AB67" i="1"/>
  <c r="R45" i="1"/>
  <c r="J104" i="1"/>
  <c r="I104" i="1"/>
  <c r="AB133" i="1"/>
  <c r="AB96" i="1"/>
  <c r="R81" i="1"/>
  <c r="I96" i="1"/>
  <c r="S45" i="1"/>
  <c r="J120" i="1"/>
  <c r="AB45" i="1"/>
  <c r="S67" i="1"/>
  <c r="S133" i="1"/>
  <c r="J112" i="1"/>
  <c r="J96" i="1"/>
  <c r="J33" i="5"/>
  <c r="B26" i="1"/>
  <c r="H47" i="5"/>
  <c r="I47" i="5" s="1"/>
  <c r="H123" i="1"/>
  <c r="H139" i="1" s="1"/>
  <c r="I33" i="5"/>
  <c r="R133" i="1"/>
  <c r="AB81" i="1"/>
  <c r="AB112" i="1"/>
  <c r="H33" i="5"/>
  <c r="AA112" i="1"/>
  <c r="S81" i="1"/>
  <c r="I16" i="5"/>
  <c r="J16" i="5" s="1"/>
  <c r="AA67" i="1"/>
  <c r="AA45" i="1"/>
  <c r="H23" i="5"/>
  <c r="I23" i="5" s="1"/>
  <c r="J23" i="5" s="1"/>
  <c r="I45" i="1"/>
  <c r="AA120" i="1"/>
  <c r="I81" i="1"/>
  <c r="J67" i="1"/>
  <c r="J45" i="1"/>
  <c r="S25" i="1"/>
  <c r="S120" i="1"/>
  <c r="AA81" i="1"/>
  <c r="AA25" i="1"/>
  <c r="J81" i="1"/>
  <c r="Q123" i="1"/>
  <c r="Q139" i="1" s="1"/>
  <c r="I112" i="1"/>
  <c r="Z123" i="1"/>
  <c r="Z139" i="1" s="1"/>
  <c r="I67" i="1"/>
  <c r="R123" i="1" l="1"/>
  <c r="R139" i="1" s="1"/>
  <c r="AB123" i="1"/>
  <c r="AB139" i="1" s="1"/>
  <c r="S123" i="1"/>
  <c r="S139" i="1" s="1"/>
  <c r="AA123" i="1"/>
  <c r="AA139" i="1" s="1"/>
  <c r="J123" i="1"/>
  <c r="J139" i="1" s="1"/>
  <c r="I123" i="1"/>
  <c r="I139" i="1" s="1"/>
  <c r="J24" i="5"/>
  <c r="J42" i="5" s="1"/>
  <c r="I24" i="5"/>
  <c r="I42" i="5" s="1"/>
  <c r="I50" i="5" s="1"/>
  <c r="J47" i="5"/>
  <c r="H24" i="5"/>
  <c r="J50" i="5" l="1"/>
</calcChain>
</file>

<file path=xl/comments1.xml><?xml version="1.0" encoding="utf-8"?>
<comments xmlns="http://schemas.openxmlformats.org/spreadsheetml/2006/main">
  <authors>
    <author>Ein geschätzter Microsoft Office Anwender</author>
    <author>David Bell</author>
  </authors>
  <commentList>
    <comment ref="F16" authorId="0" shapeId="0">
      <text>
        <r>
          <rPr>
            <sz val="10"/>
            <color indexed="81"/>
            <rFont val="Geneva"/>
            <family val="2"/>
          </rPr>
          <t>Just type a number, not %, no comma's. 
Number will be converted to and calculate as %.</t>
        </r>
      </text>
    </comment>
    <comment ref="O16" authorId="0" shapeId="0">
      <text>
        <r>
          <rPr>
            <sz val="10"/>
            <color indexed="81"/>
            <rFont val="Geneva"/>
            <family val="2"/>
          </rPr>
          <t>Just type a number, not %, no comma's. 
Number will be converted to and calculate as %.</t>
        </r>
      </text>
    </comment>
    <comment ref="X16" authorId="0" shapeId="0">
      <text>
        <r>
          <rPr>
            <sz val="10"/>
            <color indexed="81"/>
            <rFont val="Geneva"/>
            <family val="2"/>
          </rPr>
          <t>Just type a number, not %, no comma's. 
Number will be converted to and calculate as %.</t>
        </r>
      </text>
    </comment>
    <comment ref="A29" authorId="1" shapeId="0">
      <text>
        <r>
          <rPr>
            <sz val="12"/>
            <color indexed="81"/>
            <rFont val="Tahoma"/>
            <family val="2"/>
          </rPr>
          <t>Rectangle (MPU), Leaderboard, Skyscraper, Standard Hockeystick, Wallpaper Skin.</t>
        </r>
      </text>
    </comment>
    <comment ref="A30" authorId="1" shapeId="0">
      <text>
        <r>
          <rPr>
            <sz val="12"/>
            <color indexed="81"/>
            <rFont val="Tahoma"/>
            <family val="2"/>
          </rPr>
          <t>Basic static banner design and build</t>
        </r>
      </text>
    </comment>
    <comment ref="A31" authorId="1" shapeId="0">
      <text>
        <r>
          <rPr>
            <sz val="12"/>
            <color indexed="81"/>
            <rFont val="Tahoma"/>
            <family val="2"/>
          </rPr>
          <t>Adaptation of basic static banner from master file to site specification</t>
        </r>
      </text>
    </comment>
    <comment ref="A33" authorId="1" shapeId="0">
      <text>
        <r>
          <rPr>
            <sz val="12"/>
            <color indexed="81"/>
            <rFont val="Tahoma"/>
            <family val="2"/>
          </rPr>
          <t>Rectangle (MPU), Leaderboard, Skyscraper, Standard Hockeystick, Wallpaper Skin</t>
        </r>
      </text>
    </comment>
    <comment ref="A34" authorId="1" shapeId="0">
      <text>
        <r>
          <rPr>
            <sz val="12"/>
            <color indexed="81"/>
            <rFont val="Tahoma"/>
            <family val="2"/>
          </rPr>
          <t>Simple animated banner featuring slide, fade in of copy and imagery over a small number of scenes.</t>
        </r>
      </text>
    </comment>
    <comment ref="A35" authorId="1" shapeId="0">
      <text>
        <r>
          <rPr>
            <sz val="12"/>
            <color indexed="81"/>
            <rFont val="Tahoma"/>
            <family val="2"/>
          </rPr>
          <t>Adaptation of simple animated banner from master file to site specification</t>
        </r>
      </text>
    </comment>
    <comment ref="A37" authorId="1" shapeId="0">
      <text>
        <r>
          <rPr>
            <sz val="12"/>
            <color indexed="81"/>
            <rFont val="Tahoma"/>
            <family val="2"/>
          </rPr>
          <t>Expandable Rectangle (MPU), Expandable Leaderboard, Expandable Skyscraper, Expandable Hockeystick, Expandable Wallpaper Skin, Interstitial (Full Page), Rising Stars (Display, Mobile and Digital Video), Home Page Take Over</t>
        </r>
      </text>
    </comment>
    <comment ref="A38" authorId="1" shapeId="0">
      <text>
        <r>
          <rPr>
            <sz val="12"/>
            <color indexed="81"/>
            <rFont val="Tahoma"/>
            <family val="2"/>
          </rPr>
          <t>Any banner that has more than simple flash animation. Recommended to be built in HTML5 (mobile optimised) and can include multiple layers of content, video, interactivity, and expandability. Opportunity to record aggregated metrics on audience behaviour.</t>
        </r>
      </text>
    </comment>
    <comment ref="A39" authorId="1" shapeId="0">
      <text>
        <r>
          <rPr>
            <sz val="12"/>
            <color indexed="81"/>
            <rFont val="Tahoma"/>
            <family val="2"/>
          </rPr>
          <t>Adaptation of Rich Media banner from master file to site specification</t>
        </r>
      </text>
    </comment>
    <comment ref="A41" authorId="1" shapeId="0">
      <text>
        <r>
          <rPr>
            <sz val="12"/>
            <color indexed="81"/>
            <rFont val="Tahoma"/>
            <family val="2"/>
          </rPr>
          <t>Video MPU, Pre/Post Rolls</t>
        </r>
      </text>
    </comment>
    <comment ref="A42" authorId="1" shapeId="0">
      <text>
        <r>
          <rPr>
            <sz val="12"/>
            <color indexed="81"/>
            <rFont val="Tahoma"/>
            <family val="2"/>
          </rPr>
          <t>Rich Media that includes advanced video functionality such as 'play' 'pause' &amp; 'stop' buttons, video frames synchronisation between banners.</t>
        </r>
      </text>
    </comment>
    <comment ref="A43" authorId="1" shapeId="0">
      <text>
        <r>
          <rPr>
            <sz val="12"/>
            <color indexed="81"/>
            <rFont val="Tahoma"/>
            <family val="2"/>
          </rPr>
          <t>Adaptation of Advanced Rich Media banner from master file to site specification</t>
        </r>
      </text>
    </comment>
    <comment ref="A50" authorId="1" shapeId="0">
      <text>
        <r>
          <rPr>
            <sz val="12"/>
            <color indexed="81"/>
            <rFont val="Tahoma"/>
            <family val="2"/>
          </rPr>
          <t>Setup and branding of social profiles (FB, Twitter, G+, YouTube, Pinterest, Instagram, etc)</t>
        </r>
      </text>
    </comment>
    <comment ref="A51" authorId="1" shapeId="0">
      <text>
        <r>
          <rPr>
            <sz val="12"/>
            <color indexed="81"/>
            <rFont val="Tahoma"/>
            <family val="2"/>
          </rPr>
          <t>Production of custom social media app e.g. Facebook app, YouTube Gadget, etc</t>
        </r>
      </text>
    </comment>
    <comment ref="A57" authorId="1" shapeId="0">
      <text>
        <r>
          <rPr>
            <sz val="12"/>
            <color indexed="81"/>
            <rFont val="Tahoma"/>
            <family val="2"/>
          </rPr>
          <t>Static website with a small number of fixed pages/ basic animation</t>
        </r>
      </text>
    </comment>
    <comment ref="A58" authorId="1" shapeId="0">
      <text>
        <r>
          <rPr>
            <sz val="12"/>
            <color indexed="81"/>
            <rFont val="Tahoma"/>
            <family val="2"/>
          </rPr>
          <t>To include all Project Management and Producer Costs</t>
        </r>
      </text>
    </comment>
    <comment ref="A59" authorId="1" shapeId="0">
      <text>
        <r>
          <rPr>
            <sz val="12"/>
            <color indexed="81"/>
            <rFont val="Tahoma"/>
            <family val="2"/>
          </rPr>
          <t>This would include; Planning/Copywriting/ Design / Art Direction/</t>
        </r>
      </text>
    </comment>
    <comment ref="A60" authorId="1" shapeId="0">
      <text>
        <r>
          <rPr>
            <sz val="12"/>
            <color indexed="81"/>
            <rFont val="Tahoma"/>
            <family val="2"/>
          </rPr>
          <t>To include Development, Creative Technology Roles, Information Architecture, UX</t>
        </r>
      </text>
    </comment>
    <comment ref="A61" authorId="1" shapeId="0">
      <text>
        <r>
          <rPr>
            <sz val="12"/>
            <color indexed="81"/>
            <rFont val="Tahoma"/>
            <family val="2"/>
          </rPr>
          <t>To include all Quality Assurance roles</t>
        </r>
      </text>
    </comment>
    <comment ref="A62" authorId="1" shapeId="0">
      <text>
        <r>
          <rPr>
            <sz val="12"/>
            <color indexed="81"/>
            <rFont val="Tahoma"/>
            <family val="2"/>
          </rPr>
          <t>Microsite with back end components, API integration UGC, advanced interactivity, basic admin (e.g. moderation)</t>
        </r>
      </text>
    </comment>
    <comment ref="A76" authorId="1" shapeId="0">
      <text>
        <r>
          <rPr>
            <sz val="12"/>
            <color indexed="81"/>
            <rFont val="Tahoma"/>
            <family val="2"/>
          </rPr>
          <t>Interactive Landing Page with back end components, API integration, UGC, basic admin (e.g. moderation)</t>
        </r>
      </text>
    </comment>
    <comment ref="A91" authorId="1" shapeId="0">
      <text>
        <r>
          <rPr>
            <sz val="12"/>
            <color indexed="81"/>
            <rFont val="Tahoma"/>
            <family val="2"/>
          </rPr>
          <t>Animated Infographic with back end components, API integration UGC, basic admin (e.g. moderation)</t>
        </r>
      </text>
    </comment>
    <comment ref="A99" authorId="1" shapeId="0">
      <text>
        <r>
          <rPr>
            <sz val="12"/>
            <color indexed="81"/>
            <rFont val="Tahoma"/>
            <family val="2"/>
          </rPr>
          <t xml:space="preserve">Native built Mobile 'APPs' for mobile/tablet </t>
        </r>
      </text>
    </comment>
    <comment ref="A107" authorId="1" shapeId="0">
      <text>
        <r>
          <rPr>
            <sz val="12"/>
            <color indexed="81"/>
            <rFont val="Tahoma"/>
            <family val="2"/>
          </rPr>
          <t xml:space="preserve">Games that are built (code) for play on desktop/mobile through an active site. </t>
        </r>
      </text>
    </comment>
    <comment ref="A128" authorId="1" shapeId="0">
      <text>
        <r>
          <rPr>
            <sz val="12"/>
            <color indexed="81"/>
            <rFont val="Tahoma"/>
            <family val="2"/>
          </rPr>
          <t xml:space="preserve">UGC (User Generated Content) is a tool where content is  aggregated from social media channels to a CMS (Content Management System) platform via hashtags and/or key words that enables brand to use in various deliverables (site, landing pages, microsites, etc.). </t>
        </r>
      </text>
    </comment>
    <comment ref="A129" authorId="1" shapeId="0">
      <text>
        <r>
          <rPr>
            <sz val="14"/>
            <color indexed="81"/>
            <rFont val="Tahoma"/>
            <family val="2"/>
          </rPr>
          <t xml:space="preserve">Software provision that enable the use content on a specific platform and transform into a virtual space or augmented. E.g Virtual sampling/brand experiences.  </t>
        </r>
        <r>
          <rPr>
            <b/>
            <sz val="14"/>
            <color indexed="81"/>
            <rFont val="Tahoma"/>
            <family val="2"/>
          </rPr>
          <t>Virtual Reality</t>
        </r>
        <r>
          <rPr>
            <sz val="14"/>
            <color indexed="81"/>
            <rFont val="Tahoma"/>
            <family val="2"/>
          </rPr>
          <t xml:space="preserve"> specifically is immersive multimedia where the user can interact in a seemingly physical way with a computer generated environment.  </t>
        </r>
      </text>
    </comment>
    <comment ref="A130" authorId="1" shapeId="0">
      <text>
        <r>
          <rPr>
            <sz val="14"/>
            <color indexed="81"/>
            <rFont val="Tahoma"/>
            <family val="2"/>
          </rPr>
          <t xml:space="preserve">Software provision that enable the use content on a specific platform and transform into a virtual space or augmented. E.g Virtual sampling/brand experiences.  </t>
        </r>
        <r>
          <rPr>
            <b/>
            <sz val="14"/>
            <color indexed="81"/>
            <rFont val="Tahoma"/>
            <family val="2"/>
          </rPr>
          <t>Augmented Reality</t>
        </r>
        <r>
          <rPr>
            <sz val="14"/>
            <color indexed="81"/>
            <rFont val="Tahoma"/>
            <family val="2"/>
          </rPr>
          <t xml:space="preserve"> specifically is immersive multimedia where the user can interact with computer generated content that is superimposed into the their physical environment, producing a composite view</t>
        </r>
      </text>
    </comment>
    <comment ref="A131" authorId="1" shapeId="0">
      <text>
        <r>
          <rPr>
            <sz val="12"/>
            <color indexed="81"/>
            <rFont val="Tahoma"/>
            <family val="2"/>
          </rPr>
          <t>Hosting of microsite on a agency/client decided provider.  Brand website hosting is out of scope of Adcosts.</t>
        </r>
      </text>
    </comment>
  </commentList>
</comments>
</file>

<file path=xl/sharedStrings.xml><?xml version="1.0" encoding="utf-8"?>
<sst xmlns="http://schemas.openxmlformats.org/spreadsheetml/2006/main" count="598" uniqueCount="414">
  <si>
    <t>Project Description:</t>
  </si>
  <si>
    <t>Created Date:</t>
  </si>
  <si>
    <t>Created Version:</t>
  </si>
  <si>
    <t>Lead Agency Name:</t>
  </si>
  <si>
    <t>Project Manager:</t>
  </si>
  <si>
    <t>Brand:</t>
  </si>
  <si>
    <t>Recommended Bid</t>
  </si>
  <si>
    <t>Competitive Bid</t>
  </si>
  <si>
    <t>Column D: U = Unit</t>
  </si>
  <si>
    <t>no.</t>
  </si>
  <si>
    <t xml:space="preserve">no. </t>
  </si>
  <si>
    <t>Base</t>
  </si>
  <si>
    <t>Mark-</t>
  </si>
  <si>
    <t>Total incl.</t>
  </si>
  <si>
    <t>D = day, H = hour, F = fixed amount</t>
  </si>
  <si>
    <t>U</t>
  </si>
  <si>
    <t>of U</t>
  </si>
  <si>
    <t>of Pers.</t>
  </si>
  <si>
    <t>rate / U</t>
  </si>
  <si>
    <t xml:space="preserve">up % </t>
  </si>
  <si>
    <t>rate + mark-up</t>
  </si>
  <si>
    <t>mark-up</t>
  </si>
  <si>
    <t>Currency</t>
  </si>
  <si>
    <t>Master</t>
  </si>
  <si>
    <t>Digital Company:</t>
  </si>
  <si>
    <t>Digital Company Location:</t>
  </si>
  <si>
    <t>Digital Company Currency:</t>
  </si>
  <si>
    <t>Brand Contact:</t>
  </si>
  <si>
    <t>Explain Tax here (make this an editable cell)</t>
  </si>
  <si>
    <t>Adaptation</t>
  </si>
  <si>
    <t xml:space="preserve">Adaptation </t>
  </si>
  <si>
    <t>Digital Strategy/Design</t>
  </si>
  <si>
    <t>Development</t>
  </si>
  <si>
    <t>Quality Assurance</t>
  </si>
  <si>
    <t>Project Format:</t>
  </si>
  <si>
    <t xml:space="preserve">SOCIAL </t>
  </si>
  <si>
    <t>OTHER - SPECIFY</t>
  </si>
  <si>
    <t>Other - Specify</t>
  </si>
  <si>
    <t>DIGITAL MEDIA PRODUCTION</t>
  </si>
  <si>
    <t>Budget:</t>
  </si>
  <si>
    <t>Digital Advertising Production Cost Estimate</t>
  </si>
  <si>
    <t xml:space="preserve">Digital Company Location:  </t>
  </si>
  <si>
    <t xml:space="preserve">Digital Company:  </t>
  </si>
  <si>
    <t>1.0 Digital Media Production</t>
  </si>
  <si>
    <t>Stock Images / Props</t>
  </si>
  <si>
    <t>Stock Image (Still)</t>
  </si>
  <si>
    <t>Stock Image (Moving)</t>
  </si>
  <si>
    <t>Stock Image (Retouching)</t>
  </si>
  <si>
    <t>Props</t>
  </si>
  <si>
    <t>Subtotal Stock Images / Props</t>
  </si>
  <si>
    <t>Banner Advertising</t>
  </si>
  <si>
    <t>Static Banner</t>
  </si>
  <si>
    <t>Animated Banner</t>
  </si>
  <si>
    <t>Rich Media Banner</t>
  </si>
  <si>
    <t>Subtotal Banner Advertising</t>
  </si>
  <si>
    <t>Social Media Page</t>
  </si>
  <si>
    <t>Social Media Application</t>
  </si>
  <si>
    <t>Subtotal Social</t>
  </si>
  <si>
    <t xml:space="preserve">Microsite </t>
  </si>
  <si>
    <t>Microsite (Basic)</t>
  </si>
  <si>
    <t>Microsite (Advanced)</t>
  </si>
  <si>
    <t>Subtotal Microsite</t>
  </si>
  <si>
    <t>Landing Page</t>
  </si>
  <si>
    <t>Landing Page (Basic)</t>
  </si>
  <si>
    <t>Landing Page (Advanced)</t>
  </si>
  <si>
    <t>Infographic</t>
  </si>
  <si>
    <t>Infographic (Basic)</t>
  </si>
  <si>
    <t>Subtotal Infographic</t>
  </si>
  <si>
    <t>Subtotal Landing Page</t>
  </si>
  <si>
    <t>Infographic (Advanced)</t>
  </si>
  <si>
    <t>Application Development</t>
  </si>
  <si>
    <t>Subtotal Application Development</t>
  </si>
  <si>
    <t>Subtotal Desktop/Mobile Games</t>
  </si>
  <si>
    <t>Desktop / Mobile Games (On-Site Build)</t>
  </si>
  <si>
    <t>Subtotal Other</t>
  </si>
  <si>
    <t>Total 1.0 Digital Media Production</t>
  </si>
  <si>
    <t>Additional Comments</t>
  </si>
  <si>
    <t>SAAS Licensing</t>
  </si>
  <si>
    <t>UGC Integration</t>
  </si>
  <si>
    <t>Virtual Reality</t>
  </si>
  <si>
    <t>2.0 Digital Post Production</t>
  </si>
  <si>
    <t>Augmented Reality</t>
  </si>
  <si>
    <t>Other -Specify</t>
  </si>
  <si>
    <t>Total Digital Post Production</t>
  </si>
  <si>
    <t>Production Subtotal</t>
  </si>
  <si>
    <t>Non-Reclaimable Tax (If Applicable)</t>
  </si>
  <si>
    <t>Grand Total</t>
  </si>
  <si>
    <t>USD</t>
  </si>
  <si>
    <t>Agency</t>
  </si>
  <si>
    <t>Agency Currency</t>
  </si>
  <si>
    <t>Agency Currency:</t>
  </si>
  <si>
    <t>Euro</t>
  </si>
  <si>
    <t>AUD</t>
  </si>
  <si>
    <t>CHF</t>
  </si>
  <si>
    <t>DKK</t>
  </si>
  <si>
    <t>EUR</t>
  </si>
  <si>
    <t>GBP</t>
  </si>
  <si>
    <t>NOK</t>
  </si>
  <si>
    <t>SEK</t>
  </si>
  <si>
    <t>ARS</t>
  </si>
  <si>
    <t>BOB</t>
  </si>
  <si>
    <t>BRL</t>
  </si>
  <si>
    <t>CLP</t>
  </si>
  <si>
    <t>COP</t>
  </si>
  <si>
    <t>CRC</t>
  </si>
  <si>
    <t>DOP</t>
  </si>
  <si>
    <t>GTQ</t>
  </si>
  <si>
    <t>HNL</t>
  </si>
  <si>
    <t>MXN</t>
  </si>
  <si>
    <t>NIO</t>
  </si>
  <si>
    <t>PYG</t>
  </si>
  <si>
    <t>PEN</t>
  </si>
  <si>
    <t>UYU</t>
  </si>
  <si>
    <t>VEF</t>
  </si>
  <si>
    <t>CNY</t>
  </si>
  <si>
    <t>HKD</t>
  </si>
  <si>
    <t>INR</t>
  </si>
  <si>
    <t>AED</t>
  </si>
  <si>
    <t>EGP</t>
  </si>
  <si>
    <t>ILS</t>
  </si>
  <si>
    <t>KES</t>
  </si>
  <si>
    <t>MAD</t>
  </si>
  <si>
    <t>NGN</t>
  </si>
  <si>
    <t>PKR</t>
  </si>
  <si>
    <t>SAR</t>
  </si>
  <si>
    <t>TND</t>
  </si>
  <si>
    <t>ZAR</t>
  </si>
  <si>
    <t>CZK</t>
  </si>
  <si>
    <t>HUF</t>
  </si>
  <si>
    <t>KZT</t>
  </si>
  <si>
    <t>MKD</t>
  </si>
  <si>
    <t>MDL</t>
  </si>
  <si>
    <t>LVL</t>
  </si>
  <si>
    <t>PLN</t>
  </si>
  <si>
    <t>RON</t>
  </si>
  <si>
    <t>TRY</t>
  </si>
  <si>
    <t>UAH</t>
  </si>
  <si>
    <t>Hosting Microsite</t>
  </si>
  <si>
    <t>Rich Media Banner (Advanced)</t>
  </si>
  <si>
    <t>Project Management/Producer</t>
  </si>
  <si>
    <t>Digital Quotation Summary Form</t>
  </si>
  <si>
    <t xml:space="preserve">Agency </t>
  </si>
  <si>
    <t>Date</t>
  </si>
  <si>
    <t>Choose from List</t>
  </si>
  <si>
    <t>Brand/Product</t>
  </si>
  <si>
    <t xml:space="preserve">Exch.Rate     </t>
  </si>
  <si>
    <t>Banners</t>
  </si>
  <si>
    <t>Project Title-Campaign</t>
  </si>
  <si>
    <t>Digital Studio Currency</t>
  </si>
  <si>
    <t>Social</t>
  </si>
  <si>
    <t>ADCostS Number</t>
  </si>
  <si>
    <t>Microsite</t>
  </si>
  <si>
    <t>Digital Development</t>
  </si>
  <si>
    <t>Assets</t>
  </si>
  <si>
    <t>Cost in Bidding Currency</t>
  </si>
  <si>
    <t>Estimate in $</t>
  </si>
  <si>
    <t>Application development</t>
  </si>
  <si>
    <t>Desktop/ Mobile game (on site build)</t>
  </si>
  <si>
    <t>P1</t>
  </si>
  <si>
    <t>P2</t>
  </si>
  <si>
    <t>P3</t>
  </si>
  <si>
    <t>P4</t>
  </si>
  <si>
    <t>P5</t>
  </si>
  <si>
    <t>P6</t>
  </si>
  <si>
    <t>P7</t>
  </si>
  <si>
    <t>P8</t>
  </si>
  <si>
    <t>MARK UP (if applicable)</t>
  </si>
  <si>
    <t xml:space="preserve">T1 TOTAL PROD COST </t>
  </si>
  <si>
    <t>PP1</t>
  </si>
  <si>
    <t>PP2</t>
  </si>
  <si>
    <t>PP3</t>
  </si>
  <si>
    <t>PP4</t>
  </si>
  <si>
    <t>PP5</t>
  </si>
  <si>
    <t>PP6</t>
  </si>
  <si>
    <t xml:space="preserve">T2 TOTAL POST PROD COST </t>
  </si>
  <si>
    <t>T3                                                                                                                                                                   123</t>
  </si>
  <si>
    <t>manual entry</t>
  </si>
  <si>
    <t>T4</t>
  </si>
  <si>
    <t>T1+T2+T3+T4</t>
  </si>
  <si>
    <t>Stock</t>
  </si>
  <si>
    <t>T1+T2+T3+T4+T5</t>
  </si>
  <si>
    <t>Cost. in Ag. curr</t>
  </si>
  <si>
    <t xml:space="preserve">This color indicates cells that should be filled in </t>
  </si>
  <si>
    <t>metadata mapping</t>
  </si>
  <si>
    <t>Mark Up</t>
  </si>
  <si>
    <t xml:space="preserve">Section below is not transferred to Adstream </t>
  </si>
  <si>
    <t xml:space="preserve">T5      </t>
  </si>
  <si>
    <t>Mark Up 1.0</t>
  </si>
  <si>
    <t>Mark Up Banner Advertising</t>
  </si>
  <si>
    <t>Mark Up Social</t>
  </si>
  <si>
    <t>Mark Up Microsite</t>
  </si>
  <si>
    <t>Mark Up Landing Page</t>
  </si>
  <si>
    <t>Mark Up Infographic</t>
  </si>
  <si>
    <t>Mark Up Application Development</t>
  </si>
  <si>
    <t>Mark Up Desktop/Mobile Games</t>
  </si>
  <si>
    <t>Mark Up Other</t>
  </si>
  <si>
    <t>Mark Up 2.0</t>
  </si>
  <si>
    <t>EPCATS WORKBOOK</t>
  </si>
  <si>
    <t>RELEASE 4.1</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</si>
  <si>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</si>
  <si>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</si>
  <si>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</si>
  <si>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</si>
  <si>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</si>
  <si>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</si>
  <si>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</si>
  <si>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PAB</t>
  </si>
  <si>
    <t>VEB</t>
  </si>
  <si>
    <t>1. Digital Production Cost</t>
  </si>
  <si>
    <t>This color indicates cells that must not be filled and are protected</t>
  </si>
  <si>
    <t>SaaS licensing</t>
  </si>
  <si>
    <t>='Bid Details'!H26+'Bid Details'!H30+'Bid Details'!H34+'Bid Details'!H38</t>
  </si>
  <si>
    <t>=SUM('Bid Details'!H27+'Bid Details'!H31+'Bid Details'!H35+'Bid Details'!H39)</t>
  </si>
  <si>
    <t>=SUM('Bid Details'!H46:H47)</t>
  </si>
  <si>
    <t>=SUM('Bid Details'!H55+'Bid Details'!H60+'Bid Details'!H69+'Bid Details'!H74+'Bid Details'!H84+'Bid Details'!H89+'Bid Details'!H97+'Bid Details'!H105+'Bid Details'!H113)</t>
  </si>
  <si>
    <t>=SUM('Bid Details'!H54+'Bid Details'!H59+'Bid Details'!H68+'Bid Details'!H73+'Bid Details'!H83+'Bid Details'!H88+'Bid Details'!H96+'Bid Details'!H104+'Bid Details'!H112)</t>
  </si>
  <si>
    <t>=SUM('Bid Details'!H56+'Bid Details'!H61+'Bid Details'!H70+'Bid Details'!H75+'Bid Details'!H85+'Bid Details'!H90+'Bid Details'!H98+'Bid Details'!H106+'Bid Details'!H114)</t>
  </si>
  <si>
    <t>=SUM('Bid Details'!H57+'Bid Details'!H62+'Bid Details'!H71+'Bid Details'!H76+'Bid Details'!H86+'Bid Details'!H91+'Bid Details'!H99+'Bid Details'!H107+'Bid Details'!H115)</t>
  </si>
  <si>
    <t>=SUM('Bid Details'!B42+'Bid Details'!B50+'Bid Details'!B64+'Bid Details'!B78+'Bid Details'!B93+'Bid Details'!B101+'Bid Details'!B109+'Bid Details'!B117)</t>
  </si>
  <si>
    <t>=SUM('Bid Details'!H123)</t>
  </si>
  <si>
    <t>=SUM('Bid Details'!H124)</t>
  </si>
  <si>
    <t>=SUM('Bid Details'!H125)</t>
  </si>
  <si>
    <t>=SUM('Bid Details'!H126)</t>
  </si>
  <si>
    <t>=SUM('Bid Details'!H127)</t>
  </si>
  <si>
    <t>='Bid Details'!B130</t>
  </si>
  <si>
    <t>='Bid Details'!H134</t>
  </si>
  <si>
    <t>='Bid Details'!H21</t>
  </si>
  <si>
    <t xml:space="preserve"> 3. TAX/IMPORTATION FEES  (when applicable)                                                                      </t>
  </si>
  <si>
    <t>4. P&amp;G INSURANCE</t>
  </si>
  <si>
    <t>TOTAL DIGITAL  PRODUCTION COST</t>
  </si>
  <si>
    <t>5. Usage/Buyouts</t>
  </si>
  <si>
    <t>TOTAL DIGITAL  PRODUCTION COST W/ USAGE BUYOUTS</t>
  </si>
  <si>
    <t>2. Digital Post Production Cost</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</si>
  <si>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</si>
  <si>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Name</t>
  </si>
  <si>
    <t>Value</t>
  </si>
  <si>
    <t>Content Type</t>
  </si>
  <si>
    <t>Digital</t>
  </si>
  <si>
    <t>Production</t>
  </si>
  <si>
    <t>All</t>
  </si>
  <si>
    <t>Format Type</t>
  </si>
  <si>
    <t>Summary And Detailed</t>
  </si>
  <si>
    <t>Mapping Key</t>
  </si>
  <si>
    <t>DigitalAllSummaryAndDetail</t>
  </si>
  <si>
    <t>DO NOT MODIFY THIS SHEET</t>
  </si>
  <si>
    <t>(version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</si>
  <si>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</si>
  <si>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</si>
  <si>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</si>
  <si>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</si>
  <si>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</si>
  <si>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</si>
  <si>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</si>
  <si>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</si>
  <si>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</si>
  <si>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</si>
  <si>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</si>
  <si>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</si>
  <si>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</si>
  <si>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</si>
  <si>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</si>
  <si>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</si>
  <si>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</si>
  <si>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</si>
  <si>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</si>
  <si>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</si>
  <si>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</si>
  <si>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</si>
  <si>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</si>
  <si>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</si>
  <si>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</si>
  <si>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</si>
  <si>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</si>
  <si>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</si>
  <si>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</si>
  <si>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</si>
  <si>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</si>
  <si>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</si>
  <si>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</si>
  <si>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</si>
  <si>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</si>
  <si>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</si>
  <si>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</si>
  <si>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</si>
  <si>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</si>
  <si>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</si>
  <si>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</si>
  <si>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</si>
  <si>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</si>
  <si>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</si>
  <si>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</si>
  <si>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</si>
  <si>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</si>
  <si>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</si>
  <si>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</si>
  <si>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</si>
  <si>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</si>
  <si>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</si>
  <si>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</si>
  <si>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</si>
  <si>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</si>
  <si>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</si>
  <si>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</si>
  <si>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</si>
  <si>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</si>
  <si>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</si>
  <si>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</si>
  <si>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</si>
  <si>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</si>
  <si>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</si>
  <si>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</si>
  <si>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</si>
  <si>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</si>
  <si>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</si>
  <si>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</si>
  <si>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</si>
  <si>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</si>
  <si>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</si>
  <si>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</si>
  <si>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</si>
  <si>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</si>
  <si>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</si>
  <si>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</si>
  <si>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</si>
  <si>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</si>
  <si>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</si>
  <si>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</si>
  <si>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</si>
  <si>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</si>
  <si>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</si>
  <si>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</si>
  <si>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</si>
  <si>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</si>
  <si>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</si>
  <si>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</si>
  <si>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</si>
  <si>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</si>
  <si>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</si>
  <si>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</si>
  <si>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</si>
  <si>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</si>
  <si>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</si>
  <si>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</si>
  <si>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</si>
  <si>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</si>
  <si>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</si>
  <si>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</si>
  <si>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</si>
  <si>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</si>
  <si>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</si>
  <si>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</si>
  <si>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</si>
  <si>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</si>
  <si>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</si>
  <si>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</si>
  <si>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</si>
  <si>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</si>
  <si>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</si>
  <si>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</si>
  <si>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</si>
  <si>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</si>
  <si>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</si>
  <si>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</si>
  <si>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</si>
  <si>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</si>
  <si>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</si>
  <si>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</si>
  <si>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</si>
  <si>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</si>
  <si>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</si>
  <si>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</si>
  <si>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</si>
  <si>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</si>
  <si>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</si>
  <si>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</si>
  <si>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</si>
  <si>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</si>
  <si>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</si>
  <si>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</si>
  <si>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</si>
  <si>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</si>
  <si>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</si>
  <si>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</si>
  <si>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</si>
  <si>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</si>
  <si>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</si>
  <si>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</si>
  <si>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</si>
  <si>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</si>
  <si>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</si>
  <si>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</si>
  <si>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</si>
  <si>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</si>
  <si>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</si>
  <si>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</si>
  <si>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</si>
  <si>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</si>
  <si>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</si>
  <si>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</si>
  <si>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</si>
  <si>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</si>
  <si>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</si>
  <si>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</si>
  <si>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</si>
  <si>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</si>
  <si>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</si>
  <si>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</si>
  <si>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</si>
  <si>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</si>
  <si>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</si>
  <si>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</si>
  <si>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</si>
  <si>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</si>
  <si>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Digital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</si>
</sst>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64" formatCode="_(* #,##0_);_(* \(#,##0\);_(* &quot;-&quot;_);_(@_)"/>
    <numFmt numFmtId="165" formatCode="_(* #,##0.00_);_(* \(#,##0.00\);_(* &quot;-&quot;??_);_(@_)"/>
    <numFmt numFmtId="166" formatCode=";;;"/>
    <numFmt numFmtId="167" formatCode="_(* #,##0_);_(* \(#,##0\);_(* &quot;-&quot;??_);_(@_)"/>
    <numFmt numFmtId="168" formatCode="#,##0.0000000_ ;\-#,##0.0000000\ "/>
    <numFmt numFmtId="169" formatCode="#,##0.0000000"/>
  </numFmts>
  <fonts count="55">
    <font>
      <sz val="11"/>
      <color theme="1"/>
      <name val="Calibri"/>
      <family val="2"/>
      <scheme val="minor"/>
    </font>
    <font>
      <sz val="10"/>
      <color indexed="81"/>
      <name val="Geneva"/>
      <family val="2"/>
    </font>
    <font>
      <sz val="12"/>
      <color indexed="81"/>
      <name val="Tahoma"/>
      <family val="2"/>
    </font>
    <font>
      <sz val="14"/>
      <color indexed="81"/>
      <name val="Tahoma"/>
      <family val="2"/>
    </font>
    <font>
      <sz val="10"/>
      <name val="Arial"/>
      <family val="2"/>
    </font>
    <font>
      <b/>
      <sz val="14"/>
      <color indexed="81"/>
      <name val="Tahoma"/>
      <family val="2"/>
    </font>
    <font>
      <sz val="11"/>
      <color theme="1"/>
      <name val="Calibri"/>
      <family val="2"/>
      <scheme val="minor"/>
    </font>
    <font>
      <b/>
      <sz val="12"/>
      <name val="Calibri"/>
      <family val="2"/>
      <scheme val="minor"/>
    </font>
    <font>
      <sz val="12"/>
      <name val="Calibri"/>
      <family val="2"/>
      <scheme val="minor"/>
    </font>
    <font>
      <b/>
      <sz val="22"/>
      <name val="Calibri"/>
      <family val="2"/>
      <scheme val="minor"/>
    </font>
    <font>
      <b/>
      <sz val="16"/>
      <name val="Calibri"/>
      <family val="2"/>
      <scheme val="minor"/>
    </font>
    <font>
      <sz val="16"/>
      <name val="Calibri"/>
      <family val="2"/>
      <scheme val="minor"/>
    </font>
    <font>
      <sz val="18"/>
      <color theme="0"/>
      <name val="Calibri Light"/>
      <family val="2"/>
    </font>
    <font>
      <sz val="18"/>
      <name val="Calibri"/>
      <family val="2"/>
      <scheme val="minor"/>
    </font>
    <font>
      <sz val="16"/>
      <color indexed="63"/>
      <name val="Calibri"/>
      <family val="2"/>
      <scheme val="minor"/>
    </font>
    <font>
      <sz val="10"/>
      <name val="Calibri"/>
      <family val="2"/>
      <scheme val="minor"/>
    </font>
    <font>
      <sz val="14"/>
      <name val="Calibri"/>
      <family val="2"/>
      <scheme val="minor"/>
    </font>
    <font>
      <sz val="11"/>
      <name val="Calibri"/>
      <family val="2"/>
      <scheme val="minor"/>
    </font>
    <font>
      <sz val="11"/>
      <color indexed="63"/>
      <name val="Calibri"/>
      <family val="2"/>
      <scheme val="minor"/>
    </font>
    <font>
      <sz val="10"/>
      <name val="Aharoni"/>
      <charset val="177"/>
    </font>
    <font>
      <b/>
      <sz val="9"/>
      <color theme="0"/>
      <name val="Calibri"/>
      <family val="2"/>
      <scheme val="minor"/>
    </font>
    <font>
      <sz val="9"/>
      <name val="Calibri"/>
      <family val="2"/>
      <scheme val="minor"/>
    </font>
    <font>
      <b/>
      <sz val="10"/>
      <name val="Arial"/>
      <family val="2"/>
    </font>
    <font>
      <sz val="11"/>
      <name val="Arial"/>
      <family val="2"/>
    </font>
    <font>
      <b/>
      <sz val="12"/>
      <color indexed="10"/>
      <name val="Arial"/>
      <family val="2"/>
    </font>
    <font>
      <b/>
      <sz val="14"/>
      <color indexed="10"/>
      <name val="Arial"/>
      <family val="2"/>
    </font>
    <font>
      <sz val="12"/>
      <name val="Arial"/>
      <family val="2"/>
    </font>
    <font>
      <sz val="28"/>
      <color theme="0"/>
      <name val="Calibri Light"/>
      <family val="2"/>
    </font>
    <font>
      <sz val="14"/>
      <name val="Calibri Light"/>
      <family val="2"/>
    </font>
    <font>
      <sz val="14"/>
      <color indexed="8"/>
      <name val="Calibri Light"/>
      <family val="2"/>
    </font>
    <font>
      <sz val="11"/>
      <name val="Calibri Light"/>
      <family val="2"/>
    </font>
    <font>
      <sz val="11"/>
      <color theme="0"/>
      <name val="Calibri"/>
      <family val="2"/>
      <scheme val="minor"/>
    </font>
    <font>
      <sz val="12"/>
      <name val="Calibri Light"/>
      <family val="2"/>
    </font>
    <font>
      <sz val="12"/>
      <color theme="0"/>
      <name val="Calibri"/>
      <family val="2"/>
      <scheme val="minor"/>
    </font>
    <font>
      <sz val="11"/>
      <color theme="0" tint="-0.14999847407452621"/>
      <name val="Calibri"/>
      <family val="2"/>
      <scheme val="minor"/>
    </font>
    <font>
      <sz val="12"/>
      <color theme="0" tint="-0.14999847407452621"/>
      <name val="Calibri"/>
      <family val="2"/>
      <scheme val="minor"/>
    </font>
    <font>
      <sz val="11"/>
      <color rgb="FFFFFF00"/>
      <name val="Calibri"/>
      <family val="2"/>
      <scheme val="minor"/>
    </font>
    <font>
      <sz val="12"/>
      <color rgb="FF92D050"/>
      <name val="Calibri"/>
      <family val="2"/>
      <scheme val="minor"/>
    </font>
    <font>
      <b/>
      <sz val="16"/>
      <color rgb="FF000000"/>
      <name val="Calibri Light"/>
      <family val="2"/>
    </font>
    <font>
      <b/>
      <sz val="10"/>
      <name val="Calibri"/>
      <family val="2"/>
      <scheme val="minor"/>
    </font>
    <font>
      <b/>
      <sz val="10"/>
      <name val="Calibri Light"/>
      <family val="2"/>
    </font>
    <font>
      <sz val="10"/>
      <name val="Calibri Light"/>
      <family val="2"/>
    </font>
    <font>
      <sz val="10"/>
      <color theme="1"/>
      <name val="Calibri Light"/>
      <family val="2"/>
    </font>
    <font>
      <sz val="10"/>
      <color indexed="8"/>
      <name val="Calibri Light"/>
      <family val="2"/>
    </font>
    <font>
      <sz val="10"/>
      <color rgb="FF000000"/>
      <name val="Calibri"/>
      <family val="2"/>
    </font>
    <font>
      <sz val="10"/>
      <color indexed="8"/>
      <name val="Calibri"/>
      <family val="2"/>
      <scheme val="minor"/>
    </font>
    <font>
      <sz val="10"/>
      <name val="Calibri"/>
      <family val="2"/>
    </font>
    <font>
      <b/>
      <sz val="10"/>
      <color theme="1"/>
      <name val="Calibri"/>
      <family val="2"/>
    </font>
    <font>
      <sz val="10"/>
      <color theme="1"/>
      <name val="Calibri"/>
      <family val="2"/>
    </font>
    <font>
      <b/>
      <sz val="10"/>
      <color rgb="FF000000"/>
      <name val="Calibri Light"/>
      <family val="2"/>
    </font>
    <font>
      <b/>
      <sz val="10"/>
      <color theme="1"/>
      <name val="Calibri Light"/>
      <family val="2"/>
    </font>
    <font>
      <sz val="22"/>
      <color theme="0"/>
      <name val="Calibri Light"/>
      <family val="2"/>
    </font>
    <font>
      <b/>
      <sz val="11"/>
      <color rgb="FFFF0000"/>
      <name val="Calibri"/>
      <family val="2"/>
      <scheme val="minor"/>
    </font>
    <font>
      <b/>
      <u/>
      <sz val="10"/>
      <name val="Calibri Light"/>
      <family val="2"/>
    </font>
    <font>
      <b/>
      <u/>
      <sz val="14"/>
      <name val="Calibri Light"/>
      <family val="2"/>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theme="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bgColor indexed="64"/>
      </patternFill>
    </fill>
    <fill>
      <patternFill patternType="solid">
        <fgColor rgb="FF0070C0"/>
        <bgColor indexed="64"/>
      </patternFill>
    </fill>
    <fill>
      <patternFill patternType="solid">
        <fgColor theme="1"/>
        <bgColor indexed="64"/>
      </patternFill>
    </fill>
    <fill>
      <patternFill patternType="solid">
        <fgColor rgb="FF92D05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1" tint="0.34998626667073579"/>
        <bgColor indexed="64"/>
      </patternFill>
    </fill>
    <fill>
      <patternFill patternType="solid">
        <fgColor rgb="FFFFFF99"/>
        <bgColor indexed="64"/>
      </patternFill>
    </fill>
    <fill>
      <patternFill patternType="solid">
        <fgColor indexed="9"/>
        <bgColor indexed="64"/>
      </patternFill>
    </fill>
    <fill>
      <patternFill patternType="solid">
        <fgColor rgb="FF7030A0"/>
        <bgColor indexed="64"/>
      </patternFill>
    </fill>
    <fill>
      <patternFill patternType="solid">
        <fgColor theme="8"/>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indexed="43"/>
        <bgColor indexed="64"/>
      </patternFill>
    </fill>
    <fill>
      <patternFill patternType="solid">
        <fgColor theme="0" tint="-4.9989318521683403E-2"/>
        <bgColor rgb="FF000000"/>
      </patternFill>
    </fill>
    <fill>
      <patternFill patternType="solid">
        <fgColor theme="0"/>
        <bgColor rgb="FF000000"/>
      </patternFill>
    </fill>
    <fill>
      <patternFill patternType="solid">
        <fgColor rgb="FF00B0F0"/>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right style="thin">
        <color theme="0" tint="-0.249977111117893"/>
      </right>
      <top/>
      <bottom style="thin">
        <color theme="0" tint="-0.249977111117893"/>
      </bottom>
      <diagonal/>
    </border>
    <border>
      <left/>
      <right/>
      <top style="thin">
        <color auto="1"/>
      </top>
      <bottom style="thin">
        <color auto="1"/>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auto="1"/>
      </bottom>
      <diagonal/>
    </border>
    <border>
      <left/>
      <right/>
      <top style="thin">
        <color theme="0" tint="-0.249977111117893"/>
      </top>
      <bottom style="thin">
        <color auto="1"/>
      </bottom>
      <diagonal/>
    </border>
    <border>
      <left/>
      <right style="thin">
        <color auto="1"/>
      </right>
      <top style="thin">
        <color theme="0" tint="-0.249977111117893"/>
      </top>
      <bottom style="thin">
        <color auto="1"/>
      </bottom>
      <diagonal/>
    </border>
    <border>
      <left style="thin">
        <color auto="1"/>
      </left>
      <right/>
      <top style="thin">
        <color theme="0" tint="-0.249977111117893"/>
      </top>
      <bottom style="thin">
        <color auto="1"/>
      </bottom>
      <diagonal/>
    </border>
    <border>
      <left style="thin">
        <color theme="0" tint="-0.249977111117893"/>
      </left>
      <right/>
      <top style="thin">
        <color auto="1"/>
      </top>
      <bottom style="thin">
        <color auto="1"/>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auto="1"/>
      </top>
      <bottom style="thin">
        <color auto="1"/>
      </bottom>
      <diagonal/>
    </border>
    <border>
      <left/>
      <right style="thin">
        <color auto="1"/>
      </right>
      <top style="thin">
        <color theme="0" tint="-0.249977111117893"/>
      </top>
      <bottom/>
      <diagonal/>
    </border>
    <border>
      <left style="thin">
        <color theme="0" tint="-0.249977111117893"/>
      </left>
      <right style="thin">
        <color theme="0"/>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right>
      <top/>
      <bottom/>
      <diagonal/>
    </border>
    <border>
      <left style="thin">
        <color theme="0"/>
      </left>
      <right style="thin">
        <color theme="0"/>
      </right>
      <top/>
      <bottom/>
      <diagonal/>
    </border>
    <border>
      <left style="thin">
        <color auto="1"/>
      </left>
      <right/>
      <top style="thin">
        <color theme="0" tint="-0.249977111117893"/>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style="thin">
        <color theme="0"/>
      </left>
      <right/>
      <top/>
      <bottom/>
      <diagonal/>
    </border>
    <border>
      <left style="thin">
        <color theme="0"/>
      </left>
      <right/>
      <top/>
      <bottom style="thin">
        <color theme="0" tint="-0.249977111117893"/>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style="thin">
        <color theme="0" tint="-0.249977111117893"/>
      </right>
      <top style="thin">
        <color theme="0" tint="-0.249977111117893"/>
      </top>
      <bottom/>
      <diagonal/>
    </border>
    <border>
      <left style="thin">
        <color theme="0" tint="-4.9989318521683403E-2"/>
      </left>
      <right/>
      <top style="thin">
        <color theme="0" tint="-0.249977111117893"/>
      </top>
      <bottom style="thin">
        <color theme="0" tint="-0.249977111117893"/>
      </bottom>
      <diagonal/>
    </border>
  </borders>
  <cellStyleXfs count="14">
    <xf numFmtId="0" fontId="0" fillId="0" borderId="0"/>
    <xf numFmtId="41" fontId="6"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9" fontId="6" fillId="0" borderId="0" applyFont="0" applyFill="0" applyBorder="0" applyAlignment="0" applyProtection="0"/>
    <xf numFmtId="9" fontId="1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cellStyleXfs>
  <cellXfs count="304">
    <xf numFmtId="0" fontId="0" fillId="0" borderId="0" xfId="0"/>
    <xf numFmtId="0" fontId="8" fillId="7" borderId="0" xfId="0" applyFont="1" applyFill="1" applyAlignment="1" applyProtection="1">
      <alignment horizontal="left" vertical="center"/>
      <protection hidden="1"/>
    </xf>
    <xf numFmtId="0" fontId="8" fillId="0" borderId="11" xfId="0" applyFont="1" applyFill="1" applyBorder="1" applyAlignment="1" applyProtection="1">
      <alignment horizontal="left" vertical="center"/>
      <protection hidden="1"/>
    </xf>
    <xf numFmtId="0" fontId="8" fillId="0" borderId="7" xfId="0" applyFont="1" applyFill="1" applyBorder="1" applyAlignment="1" applyProtection="1">
      <alignment horizontal="left" vertical="center"/>
      <protection hidden="1"/>
    </xf>
    <xf numFmtId="0" fontId="8" fillId="0" borderId="7" xfId="0" applyFont="1" applyFill="1" applyBorder="1" applyAlignment="1" applyProtection="1">
      <alignment horizontal="center" vertical="center" wrapText="1"/>
      <protection hidden="1"/>
    </xf>
    <xf numFmtId="0" fontId="8" fillId="0" borderId="8" xfId="0" applyFont="1" applyFill="1" applyBorder="1" applyAlignment="1" applyProtection="1">
      <alignment horizontal="center" vertical="center" wrapText="1"/>
      <protection hidden="1"/>
    </xf>
    <xf numFmtId="0" fontId="8" fillId="12" borderId="11" xfId="0" applyFont="1" applyFill="1" applyBorder="1" applyAlignment="1" applyProtection="1">
      <alignment horizontal="left" vertical="center"/>
      <protection hidden="1"/>
    </xf>
    <xf numFmtId="0" fontId="11" fillId="12" borderId="7" xfId="0" applyFont="1" applyFill="1" applyBorder="1" applyAlignment="1" applyProtection="1">
      <alignment horizontal="left" vertical="center"/>
      <protection hidden="1"/>
    </xf>
    <xf numFmtId="0" fontId="11" fillId="12" borderId="7" xfId="0" applyFont="1" applyFill="1" applyBorder="1" applyAlignment="1" applyProtection="1">
      <alignment horizontal="center" vertical="center" wrapText="1"/>
      <protection hidden="1"/>
    </xf>
    <xf numFmtId="0" fontId="11" fillId="12" borderId="8" xfId="0" applyFont="1" applyFill="1" applyBorder="1" applyAlignment="1" applyProtection="1">
      <alignment horizontal="center" vertical="center" wrapText="1"/>
      <protection hidden="1"/>
    </xf>
    <xf numFmtId="0" fontId="17" fillId="7" borderId="0" xfId="0" applyFont="1" applyFill="1" applyAlignment="1" applyProtection="1">
      <alignment horizontal="left" vertical="center"/>
      <protection hidden="1"/>
    </xf>
    <xf numFmtId="0" fontId="27" fillId="18" borderId="10" xfId="0" applyFont="1" applyFill="1" applyBorder="1" applyAlignment="1" applyProtection="1">
      <alignment horizontal="left" vertical="center"/>
      <protection hidden="1"/>
    </xf>
    <xf numFmtId="0" fontId="27" fillId="19" borderId="9" xfId="0" applyFont="1" applyFill="1" applyBorder="1" applyAlignment="1" applyProtection="1">
      <alignment horizontal="left" vertical="center"/>
      <protection hidden="1"/>
    </xf>
    <xf numFmtId="0" fontId="13" fillId="23" borderId="9" xfId="0" applyFont="1" applyFill="1" applyBorder="1" applyAlignment="1" applyProtection="1">
      <alignment horizontal="center" wrapText="1"/>
      <protection hidden="1"/>
    </xf>
    <xf numFmtId="0" fontId="13" fillId="23" borderId="15" xfId="0" applyFont="1" applyFill="1" applyBorder="1" applyAlignment="1" applyProtection="1">
      <alignment horizontal="center" wrapText="1"/>
      <protection hidden="1"/>
    </xf>
    <xf numFmtId="0" fontId="17" fillId="7" borderId="0" xfId="0" applyFont="1" applyFill="1" applyAlignment="1" applyProtection="1">
      <alignment horizontal="center" vertical="center"/>
      <protection hidden="1"/>
    </xf>
    <xf numFmtId="0" fontId="17" fillId="7" borderId="0" xfId="0" applyFont="1" applyFill="1" applyBorder="1" applyAlignment="1" applyProtection="1">
      <alignment horizontal="left" vertical="center"/>
      <protection hidden="1"/>
    </xf>
    <xf numFmtId="0" fontId="28" fillId="12" borderId="11" xfId="0" applyFont="1" applyFill="1" applyBorder="1" applyAlignment="1" applyProtection="1">
      <alignment horizontal="left" vertical="center"/>
      <protection hidden="1"/>
    </xf>
    <xf numFmtId="0" fontId="28" fillId="12" borderId="8" xfId="0" applyFont="1" applyFill="1" applyBorder="1" applyAlignment="1" applyProtection="1">
      <alignment horizontal="left" vertical="center"/>
      <protection hidden="1"/>
    </xf>
    <xf numFmtId="0" fontId="29" fillId="12" borderId="11" xfId="0" applyFont="1" applyFill="1" applyBorder="1" applyAlignment="1" applyProtection="1">
      <alignment horizontal="left" vertical="center"/>
      <protection hidden="1"/>
    </xf>
    <xf numFmtId="0" fontId="29" fillId="12" borderId="8" xfId="0" applyFont="1" applyFill="1" applyBorder="1" applyAlignment="1" applyProtection="1">
      <alignment horizontal="left" vertical="center"/>
      <protection hidden="1"/>
    </xf>
    <xf numFmtId="0" fontId="28" fillId="24" borderId="8" xfId="0" applyFont="1" applyFill="1" applyBorder="1" applyAlignment="1" applyProtection="1">
      <alignment horizontal="left" vertical="center"/>
      <protection hidden="1"/>
    </xf>
    <xf numFmtId="0" fontId="28" fillId="24" borderId="11" xfId="0" applyFont="1" applyFill="1" applyBorder="1" applyAlignment="1" applyProtection="1">
      <alignment horizontal="center" vertical="center" wrapText="1"/>
      <protection hidden="1"/>
    </xf>
    <xf numFmtId="0" fontId="29" fillId="12" borderId="11" xfId="5" applyFont="1" applyFill="1" applyBorder="1" applyAlignment="1" applyProtection="1">
      <alignment horizontal="left" vertical="center"/>
      <protection hidden="1"/>
    </xf>
    <xf numFmtId="0" fontId="29" fillId="12" borderId="8" xfId="5" applyFont="1" applyFill="1" applyBorder="1" applyAlignment="1" applyProtection="1">
      <alignment horizontal="left" vertical="center"/>
      <protection hidden="1"/>
    </xf>
    <xf numFmtId="0" fontId="28" fillId="5" borderId="8" xfId="0" applyFont="1" applyFill="1" applyBorder="1" applyAlignment="1" applyProtection="1">
      <alignment horizontal="left" vertical="center"/>
      <protection hidden="1"/>
    </xf>
    <xf numFmtId="0" fontId="28" fillId="5" borderId="11" xfId="0" applyFont="1" applyFill="1" applyBorder="1" applyAlignment="1" applyProtection="1">
      <alignment horizontal="center" vertical="center" wrapText="1"/>
      <protection hidden="1"/>
    </xf>
    <xf numFmtId="0" fontId="28" fillId="12" borderId="11" xfId="0" applyFont="1" applyFill="1" applyBorder="1" applyAlignment="1" applyProtection="1">
      <alignment horizontal="left"/>
      <protection hidden="1"/>
    </xf>
    <xf numFmtId="0" fontId="28" fillId="12" borderId="8" xfId="0" applyFont="1" applyFill="1" applyBorder="1" applyAlignment="1" applyProtection="1">
      <alignment horizontal="left"/>
      <protection hidden="1"/>
    </xf>
    <xf numFmtId="0" fontId="28" fillId="7" borderId="0" xfId="0" applyFont="1" applyFill="1" applyBorder="1" applyAlignment="1" applyProtection="1">
      <alignment horizontal="left" vertical="center"/>
      <protection hidden="1"/>
    </xf>
    <xf numFmtId="0" fontId="28" fillId="7" borderId="0" xfId="0" applyFont="1" applyFill="1" applyBorder="1" applyAlignment="1" applyProtection="1">
      <alignment horizontal="center" vertical="center" wrapText="1"/>
      <protection hidden="1"/>
    </xf>
    <xf numFmtId="9" fontId="8" fillId="12" borderId="12" xfId="12" applyFont="1" applyFill="1" applyBorder="1" applyAlignment="1" applyProtection="1">
      <alignment horizontal="center" vertical="center"/>
      <protection hidden="1"/>
    </xf>
    <xf numFmtId="165" fontId="8" fillId="12" borderId="12" xfId="2" applyNumberFormat="1" applyFont="1" applyFill="1" applyBorder="1" applyAlignment="1" applyProtection="1">
      <alignment horizontal="center" vertical="center"/>
      <protection hidden="1"/>
    </xf>
    <xf numFmtId="0" fontId="17" fillId="8" borderId="11" xfId="0" applyFont="1" applyFill="1" applyBorder="1" applyAlignment="1" applyProtection="1">
      <alignment horizontal="left" vertical="center"/>
      <protection hidden="1"/>
    </xf>
    <xf numFmtId="0" fontId="17" fillId="8" borderId="7" xfId="0" applyFont="1" applyFill="1" applyBorder="1" applyAlignment="1" applyProtection="1">
      <alignment horizontal="left" vertical="center"/>
      <protection hidden="1"/>
    </xf>
    <xf numFmtId="0" fontId="17" fillId="7" borderId="0" xfId="0" applyFont="1" applyFill="1" applyBorder="1" applyAlignment="1" applyProtection="1">
      <alignment horizontal="left" vertical="top"/>
      <protection hidden="1"/>
    </xf>
    <xf numFmtId="0" fontId="30" fillId="5" borderId="11" xfId="0" applyFont="1" applyFill="1" applyBorder="1" applyAlignment="1" applyProtection="1">
      <alignment horizontal="center" vertical="center"/>
      <protection hidden="1"/>
    </xf>
    <xf numFmtId="0" fontId="17" fillId="24" borderId="11" xfId="0" applyFont="1" applyFill="1" applyBorder="1" applyAlignment="1" applyProtection="1">
      <alignment horizontal="center" vertical="center"/>
      <protection hidden="1"/>
    </xf>
    <xf numFmtId="0" fontId="31" fillId="25" borderId="12" xfId="0" applyFont="1" applyFill="1" applyBorder="1" applyAlignment="1" applyProtection="1">
      <alignment horizontal="center" vertical="center"/>
      <protection hidden="1"/>
    </xf>
    <xf numFmtId="0" fontId="17" fillId="12" borderId="11" xfId="0" applyFont="1" applyFill="1" applyBorder="1" applyAlignment="1" applyProtection="1">
      <alignment horizontal="left" vertical="center"/>
      <protection hidden="1"/>
    </xf>
    <xf numFmtId="0" fontId="17" fillId="12" borderId="7" xfId="0" applyFont="1" applyFill="1" applyBorder="1" applyAlignment="1" applyProtection="1">
      <alignment horizontal="left" vertical="center"/>
      <protection hidden="1"/>
    </xf>
    <xf numFmtId="0" fontId="17" fillId="12" borderId="10" xfId="0" applyFont="1" applyFill="1" applyBorder="1" applyAlignment="1" applyProtection="1">
      <alignment horizontal="left" vertical="center"/>
      <protection hidden="1"/>
    </xf>
    <xf numFmtId="0" fontId="17" fillId="12" borderId="9" xfId="0" applyFont="1" applyFill="1" applyBorder="1" applyAlignment="1" applyProtection="1">
      <alignment horizontal="left" vertical="center"/>
      <protection hidden="1"/>
    </xf>
    <xf numFmtId="0" fontId="30" fillId="7" borderId="0" xfId="0" applyFont="1" applyFill="1" applyBorder="1" applyAlignment="1" applyProtection="1">
      <alignment horizontal="left" vertical="center"/>
      <protection hidden="1"/>
    </xf>
    <xf numFmtId="0" fontId="8" fillId="17" borderId="11" xfId="0" applyFont="1" applyFill="1" applyBorder="1" applyAlignment="1" applyProtection="1">
      <alignment horizontal="left" vertical="center"/>
      <protection hidden="1"/>
    </xf>
    <xf numFmtId="0" fontId="8" fillId="17" borderId="7" xfId="0" applyFont="1" applyFill="1" applyBorder="1" applyAlignment="1" applyProtection="1">
      <alignment horizontal="left" vertical="center"/>
      <protection hidden="1"/>
    </xf>
    <xf numFmtId="0" fontId="32" fillId="5" borderId="11" xfId="0" applyFont="1" applyFill="1" applyBorder="1" applyAlignment="1" applyProtection="1">
      <alignment horizontal="center" vertical="center"/>
      <protection hidden="1"/>
    </xf>
    <xf numFmtId="0" fontId="8" fillId="24" borderId="11" xfId="0" applyFont="1" applyFill="1" applyBorder="1" applyAlignment="1" applyProtection="1">
      <alignment horizontal="center" vertical="center"/>
      <protection hidden="1"/>
    </xf>
    <xf numFmtId="0" fontId="33" fillId="25" borderId="12" xfId="0" applyFont="1" applyFill="1" applyBorder="1" applyAlignment="1" applyProtection="1">
      <alignment horizontal="center" vertical="center"/>
      <protection hidden="1"/>
    </xf>
    <xf numFmtId="0" fontId="8" fillId="12" borderId="10" xfId="0" applyFont="1" applyFill="1" applyBorder="1" applyAlignment="1" applyProtection="1">
      <alignment horizontal="left" vertical="center"/>
      <protection hidden="1"/>
    </xf>
    <xf numFmtId="0" fontId="8" fillId="12" borderId="9" xfId="0" applyFont="1" applyFill="1" applyBorder="1" applyAlignment="1" applyProtection="1">
      <alignment horizontal="left" vertical="center"/>
      <protection hidden="1"/>
    </xf>
    <xf numFmtId="0" fontId="8" fillId="12" borderId="7" xfId="0" applyFont="1" applyFill="1" applyBorder="1" applyAlignment="1" applyProtection="1">
      <alignment horizontal="left" vertical="center"/>
      <protection hidden="1"/>
    </xf>
    <xf numFmtId="0" fontId="8" fillId="13" borderId="11" xfId="0" applyFont="1" applyFill="1" applyBorder="1" applyAlignment="1" applyProtection="1">
      <alignment horizontal="left" vertical="center"/>
      <protection hidden="1"/>
    </xf>
    <xf numFmtId="0" fontId="8" fillId="13" borderId="7" xfId="0" applyFont="1" applyFill="1" applyBorder="1" applyAlignment="1" applyProtection="1">
      <alignment horizontal="left" vertical="center"/>
      <protection hidden="1"/>
    </xf>
    <xf numFmtId="0" fontId="8" fillId="7" borderId="0" xfId="0" applyFont="1" applyFill="1" applyBorder="1" applyAlignment="1" applyProtection="1">
      <alignment horizontal="left" vertical="top"/>
      <protection hidden="1"/>
    </xf>
    <xf numFmtId="0" fontId="33" fillId="16" borderId="11" xfId="0" applyFont="1" applyFill="1" applyBorder="1" applyAlignment="1" applyProtection="1">
      <alignment horizontal="left" vertical="center"/>
      <protection hidden="1"/>
    </xf>
    <xf numFmtId="0" fontId="33" fillId="16" borderId="7" xfId="0" applyFont="1" applyFill="1" applyBorder="1" applyAlignment="1" applyProtection="1">
      <alignment horizontal="left" vertical="center"/>
      <protection hidden="1"/>
    </xf>
    <xf numFmtId="165" fontId="8" fillId="16" borderId="12" xfId="0" applyNumberFormat="1" applyFont="1" applyFill="1" applyBorder="1" applyAlignment="1" applyProtection="1">
      <alignment horizontal="center" vertical="center"/>
      <protection hidden="1"/>
    </xf>
    <xf numFmtId="0" fontId="8" fillId="26" borderId="11" xfId="0" applyFont="1" applyFill="1" applyBorder="1" applyAlignment="1" applyProtection="1">
      <alignment horizontal="left" vertical="center"/>
      <protection hidden="1"/>
    </xf>
    <xf numFmtId="0" fontId="8" fillId="26" borderId="7" xfId="0" applyFont="1" applyFill="1" applyBorder="1" applyAlignment="1" applyProtection="1">
      <alignment horizontal="left" vertical="center"/>
      <protection hidden="1"/>
    </xf>
    <xf numFmtId="0" fontId="8" fillId="7" borderId="0" xfId="0" applyFont="1" applyFill="1" applyBorder="1" applyAlignment="1" applyProtection="1">
      <alignment horizontal="left" vertical="center"/>
      <protection hidden="1"/>
    </xf>
    <xf numFmtId="0" fontId="7" fillId="11" borderId="0" xfId="0" applyFont="1" applyFill="1" applyAlignment="1" applyProtection="1">
      <alignment horizontal="left" vertical="center"/>
      <protection hidden="1"/>
    </xf>
    <xf numFmtId="0" fontId="9" fillId="11" borderId="0" xfId="0" applyFont="1" applyFill="1" applyBorder="1" applyAlignment="1" applyProtection="1">
      <alignment horizontal="left" vertical="center"/>
      <protection hidden="1"/>
    </xf>
    <xf numFmtId="0" fontId="7" fillId="11" borderId="0" xfId="0" applyFont="1" applyFill="1" applyBorder="1" applyAlignment="1" applyProtection="1">
      <alignment horizontal="left" vertical="center"/>
      <protection hidden="1"/>
    </xf>
    <xf numFmtId="0" fontId="9" fillId="11" borderId="0" xfId="0" applyFont="1" applyFill="1" applyAlignment="1" applyProtection="1">
      <alignment horizontal="left" vertical="center"/>
      <protection hidden="1"/>
    </xf>
    <xf numFmtId="0" fontId="7" fillId="0" borderId="0" xfId="0" applyFont="1" applyFill="1" applyBorder="1" applyAlignment="1" applyProtection="1">
      <alignment horizontal="left" vertical="center"/>
      <protection hidden="1"/>
    </xf>
    <xf numFmtId="0" fontId="7" fillId="14" borderId="0" xfId="0" applyFont="1" applyFill="1" applyAlignment="1" applyProtection="1">
      <alignment horizontal="left" vertical="center"/>
      <protection hidden="1"/>
    </xf>
    <xf numFmtId="0" fontId="10" fillId="11" borderId="0" xfId="0" applyFont="1" applyFill="1" applyAlignment="1" applyProtection="1">
      <alignment horizontal="left" vertical="center"/>
      <protection hidden="1"/>
    </xf>
    <xf numFmtId="0" fontId="7" fillId="11" borderId="0" xfId="0" applyFont="1" applyFill="1" applyAlignment="1" applyProtection="1">
      <alignment vertical="center"/>
      <protection hidden="1"/>
    </xf>
    <xf numFmtId="165" fontId="7" fillId="11" borderId="0" xfId="0" applyNumberFormat="1" applyFont="1" applyFill="1" applyAlignment="1" applyProtection="1">
      <alignment vertical="center"/>
      <protection hidden="1"/>
    </xf>
    <xf numFmtId="41" fontId="7" fillId="11" borderId="0" xfId="1" applyFont="1" applyFill="1" applyAlignment="1" applyProtection="1">
      <alignment vertical="center"/>
      <protection hidden="1"/>
    </xf>
    <xf numFmtId="0" fontId="13" fillId="0" borderId="0" xfId="0" applyFont="1" applyAlignment="1" applyProtection="1">
      <protection hidden="1"/>
    </xf>
    <xf numFmtId="0" fontId="14" fillId="0" borderId="9" xfId="0" applyFont="1" applyFill="1" applyBorder="1" applyAlignment="1" applyProtection="1">
      <alignment horizontal="left"/>
      <protection hidden="1"/>
    </xf>
    <xf numFmtId="0" fontId="15" fillId="0" borderId="9" xfId="0" applyFont="1" applyFill="1" applyBorder="1" applyAlignment="1" applyProtection="1">
      <protection hidden="1"/>
    </xf>
    <xf numFmtId="0" fontId="15" fillId="0" borderId="9" xfId="0" applyFont="1" applyFill="1" applyBorder="1" applyAlignment="1" applyProtection="1">
      <alignment horizontal="right"/>
      <protection hidden="1"/>
    </xf>
    <xf numFmtId="0" fontId="15" fillId="0" borderId="9" xfId="0" applyFont="1" applyBorder="1" applyAlignment="1" applyProtection="1">
      <protection hidden="1"/>
    </xf>
    <xf numFmtId="0" fontId="15" fillId="0" borderId="9" xfId="0" applyFont="1" applyBorder="1" applyAlignment="1" applyProtection="1">
      <alignment wrapText="1"/>
      <protection hidden="1"/>
    </xf>
    <xf numFmtId="14" fontId="14" fillId="0" borderId="9" xfId="0" applyNumberFormat="1" applyFont="1" applyFill="1" applyBorder="1" applyAlignment="1" applyProtection="1">
      <alignment horizontal="left"/>
      <protection hidden="1"/>
    </xf>
    <xf numFmtId="0" fontId="15" fillId="0" borderId="0" xfId="0" applyFont="1" applyFill="1" applyBorder="1" applyAlignment="1" applyProtection="1">
      <protection hidden="1"/>
    </xf>
    <xf numFmtId="0" fontId="15" fillId="0" borderId="0" xfId="0" applyFont="1" applyFill="1" applyBorder="1" applyAlignment="1" applyProtection="1">
      <alignment wrapText="1"/>
      <protection hidden="1"/>
    </xf>
    <xf numFmtId="0" fontId="15" fillId="0" borderId="0" xfId="0" applyFont="1" applyAlignment="1" applyProtection="1">
      <protection hidden="1"/>
    </xf>
    <xf numFmtId="0" fontId="16" fillId="11" borderId="10" xfId="0" applyFont="1" applyFill="1" applyBorder="1" applyAlignment="1" applyProtection="1">
      <alignment vertical="center"/>
      <protection hidden="1"/>
    </xf>
    <xf numFmtId="0" fontId="15" fillId="11" borderId="9" xfId="0" applyFont="1" applyFill="1" applyBorder="1" applyAlignment="1" applyProtection="1">
      <alignment vertical="center" wrapText="1"/>
      <protection hidden="1"/>
    </xf>
    <xf numFmtId="166" fontId="15" fillId="0" borderId="3" xfId="0" applyNumberFormat="1" applyFont="1" applyFill="1" applyBorder="1" applyAlignment="1" applyProtection="1">
      <alignment horizontal="left"/>
      <protection hidden="1"/>
    </xf>
    <xf numFmtId="0" fontId="15" fillId="0" borderId="0" xfId="0" applyFont="1" applyFill="1" applyBorder="1" applyAlignment="1" applyProtection="1">
      <alignment horizontal="right"/>
      <protection hidden="1"/>
    </xf>
    <xf numFmtId="0" fontId="15" fillId="0" borderId="0" xfId="0" applyFont="1" applyFill="1" applyBorder="1" applyAlignment="1" applyProtection="1">
      <alignment vertical="center" wrapText="1"/>
      <protection hidden="1"/>
    </xf>
    <xf numFmtId="0" fontId="17" fillId="11" borderId="11" xfId="0" applyFont="1" applyFill="1" applyBorder="1" applyAlignment="1" applyProtection="1">
      <alignment vertical="center"/>
      <protection hidden="1"/>
    </xf>
    <xf numFmtId="0" fontId="17" fillId="11" borderId="7" xfId="0" applyFont="1" applyFill="1" applyBorder="1" applyAlignment="1" applyProtection="1">
      <alignment vertical="center" wrapText="1"/>
      <protection hidden="1"/>
    </xf>
    <xf numFmtId="0" fontId="17" fillId="8" borderId="11" xfId="0" applyFont="1" applyFill="1" applyBorder="1" applyAlignment="1" applyProtection="1">
      <alignment vertical="center"/>
      <protection hidden="1"/>
    </xf>
    <xf numFmtId="0" fontId="18" fillId="8" borderId="7" xfId="0" applyFont="1" applyFill="1" applyBorder="1" applyAlignment="1" applyProtection="1">
      <alignment horizontal="left"/>
      <protection hidden="1"/>
    </xf>
    <xf numFmtId="0" fontId="18" fillId="8" borderId="8" xfId="0" applyFont="1" applyFill="1" applyBorder="1" applyAlignment="1" applyProtection="1">
      <alignment horizontal="left"/>
      <protection hidden="1"/>
    </xf>
    <xf numFmtId="0" fontId="17" fillId="0" borderId="0" xfId="0" applyFont="1" applyAlignment="1" applyProtection="1">
      <protection hidden="1"/>
    </xf>
    <xf numFmtId="0" fontId="15" fillId="0" borderId="0" xfId="0" applyFont="1" applyBorder="1" applyAlignment="1" applyProtection="1">
      <protection hidden="1"/>
    </xf>
    <xf numFmtId="0" fontId="13" fillId="0" borderId="0" xfId="0" applyFont="1" applyBorder="1" applyAlignment="1" applyProtection="1">
      <protection hidden="1"/>
    </xf>
    <xf numFmtId="0" fontId="21" fillId="11" borderId="12" xfId="8" applyNumberFormat="1" applyFont="1" applyFill="1" applyBorder="1" applyAlignment="1" applyProtection="1">
      <alignment horizontal="center" vertical="center"/>
      <protection hidden="1"/>
    </xf>
    <xf numFmtId="0" fontId="0" fillId="0" borderId="0" xfId="0" applyFill="1" applyBorder="1" applyProtection="1">
      <protection hidden="1"/>
    </xf>
    <xf numFmtId="0" fontId="0" fillId="22" borderId="0" xfId="0" applyFill="1" applyBorder="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22"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23" fillId="0" borderId="0" xfId="0" applyFont="1" applyFill="1" applyBorder="1" applyAlignment="1" applyProtection="1">
      <alignment vertical="center"/>
      <protection hidden="1"/>
    </xf>
    <xf numFmtId="0" fontId="24" fillId="0" borderId="0" xfId="0" applyFont="1" applyFill="1" applyBorder="1" applyAlignment="1" applyProtection="1">
      <alignment vertical="center"/>
      <protection hidden="1"/>
    </xf>
    <xf numFmtId="0" fontId="25" fillId="0" borderId="0" xfId="0" applyFont="1" applyFill="1" applyBorder="1" applyAlignment="1" applyProtection="1">
      <alignment vertical="center"/>
      <protection hidden="1"/>
    </xf>
    <xf numFmtId="167" fontId="21" fillId="11" borderId="12" xfId="8" applyNumberFormat="1" applyFont="1" applyFill="1" applyBorder="1" applyAlignment="1" applyProtection="1">
      <alignment horizontal="center" vertical="center"/>
      <protection hidden="1"/>
    </xf>
    <xf numFmtId="0" fontId="26" fillId="0" borderId="0" xfId="0" applyFont="1" applyAlignment="1" applyProtection="1">
      <alignment vertical="center"/>
      <protection hidden="1"/>
    </xf>
    <xf numFmtId="0" fontId="8" fillId="0" borderId="7" xfId="0" applyFont="1" applyFill="1" applyBorder="1" applyAlignment="1" applyProtection="1">
      <alignment horizontal="left" vertical="center" wrapText="1"/>
      <protection hidden="1"/>
    </xf>
    <xf numFmtId="0" fontId="11" fillId="12" borderId="7" xfId="0" applyFont="1" applyFill="1" applyBorder="1" applyAlignment="1" applyProtection="1">
      <alignment horizontal="left" vertical="center" wrapText="1"/>
      <protection hidden="1"/>
    </xf>
    <xf numFmtId="0" fontId="27" fillId="19" borderId="9" xfId="0" applyFont="1" applyFill="1" applyBorder="1" applyAlignment="1" applyProtection="1">
      <alignment horizontal="left" vertical="center" wrapText="1"/>
      <protection hidden="1"/>
    </xf>
    <xf numFmtId="0" fontId="17" fillId="7" borderId="0" xfId="0" applyFont="1" applyFill="1" applyAlignment="1" applyProtection="1">
      <alignment horizontal="left" vertical="center" wrapText="1"/>
      <protection hidden="1"/>
    </xf>
    <xf numFmtId="0" fontId="28" fillId="12" borderId="11" xfId="0" applyFont="1" applyFill="1" applyBorder="1" applyAlignment="1" applyProtection="1">
      <alignment horizontal="left" vertical="center" wrapText="1"/>
      <protection hidden="1"/>
    </xf>
    <xf numFmtId="0" fontId="28" fillId="24" borderId="11" xfId="0" applyFont="1" applyFill="1" applyBorder="1" applyAlignment="1" applyProtection="1">
      <alignment horizontal="left" vertical="center" wrapText="1"/>
      <protection hidden="1"/>
    </xf>
    <xf numFmtId="0" fontId="28" fillId="5" borderId="11" xfId="0" applyFont="1" applyFill="1" applyBorder="1" applyAlignment="1" applyProtection="1">
      <alignment horizontal="left" vertical="center" wrapText="1"/>
      <protection hidden="1"/>
    </xf>
    <xf numFmtId="0" fontId="28" fillId="7" borderId="0" xfId="0" applyFont="1" applyFill="1" applyBorder="1" applyAlignment="1" applyProtection="1">
      <alignment horizontal="left" vertical="center" wrapText="1"/>
      <protection hidden="1"/>
    </xf>
    <xf numFmtId="0" fontId="17" fillId="8" borderId="8" xfId="0" applyFont="1" applyFill="1" applyBorder="1" applyAlignment="1" applyProtection="1">
      <alignment horizontal="left" vertical="center" wrapText="1"/>
      <protection hidden="1"/>
    </xf>
    <xf numFmtId="0" fontId="8" fillId="17" borderId="8" xfId="0" applyFont="1" applyFill="1" applyBorder="1" applyAlignment="1" applyProtection="1">
      <alignment horizontal="left" vertical="center" wrapText="1"/>
      <protection hidden="1"/>
    </xf>
    <xf numFmtId="0" fontId="8" fillId="12" borderId="15" xfId="0" applyFont="1" applyFill="1" applyBorder="1" applyAlignment="1" applyProtection="1">
      <alignment horizontal="left" vertical="center" wrapText="1"/>
      <protection hidden="1"/>
    </xf>
    <xf numFmtId="0" fontId="8" fillId="13" borderId="8" xfId="0" applyFont="1" applyFill="1" applyBorder="1" applyAlignment="1" applyProtection="1">
      <alignment horizontal="left" vertical="center" wrapText="1"/>
      <protection hidden="1"/>
    </xf>
    <xf numFmtId="0" fontId="33" fillId="16" borderId="8" xfId="0" applyFont="1" applyFill="1" applyBorder="1" applyAlignment="1" applyProtection="1">
      <alignment horizontal="left" vertical="center" wrapText="1"/>
      <protection hidden="1"/>
    </xf>
    <xf numFmtId="0" fontId="8" fillId="26" borderId="8" xfId="0" applyFont="1" applyFill="1" applyBorder="1" applyAlignment="1" applyProtection="1">
      <alignment horizontal="left" vertical="center" wrapText="1"/>
      <protection hidden="1"/>
    </xf>
    <xf numFmtId="0" fontId="7" fillId="11" borderId="0" xfId="0" applyFont="1" applyFill="1" applyAlignment="1" applyProtection="1">
      <alignment vertical="center" wrapText="1"/>
      <protection hidden="1"/>
    </xf>
    <xf numFmtId="0" fontId="34" fillId="12" borderId="7" xfId="0" applyFont="1" applyFill="1" applyBorder="1" applyAlignment="1" applyProtection="1">
      <alignment horizontal="left" vertical="center"/>
      <protection hidden="1"/>
    </xf>
    <xf numFmtId="1" fontId="34" fillId="12" borderId="8" xfId="0" quotePrefix="1" applyNumberFormat="1" applyFont="1" applyFill="1" applyBorder="1" applyAlignment="1" applyProtection="1">
      <alignment horizontal="left" vertical="center" wrapText="1"/>
      <protection hidden="1"/>
    </xf>
    <xf numFmtId="0" fontId="34" fillId="12" borderId="8" xfId="0" quotePrefix="1" applyFont="1" applyFill="1" applyBorder="1" applyAlignment="1" applyProtection="1">
      <alignment horizontal="left" vertical="center" wrapText="1"/>
      <protection hidden="1"/>
    </xf>
    <xf numFmtId="0" fontId="34" fillId="12" borderId="9" xfId="0" applyFont="1" applyFill="1" applyBorder="1" applyAlignment="1" applyProtection="1">
      <alignment horizontal="left" vertical="center"/>
      <protection hidden="1"/>
    </xf>
    <xf numFmtId="0" fontId="34" fillId="12" borderId="15" xfId="0" quotePrefix="1" applyFont="1" applyFill="1" applyBorder="1" applyAlignment="1" applyProtection="1">
      <alignment horizontal="left" vertical="center" wrapText="1"/>
      <protection hidden="1"/>
    </xf>
    <xf numFmtId="0" fontId="35" fillId="12" borderId="9" xfId="0" applyFont="1" applyFill="1" applyBorder="1" applyAlignment="1" applyProtection="1">
      <alignment horizontal="left" vertical="center"/>
      <protection hidden="1"/>
    </xf>
    <xf numFmtId="0" fontId="35" fillId="12" borderId="15" xfId="0" quotePrefix="1" applyFont="1" applyFill="1" applyBorder="1" applyAlignment="1" applyProtection="1">
      <alignment horizontal="left" vertical="center" wrapText="1"/>
      <protection hidden="1"/>
    </xf>
    <xf numFmtId="0" fontId="35" fillId="12" borderId="7" xfId="0" applyFont="1" applyFill="1" applyBorder="1" applyAlignment="1" applyProtection="1">
      <alignment horizontal="left" vertical="center"/>
      <protection hidden="1"/>
    </xf>
    <xf numFmtId="0" fontId="35" fillId="12" borderId="8" xfId="0" quotePrefix="1" applyFont="1" applyFill="1" applyBorder="1" applyAlignment="1" applyProtection="1">
      <alignment horizontal="left" vertical="center" wrapText="1"/>
      <protection hidden="1"/>
    </xf>
    <xf numFmtId="0" fontId="35" fillId="12" borderId="15" xfId="0" applyFont="1" applyFill="1" applyBorder="1" applyAlignment="1" applyProtection="1">
      <alignment horizontal="left" vertical="center" wrapText="1"/>
      <protection hidden="1"/>
    </xf>
    <xf numFmtId="0" fontId="36" fillId="8" borderId="7" xfId="0" applyFont="1" applyFill="1" applyBorder="1" applyAlignment="1" applyProtection="1">
      <alignment horizontal="left" vertical="center"/>
      <protection hidden="1"/>
    </xf>
    <xf numFmtId="0" fontId="37" fillId="17" borderId="7" xfId="0" applyFont="1" applyFill="1" applyBorder="1" applyAlignment="1" applyProtection="1">
      <alignment horizontal="left" vertical="center"/>
      <protection hidden="1"/>
    </xf>
    <xf numFmtId="0" fontId="33" fillId="15" borderId="11" xfId="0" applyFont="1" applyFill="1" applyBorder="1" applyAlignment="1" applyProtection="1">
      <alignment horizontal="left" vertical="center"/>
      <protection hidden="1"/>
    </xf>
    <xf numFmtId="0" fontId="33" fillId="15" borderId="7" xfId="0" applyFont="1" applyFill="1" applyBorder="1" applyAlignment="1" applyProtection="1">
      <alignment horizontal="left" vertical="center"/>
      <protection hidden="1"/>
    </xf>
    <xf numFmtId="0" fontId="33" fillId="15" borderId="8" xfId="0" applyFont="1" applyFill="1" applyBorder="1" applyAlignment="1" applyProtection="1">
      <alignment horizontal="left" vertical="center" wrapText="1"/>
      <protection hidden="1"/>
    </xf>
    <xf numFmtId="4" fontId="8" fillId="16" borderId="12" xfId="2" applyNumberFormat="1" applyFont="1" applyFill="1" applyBorder="1" applyAlignment="1" applyProtection="1">
      <alignment horizontal="center" vertical="center"/>
      <protection hidden="1"/>
    </xf>
    <xf numFmtId="4" fontId="8" fillId="12" borderId="12" xfId="2" applyNumberFormat="1" applyFont="1" applyFill="1" applyBorder="1" applyAlignment="1" applyProtection="1">
      <alignment horizontal="center" vertical="center"/>
      <protection hidden="1"/>
    </xf>
    <xf numFmtId="4" fontId="17" fillId="12" borderId="12" xfId="1" applyNumberFormat="1" applyFont="1" applyFill="1" applyBorder="1" applyAlignment="1" applyProtection="1">
      <alignment horizontal="center" vertical="center"/>
      <protection hidden="1"/>
    </xf>
    <xf numFmtId="4" fontId="8" fillId="7" borderId="12" xfId="2" applyNumberFormat="1" applyFont="1" applyFill="1" applyBorder="1" applyAlignment="1" applyProtection="1">
      <alignment horizontal="center" vertical="center"/>
      <protection locked="0" hidden="1"/>
    </xf>
    <xf numFmtId="4" fontId="8" fillId="4" borderId="12" xfId="2" applyNumberFormat="1" applyFont="1" applyFill="1" applyBorder="1" applyAlignment="1" applyProtection="1">
      <alignment horizontal="center" vertical="center" wrapText="1"/>
      <protection hidden="1"/>
    </xf>
    <xf numFmtId="4" fontId="17" fillId="12" borderId="12" xfId="2" applyNumberFormat="1" applyFont="1" applyFill="1" applyBorder="1" applyAlignment="1" applyProtection="1">
      <alignment horizontal="center" vertical="center"/>
      <protection hidden="1"/>
    </xf>
    <xf numFmtId="4" fontId="17" fillId="4" borderId="12" xfId="2" applyNumberFormat="1" applyFont="1" applyFill="1" applyBorder="1" applyAlignment="1" applyProtection="1">
      <alignment horizontal="center" vertical="center" wrapText="1"/>
      <protection hidden="1"/>
    </xf>
    <xf numFmtId="9" fontId="20" fillId="20" borderId="15" xfId="7" applyFont="1" applyFill="1" applyBorder="1" applyAlignment="1" applyProtection="1">
      <alignment horizontal="left" vertical="center"/>
      <protection hidden="1"/>
    </xf>
    <xf numFmtId="9" fontId="20" fillId="20" borderId="17" xfId="7" applyFont="1" applyFill="1" applyBorder="1" applyAlignment="1" applyProtection="1">
      <alignment horizontal="center" vertical="center"/>
      <protection hidden="1"/>
    </xf>
    <xf numFmtId="0" fontId="21" fillId="11" borderId="8" xfId="0" applyFont="1" applyFill="1" applyBorder="1" applyAlignment="1" applyProtection="1">
      <alignment horizontal="left" vertical="center"/>
      <protection hidden="1"/>
    </xf>
    <xf numFmtId="0" fontId="21" fillId="11" borderId="44" xfId="0" applyFont="1" applyFill="1" applyBorder="1" applyAlignment="1" applyProtection="1">
      <alignment horizontal="left" vertical="center"/>
      <protection hidden="1"/>
    </xf>
    <xf numFmtId="167" fontId="21" fillId="11" borderId="23" xfId="8" applyNumberFormat="1" applyFont="1" applyFill="1" applyBorder="1" applyAlignment="1" applyProtection="1">
      <alignment horizontal="center" vertical="center"/>
      <protection hidden="1"/>
    </xf>
    <xf numFmtId="0" fontId="22" fillId="0" borderId="0" xfId="13" applyFont="1"/>
    <xf numFmtId="0" fontId="4" fillId="0" borderId="0" xfId="13"/>
    <xf numFmtId="0" fontId="39" fillId="11" borderId="0" xfId="0" applyFont="1" applyFill="1" applyAlignment="1" applyProtection="1">
      <alignment horizontal="left" vertical="center"/>
      <protection hidden="1"/>
    </xf>
    <xf numFmtId="0" fontId="41" fillId="23" borderId="34" xfId="0" applyFont="1" applyFill="1" applyBorder="1" applyAlignment="1" applyProtection="1">
      <alignment horizontal="center" vertical="center" wrapText="1"/>
      <protection hidden="1"/>
    </xf>
    <xf numFmtId="0" fontId="41" fillId="23" borderId="35" xfId="0" applyFont="1" applyFill="1" applyBorder="1" applyAlignment="1" applyProtection="1">
      <alignment horizontal="center" vertical="center" wrapText="1"/>
      <protection hidden="1"/>
    </xf>
    <xf numFmtId="0" fontId="42" fillId="0" borderId="6" xfId="0" applyFont="1" applyFill="1" applyBorder="1" applyAlignment="1" applyProtection="1">
      <alignment horizontal="left" vertical="center"/>
      <protection hidden="1"/>
    </xf>
    <xf numFmtId="0" fontId="42" fillId="0" borderId="0" xfId="0" applyFont="1" applyFill="1" applyBorder="1" applyAlignment="1" applyProtection="1">
      <alignment horizontal="left" vertical="center"/>
      <protection hidden="1"/>
    </xf>
    <xf numFmtId="0" fontId="41" fillId="12" borderId="10" xfId="0" applyFont="1" applyFill="1" applyBorder="1" applyAlignment="1" applyProtection="1">
      <alignment vertical="center"/>
      <protection hidden="1"/>
    </xf>
    <xf numFmtId="0" fontId="42" fillId="0" borderId="0" xfId="0" applyFont="1" applyAlignment="1" applyProtection="1">
      <alignment horizontal="center" vertical="center"/>
      <protection hidden="1"/>
    </xf>
    <xf numFmtId="0" fontId="42" fillId="0" borderId="0" xfId="0" applyFont="1" applyBorder="1" applyAlignment="1" applyProtection="1">
      <alignment horizontal="center" vertical="center"/>
      <protection hidden="1"/>
    </xf>
    <xf numFmtId="0" fontId="41" fillId="12" borderId="11" xfId="0" applyFont="1" applyFill="1" applyBorder="1" applyAlignment="1" applyProtection="1">
      <alignment vertical="center"/>
      <protection hidden="1"/>
    </xf>
    <xf numFmtId="9" fontId="42" fillId="0" borderId="0" xfId="6" applyFont="1" applyBorder="1" applyAlignment="1" applyProtection="1">
      <alignment horizontal="center" vertical="center"/>
      <protection hidden="1"/>
    </xf>
    <xf numFmtId="0" fontId="41" fillId="0" borderId="0" xfId="0" applyFont="1" applyBorder="1" applyAlignment="1" applyProtection="1">
      <alignment horizontal="center" vertical="center"/>
      <protection hidden="1"/>
    </xf>
    <xf numFmtId="0" fontId="42" fillId="0" borderId="0" xfId="0" applyFont="1" applyFill="1" applyBorder="1" applyAlignment="1" applyProtection="1">
      <alignment horizontal="center" vertical="center"/>
      <protection hidden="1"/>
    </xf>
    <xf numFmtId="9" fontId="41" fillId="0" borderId="0" xfId="6" applyFont="1" applyBorder="1" applyAlignment="1" applyProtection="1">
      <alignment horizontal="center" vertical="center"/>
      <protection hidden="1"/>
    </xf>
    <xf numFmtId="0" fontId="43" fillId="0" borderId="0" xfId="0" applyFont="1" applyBorder="1" applyAlignment="1" applyProtection="1">
      <alignment horizontal="center" vertical="center"/>
      <protection hidden="1"/>
    </xf>
    <xf numFmtId="1" fontId="41" fillId="0" borderId="0" xfId="0" applyNumberFormat="1" applyFont="1" applyFill="1" applyBorder="1" applyAlignment="1" applyProtection="1">
      <alignment horizontal="center" vertical="center"/>
      <protection hidden="1"/>
    </xf>
    <xf numFmtId="0" fontId="41" fillId="12" borderId="5" xfId="0" applyFont="1" applyFill="1" applyBorder="1" applyAlignment="1" applyProtection="1">
      <alignment vertical="center"/>
      <protection hidden="1"/>
    </xf>
    <xf numFmtId="0" fontId="42" fillId="7" borderId="0" xfId="0" applyFont="1" applyFill="1" applyBorder="1" applyAlignment="1" applyProtection="1">
      <alignment horizontal="left" vertical="center"/>
      <protection hidden="1"/>
    </xf>
    <xf numFmtId="0" fontId="45" fillId="3" borderId="32" xfId="0" applyFont="1" applyFill="1" applyBorder="1" applyAlignment="1" applyProtection="1">
      <alignment horizontal="left" vertical="center"/>
      <protection hidden="1"/>
    </xf>
    <xf numFmtId="0" fontId="15" fillId="3" borderId="0" xfId="0" applyFont="1" applyFill="1" applyBorder="1" applyAlignment="1" applyProtection="1">
      <alignment horizontal="center" vertical="center"/>
      <protection hidden="1"/>
    </xf>
    <xf numFmtId="0" fontId="45" fillId="5" borderId="36" xfId="0" applyFont="1" applyFill="1" applyBorder="1" applyAlignment="1" applyProtection="1">
      <alignment horizontal="left" vertical="center"/>
      <protection hidden="1"/>
    </xf>
    <xf numFmtId="0" fontId="15" fillId="6" borderId="32" xfId="0" applyFont="1" applyFill="1" applyBorder="1" applyAlignment="1" applyProtection="1">
      <alignment horizontal="left" vertical="center"/>
      <protection hidden="1"/>
    </xf>
    <xf numFmtId="0" fontId="15" fillId="8" borderId="32" xfId="0" applyFont="1" applyFill="1" applyBorder="1" applyAlignment="1" applyProtection="1">
      <alignment horizontal="left" vertical="center"/>
      <protection hidden="1"/>
    </xf>
    <xf numFmtId="0" fontId="15" fillId="8" borderId="0" xfId="0" applyFont="1" applyFill="1" applyBorder="1" applyAlignment="1" applyProtection="1">
      <alignment horizontal="center" vertical="center"/>
      <protection hidden="1"/>
    </xf>
    <xf numFmtId="0" fontId="45" fillId="5" borderId="33" xfId="0" applyFont="1" applyFill="1" applyBorder="1" applyAlignment="1" applyProtection="1">
      <alignment horizontal="left" vertical="center"/>
      <protection hidden="1"/>
    </xf>
    <xf numFmtId="0" fontId="42" fillId="7" borderId="14" xfId="0" applyFont="1" applyFill="1" applyBorder="1" applyAlignment="1" applyProtection="1">
      <alignment horizontal="left" vertical="center"/>
      <protection hidden="1"/>
    </xf>
    <xf numFmtId="0" fontId="46" fillId="10" borderId="23" xfId="0" applyFont="1" applyFill="1" applyBorder="1" applyAlignment="1" applyProtection="1">
      <alignment horizontal="left" vertical="center"/>
      <protection hidden="1"/>
    </xf>
    <xf numFmtId="0" fontId="47" fillId="0" borderId="0" xfId="0" applyFont="1" applyFill="1" applyBorder="1" applyAlignment="1" applyProtection="1">
      <alignment horizontal="left" vertical="center"/>
      <protection hidden="1"/>
    </xf>
    <xf numFmtId="0" fontId="46" fillId="2" borderId="29" xfId="0" applyFont="1" applyFill="1" applyBorder="1" applyAlignment="1" applyProtection="1">
      <alignment horizontal="left" vertical="center"/>
      <protection hidden="1"/>
    </xf>
    <xf numFmtId="0" fontId="46" fillId="2" borderId="30" xfId="0" applyFont="1" applyFill="1" applyBorder="1" applyAlignment="1" applyProtection="1">
      <alignment horizontal="center" vertical="center"/>
      <protection hidden="1"/>
    </xf>
    <xf numFmtId="0" fontId="46" fillId="2" borderId="37" xfId="0" applyFont="1" applyFill="1" applyBorder="1" applyAlignment="1" applyProtection="1">
      <alignment horizontal="center" vertical="center"/>
      <protection hidden="1"/>
    </xf>
    <xf numFmtId="0" fontId="48" fillId="0" borderId="24" xfId="0" applyFont="1" applyFill="1" applyBorder="1" applyAlignment="1" applyProtection="1">
      <alignment horizontal="left" vertical="center"/>
      <protection hidden="1"/>
    </xf>
    <xf numFmtId="0" fontId="48" fillId="0" borderId="0" xfId="0" applyFont="1" applyFill="1" applyBorder="1" applyAlignment="1" applyProtection="1">
      <alignment horizontal="left" vertical="center"/>
      <protection hidden="1"/>
    </xf>
    <xf numFmtId="0" fontId="46" fillId="2" borderId="27" xfId="0" applyFont="1" applyFill="1" applyBorder="1" applyAlignment="1" applyProtection="1">
      <alignment horizontal="left" vertical="center"/>
      <protection hidden="1"/>
    </xf>
    <xf numFmtId="0" fontId="46" fillId="2" borderId="28" xfId="0" applyFont="1" applyFill="1" applyBorder="1" applyAlignment="1" applyProtection="1">
      <alignment horizontal="center" vertical="center"/>
      <protection hidden="1"/>
    </xf>
    <xf numFmtId="0" fontId="46" fillId="2" borderId="38" xfId="0" applyFont="1" applyFill="1" applyBorder="1" applyAlignment="1" applyProtection="1">
      <alignment horizontal="center" vertical="center"/>
      <protection hidden="1"/>
    </xf>
    <xf numFmtId="0" fontId="42" fillId="7" borderId="24" xfId="0" applyFont="1" applyFill="1" applyBorder="1" applyAlignment="1" applyProtection="1">
      <alignment horizontal="left" vertical="center"/>
      <protection hidden="1"/>
    </xf>
    <xf numFmtId="0" fontId="42" fillId="0" borderId="24" xfId="0" applyFont="1" applyFill="1" applyBorder="1" applyAlignment="1" applyProtection="1">
      <alignment horizontal="left" vertical="center"/>
      <protection hidden="1"/>
    </xf>
    <xf numFmtId="0" fontId="40" fillId="2" borderId="1" xfId="0" applyFont="1" applyFill="1" applyBorder="1" applyAlignment="1" applyProtection="1">
      <alignment horizontal="center" vertical="center"/>
      <protection hidden="1"/>
    </xf>
    <xf numFmtId="0" fontId="40" fillId="2" borderId="4" xfId="0" applyFont="1" applyFill="1" applyBorder="1" applyAlignment="1" applyProtection="1">
      <alignment horizontal="center" vertical="center"/>
      <protection hidden="1"/>
    </xf>
    <xf numFmtId="0" fontId="50" fillId="0" borderId="24" xfId="0" applyFont="1" applyFill="1" applyBorder="1" applyAlignment="1" applyProtection="1">
      <alignment horizontal="left" vertical="center"/>
      <protection hidden="1"/>
    </xf>
    <xf numFmtId="0" fontId="50" fillId="0" borderId="0" xfId="0" applyFont="1" applyFill="1" applyBorder="1" applyAlignment="1" applyProtection="1">
      <alignment horizontal="left" vertical="center"/>
      <protection hidden="1"/>
    </xf>
    <xf numFmtId="0" fontId="41" fillId="7" borderId="17" xfId="5" applyFont="1" applyFill="1" applyBorder="1" applyAlignment="1" applyProtection="1">
      <alignment horizontal="left" vertical="center" wrapText="1"/>
      <protection hidden="1"/>
    </xf>
    <xf numFmtId="0" fontId="40" fillId="27" borderId="12" xfId="0" applyFont="1" applyFill="1" applyBorder="1" applyAlignment="1" applyProtection="1">
      <alignment horizontal="center" vertical="center"/>
      <protection locked="0" hidden="1"/>
    </xf>
    <xf numFmtId="10" fontId="40" fillId="27" borderId="12" xfId="0" applyNumberFormat="1" applyFont="1" applyFill="1" applyBorder="1" applyAlignment="1" applyProtection="1">
      <alignment horizontal="center" vertical="center"/>
      <protection locked="0" hidden="1"/>
    </xf>
    <xf numFmtId="4" fontId="15" fillId="12" borderId="12" xfId="1" applyNumberFormat="1" applyFont="1" applyFill="1" applyBorder="1" applyAlignment="1" applyProtection="1">
      <alignment horizontal="center" vertical="center"/>
      <protection hidden="1"/>
    </xf>
    <xf numFmtId="0" fontId="41" fillId="7" borderId="12" xfId="5" applyFont="1" applyFill="1" applyBorder="1" applyAlignment="1" applyProtection="1">
      <alignment horizontal="left" vertical="center" wrapText="1"/>
      <protection hidden="1"/>
    </xf>
    <xf numFmtId="4" fontId="40" fillId="2" borderId="1" xfId="0" applyNumberFormat="1" applyFont="1" applyFill="1" applyBorder="1" applyAlignment="1" applyProtection="1">
      <alignment horizontal="center" vertical="center"/>
      <protection hidden="1"/>
    </xf>
    <xf numFmtId="0" fontId="40" fillId="2" borderId="16" xfId="0" applyFont="1" applyFill="1" applyBorder="1" applyAlignment="1" applyProtection="1">
      <alignment horizontal="center" vertical="center"/>
      <protection hidden="1"/>
    </xf>
    <xf numFmtId="9" fontId="40" fillId="2" borderId="16" xfId="6" applyFont="1" applyFill="1" applyBorder="1" applyAlignment="1" applyProtection="1">
      <alignment horizontal="center" vertical="center"/>
      <protection hidden="1"/>
    </xf>
    <xf numFmtId="0" fontId="40" fillId="2" borderId="2" xfId="0" applyFont="1" applyFill="1" applyBorder="1" applyAlignment="1" applyProtection="1">
      <alignment horizontal="center" vertical="center"/>
      <protection hidden="1"/>
    </xf>
    <xf numFmtId="0" fontId="49" fillId="9" borderId="22" xfId="0" applyFont="1" applyFill="1" applyBorder="1" applyAlignment="1" applyProtection="1">
      <alignment horizontal="left" vertical="center"/>
      <protection hidden="1"/>
    </xf>
    <xf numFmtId="0" fontId="41" fillId="2" borderId="16" xfId="0" applyFont="1" applyFill="1" applyBorder="1" applyAlignment="1" applyProtection="1">
      <alignment horizontal="center" vertical="center"/>
      <protection hidden="1"/>
    </xf>
    <xf numFmtId="0" fontId="41" fillId="0" borderId="0" xfId="0" applyFont="1" applyFill="1" applyBorder="1" applyAlignment="1" applyProtection="1">
      <alignment horizontal="center" vertical="center"/>
      <protection hidden="1"/>
    </xf>
    <xf numFmtId="9" fontId="41" fillId="0" borderId="0" xfId="6" applyFont="1" applyFill="1" applyBorder="1" applyAlignment="1" applyProtection="1">
      <alignment horizontal="center" vertical="center"/>
      <protection hidden="1"/>
    </xf>
    <xf numFmtId="1" fontId="40" fillId="0" borderId="0" xfId="0" applyNumberFormat="1" applyFont="1" applyFill="1" applyBorder="1" applyAlignment="1" applyProtection="1">
      <alignment horizontal="center" vertical="center"/>
      <protection hidden="1"/>
    </xf>
    <xf numFmtId="0" fontId="46" fillId="10" borderId="24" xfId="0" applyFont="1" applyFill="1" applyBorder="1" applyAlignment="1" applyProtection="1">
      <alignment horizontal="left" vertical="center"/>
      <protection hidden="1"/>
    </xf>
    <xf numFmtId="0" fontId="46" fillId="10" borderId="25" xfId="0" applyFont="1" applyFill="1" applyBorder="1" applyAlignment="1" applyProtection="1">
      <alignment horizontal="left" vertical="center"/>
      <protection hidden="1"/>
    </xf>
    <xf numFmtId="1" fontId="40" fillId="0" borderId="24" xfId="0" applyNumberFormat="1" applyFont="1" applyFill="1" applyBorder="1" applyAlignment="1" applyProtection="1">
      <alignment horizontal="center" vertical="center"/>
      <protection hidden="1"/>
    </xf>
    <xf numFmtId="0" fontId="42" fillId="0" borderId="0" xfId="0" applyFont="1" applyAlignment="1" applyProtection="1">
      <alignment horizontal="left" vertical="center"/>
      <protection hidden="1"/>
    </xf>
    <xf numFmtId="0" fontId="41" fillId="7" borderId="23" xfId="5" applyFont="1" applyFill="1" applyBorder="1" applyAlignment="1" applyProtection="1">
      <alignment horizontal="left" vertical="center" wrapText="1"/>
      <protection locked="0" hidden="1"/>
    </xf>
    <xf numFmtId="0" fontId="40" fillId="27" borderId="23" xfId="0" applyFont="1" applyFill="1" applyBorder="1" applyAlignment="1" applyProtection="1">
      <alignment horizontal="center" vertical="center"/>
      <protection locked="0" hidden="1"/>
    </xf>
    <xf numFmtId="10" fontId="40" fillId="27" borderId="23" xfId="0" applyNumberFormat="1" applyFont="1" applyFill="1" applyBorder="1" applyAlignment="1" applyProtection="1">
      <alignment horizontal="center" vertical="center"/>
      <protection locked="0" hidden="1"/>
    </xf>
    <xf numFmtId="4" fontId="15" fillId="12" borderId="23" xfId="1" applyNumberFormat="1" applyFont="1" applyFill="1" applyBorder="1" applyAlignment="1" applyProtection="1">
      <alignment horizontal="center" vertical="center"/>
      <protection hidden="1"/>
    </xf>
    <xf numFmtId="0" fontId="50" fillId="0" borderId="15" xfId="0" applyFont="1" applyFill="1" applyBorder="1" applyAlignment="1" applyProtection="1">
      <alignment horizontal="left" vertical="center"/>
      <protection hidden="1"/>
    </xf>
    <xf numFmtId="0" fontId="49" fillId="9" borderId="1" xfId="0" applyFont="1" applyFill="1" applyBorder="1" applyAlignment="1" applyProtection="1">
      <alignment horizontal="left" vertical="center"/>
      <protection hidden="1"/>
    </xf>
    <xf numFmtId="9" fontId="40" fillId="2" borderId="1" xfId="6" applyFont="1" applyFill="1" applyBorder="1" applyAlignment="1" applyProtection="1">
      <alignment horizontal="center" vertical="center"/>
      <protection hidden="1"/>
    </xf>
    <xf numFmtId="168" fontId="21" fillId="21" borderId="12" xfId="9" applyNumberFormat="1" applyFont="1" applyFill="1" applyBorder="1" applyAlignment="1" applyProtection="1">
      <alignment horizontal="center" vertical="center"/>
      <protection hidden="1"/>
    </xf>
    <xf numFmtId="168" fontId="21" fillId="21" borderId="12" xfId="10" applyNumberFormat="1" applyFont="1" applyFill="1" applyBorder="1" applyAlignment="1" applyProtection="1">
      <alignment horizontal="center" wrapText="1"/>
      <protection hidden="1"/>
    </xf>
    <xf numFmtId="168" fontId="21" fillId="21" borderId="12" xfId="9" applyNumberFormat="1" applyFont="1" applyFill="1" applyBorder="1" applyAlignment="1" applyProtection="1">
      <alignment horizontal="center" vertical="center" wrapText="1"/>
      <protection hidden="1"/>
    </xf>
    <xf numFmtId="168" fontId="21" fillId="21" borderId="12" xfId="11" applyNumberFormat="1" applyFont="1" applyFill="1" applyBorder="1" applyAlignment="1" applyProtection="1">
      <alignment horizontal="center" vertical="center"/>
      <protection hidden="1"/>
    </xf>
    <xf numFmtId="168" fontId="21" fillId="21" borderId="12" xfId="8" applyNumberFormat="1" applyFont="1" applyFill="1" applyBorder="1" applyAlignment="1" applyProtection="1">
      <alignment horizontal="center" vertical="center" wrapText="1"/>
      <protection hidden="1"/>
    </xf>
    <xf numFmtId="168" fontId="21" fillId="21" borderId="12" xfId="8" applyNumberFormat="1" applyFont="1" applyFill="1" applyBorder="1" applyAlignment="1" applyProtection="1">
      <alignment horizontal="center" vertical="center"/>
      <protection hidden="1"/>
    </xf>
    <xf numFmtId="168" fontId="21" fillId="21" borderId="23" xfId="8" applyNumberFormat="1" applyFont="1" applyFill="1" applyBorder="1" applyAlignment="1" applyProtection="1">
      <alignment horizontal="center" vertical="center" wrapText="1"/>
      <protection hidden="1"/>
    </xf>
    <xf numFmtId="169" fontId="28" fillId="12" borderId="12" xfId="5" applyNumberFormat="1" applyFont="1" applyFill="1" applyBorder="1" applyAlignment="1" applyProtection="1">
      <alignment horizontal="center" vertical="center" wrapText="1"/>
      <protection hidden="1"/>
    </xf>
    <xf numFmtId="9" fontId="7" fillId="30" borderId="10" xfId="7" applyFont="1" applyFill="1" applyBorder="1" applyAlignment="1" applyProtection="1">
      <alignment horizontal="center" vertical="center"/>
      <protection hidden="1"/>
    </xf>
    <xf numFmtId="9" fontId="7" fillId="5" borderId="10" xfId="7" applyFont="1" applyFill="1" applyBorder="1" applyAlignment="1" applyProtection="1">
      <alignment horizontal="center" vertical="center"/>
      <protection hidden="1"/>
    </xf>
    <xf numFmtId="168" fontId="52" fillId="0" borderId="11" xfId="9" applyNumberFormat="1" applyFont="1" applyFill="1" applyBorder="1" applyAlignment="1" applyProtection="1">
      <alignment horizontal="center" vertical="center"/>
      <protection hidden="1"/>
    </xf>
    <xf numFmtId="4" fontId="40" fillId="27" borderId="12" xfId="0" applyNumberFormat="1" applyFont="1" applyFill="1" applyBorder="1" applyAlignment="1" applyProtection="1">
      <alignment horizontal="center" vertical="center"/>
      <protection locked="0" hidden="1"/>
    </xf>
    <xf numFmtId="4" fontId="40" fillId="2" borderId="16" xfId="0" applyNumberFormat="1" applyFont="1" applyFill="1" applyBorder="1" applyAlignment="1" applyProtection="1">
      <alignment horizontal="center" vertical="center"/>
      <protection hidden="1"/>
    </xf>
    <xf numFmtId="0" fontId="41" fillId="8" borderId="16" xfId="0" applyFont="1" applyFill="1" applyBorder="1" applyAlignment="1" applyProtection="1">
      <alignment horizontal="center" vertical="center"/>
      <protection hidden="1"/>
    </xf>
    <xf numFmtId="0" fontId="54" fillId="7" borderId="12" xfId="5" applyFont="1" applyFill="1" applyBorder="1" applyAlignment="1" applyProtection="1">
      <alignment horizontal="center" vertical="center" wrapText="1"/>
      <protection locked="0" hidden="1"/>
    </xf>
    <xf numFmtId="0" fontId="53" fillId="4" borderId="12" xfId="5" applyFont="1" applyFill="1" applyBorder="1" applyAlignment="1" applyProtection="1">
      <alignment horizontal="center" vertical="center" wrapText="1"/>
      <protection hidden="1"/>
    </xf>
    <xf numFmtId="0" fontId="15" fillId="0" borderId="0" xfId="0" applyFont="1" applyBorder="1" applyAlignment="1" applyProtection="1">
      <alignment horizontal="left" vertical="top" wrapText="1"/>
      <protection hidden="1"/>
    </xf>
    <xf numFmtId="0" fontId="15" fillId="7" borderId="10" xfId="0" applyFont="1" applyFill="1" applyBorder="1" applyAlignment="1" applyProtection="1">
      <alignment horizontal="left" vertical="center" indent="1"/>
      <protection hidden="1"/>
    </xf>
    <xf numFmtId="0" fontId="15" fillId="7" borderId="9" xfId="0" applyFont="1" applyFill="1" applyBorder="1" applyAlignment="1" applyProtection="1">
      <alignment horizontal="left" vertical="center" indent="1"/>
      <protection hidden="1"/>
    </xf>
    <xf numFmtId="0" fontId="15" fillId="7" borderId="7" xfId="0" applyFont="1" applyFill="1" applyBorder="1" applyAlignment="1" applyProtection="1">
      <alignment horizontal="left" vertical="center" indent="1"/>
      <protection hidden="1"/>
    </xf>
    <xf numFmtId="0" fontId="15" fillId="7" borderId="8" xfId="0" applyFont="1" applyFill="1" applyBorder="1" applyAlignment="1" applyProtection="1">
      <alignment horizontal="left" vertical="center" indent="1"/>
      <protection hidden="1"/>
    </xf>
    <xf numFmtId="0" fontId="17" fillId="7" borderId="11" xfId="0" applyFont="1" applyFill="1" applyBorder="1" applyAlignment="1" applyProtection="1">
      <alignment horizontal="left" vertical="center" indent="1"/>
      <protection hidden="1"/>
    </xf>
    <xf numFmtId="0" fontId="17" fillId="7" borderId="7" xfId="0" applyFont="1" applyFill="1" applyBorder="1" applyAlignment="1" applyProtection="1">
      <alignment horizontal="left" vertical="center" indent="1"/>
      <protection hidden="1"/>
    </xf>
    <xf numFmtId="0" fontId="17" fillId="7" borderId="8" xfId="0" applyFont="1" applyFill="1" applyBorder="1" applyAlignment="1" applyProtection="1">
      <alignment horizontal="left" vertical="center" indent="1"/>
      <protection hidden="1"/>
    </xf>
    <xf numFmtId="0" fontId="12" fillId="18" borderId="5" xfId="0" applyFont="1" applyFill="1" applyBorder="1" applyAlignment="1" applyProtection="1">
      <alignment horizontal="left" vertical="center"/>
      <protection hidden="1"/>
    </xf>
    <xf numFmtId="0" fontId="12" fillId="18" borderId="6" xfId="0" applyFont="1" applyFill="1" applyBorder="1" applyAlignment="1" applyProtection="1">
      <alignment horizontal="left" vertical="center"/>
      <protection hidden="1"/>
    </xf>
    <xf numFmtId="0" fontId="12" fillId="19" borderId="7" xfId="0" applyFont="1" applyFill="1" applyBorder="1" applyAlignment="1" applyProtection="1">
      <alignment horizontal="center" vertical="center"/>
      <protection hidden="1"/>
    </xf>
    <xf numFmtId="0" fontId="12" fillId="19" borderId="8" xfId="0" applyFont="1" applyFill="1" applyBorder="1" applyAlignment="1" applyProtection="1">
      <alignment horizontal="center" vertical="center"/>
      <protection hidden="1"/>
    </xf>
    <xf numFmtId="0" fontId="12" fillId="19" borderId="6" xfId="0" applyFont="1" applyFill="1" applyBorder="1" applyAlignment="1" applyProtection="1">
      <alignment horizontal="center" vertical="center"/>
      <protection hidden="1"/>
    </xf>
    <xf numFmtId="164" fontId="13" fillId="11" borderId="11" xfId="2" applyFont="1" applyFill="1" applyBorder="1" applyAlignment="1" applyProtection="1">
      <alignment horizontal="left" vertical="center"/>
      <protection hidden="1"/>
    </xf>
    <xf numFmtId="164" fontId="13" fillId="11" borderId="7" xfId="2" applyFont="1" applyFill="1" applyBorder="1" applyAlignment="1" applyProtection="1">
      <alignment horizontal="left" vertical="center"/>
      <protection hidden="1"/>
    </xf>
    <xf numFmtId="164" fontId="13" fillId="11" borderId="8" xfId="2" applyFont="1" applyFill="1" applyBorder="1" applyAlignment="1" applyProtection="1">
      <alignment horizontal="left" vertical="center"/>
      <protection hidden="1"/>
    </xf>
    <xf numFmtId="9" fontId="28" fillId="7" borderId="11" xfId="6" applyNumberFormat="1" applyFont="1" applyFill="1" applyBorder="1" applyAlignment="1" applyProtection="1">
      <alignment horizontal="left" vertical="center"/>
      <protection locked="0" hidden="1"/>
    </xf>
    <xf numFmtId="9" fontId="28" fillId="7" borderId="7" xfId="6" applyNumberFormat="1" applyFont="1" applyFill="1" applyBorder="1" applyAlignment="1" applyProtection="1">
      <alignment horizontal="left" vertical="center"/>
      <protection locked="0" hidden="1"/>
    </xf>
    <xf numFmtId="9" fontId="28" fillId="7" borderId="8" xfId="6" applyNumberFormat="1" applyFont="1" applyFill="1" applyBorder="1" applyAlignment="1" applyProtection="1">
      <alignment horizontal="left" vertical="center"/>
      <protection locked="0" hidden="1"/>
    </xf>
    <xf numFmtId="0" fontId="28" fillId="7" borderId="11" xfId="5" applyFont="1" applyFill="1" applyBorder="1" applyAlignment="1" applyProtection="1">
      <alignment horizontal="left" vertical="center"/>
      <protection locked="0" hidden="1"/>
    </xf>
    <xf numFmtId="0" fontId="28" fillId="7" borderId="8" xfId="5" applyFont="1" applyFill="1" applyBorder="1" applyAlignment="1" applyProtection="1">
      <alignment horizontal="left" vertical="center"/>
      <protection locked="0" hidden="1"/>
    </xf>
    <xf numFmtId="0" fontId="28" fillId="7" borderId="11" xfId="0" applyFont="1" applyFill="1" applyBorder="1" applyAlignment="1" applyProtection="1">
      <alignment horizontal="left" vertical="center"/>
      <protection locked="0" hidden="1"/>
    </xf>
    <xf numFmtId="0" fontId="28" fillId="7" borderId="7" xfId="0" applyFont="1" applyFill="1" applyBorder="1" applyAlignment="1" applyProtection="1">
      <alignment horizontal="left" vertical="center"/>
      <protection locked="0" hidden="1"/>
    </xf>
    <xf numFmtId="0" fontId="28" fillId="7" borderId="8" xfId="0" applyFont="1" applyFill="1" applyBorder="1" applyAlignment="1" applyProtection="1">
      <alignment horizontal="left" vertical="center"/>
      <protection locked="0" hidden="1"/>
    </xf>
    <xf numFmtId="14" fontId="28" fillId="7" borderId="11" xfId="6" applyNumberFormat="1" applyFont="1" applyFill="1" applyBorder="1" applyAlignment="1" applyProtection="1">
      <alignment horizontal="left" vertical="center" wrapText="1"/>
      <protection locked="0" hidden="1"/>
    </xf>
    <xf numFmtId="14" fontId="28" fillId="7" borderId="7" xfId="6" applyNumberFormat="1" applyFont="1" applyFill="1" applyBorder="1" applyAlignment="1" applyProtection="1">
      <alignment horizontal="left" vertical="center" wrapText="1"/>
      <protection locked="0" hidden="1"/>
    </xf>
    <xf numFmtId="14" fontId="28" fillId="7" borderId="8" xfId="6" applyNumberFormat="1" applyFont="1" applyFill="1" applyBorder="1" applyAlignment="1" applyProtection="1">
      <alignment horizontal="left" vertical="center" wrapText="1"/>
      <protection locked="0" hidden="1"/>
    </xf>
    <xf numFmtId="0" fontId="40" fillId="27" borderId="32" xfId="0" applyFont="1" applyFill="1" applyBorder="1" applyAlignment="1" applyProtection="1">
      <alignment horizontal="left" vertical="center"/>
      <protection locked="0" hidden="1"/>
    </xf>
    <xf numFmtId="0" fontId="49" fillId="9" borderId="22" xfId="0" applyFont="1" applyFill="1" applyBorder="1" applyAlignment="1" applyProtection="1">
      <alignment horizontal="left" vertical="center"/>
      <protection hidden="1"/>
    </xf>
    <xf numFmtId="0" fontId="49" fillId="9" borderId="16" xfId="0" applyFont="1" applyFill="1" applyBorder="1" applyAlignment="1" applyProtection="1">
      <alignment horizontal="left" vertical="center"/>
      <protection hidden="1"/>
    </xf>
    <xf numFmtId="0" fontId="49" fillId="9" borderId="2" xfId="0" applyFont="1" applyFill="1" applyBorder="1" applyAlignment="1" applyProtection="1">
      <alignment horizontal="left" vertical="center"/>
      <protection hidden="1"/>
    </xf>
    <xf numFmtId="0" fontId="15" fillId="12" borderId="41" xfId="0" applyFont="1" applyFill="1" applyBorder="1" applyAlignment="1" applyProtection="1">
      <alignment horizontal="left" vertical="center"/>
      <protection hidden="1"/>
    </xf>
    <xf numFmtId="0" fontId="15" fillId="12" borderId="42" xfId="0" applyFont="1" applyFill="1" applyBorder="1" applyAlignment="1" applyProtection="1">
      <alignment horizontal="left" vertical="center"/>
      <protection hidden="1"/>
    </xf>
    <xf numFmtId="0" fontId="15" fillId="12" borderId="43" xfId="0" applyFont="1" applyFill="1" applyBorder="1" applyAlignment="1" applyProtection="1">
      <alignment horizontal="left" vertical="center"/>
      <protection hidden="1"/>
    </xf>
    <xf numFmtId="0" fontId="44" fillId="29" borderId="0" xfId="0" applyFont="1" applyFill="1" applyBorder="1" applyAlignment="1" applyProtection="1">
      <alignment horizontal="center" vertical="center"/>
      <protection hidden="1"/>
    </xf>
    <xf numFmtId="0" fontId="44" fillId="29" borderId="13" xfId="0" applyFont="1" applyFill="1" applyBorder="1" applyAlignment="1" applyProtection="1">
      <alignment horizontal="center" vertical="center"/>
      <protection hidden="1"/>
    </xf>
    <xf numFmtId="0" fontId="15" fillId="5" borderId="32" xfId="0" applyFont="1" applyFill="1" applyBorder="1" applyAlignment="1" applyProtection="1">
      <alignment horizontal="left" vertical="center"/>
      <protection hidden="1"/>
    </xf>
    <xf numFmtId="0" fontId="15" fillId="3" borderId="32" xfId="0" applyFont="1" applyFill="1" applyBorder="1" applyAlignment="1" applyProtection="1">
      <alignment horizontal="left" vertical="center"/>
      <protection hidden="1"/>
    </xf>
    <xf numFmtId="0" fontId="15" fillId="6" borderId="32" xfId="0" applyFont="1" applyFill="1" applyBorder="1" applyAlignment="1" applyProtection="1">
      <alignment horizontal="left" vertical="center"/>
      <protection hidden="1"/>
    </xf>
    <xf numFmtId="0" fontId="44" fillId="29" borderId="0" xfId="0" applyFont="1" applyFill="1" applyBorder="1" applyAlignment="1" applyProtection="1">
      <alignment horizontal="left" vertical="center"/>
      <protection hidden="1"/>
    </xf>
    <xf numFmtId="0" fontId="46" fillId="3" borderId="18" xfId="0" applyFont="1" applyFill="1" applyBorder="1" applyAlignment="1" applyProtection="1">
      <alignment horizontal="center" vertical="center"/>
      <protection hidden="1"/>
    </xf>
    <xf numFmtId="0" fontId="46" fillId="3" borderId="19" xfId="0" applyFont="1" applyFill="1" applyBorder="1" applyAlignment="1" applyProtection="1">
      <alignment horizontal="center" vertical="center"/>
      <protection hidden="1"/>
    </xf>
    <xf numFmtId="0" fontId="46" fillId="3" borderId="20" xfId="0" applyFont="1" applyFill="1" applyBorder="1" applyAlignment="1" applyProtection="1">
      <alignment horizontal="center" vertical="center"/>
      <protection hidden="1"/>
    </xf>
    <xf numFmtId="0" fontId="46" fillId="5" borderId="21" xfId="0" applyFont="1" applyFill="1" applyBorder="1" applyAlignment="1" applyProtection="1">
      <alignment horizontal="center" vertical="center"/>
      <protection hidden="1"/>
    </xf>
    <xf numFmtId="0" fontId="46" fillId="5" borderId="19" xfId="0" applyFont="1" applyFill="1" applyBorder="1" applyAlignment="1" applyProtection="1">
      <alignment horizontal="center" vertical="center"/>
      <protection hidden="1"/>
    </xf>
    <xf numFmtId="0" fontId="46" fillId="5" borderId="20" xfId="0" applyFont="1" applyFill="1" applyBorder="1" applyAlignment="1" applyProtection="1">
      <alignment horizontal="center" vertical="center"/>
      <protection hidden="1"/>
    </xf>
    <xf numFmtId="0" fontId="46" fillId="6" borderId="21" xfId="0" applyFont="1" applyFill="1" applyBorder="1" applyAlignment="1" applyProtection="1">
      <alignment horizontal="center" vertical="center"/>
      <protection hidden="1"/>
    </xf>
    <xf numFmtId="0" fontId="46" fillId="6" borderId="19" xfId="0" applyFont="1" applyFill="1" applyBorder="1" applyAlignment="1" applyProtection="1">
      <alignment horizontal="center" vertical="center"/>
      <protection hidden="1"/>
    </xf>
    <xf numFmtId="0" fontId="38" fillId="28" borderId="5" xfId="0" applyFont="1" applyFill="1" applyBorder="1" applyAlignment="1" applyProtection="1">
      <alignment horizontal="left" vertical="center"/>
      <protection hidden="1"/>
    </xf>
    <xf numFmtId="0" fontId="38" fillId="28" borderId="6" xfId="0" applyFont="1" applyFill="1" applyBorder="1" applyAlignment="1" applyProtection="1">
      <alignment horizontal="left" vertical="center"/>
      <protection hidden="1"/>
    </xf>
    <xf numFmtId="0" fontId="46" fillId="6" borderId="34" xfId="0" applyFont="1" applyFill="1" applyBorder="1" applyAlignment="1" applyProtection="1">
      <alignment horizontal="center" vertical="center"/>
      <protection hidden="1"/>
    </xf>
    <xf numFmtId="0" fontId="40" fillId="2" borderId="4" xfId="0" applyFont="1" applyFill="1" applyBorder="1" applyAlignment="1" applyProtection="1">
      <alignment horizontal="center" vertical="center"/>
      <protection hidden="1"/>
    </xf>
    <xf numFmtId="0" fontId="40" fillId="2" borderId="16" xfId="0" applyFont="1" applyFill="1" applyBorder="1" applyAlignment="1" applyProtection="1">
      <alignment horizontal="center" vertical="center"/>
      <protection hidden="1"/>
    </xf>
    <xf numFmtId="0" fontId="40" fillId="2" borderId="2" xfId="0" applyFont="1" applyFill="1" applyBorder="1" applyAlignment="1" applyProtection="1">
      <alignment horizontal="center" vertical="center"/>
      <protection hidden="1"/>
    </xf>
    <xf numFmtId="0" fontId="51" fillId="18" borderId="45" xfId="0" applyFont="1" applyFill="1" applyBorder="1" applyAlignment="1" applyProtection="1">
      <alignment horizontal="left" vertical="center"/>
      <protection hidden="1"/>
    </xf>
    <xf numFmtId="0" fontId="51" fillId="18" borderId="7" xfId="0" applyFont="1" applyFill="1" applyBorder="1" applyAlignment="1" applyProtection="1">
      <alignment horizontal="left" vertical="center"/>
      <protection hidden="1"/>
    </xf>
    <xf numFmtId="0" fontId="41" fillId="27" borderId="32" xfId="0" applyFont="1" applyFill="1" applyBorder="1" applyAlignment="1" applyProtection="1">
      <alignment horizontal="left" vertical="center"/>
      <protection locked="0" hidden="1"/>
    </xf>
    <xf numFmtId="0" fontId="40" fillId="27" borderId="39" xfId="0" applyFont="1" applyFill="1" applyBorder="1" applyAlignment="1" applyProtection="1">
      <alignment horizontal="left" vertical="center"/>
      <protection locked="0" hidden="1"/>
    </xf>
    <xf numFmtId="0" fontId="40" fillId="27" borderId="40" xfId="0" applyFont="1" applyFill="1" applyBorder="1" applyAlignment="1" applyProtection="1">
      <alignment horizontal="left" vertical="center"/>
      <protection locked="0" hidden="1"/>
    </xf>
    <xf numFmtId="0" fontId="46" fillId="3" borderId="33" xfId="0" applyFont="1" applyFill="1" applyBorder="1" applyAlignment="1" applyProtection="1">
      <alignment horizontal="center" vertical="center"/>
      <protection hidden="1"/>
    </xf>
    <xf numFmtId="0" fontId="46" fillId="3" borderId="34" xfId="0" applyFont="1" applyFill="1" applyBorder="1" applyAlignment="1" applyProtection="1">
      <alignment horizontal="center" vertical="center"/>
      <protection hidden="1"/>
    </xf>
    <xf numFmtId="0" fontId="46" fillId="5" borderId="34" xfId="0" applyFont="1" applyFill="1" applyBorder="1" applyAlignment="1" applyProtection="1">
      <alignment horizontal="center" vertical="center"/>
      <protection hidden="1"/>
    </xf>
    <xf numFmtId="0" fontId="46" fillId="3" borderId="5" xfId="0" applyFont="1" applyFill="1" applyBorder="1" applyAlignment="1" applyProtection="1">
      <alignment horizontal="center" vertical="center"/>
      <protection hidden="1"/>
    </xf>
    <xf numFmtId="0" fontId="46" fillId="3" borderId="6" xfId="0" applyFont="1" applyFill="1" applyBorder="1" applyAlignment="1" applyProtection="1">
      <alignment horizontal="center" vertical="center"/>
      <protection hidden="1"/>
    </xf>
    <xf numFmtId="0" fontId="46" fillId="3" borderId="26" xfId="0" applyFont="1" applyFill="1" applyBorder="1" applyAlignment="1" applyProtection="1">
      <alignment horizontal="center" vertical="center"/>
      <protection hidden="1"/>
    </xf>
    <xf numFmtId="0" fontId="46" fillId="5" borderId="31" xfId="0" applyFont="1" applyFill="1" applyBorder="1" applyAlignment="1" applyProtection="1">
      <alignment horizontal="center" vertical="center"/>
      <protection hidden="1"/>
    </xf>
    <xf numFmtId="0" fontId="46" fillId="5" borderId="6" xfId="0" applyFont="1" applyFill="1" applyBorder="1" applyAlignment="1" applyProtection="1">
      <alignment horizontal="center" vertical="center"/>
      <protection hidden="1"/>
    </xf>
    <xf numFmtId="0" fontId="46" fillId="5" borderId="26" xfId="0" applyFont="1" applyFill="1" applyBorder="1" applyAlignment="1" applyProtection="1">
      <alignment horizontal="center" vertical="center"/>
      <protection hidden="1"/>
    </xf>
    <xf numFmtId="0" fontId="46" fillId="6" borderId="31" xfId="0" applyFont="1" applyFill="1" applyBorder="1" applyAlignment="1" applyProtection="1">
      <alignment horizontal="center" vertical="center"/>
      <protection hidden="1"/>
    </xf>
    <xf numFmtId="0" fontId="46" fillId="6" borderId="6" xfId="0" applyFont="1" applyFill="1" applyBorder="1" applyAlignment="1" applyProtection="1">
      <alignment horizontal="center" vertical="center"/>
      <protection hidden="1"/>
    </xf>
  </cellXfs>
  <cellStyles count="14">
    <cellStyle name="Comma [0]" xfId="1" builtinId="6"/>
    <cellStyle name="Comma [0] 2" xfId="2"/>
    <cellStyle name="Comma 2" xfId="8"/>
    <cellStyle name="Comma 2 2" xfId="9"/>
    <cellStyle name="Comma 4" xfId="11"/>
    <cellStyle name="Legal 8½ x 14 in" xfId="3"/>
    <cellStyle name="Legal 8½ x 14 in 3" xfId="4"/>
    <cellStyle name="Normal" xfId="0" builtinId="0"/>
    <cellStyle name="Normal 2 2" xfId="13"/>
    <cellStyle name="Normal 4" xfId="10"/>
    <cellStyle name="Normal_BRIEFING SPEC" xfId="5"/>
    <cellStyle name="Percent" xfId="6" builtinId="5"/>
    <cellStyle name="Percent 2" xfId="12"/>
    <cellStyle name="Percent 3 2" xfId="7"/>
  </cellStyles>
  <dxfs count="10">
    <dxf>
      <font>
        <b/>
        <strike val="0"/>
        <outline val="0"/>
        <shadow val="0"/>
        <u val="none"/>
        <vertAlign val="baseline"/>
        <sz val="11"/>
        <color rgb="FFFF0000"/>
        <name val="Calibri"/>
        <scheme val="minor"/>
      </font>
      <fill>
        <patternFill patternType="none">
          <fgColor indexed="64"/>
          <bgColor auto="1"/>
        </patternFill>
      </fill>
      <alignment horizontal="center" textRotation="0" indent="0" justifyLastLine="0" shrinkToFit="0" readingOrder="0"/>
      <border diagonalUp="0" diagonalDown="0" outline="0">
        <left/>
        <right/>
        <top style="thin">
          <color theme="0" tint="-0.249977111117893"/>
        </top>
        <bottom style="thin">
          <color theme="0" tint="-0.249977111117893"/>
        </bottom>
      </border>
      <protection locked="1" hidden="1"/>
    </dxf>
    <dxf>
      <font>
        <b/>
        <i val="0"/>
        <strike val="0"/>
        <condense val="0"/>
        <extend val="0"/>
        <outline val="0"/>
        <shadow val="0"/>
        <u val="none"/>
        <vertAlign val="baseline"/>
        <sz val="11"/>
        <color rgb="FFFF0000"/>
        <name val="Calibri"/>
        <scheme val="minor"/>
      </font>
      <numFmt numFmtId="168" formatCode="#,##0.0000000_ ;\-#,##0.0000000\ "/>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scheme val="minor"/>
      </font>
      <numFmt numFmtId="168" formatCode="#,##0.0000000_ ;\-#,##0.0000000\ "/>
      <fill>
        <patternFill patternType="solid">
          <fgColor indexed="64"/>
          <bgColor rgb="FFFFFF9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scheme val="minor"/>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strike val="0"/>
        <outline val="0"/>
        <shadow val="0"/>
        <u val="none"/>
        <vertAlign val="baseline"/>
        <sz val="9"/>
        <color auto="1"/>
        <name val="Calibri"/>
        <scheme val="minor"/>
      </font>
      <protection locked="1" hidden="1"/>
    </dxf>
    <dxf>
      <border>
        <bottom style="thin">
          <color theme="0" tint="-0.249977111117893"/>
        </bottom>
      </border>
    </dxf>
    <dxf>
      <font>
        <b/>
        <i val="0"/>
        <strike val="0"/>
        <condense val="0"/>
        <extend val="0"/>
        <outline val="0"/>
        <shadow val="0"/>
        <u val="none"/>
        <vertAlign val="baseline"/>
        <sz val="9"/>
        <color theme="0"/>
        <name val="Calibri"/>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X_Rates" displayName="FX_Rates" ref="A7:E115" totalsRowShown="0" headerRowDxfId="9" dataDxfId="7" headerRowBorderDxfId="8" tableBorderDxfId="6" totalsRowBorderDxfId="5" headerRowCellStyle="Percent 3 2">
  <tableColumns count="5">
    <tableColumn id="1" name="Market" dataDxfId="4"/>
    <tableColumn id="2" name="ISO" dataDxfId="3" dataCellStyle="Comma 2"/>
    <tableColumn id="3" name="Rate" dataDxfId="2" dataCellStyle="Comma 2"/>
    <tableColumn id="5" name="Agency Currency" dataDxfId="1" dataCellStyle="Comma 2">
      <calculatedColumnFormula>IF(ISERROR(MATCH(FX_Rates[[#This Row],[ISO]],Summary!$H$8,0))," ",IF(MATCH(FX_Rates[[#This Row],[ISO]],Summary!$H$8,0),"Agency Currency"))</calculatedColumnFormula>
    </tableColumn>
    <tableColumn id="4" name="Digital Currency" dataDxfId="0">
      <calculatedColumnFormula>IF(ISERROR(MATCH(FX_Rates[[#This Row],[ISO]],Summary!$H$9,0))," ",IF(MATCH(FX_Rates[[#This Row],[ISO]],Summary!$H$9,0),"Digital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15"/>
  <sheetViews>
    <sheetView showGridLines="0" workbookViewId="0">
      <selection activeCell="D20" sqref="D20"/>
    </sheetView>
  </sheetViews>
  <sheetFormatPr defaultColWidth="0" defaultRowHeight="15"/>
  <cols>
    <col min="1" max="2" width="20.42578125" style="98" customWidth="1"/>
    <col min="3" max="3" width="20.42578125" style="107" customWidth="1"/>
    <col min="4" max="5" width="22" style="98" customWidth="1"/>
    <col min="6" max="6" width="19.28515625" style="98" customWidth="1"/>
    <col min="7" max="7" width="44.85546875" style="98" customWidth="1"/>
    <col min="8" max="8" width="28.85546875" style="98" customWidth="1"/>
    <col min="9" max="9" width="21" style="98" customWidth="1"/>
    <col min="10" max="11" width="9.140625" style="98" customWidth="1"/>
    <col min="12" max="14" width="0" style="98" hidden="1" customWidth="1"/>
    <col min="15" max="16384" width="9.140625" style="98" hidden="1"/>
  </cols>
  <sheetData>
    <row r="1" spans="1:15" s="71" customFormat="1" ht="23.25">
      <c r="A1" s="242" t="s">
        <v>197</v>
      </c>
      <c r="B1" s="243"/>
      <c r="C1" s="243"/>
      <c r="D1" s="246" t="s">
        <v>198</v>
      </c>
      <c r="E1" s="246"/>
      <c r="F1" s="246"/>
      <c r="G1" s="244" t="s">
        <v>245</v>
      </c>
      <c r="H1" s="244"/>
      <c r="I1" s="244"/>
      <c r="J1" s="245"/>
    </row>
    <row r="2" spans="1:15" s="80" customFormat="1" ht="23.25">
      <c r="A2" s="72" t="s">
        <v>199</v>
      </c>
      <c r="B2" s="73"/>
      <c r="C2" s="74"/>
      <c r="D2" s="72" t="s">
        <v>200</v>
      </c>
      <c r="E2" s="75"/>
      <c r="F2" s="76"/>
      <c r="G2" s="77">
        <v>42675</v>
      </c>
      <c r="H2" s="78"/>
      <c r="I2" s="78"/>
      <c r="J2" s="79"/>
      <c r="K2" s="71"/>
      <c r="L2" s="71"/>
      <c r="M2" s="71"/>
    </row>
    <row r="3" spans="1:15" s="80" customFormat="1" ht="23.25">
      <c r="A3" s="81" t="str">
        <f>CONCATENATE("Your billing/bid currency is ", Summary!H7)</f>
        <v xml:space="preserve">Your billing/bid currency is </v>
      </c>
      <c r="B3" s="82"/>
      <c r="C3" s="82"/>
      <c r="D3" s="235" t="s">
        <v>201</v>
      </c>
      <c r="E3" s="236"/>
      <c r="F3" s="236"/>
      <c r="G3" s="236"/>
      <c r="H3" s="237"/>
      <c r="I3" s="237"/>
      <c r="J3" s="238"/>
      <c r="K3" s="71"/>
      <c r="L3" s="71"/>
      <c r="M3" s="71"/>
    </row>
    <row r="4" spans="1:15" s="80" customFormat="1" ht="23.25">
      <c r="A4" s="83"/>
      <c r="B4" s="78"/>
      <c r="C4" s="84"/>
      <c r="D4" s="78"/>
      <c r="I4" s="85"/>
      <c r="J4" s="85"/>
      <c r="K4" s="71"/>
      <c r="L4" s="71"/>
      <c r="M4" s="71"/>
    </row>
    <row r="5" spans="1:15" s="91" customFormat="1">
      <c r="A5" s="86" t="str">
        <f>CONCATENATE("How many new currency units do you get for ONE (1) ",Summary!H8,"?")</f>
        <v>How many new currency units do you get for ONE (1) PLN?</v>
      </c>
      <c r="B5" s="87"/>
      <c r="C5" s="87"/>
      <c r="D5" s="88">
        <f>Summary!J8</f>
        <v>0.27372999999999997</v>
      </c>
      <c r="E5" s="89"/>
      <c r="F5" s="90"/>
      <c r="G5" s="239" t="s">
        <v>202</v>
      </c>
      <c r="H5" s="240"/>
      <c r="I5" s="240"/>
      <c r="J5" s="241"/>
    </row>
    <row r="6" spans="1:15" s="80" customFormat="1" ht="23.25">
      <c r="A6" s="83"/>
      <c r="B6" s="78"/>
      <c r="C6" s="84"/>
      <c r="D6" s="78"/>
      <c r="I6" s="85"/>
      <c r="J6" s="85"/>
      <c r="K6" s="71"/>
      <c r="L6" s="71"/>
      <c r="M6" s="71"/>
    </row>
    <row r="7" spans="1:15" s="80" customFormat="1" ht="23.25">
      <c r="A7" s="145" t="s">
        <v>203</v>
      </c>
      <c r="B7" s="146" t="s">
        <v>204</v>
      </c>
      <c r="C7" s="146" t="s">
        <v>205</v>
      </c>
      <c r="D7" s="226" t="s">
        <v>89</v>
      </c>
      <c r="E7" s="227" t="s">
        <v>413</v>
      </c>
      <c r="F7" s="92"/>
      <c r="G7" s="234" t="s">
        <v>233</v>
      </c>
      <c r="H7" s="234"/>
      <c r="I7" s="234"/>
      <c r="J7" s="234"/>
      <c r="K7" s="85"/>
      <c r="L7" s="93"/>
      <c r="M7" s="93"/>
      <c r="N7" s="93"/>
      <c r="O7" s="92"/>
    </row>
    <row r="8" spans="1:15">
      <c r="A8" s="147" t="s">
        <v>246</v>
      </c>
      <c r="B8" s="94" t="s">
        <v>87</v>
      </c>
      <c r="C8" s="218">
        <v>1</v>
      </c>
      <c r="D8" s="228" t="str">
        <f>IF(ISERROR(MATCH(FX_Rates[[#This Row],[ISO]],Summary!$H$8,0))," ",IF(MATCH(FX_Rates[[#This Row],[ISO]],Summary!$H$8,0),"Agency Currency"))</f>
        <v xml:space="preserve"> </v>
      </c>
      <c r="E8" s="228" t="str">
        <f>IF(ISERROR(MATCH(FX_Rates[[#This Row],[ISO]],Summary!$H$9,0))," ",IF(MATCH(FX_Rates[[#This Row],[ISO]],Summary!$H$9,0),"Digital Currency"))</f>
        <v xml:space="preserve"> </v>
      </c>
      <c r="F8" s="95"/>
      <c r="G8" s="234"/>
      <c r="H8" s="234"/>
      <c r="I8" s="234"/>
      <c r="J8" s="234"/>
      <c r="K8" s="96"/>
      <c r="L8" s="96"/>
      <c r="M8" s="97"/>
      <c r="N8" s="97"/>
      <c r="O8" s="97"/>
    </row>
    <row r="9" spans="1:15" s="102" customFormat="1">
      <c r="A9" s="147" t="s">
        <v>91</v>
      </c>
      <c r="B9" s="94" t="s">
        <v>95</v>
      </c>
      <c r="C9" s="219">
        <v>1.1634</v>
      </c>
      <c r="D9" s="228" t="str">
        <f>IF(ISERROR(MATCH(FX_Rates[[#This Row],[ISO]],Summary!$H$8,0))," ",IF(MATCH(FX_Rates[[#This Row],[ISO]],Summary!$H$8,0),"Agency Currency"))</f>
        <v xml:space="preserve"> </v>
      </c>
      <c r="E9" s="228" t="str">
        <f>IF(ISERROR(MATCH(FX_Rates[[#This Row],[ISO]],Summary!$H$9,0))," ",IF(MATCH(FX_Rates[[#This Row],[ISO]],Summary!$H$9,0),"Digital Currency"))</f>
        <v>Digital Currency</v>
      </c>
      <c r="F9" s="99"/>
      <c r="G9" s="234"/>
      <c r="H9" s="234"/>
      <c r="I9" s="234"/>
      <c r="J9" s="234"/>
      <c r="K9" s="100"/>
      <c r="L9" s="100"/>
      <c r="M9" s="101"/>
      <c r="N9" s="101"/>
      <c r="O9" s="101"/>
    </row>
    <row r="10" spans="1:15" s="102" customFormat="1">
      <c r="A10" s="147" t="s">
        <v>247</v>
      </c>
      <c r="B10" s="94" t="s">
        <v>248</v>
      </c>
      <c r="C10" s="219">
        <v>8.7168799999999998E-3</v>
      </c>
      <c r="D10" s="228" t="str">
        <f>IF(ISERROR(MATCH(FX_Rates[[#This Row],[ISO]],Summary!$H$8,0))," ",IF(MATCH(FX_Rates[[#This Row],[ISO]],Summary!$H$8,0),"Agency Currency"))</f>
        <v xml:space="preserve"> </v>
      </c>
      <c r="E10" s="228" t="str">
        <f>IF(ISERROR(MATCH(FX_Rates[[#This Row],[ISO]],Summary!$H$9,0))," ",IF(MATCH(FX_Rates[[#This Row],[ISO]],Summary!$H$9,0),"Digital Currency"))</f>
        <v xml:space="preserve"> </v>
      </c>
      <c r="F10" s="99"/>
      <c r="G10" s="234"/>
      <c r="H10" s="234"/>
      <c r="I10" s="234"/>
      <c r="J10" s="234"/>
      <c r="K10" s="100"/>
      <c r="L10" s="100"/>
      <c r="M10" s="101"/>
      <c r="N10" s="101"/>
      <c r="O10" s="101"/>
    </row>
    <row r="11" spans="1:15" s="102" customFormat="1">
      <c r="A11" s="147" t="s">
        <v>249</v>
      </c>
      <c r="B11" s="94" t="s">
        <v>250</v>
      </c>
      <c r="C11" s="218">
        <v>8.6800000000000002E-3</v>
      </c>
      <c r="D11" s="228" t="str">
        <f>IF(ISERROR(MATCH(FX_Rates[[#This Row],[ISO]],Summary!$H$8,0))," ",IF(MATCH(FX_Rates[[#This Row],[ISO]],Summary!$H$8,0),"Agency Currency"))</f>
        <v xml:space="preserve"> </v>
      </c>
      <c r="E11" s="228" t="str">
        <f>IF(ISERROR(MATCH(FX_Rates[[#This Row],[ISO]],Summary!$H$9,0))," ",IF(MATCH(FX_Rates[[#This Row],[ISO]],Summary!$H$9,0),"Digital Currency"))</f>
        <v xml:space="preserve"> </v>
      </c>
      <c r="F11" s="99"/>
      <c r="G11" s="234"/>
      <c r="H11" s="234"/>
      <c r="I11" s="234"/>
      <c r="J11" s="234"/>
      <c r="K11" s="100"/>
      <c r="L11" s="100"/>
      <c r="M11" s="101"/>
      <c r="N11" s="101"/>
      <c r="O11" s="101"/>
    </row>
    <row r="12" spans="1:15" s="102" customFormat="1">
      <c r="A12" s="147" t="s">
        <v>251</v>
      </c>
      <c r="B12" s="94" t="s">
        <v>252</v>
      </c>
      <c r="C12" s="220">
        <v>5.9500000000000004E-3</v>
      </c>
      <c r="D12" s="228" t="str">
        <f>IF(ISERROR(MATCH(FX_Rates[[#This Row],[ISO]],Summary!$H$8,0))," ",IF(MATCH(FX_Rates[[#This Row],[ISO]],Summary!$H$8,0),"Agency Currency"))</f>
        <v xml:space="preserve"> </v>
      </c>
      <c r="E12" s="228" t="str">
        <f>IF(ISERROR(MATCH(FX_Rates[[#This Row],[ISO]],Summary!$H$9,0))," ",IF(MATCH(FX_Rates[[#This Row],[ISO]],Summary!$H$9,0),"Digital Currency"))</f>
        <v xml:space="preserve"> </v>
      </c>
      <c r="F12" s="99"/>
      <c r="G12" s="234"/>
      <c r="H12" s="234"/>
      <c r="I12" s="234"/>
      <c r="J12" s="234"/>
      <c r="K12" s="100"/>
      <c r="L12" s="100"/>
      <c r="M12" s="101"/>
      <c r="N12" s="101"/>
      <c r="O12" s="101"/>
    </row>
    <row r="13" spans="1:15" s="102" customFormat="1">
      <c r="A13" s="147" t="s">
        <v>253</v>
      </c>
      <c r="B13" s="94" t="s">
        <v>99</v>
      </c>
      <c r="C13" s="220">
        <v>5.6509999999999998E-2</v>
      </c>
      <c r="D13" s="228" t="str">
        <f>IF(ISERROR(MATCH(FX_Rates[[#This Row],[ISO]],Summary!$H$8,0))," ",IF(MATCH(FX_Rates[[#This Row],[ISO]],Summary!$H$8,0),"Agency Currency"))</f>
        <v xml:space="preserve"> </v>
      </c>
      <c r="E13" s="228" t="str">
        <f>IF(ISERROR(MATCH(FX_Rates[[#This Row],[ISO]],Summary!$H$9,0))," ",IF(MATCH(FX_Rates[[#This Row],[ISO]],Summary!$H$9,0),"Digital Currency"))</f>
        <v xml:space="preserve"> </v>
      </c>
      <c r="F13" s="99"/>
      <c r="G13" s="234"/>
      <c r="H13" s="234"/>
      <c r="I13" s="234"/>
      <c r="J13" s="234"/>
      <c r="K13" s="100"/>
      <c r="L13" s="100"/>
      <c r="M13" s="101"/>
      <c r="N13" s="101"/>
      <c r="O13" s="101"/>
    </row>
    <row r="14" spans="1:15" s="102" customFormat="1">
      <c r="A14" s="147" t="s">
        <v>254</v>
      </c>
      <c r="B14" s="94" t="s">
        <v>255</v>
      </c>
      <c r="C14" s="219">
        <v>2.0747700000000001E-3</v>
      </c>
      <c r="D14" s="228" t="str">
        <f>IF(ISERROR(MATCH(FX_Rates[[#This Row],[ISO]],Summary!$H$8,0))," ",IF(MATCH(FX_Rates[[#This Row],[ISO]],Summary!$H$8,0),"Agency Currency"))</f>
        <v xml:space="preserve"> </v>
      </c>
      <c r="E14" s="228" t="str">
        <f>IF(ISERROR(MATCH(FX_Rates[[#This Row],[ISO]],Summary!$H$9,0))," ",IF(MATCH(FX_Rates[[#This Row],[ISO]],Summary!$H$9,0),"Digital Currency"))</f>
        <v xml:space="preserve"> </v>
      </c>
      <c r="F14" s="99"/>
      <c r="G14" s="234"/>
      <c r="H14" s="234"/>
      <c r="I14" s="234"/>
      <c r="J14" s="234"/>
      <c r="K14" s="100"/>
      <c r="L14" s="100"/>
      <c r="M14" s="101"/>
      <c r="N14" s="101"/>
      <c r="O14" s="101"/>
    </row>
    <row r="15" spans="1:15" s="102" customFormat="1">
      <c r="A15" s="147" t="s">
        <v>256</v>
      </c>
      <c r="B15" s="94" t="s">
        <v>92</v>
      </c>
      <c r="C15" s="219">
        <v>0.76780000000000004</v>
      </c>
      <c r="D15" s="228" t="str">
        <f>IF(ISERROR(MATCH(FX_Rates[[#This Row],[ISO]],Summary!$H$8,0))," ",IF(MATCH(FX_Rates[[#This Row],[ISO]],Summary!$H$8,0),"Agency Currency"))</f>
        <v xml:space="preserve"> </v>
      </c>
      <c r="E15" s="228" t="str">
        <f>IF(ISERROR(MATCH(FX_Rates[[#This Row],[ISO]],Summary!$H$9,0))," ",IF(MATCH(FX_Rates[[#This Row],[ISO]],Summary!$H$9,0),"Digital Currency"))</f>
        <v xml:space="preserve"> </v>
      </c>
      <c r="F15" s="99"/>
      <c r="G15" s="234"/>
      <c r="H15" s="234"/>
      <c r="I15" s="234"/>
      <c r="J15" s="234"/>
      <c r="K15" s="100"/>
      <c r="L15" s="100"/>
      <c r="M15" s="101"/>
      <c r="N15" s="101"/>
      <c r="O15" s="101"/>
    </row>
    <row r="16" spans="1:15" s="102" customFormat="1">
      <c r="A16" s="147" t="s">
        <v>257</v>
      </c>
      <c r="B16" s="94" t="s">
        <v>258</v>
      </c>
      <c r="C16" s="219">
        <v>1.1752999999999999E-4</v>
      </c>
      <c r="D16" s="228" t="str">
        <f>IF(ISERROR(MATCH(FX_Rates[[#This Row],[ISO]],Summary!$H$8,0))," ",IF(MATCH(FX_Rates[[#This Row],[ISO]],Summary!$H$8,0),"Agency Currency"))</f>
        <v xml:space="preserve"> </v>
      </c>
      <c r="E16" s="228" t="str">
        <f>IF(ISERROR(MATCH(FX_Rates[[#This Row],[ISO]],Summary!$H$9,0))," ",IF(MATCH(FX_Rates[[#This Row],[ISO]],Summary!$H$9,0),"Digital Currency"))</f>
        <v xml:space="preserve"> </v>
      </c>
      <c r="F16" s="99"/>
      <c r="G16" s="234"/>
      <c r="H16" s="234"/>
      <c r="I16" s="234"/>
      <c r="J16" s="234"/>
      <c r="K16" s="100"/>
      <c r="L16" s="100"/>
      <c r="M16" s="101"/>
      <c r="N16" s="101"/>
      <c r="O16" s="101"/>
    </row>
    <row r="17" spans="1:15" s="102" customFormat="1">
      <c r="A17" s="147" t="s">
        <v>259</v>
      </c>
      <c r="B17" s="94" t="s">
        <v>260</v>
      </c>
      <c r="C17" s="219">
        <v>0.58816610000000003</v>
      </c>
      <c r="D17" s="228" t="str">
        <f>IF(ISERROR(MATCH(FX_Rates[[#This Row],[ISO]],Summary!$H$8,0))," ",IF(MATCH(FX_Rates[[#This Row],[ISO]],Summary!$H$8,0),"Agency Currency"))</f>
        <v xml:space="preserve"> </v>
      </c>
      <c r="E17" s="228" t="str">
        <f>IF(ISERROR(MATCH(FX_Rates[[#This Row],[ISO]],Summary!$H$9,0))," ",IF(MATCH(FX_Rates[[#This Row],[ISO]],Summary!$H$9,0),"Digital Currency"))</f>
        <v xml:space="preserve"> </v>
      </c>
      <c r="F17" s="99"/>
      <c r="G17" s="234"/>
      <c r="H17" s="234"/>
      <c r="I17" s="234"/>
      <c r="J17" s="234"/>
      <c r="K17" s="100"/>
      <c r="L17" s="100"/>
      <c r="M17" s="101"/>
      <c r="N17" s="101"/>
      <c r="O17" s="101"/>
    </row>
    <row r="18" spans="1:15" s="102" customFormat="1">
      <c r="A18" s="147" t="s">
        <v>261</v>
      </c>
      <c r="B18" s="94" t="s">
        <v>262</v>
      </c>
      <c r="C18" s="219">
        <v>2.6510400000000001</v>
      </c>
      <c r="D18" s="228" t="str">
        <f>IF(ISERROR(MATCH(FX_Rates[[#This Row],[ISO]],Summary!$H$8,0))," ",IF(MATCH(FX_Rates[[#This Row],[ISO]],Summary!$H$8,0),"Agency Currency"))</f>
        <v xml:space="preserve"> </v>
      </c>
      <c r="E18" s="228" t="str">
        <f>IF(ISERROR(MATCH(FX_Rates[[#This Row],[ISO]],Summary!$H$9,0))," ",IF(MATCH(FX_Rates[[#This Row],[ISO]],Summary!$H$9,0),"Digital Currency"))</f>
        <v xml:space="preserve"> </v>
      </c>
      <c r="F18" s="99"/>
      <c r="G18" s="234"/>
      <c r="H18" s="234"/>
      <c r="I18" s="234"/>
      <c r="J18" s="234"/>
      <c r="K18" s="100"/>
      <c r="L18" s="100"/>
      <c r="M18" s="101"/>
      <c r="N18" s="101"/>
      <c r="O18" s="101"/>
    </row>
    <row r="19" spans="1:15" s="102" customFormat="1">
      <c r="A19" s="147" t="s">
        <v>263</v>
      </c>
      <c r="B19" s="94" t="s">
        <v>264</v>
      </c>
      <c r="C19" s="218">
        <v>1.206E-2</v>
      </c>
      <c r="D19" s="228" t="str">
        <f>IF(ISERROR(MATCH(FX_Rates[[#This Row],[ISO]],Summary!$H$8,0))," ",IF(MATCH(FX_Rates[[#This Row],[ISO]],Summary!$H$8,0),"Agency Currency"))</f>
        <v xml:space="preserve"> </v>
      </c>
      <c r="E19" s="228" t="str">
        <f>IF(ISERROR(MATCH(FX_Rates[[#This Row],[ISO]],Summary!$H$9,0))," ",IF(MATCH(FX_Rates[[#This Row],[ISO]],Summary!$H$9,0),"Digital Currency"))</f>
        <v xml:space="preserve"> </v>
      </c>
      <c r="F19" s="99"/>
      <c r="G19" s="234"/>
      <c r="H19" s="234"/>
      <c r="I19" s="234"/>
      <c r="J19" s="234"/>
      <c r="K19" s="100"/>
      <c r="L19" s="100"/>
      <c r="M19" s="101"/>
      <c r="N19" s="101"/>
      <c r="O19" s="101"/>
    </row>
    <row r="20" spans="1:15" s="102" customFormat="1">
      <c r="A20" s="147" t="s">
        <v>265</v>
      </c>
      <c r="B20" s="94" t="s">
        <v>266</v>
      </c>
      <c r="C20" s="218">
        <v>0.5</v>
      </c>
      <c r="D20" s="228" t="str">
        <f>IF(ISERROR(MATCH(FX_Rates[[#This Row],[ISO]],Summary!$H$8,0))," ",IF(MATCH(FX_Rates[[#This Row],[ISO]],Summary!$H$8,0),"Agency Currency"))</f>
        <v xml:space="preserve"> </v>
      </c>
      <c r="E20" s="228" t="str">
        <f>IF(ISERROR(MATCH(FX_Rates[[#This Row],[ISO]],Summary!$H$9,0))," ",IF(MATCH(FX_Rates[[#This Row],[ISO]],Summary!$H$9,0),"Digital Currency"))</f>
        <v xml:space="preserve"> </v>
      </c>
      <c r="F20" s="99"/>
      <c r="G20" s="234"/>
      <c r="H20" s="234"/>
      <c r="I20" s="234"/>
      <c r="J20" s="234"/>
      <c r="K20" s="100"/>
      <c r="L20" s="100"/>
      <c r="M20" s="101"/>
      <c r="N20" s="101"/>
      <c r="O20" s="101"/>
    </row>
    <row r="21" spans="1:15" s="102" customFormat="1">
      <c r="A21" s="147" t="s">
        <v>267</v>
      </c>
      <c r="B21" s="94" t="s">
        <v>268</v>
      </c>
      <c r="C21" s="218">
        <v>5.075E-5</v>
      </c>
      <c r="D21" s="228" t="str">
        <f>IF(ISERROR(MATCH(FX_Rates[[#This Row],[ISO]],Summary!$H$8,0))," ",IF(MATCH(FX_Rates[[#This Row],[ISO]],Summary!$H$8,0),"Agency Currency"))</f>
        <v xml:space="preserve"> </v>
      </c>
      <c r="E21" s="228" t="str">
        <f>IF(ISERROR(MATCH(FX_Rates[[#This Row],[ISO]],Summary!$H$9,0))," ",IF(MATCH(FX_Rates[[#This Row],[ISO]],Summary!$H$9,0),"Digital Currency"))</f>
        <v xml:space="preserve"> </v>
      </c>
      <c r="F21" s="99"/>
      <c r="G21" s="234"/>
      <c r="H21" s="234"/>
      <c r="I21" s="234"/>
      <c r="J21" s="234"/>
      <c r="K21" s="100"/>
      <c r="L21" s="100"/>
      <c r="M21" s="101"/>
      <c r="N21" s="101"/>
      <c r="O21" s="101"/>
    </row>
    <row r="22" spans="1:15" s="102" customFormat="1">
      <c r="A22" s="147" t="s">
        <v>269</v>
      </c>
      <c r="B22" s="94" t="s">
        <v>270</v>
      </c>
      <c r="C22" s="220">
        <v>0.50033000000000005</v>
      </c>
      <c r="D22" s="228" t="str">
        <f>IF(ISERROR(MATCH(FX_Rates[[#This Row],[ISO]],Summary!$H$8,0))," ",IF(MATCH(FX_Rates[[#This Row],[ISO]],Summary!$H$8,0),"Agency Currency"))</f>
        <v xml:space="preserve"> </v>
      </c>
      <c r="E22" s="228" t="str">
        <f>IF(ISERROR(MATCH(FX_Rates[[#This Row],[ISO]],Summary!$H$9,0))," ",IF(MATCH(FX_Rates[[#This Row],[ISO]],Summary!$H$9,0),"Digital Currency"))</f>
        <v xml:space="preserve"> </v>
      </c>
      <c r="F22" s="99"/>
      <c r="G22" s="234"/>
      <c r="H22" s="234"/>
      <c r="I22" s="234"/>
      <c r="J22" s="234"/>
      <c r="K22" s="100"/>
      <c r="L22" s="100"/>
      <c r="M22" s="101"/>
      <c r="N22" s="101"/>
      <c r="O22" s="101"/>
    </row>
    <row r="23" spans="1:15">
      <c r="A23" s="147" t="s">
        <v>271</v>
      </c>
      <c r="B23" s="94" t="s">
        <v>100</v>
      </c>
      <c r="C23" s="219">
        <v>0.14471999999999999</v>
      </c>
      <c r="D23" s="228" t="str">
        <f>IF(ISERROR(MATCH(FX_Rates[[#This Row],[ISO]],Summary!$H$8,0))," ",IF(MATCH(FX_Rates[[#This Row],[ISO]],Summary!$H$8,0),"Agency Currency"))</f>
        <v xml:space="preserve"> </v>
      </c>
      <c r="E23" s="228" t="str">
        <f>IF(ISERROR(MATCH(FX_Rates[[#This Row],[ISO]],Summary!$H$9,0))," ",IF(MATCH(FX_Rates[[#This Row],[ISO]],Summary!$H$9,0),"Digital Currency"))</f>
        <v xml:space="preserve"> </v>
      </c>
      <c r="F23" s="97"/>
      <c r="G23" s="234"/>
      <c r="H23" s="234"/>
      <c r="I23" s="234"/>
      <c r="J23" s="234"/>
      <c r="K23" s="97"/>
      <c r="L23" s="97"/>
      <c r="M23" s="97"/>
      <c r="N23" s="97"/>
      <c r="O23" s="97"/>
    </row>
    <row r="24" spans="1:15">
      <c r="A24" s="147" t="s">
        <v>272</v>
      </c>
      <c r="B24" s="94" t="s">
        <v>273</v>
      </c>
      <c r="C24" s="220">
        <v>0.59494999999999998</v>
      </c>
      <c r="D24" s="228" t="str">
        <f>IF(ISERROR(MATCH(FX_Rates[[#This Row],[ISO]],Summary!$H$8,0))," ",IF(MATCH(FX_Rates[[#This Row],[ISO]],Summary!$H$8,0),"Agency Currency"))</f>
        <v xml:space="preserve"> </v>
      </c>
      <c r="E24" s="228" t="str">
        <f>IF(ISERROR(MATCH(FX_Rates[[#This Row],[ISO]],Summary!$H$9,0))," ",IF(MATCH(FX_Rates[[#This Row],[ISO]],Summary!$H$9,0),"Digital Currency"))</f>
        <v xml:space="preserve"> </v>
      </c>
      <c r="F24" s="97"/>
      <c r="G24" s="234"/>
      <c r="H24" s="234"/>
      <c r="I24" s="234"/>
      <c r="J24" s="234"/>
      <c r="K24" s="97"/>
      <c r="L24" s="97"/>
      <c r="M24" s="97"/>
      <c r="N24" s="97"/>
      <c r="O24" s="97"/>
    </row>
    <row r="25" spans="1:15" s="102" customFormat="1">
      <c r="A25" s="147" t="s">
        <v>274</v>
      </c>
      <c r="B25" s="94" t="s">
        <v>101</v>
      </c>
      <c r="C25" s="218">
        <v>0.30482999999999999</v>
      </c>
      <c r="D25" s="228" t="str">
        <f>IF(ISERROR(MATCH(FX_Rates[[#This Row],[ISO]],Summary!$H$8,0))," ",IF(MATCH(FX_Rates[[#This Row],[ISO]],Summary!$H$8,0),"Agency Currency"))</f>
        <v xml:space="preserve"> </v>
      </c>
      <c r="E25" s="228" t="str">
        <f>IF(ISERROR(MATCH(FX_Rates[[#This Row],[ISO]],Summary!$H$9,0))," ",IF(MATCH(FX_Rates[[#This Row],[ISO]],Summary!$H$9,0),"Digital Currency"))</f>
        <v xml:space="preserve"> </v>
      </c>
      <c r="F25" s="99"/>
      <c r="G25" s="234"/>
      <c r="H25" s="234"/>
      <c r="I25" s="234"/>
      <c r="J25" s="234"/>
      <c r="K25" s="100"/>
      <c r="L25" s="100"/>
      <c r="M25" s="101"/>
      <c r="N25" s="101"/>
      <c r="O25" s="101"/>
    </row>
    <row r="26" spans="1:15" s="102" customFormat="1">
      <c r="A26" s="147" t="s">
        <v>275</v>
      </c>
      <c r="B26" s="94" t="s">
        <v>96</v>
      </c>
      <c r="C26" s="219">
        <v>1.3204</v>
      </c>
      <c r="D26" s="228" t="str">
        <f>IF(ISERROR(MATCH(FX_Rates[[#This Row],[ISO]],Summary!$H$8,0))," ",IF(MATCH(FX_Rates[[#This Row],[ISO]],Summary!$H$8,0),"Agency Currency"))</f>
        <v xml:space="preserve"> </v>
      </c>
      <c r="E26" s="228" t="str">
        <f>IF(ISERROR(MATCH(FX_Rates[[#This Row],[ISO]],Summary!$H$9,0))," ",IF(MATCH(FX_Rates[[#This Row],[ISO]],Summary!$H$9,0),"Digital Currency"))</f>
        <v xml:space="preserve"> </v>
      </c>
      <c r="F26" s="99"/>
      <c r="G26" s="234"/>
      <c r="H26" s="234"/>
      <c r="I26" s="234"/>
      <c r="J26" s="234"/>
      <c r="K26" s="100"/>
      <c r="L26" s="100"/>
      <c r="M26" s="101"/>
      <c r="N26" s="101"/>
      <c r="O26" s="101"/>
    </row>
    <row r="27" spans="1:15" s="102" customFormat="1">
      <c r="A27" s="147" t="s">
        <v>276</v>
      </c>
      <c r="B27" s="94" t="s">
        <v>277</v>
      </c>
      <c r="C27" s="218">
        <v>0.73502000000000001</v>
      </c>
      <c r="D27" s="228" t="str">
        <f>IF(ISERROR(MATCH(FX_Rates[[#This Row],[ISO]],Summary!$H$8,0))," ",IF(MATCH(FX_Rates[[#This Row],[ISO]],Summary!$H$8,0),"Agency Currency"))</f>
        <v xml:space="preserve"> </v>
      </c>
      <c r="E27" s="228" t="str">
        <f>IF(ISERROR(MATCH(FX_Rates[[#This Row],[ISO]],Summary!$H$9,0))," ",IF(MATCH(FX_Rates[[#This Row],[ISO]],Summary!$H$9,0),"Digital Currency"))</f>
        <v xml:space="preserve"> </v>
      </c>
      <c r="F27" s="99"/>
      <c r="G27" s="234"/>
      <c r="H27" s="234"/>
      <c r="I27" s="234"/>
      <c r="J27" s="234"/>
      <c r="K27" s="100"/>
      <c r="L27" s="100"/>
      <c r="M27" s="101"/>
      <c r="N27" s="101"/>
      <c r="O27" s="101"/>
    </row>
    <row r="28" spans="1:15" s="102" customFormat="1">
      <c r="A28" s="147" t="s">
        <v>278</v>
      </c>
      <c r="B28" s="94" t="s">
        <v>279</v>
      </c>
      <c r="C28" s="218">
        <v>0.59484999999999999</v>
      </c>
      <c r="D28" s="228" t="str">
        <f>IF(ISERROR(MATCH(FX_Rates[[#This Row],[ISO]],Summary!$H$8,0))," ",IF(MATCH(FX_Rates[[#This Row],[ISO]],Summary!$H$8,0),"Agency Currency"))</f>
        <v xml:space="preserve"> </v>
      </c>
      <c r="E28" s="228" t="str">
        <f>IF(ISERROR(MATCH(FX_Rates[[#This Row],[ISO]],Summary!$H$9,0))," ",IF(MATCH(FX_Rates[[#This Row],[ISO]],Summary!$H$9,0),"Digital Currency"))</f>
        <v xml:space="preserve"> </v>
      </c>
      <c r="F28" s="99"/>
      <c r="G28" s="234"/>
      <c r="H28" s="234"/>
      <c r="I28" s="234"/>
      <c r="J28" s="234"/>
      <c r="K28" s="100"/>
      <c r="L28" s="100"/>
      <c r="M28" s="101"/>
      <c r="N28" s="101"/>
      <c r="O28" s="101"/>
    </row>
    <row r="29" spans="1:15" s="102" customFormat="1">
      <c r="A29" s="147" t="s">
        <v>280</v>
      </c>
      <c r="B29" s="94" t="s">
        <v>281</v>
      </c>
      <c r="C29" s="218">
        <v>0.77881999999999996</v>
      </c>
      <c r="D29" s="228" t="str">
        <f>IF(ISERROR(MATCH(FX_Rates[[#This Row],[ISO]],Summary!$H$8,0))," ",IF(MATCH(FX_Rates[[#This Row],[ISO]],Summary!$H$8,0),"Agency Currency"))</f>
        <v xml:space="preserve"> </v>
      </c>
      <c r="E29" s="228" t="str">
        <f>IF(ISERROR(MATCH(FX_Rates[[#This Row],[ISO]],Summary!$H$9,0))," ",IF(MATCH(FX_Rates[[#This Row],[ISO]],Summary!$H$9,0),"Digital Currency"))</f>
        <v xml:space="preserve"> </v>
      </c>
      <c r="F29" s="103"/>
      <c r="G29" s="234"/>
      <c r="H29" s="234"/>
      <c r="I29" s="234"/>
      <c r="J29" s="234"/>
      <c r="K29" s="100"/>
      <c r="L29" s="100"/>
      <c r="M29" s="101"/>
      <c r="N29" s="101"/>
      <c r="O29" s="101"/>
    </row>
    <row r="30" spans="1:15" s="102" customFormat="1">
      <c r="A30" s="147" t="s">
        <v>282</v>
      </c>
      <c r="B30" s="94" t="s">
        <v>283</v>
      </c>
      <c r="C30" s="218">
        <v>1.77359E-3</v>
      </c>
      <c r="D30" s="228" t="str">
        <f>IF(ISERROR(MATCH(FX_Rates[[#This Row],[ISO]],Summary!$H$8,0))," ",IF(MATCH(FX_Rates[[#This Row],[ISO]],Summary!$H$8,0),"Agency Currency"))</f>
        <v xml:space="preserve"> </v>
      </c>
      <c r="E30" s="228" t="str">
        <f>IF(ISERROR(MATCH(FX_Rates[[#This Row],[ISO]],Summary!$H$9,0))," ",IF(MATCH(FX_Rates[[#This Row],[ISO]],Summary!$H$9,0),"Digital Currency"))</f>
        <v xml:space="preserve"> </v>
      </c>
      <c r="F30" s="99"/>
      <c r="G30" s="234"/>
      <c r="H30" s="234"/>
      <c r="I30" s="234"/>
      <c r="J30" s="234"/>
      <c r="K30" s="100"/>
      <c r="L30" s="100"/>
      <c r="M30" s="101"/>
      <c r="N30" s="101"/>
      <c r="O30" s="101"/>
    </row>
    <row r="31" spans="1:15" s="102" customFormat="1">
      <c r="A31" s="147" t="s">
        <v>284</v>
      </c>
      <c r="B31" s="94" t="s">
        <v>102</v>
      </c>
      <c r="C31" s="218">
        <v>1.5653900000000001E-3</v>
      </c>
      <c r="D31" s="228" t="str">
        <f>IF(ISERROR(MATCH(FX_Rates[[#This Row],[ISO]],Summary!$H$8,0))," ",IF(MATCH(FX_Rates[[#This Row],[ISO]],Summary!$H$8,0),"Agency Currency"))</f>
        <v xml:space="preserve"> </v>
      </c>
      <c r="E31" s="228" t="str">
        <f>IF(ISERROR(MATCH(FX_Rates[[#This Row],[ISO]],Summary!$H$9,0))," ",IF(MATCH(FX_Rates[[#This Row],[ISO]],Summary!$H$9,0),"Digital Currency"))</f>
        <v xml:space="preserve"> </v>
      </c>
      <c r="F31" s="99"/>
      <c r="G31" s="234"/>
      <c r="H31" s="234"/>
      <c r="I31" s="234"/>
      <c r="J31" s="234"/>
      <c r="K31" s="100"/>
      <c r="L31" s="100"/>
      <c r="M31" s="101"/>
      <c r="N31" s="101"/>
      <c r="O31" s="101"/>
    </row>
    <row r="32" spans="1:15" s="102" customFormat="1">
      <c r="A32" s="147" t="s">
        <v>285</v>
      </c>
      <c r="B32" s="94" t="s">
        <v>114</v>
      </c>
      <c r="C32" s="218">
        <v>0.15092</v>
      </c>
      <c r="D32" s="228" t="str">
        <f>IF(ISERROR(MATCH(FX_Rates[[#This Row],[ISO]],Summary!$H$8,0))," ",IF(MATCH(FX_Rates[[#This Row],[ISO]],Summary!$H$8,0),"Agency Currency"))</f>
        <v xml:space="preserve"> </v>
      </c>
      <c r="E32" s="228" t="str">
        <f>IF(ISERROR(MATCH(FX_Rates[[#This Row],[ISO]],Summary!$H$9,0))," ",IF(MATCH(FX_Rates[[#This Row],[ISO]],Summary!$H$9,0),"Digital Currency"))</f>
        <v xml:space="preserve"> </v>
      </c>
      <c r="F32" s="99"/>
      <c r="G32" s="234"/>
      <c r="H32" s="234"/>
      <c r="I32" s="234"/>
      <c r="J32" s="234"/>
      <c r="K32" s="100"/>
      <c r="L32" s="100"/>
      <c r="M32" s="101"/>
      <c r="N32" s="101"/>
      <c r="O32" s="101"/>
    </row>
    <row r="33" spans="1:15" s="102" customFormat="1" ht="15.75">
      <c r="A33" s="147" t="s">
        <v>286</v>
      </c>
      <c r="B33" s="94" t="s">
        <v>103</v>
      </c>
      <c r="C33" s="218">
        <v>3.3073E-4</v>
      </c>
      <c r="D33" s="228" t="str">
        <f>IF(ISERROR(MATCH(FX_Rates[[#This Row],[ISO]],Summary!$H$8,0))," ",IF(MATCH(FX_Rates[[#This Row],[ISO]],Summary!$H$8,0),"Agency Currency"))</f>
        <v xml:space="preserve"> </v>
      </c>
      <c r="E33" s="228" t="str">
        <f>IF(ISERROR(MATCH(FX_Rates[[#This Row],[ISO]],Summary!$H$9,0))," ",IF(MATCH(FX_Rates[[#This Row],[ISO]],Summary!$H$9,0),"Digital Currency"))</f>
        <v xml:space="preserve"> </v>
      </c>
      <c r="F33" s="104"/>
      <c r="G33" s="234"/>
      <c r="H33" s="234"/>
      <c r="I33" s="234"/>
      <c r="J33" s="234"/>
      <c r="K33" s="100"/>
      <c r="L33" s="100"/>
      <c r="M33" s="101"/>
      <c r="N33" s="101"/>
      <c r="O33" s="101"/>
    </row>
    <row r="34" spans="1:15" s="102" customFormat="1" ht="18">
      <c r="A34" s="147" t="s">
        <v>287</v>
      </c>
      <c r="B34" s="94" t="s">
        <v>288</v>
      </c>
      <c r="C34" s="220">
        <v>6.3876999999999998E-4</v>
      </c>
      <c r="D34" s="228" t="str">
        <f>IF(ISERROR(MATCH(FX_Rates[[#This Row],[ISO]],Summary!$H$8,0))," ",IF(MATCH(FX_Rates[[#This Row],[ISO]],Summary!$H$8,0),"Agency Currency"))</f>
        <v xml:space="preserve"> </v>
      </c>
      <c r="E34" s="228" t="str">
        <f>IF(ISERROR(MATCH(FX_Rates[[#This Row],[ISO]],Summary!$H$9,0))," ",IF(MATCH(FX_Rates[[#This Row],[ISO]],Summary!$H$9,0),"Digital Currency"))</f>
        <v xml:space="preserve"> </v>
      </c>
      <c r="F34" s="105"/>
      <c r="G34" s="234"/>
      <c r="H34" s="234"/>
      <c r="I34" s="234"/>
      <c r="J34" s="234"/>
      <c r="K34" s="100"/>
      <c r="L34" s="100"/>
      <c r="M34" s="101"/>
      <c r="N34" s="101"/>
      <c r="O34" s="101"/>
    </row>
    <row r="35" spans="1:15" s="102" customFormat="1">
      <c r="A35" s="147" t="s">
        <v>289</v>
      </c>
      <c r="B35" s="94" t="s">
        <v>104</v>
      </c>
      <c r="C35" s="218">
        <v>1.7568799999999999E-3</v>
      </c>
      <c r="D35" s="228" t="str">
        <f>IF(ISERROR(MATCH(FX_Rates[[#This Row],[ISO]],Summary!$H$8,0))," ",IF(MATCH(FX_Rates[[#This Row],[ISO]],Summary!$H$8,0),"Agency Currency"))</f>
        <v xml:space="preserve"> </v>
      </c>
      <c r="E35" s="228" t="str">
        <f>IF(ISERROR(MATCH(FX_Rates[[#This Row],[ISO]],Summary!$H$9,0))," ",IF(MATCH(FX_Rates[[#This Row],[ISO]],Summary!$H$9,0),"Digital Currency"))</f>
        <v xml:space="preserve"> </v>
      </c>
      <c r="F35" s="99"/>
      <c r="G35" s="234"/>
      <c r="H35" s="234"/>
      <c r="I35" s="234"/>
      <c r="J35" s="234"/>
      <c r="K35" s="100"/>
      <c r="L35" s="100"/>
      <c r="M35" s="101"/>
      <c r="N35" s="101"/>
      <c r="O35" s="101"/>
    </row>
    <row r="36" spans="1:15" s="102" customFormat="1" ht="18">
      <c r="A36" s="147" t="s">
        <v>290</v>
      </c>
      <c r="B36" s="94" t="s">
        <v>291</v>
      </c>
      <c r="C36" s="218">
        <v>0.15465999999999999</v>
      </c>
      <c r="D36" s="228" t="str">
        <f>IF(ISERROR(MATCH(FX_Rates[[#This Row],[ISO]],Summary!$H$8,0))," ",IF(MATCH(FX_Rates[[#This Row],[ISO]],Summary!$H$8,0),"Agency Currency"))</f>
        <v xml:space="preserve"> </v>
      </c>
      <c r="E36" s="228" t="str">
        <f>IF(ISERROR(MATCH(FX_Rates[[#This Row],[ISO]],Summary!$H$9,0))," ",IF(MATCH(FX_Rates[[#This Row],[ISO]],Summary!$H$9,0),"Digital Currency"))</f>
        <v xml:space="preserve"> </v>
      </c>
      <c r="F36" s="105"/>
      <c r="G36" s="234"/>
      <c r="H36" s="234"/>
      <c r="I36" s="234"/>
      <c r="J36" s="234"/>
      <c r="K36" s="100"/>
      <c r="L36" s="100"/>
      <c r="M36" s="101"/>
      <c r="N36" s="101"/>
      <c r="O36" s="101"/>
    </row>
    <row r="37" spans="1:15" s="102" customFormat="1">
      <c r="A37" s="147" t="s">
        <v>292</v>
      </c>
      <c r="B37" s="94" t="s">
        <v>293</v>
      </c>
      <c r="C37" s="218">
        <v>1.9877899999999999</v>
      </c>
      <c r="D37" s="228" t="str">
        <f>IF(ISERROR(MATCH(FX_Rates[[#This Row],[ISO]],Summary!$H$8,0))," ",IF(MATCH(FX_Rates[[#This Row],[ISO]],Summary!$H$8,0),"Agency Currency"))</f>
        <v xml:space="preserve"> </v>
      </c>
      <c r="E37" s="228" t="str">
        <f>IF(ISERROR(MATCH(FX_Rates[[#This Row],[ISO]],Summary!$H$9,0))," ",IF(MATCH(FX_Rates[[#This Row],[ISO]],Summary!$H$9,0),"Digital Currency"))</f>
        <v xml:space="preserve"> </v>
      </c>
      <c r="F37" s="99"/>
      <c r="G37" s="234"/>
      <c r="H37" s="234"/>
      <c r="I37" s="234"/>
      <c r="J37" s="234"/>
      <c r="K37" s="100"/>
      <c r="L37" s="100"/>
      <c r="M37" s="101"/>
      <c r="N37" s="101"/>
      <c r="O37" s="101"/>
    </row>
    <row r="38" spans="1:15" s="102" customFormat="1" ht="18">
      <c r="A38" s="147" t="s">
        <v>294</v>
      </c>
      <c r="B38" s="94" t="s">
        <v>127</v>
      </c>
      <c r="C38" s="218">
        <v>4.5330000000000002E-2</v>
      </c>
      <c r="D38" s="228" t="str">
        <f>IF(ISERROR(MATCH(FX_Rates[[#This Row],[ISO]],Summary!$H$8,0))," ",IF(MATCH(FX_Rates[[#This Row],[ISO]],Summary!$H$8,0),"Agency Currency"))</f>
        <v xml:space="preserve"> </v>
      </c>
      <c r="E38" s="228" t="str">
        <f>IF(ISERROR(MATCH(FX_Rates[[#This Row],[ISO]],Summary!$H$9,0))," ",IF(MATCH(FX_Rates[[#This Row],[ISO]],Summary!$H$9,0),"Digital Currency"))</f>
        <v xml:space="preserve"> </v>
      </c>
      <c r="F38" s="105"/>
      <c r="G38" s="234"/>
      <c r="H38" s="234"/>
      <c r="I38" s="234"/>
      <c r="J38" s="234"/>
      <c r="K38" s="100"/>
      <c r="L38" s="100"/>
      <c r="M38" s="101"/>
      <c r="N38" s="101"/>
      <c r="O38" s="101"/>
    </row>
    <row r="39" spans="1:15" s="102" customFormat="1">
      <c r="A39" s="147" t="s">
        <v>295</v>
      </c>
      <c r="B39" s="94" t="s">
        <v>94</v>
      </c>
      <c r="C39" s="218">
        <v>0.15634000000000001</v>
      </c>
      <c r="D39" s="228" t="str">
        <f>IF(ISERROR(MATCH(FX_Rates[[#This Row],[ISO]],Summary!$H$8,0))," ",IF(MATCH(FX_Rates[[#This Row],[ISO]],Summary!$H$8,0),"Agency Currency"))</f>
        <v xml:space="preserve"> </v>
      </c>
      <c r="E39" s="228" t="str">
        <f>IF(ISERROR(MATCH(FX_Rates[[#This Row],[ISO]],Summary!$H$9,0))," ",IF(MATCH(FX_Rates[[#This Row],[ISO]],Summary!$H$9,0),"Digital Currency"))</f>
        <v xml:space="preserve"> </v>
      </c>
      <c r="F39" s="99"/>
      <c r="G39" s="234"/>
      <c r="H39" s="234"/>
      <c r="I39" s="234"/>
      <c r="J39" s="234"/>
      <c r="K39" s="100"/>
      <c r="L39" s="100"/>
      <c r="M39" s="101"/>
      <c r="N39" s="101"/>
      <c r="O39" s="101"/>
    </row>
    <row r="40" spans="1:15" s="102" customFormat="1" ht="18">
      <c r="A40" s="147" t="s">
        <v>296</v>
      </c>
      <c r="B40" s="94" t="s">
        <v>105</v>
      </c>
      <c r="C40" s="220">
        <v>2.0820000000000002E-2</v>
      </c>
      <c r="D40" s="228" t="str">
        <f>IF(ISERROR(MATCH(FX_Rates[[#This Row],[ISO]],Summary!$H$8,0))," ",IF(MATCH(FX_Rates[[#This Row],[ISO]],Summary!$H$8,0),"Agency Currency"))</f>
        <v xml:space="preserve"> </v>
      </c>
      <c r="E40" s="228" t="str">
        <f>IF(ISERROR(MATCH(FX_Rates[[#This Row],[ISO]],Summary!$H$9,0))," ",IF(MATCH(FX_Rates[[#This Row],[ISO]],Summary!$H$9,0),"Digital Currency"))</f>
        <v xml:space="preserve"> </v>
      </c>
      <c r="F40" s="105"/>
      <c r="G40" s="234"/>
      <c r="H40" s="234"/>
      <c r="I40" s="234"/>
      <c r="J40" s="234"/>
      <c r="K40" s="101"/>
      <c r="L40" s="101"/>
      <c r="M40" s="101"/>
      <c r="N40" s="101"/>
      <c r="O40" s="101"/>
    </row>
    <row r="41" spans="1:15" s="102" customFormat="1">
      <c r="A41" s="147" t="s">
        <v>297</v>
      </c>
      <c r="B41" s="94" t="s">
        <v>118</v>
      </c>
      <c r="C41" s="218">
        <v>5.6640000000000003E-2</v>
      </c>
      <c r="D41" s="228" t="str">
        <f>IF(ISERROR(MATCH(FX_Rates[[#This Row],[ISO]],Summary!$H$8,0))," ",IF(MATCH(FX_Rates[[#This Row],[ISO]],Summary!$H$8,0),"Agency Currency"))</f>
        <v xml:space="preserve"> </v>
      </c>
      <c r="E41" s="228" t="str">
        <f>IF(ISERROR(MATCH(FX_Rates[[#This Row],[ISO]],Summary!$H$9,0))," ",IF(MATCH(FX_Rates[[#This Row],[ISO]],Summary!$H$9,0),"Digital Currency"))</f>
        <v xml:space="preserve"> </v>
      </c>
      <c r="F41" s="99"/>
      <c r="G41" s="234"/>
      <c r="H41" s="234"/>
      <c r="I41" s="234"/>
      <c r="J41" s="234"/>
      <c r="K41" s="101"/>
      <c r="L41" s="101"/>
      <c r="M41" s="101"/>
      <c r="N41" s="101"/>
      <c r="O41" s="101"/>
    </row>
    <row r="42" spans="1:15" s="102" customFormat="1" ht="18">
      <c r="A42" s="147" t="s">
        <v>298</v>
      </c>
      <c r="B42" s="94" t="s">
        <v>299</v>
      </c>
      <c r="C42" s="218">
        <v>0.11429</v>
      </c>
      <c r="D42" s="228" t="str">
        <f>IF(ISERROR(MATCH(FX_Rates[[#This Row],[ISO]],Summary!$H$8,0))," ",IF(MATCH(FX_Rates[[#This Row],[ISO]],Summary!$H$8,0),"Agency Currency"))</f>
        <v xml:space="preserve"> </v>
      </c>
      <c r="E42" s="228" t="str">
        <f>IF(ISERROR(MATCH(FX_Rates[[#This Row],[ISO]],Summary!$H$9,0))," ",IF(MATCH(FX_Rates[[#This Row],[ISO]],Summary!$H$9,0),"Digital Currency"))</f>
        <v xml:space="preserve"> </v>
      </c>
      <c r="F42" s="105"/>
      <c r="G42" s="234"/>
      <c r="H42" s="234"/>
      <c r="I42" s="234"/>
      <c r="J42" s="234"/>
      <c r="K42" s="101"/>
      <c r="L42" s="101"/>
      <c r="M42" s="101"/>
      <c r="N42" s="101"/>
      <c r="O42" s="101"/>
    </row>
    <row r="43" spans="1:15" s="102" customFormat="1">
      <c r="A43" s="147" t="s">
        <v>300</v>
      </c>
      <c r="B43" s="94" t="s">
        <v>301</v>
      </c>
      <c r="C43" s="218">
        <v>7.4349999999999999E-2</v>
      </c>
      <c r="D43" s="228" t="str">
        <f>IF(ISERROR(MATCH(FX_Rates[[#This Row],[ISO]],Summary!$H$8,0))," ",IF(MATCH(FX_Rates[[#This Row],[ISO]],Summary!$H$8,0),"Agency Currency"))</f>
        <v xml:space="preserve"> </v>
      </c>
      <c r="E43" s="228" t="str">
        <f>IF(ISERROR(MATCH(FX_Rates[[#This Row],[ISO]],Summary!$H$9,0))," ",IF(MATCH(FX_Rates[[#This Row],[ISO]],Summary!$H$9,0),"Digital Currency"))</f>
        <v xml:space="preserve"> </v>
      </c>
      <c r="F43" s="99"/>
      <c r="G43" s="234"/>
      <c r="H43" s="234"/>
      <c r="I43" s="234"/>
      <c r="J43" s="234"/>
      <c r="K43" s="101"/>
      <c r="L43" s="101"/>
      <c r="M43" s="101"/>
      <c r="N43" s="101"/>
      <c r="O43" s="101"/>
    </row>
    <row r="44" spans="1:15" s="102" customFormat="1" ht="18">
      <c r="A44" s="147" t="s">
        <v>302</v>
      </c>
      <c r="B44" s="106" t="s">
        <v>303</v>
      </c>
      <c r="C44" s="220">
        <v>3.6479999999999999E-2</v>
      </c>
      <c r="D44" s="228" t="str">
        <f>IF(ISERROR(MATCH(FX_Rates[[#This Row],[ISO]],Summary!$H$8,0))," ",IF(MATCH(FX_Rates[[#This Row],[ISO]],Summary!$H$8,0),"Agency Currency"))</f>
        <v xml:space="preserve"> </v>
      </c>
      <c r="E44" s="228" t="str">
        <f>IF(ISERROR(MATCH(FX_Rates[[#This Row],[ISO]],Summary!$H$9,0))," ",IF(MATCH(FX_Rates[[#This Row],[ISO]],Summary!$H$9,0),"Digital Currency"))</f>
        <v xml:space="preserve"> </v>
      </c>
      <c r="F44" s="105"/>
      <c r="G44" s="234"/>
      <c r="H44" s="234"/>
      <c r="I44" s="234"/>
      <c r="J44" s="234"/>
      <c r="K44" s="101"/>
      <c r="L44" s="101"/>
      <c r="M44" s="101"/>
      <c r="N44" s="101"/>
      <c r="O44" s="101"/>
    </row>
    <row r="45" spans="1:15" s="102" customFormat="1">
      <c r="A45" s="147" t="s">
        <v>304</v>
      </c>
      <c r="B45" s="106" t="s">
        <v>305</v>
      </c>
      <c r="C45" s="221">
        <v>0.38433452000000001</v>
      </c>
      <c r="D45" s="228" t="str">
        <f>IF(ISERROR(MATCH(FX_Rates[[#This Row],[ISO]],Summary!$H$8,0))," ",IF(MATCH(FX_Rates[[#This Row],[ISO]],Summary!$H$8,0),"Agency Currency"))</f>
        <v xml:space="preserve"> </v>
      </c>
      <c r="E45" s="228" t="str">
        <f>IF(ISERROR(MATCH(FX_Rates[[#This Row],[ISO]],Summary!$H$9,0))," ",IF(MATCH(FX_Rates[[#This Row],[ISO]],Summary!$H$9,0),"Digital Currency"))</f>
        <v xml:space="preserve"> </v>
      </c>
      <c r="F45" s="99"/>
      <c r="G45" s="234"/>
      <c r="H45" s="234"/>
      <c r="I45" s="234"/>
      <c r="J45" s="234"/>
      <c r="K45" s="101"/>
      <c r="L45" s="101"/>
      <c r="M45" s="101"/>
      <c r="N45" s="101"/>
      <c r="O45" s="101"/>
    </row>
    <row r="46" spans="1:15" s="102" customFormat="1" ht="18">
      <c r="A46" s="147" t="s">
        <v>306</v>
      </c>
      <c r="B46" s="106" t="s">
        <v>307</v>
      </c>
      <c r="C46" s="221">
        <v>2.281E-5</v>
      </c>
      <c r="D46" s="228" t="str">
        <f>IF(ISERROR(MATCH(FX_Rates[[#This Row],[ISO]],Summary!$H$8,0))," ",IF(MATCH(FX_Rates[[#This Row],[ISO]],Summary!$H$8,0),"Agency Currency"))</f>
        <v xml:space="preserve"> </v>
      </c>
      <c r="E46" s="228" t="str">
        <f>IF(ISERROR(MATCH(FX_Rates[[#This Row],[ISO]],Summary!$H$9,0))," ",IF(MATCH(FX_Rates[[#This Row],[ISO]],Summary!$H$9,0),"Digital Currency"))</f>
        <v xml:space="preserve"> </v>
      </c>
      <c r="F46" s="105"/>
      <c r="G46" s="234"/>
      <c r="H46" s="234"/>
      <c r="I46" s="234"/>
      <c r="J46" s="234"/>
      <c r="K46" s="101"/>
      <c r="L46" s="101"/>
      <c r="M46" s="101"/>
      <c r="N46" s="101"/>
      <c r="O46" s="101"/>
    </row>
    <row r="47" spans="1:15" s="102" customFormat="1">
      <c r="A47" s="147" t="s">
        <v>308</v>
      </c>
      <c r="B47" s="106" t="s">
        <v>309</v>
      </c>
      <c r="C47" s="222">
        <v>0.22805</v>
      </c>
      <c r="D47" s="228" t="str">
        <f>IF(ISERROR(MATCH(FX_Rates[[#This Row],[ISO]],Summary!$H$8,0))," ",IF(MATCH(FX_Rates[[#This Row],[ISO]],Summary!$H$8,0),"Agency Currency"))</f>
        <v xml:space="preserve"> </v>
      </c>
      <c r="E47" s="228" t="str">
        <f>IF(ISERROR(MATCH(FX_Rates[[#This Row],[ISO]],Summary!$H$9,0))," ",IF(MATCH(FX_Rates[[#This Row],[ISO]],Summary!$H$9,0),"Digital Currency"))</f>
        <v xml:space="preserve"> </v>
      </c>
      <c r="F47" s="99"/>
      <c r="G47" s="234"/>
      <c r="H47" s="234"/>
      <c r="I47" s="234"/>
      <c r="J47" s="234"/>
      <c r="K47" s="101"/>
      <c r="L47" s="101"/>
      <c r="M47" s="101"/>
      <c r="N47" s="101"/>
      <c r="O47" s="101"/>
    </row>
    <row r="48" spans="1:15" s="102" customFormat="1" ht="18">
      <c r="A48" s="147" t="s">
        <v>310</v>
      </c>
      <c r="B48" s="106" t="s">
        <v>106</v>
      </c>
      <c r="C48" s="222">
        <v>0.13617000000000001</v>
      </c>
      <c r="D48" s="228" t="str">
        <f>IF(ISERROR(MATCH(FX_Rates[[#This Row],[ISO]],Summary!$H$8,0))," ",IF(MATCH(FX_Rates[[#This Row],[ISO]],Summary!$H$8,0),"Agency Currency"))</f>
        <v xml:space="preserve"> </v>
      </c>
      <c r="E48" s="228" t="str">
        <f>IF(ISERROR(MATCH(FX_Rates[[#This Row],[ISO]],Summary!$H$9,0))," ",IF(MATCH(FX_Rates[[#This Row],[ISO]],Summary!$H$9,0),"Digital Currency"))</f>
        <v xml:space="preserve"> </v>
      </c>
      <c r="F48" s="105"/>
      <c r="G48" s="234"/>
      <c r="H48" s="234"/>
      <c r="I48" s="234"/>
      <c r="J48" s="234"/>
      <c r="K48" s="101"/>
      <c r="L48" s="101"/>
      <c r="M48" s="101"/>
      <c r="N48" s="101"/>
      <c r="O48" s="101"/>
    </row>
    <row r="49" spans="1:15" s="102" customFormat="1">
      <c r="A49" s="147" t="s">
        <v>311</v>
      </c>
      <c r="B49" s="106" t="s">
        <v>107</v>
      </c>
      <c r="C49" s="222">
        <v>4.2520000000000002E-2</v>
      </c>
      <c r="D49" s="228" t="str">
        <f>IF(ISERROR(MATCH(FX_Rates[[#This Row],[ISO]],Summary!$H$8,0))," ",IF(MATCH(FX_Rates[[#This Row],[ISO]],Summary!$H$8,0),"Agency Currency"))</f>
        <v xml:space="preserve"> </v>
      </c>
      <c r="E49" s="228" t="str">
        <f>IF(ISERROR(MATCH(FX_Rates[[#This Row],[ISO]],Summary!$H$9,0))," ",IF(MATCH(FX_Rates[[#This Row],[ISO]],Summary!$H$9,0),"Digital Currency"))</f>
        <v xml:space="preserve"> </v>
      </c>
      <c r="F49" s="99"/>
      <c r="G49" s="234"/>
      <c r="H49" s="234"/>
      <c r="I49" s="234"/>
      <c r="J49" s="234"/>
      <c r="K49" s="101"/>
      <c r="L49" s="101"/>
      <c r="M49" s="101"/>
      <c r="N49" s="101"/>
      <c r="O49" s="101"/>
    </row>
    <row r="50" spans="1:15" s="102" customFormat="1">
      <c r="A50" s="147" t="s">
        <v>312</v>
      </c>
      <c r="B50" s="106" t="s">
        <v>115</v>
      </c>
      <c r="C50" s="223">
        <v>0.12817999999999999</v>
      </c>
      <c r="D50" s="228" t="str">
        <f>IF(ISERROR(MATCH(FX_Rates[[#This Row],[ISO]],Summary!$H$8,0))," ",IF(MATCH(FX_Rates[[#This Row],[ISO]],Summary!$H$8,0),"Agency Currency"))</f>
        <v xml:space="preserve"> </v>
      </c>
      <c r="E50" s="228" t="str">
        <f>IF(ISERROR(MATCH(FX_Rates[[#This Row],[ISO]],Summary!$H$9,0))," ",IF(MATCH(FX_Rates[[#This Row],[ISO]],Summary!$H$9,0),"Digital Currency"))</f>
        <v xml:space="preserve"> </v>
      </c>
      <c r="F50" s="99"/>
      <c r="G50" s="234"/>
      <c r="H50" s="234"/>
      <c r="I50" s="234"/>
      <c r="J50" s="234"/>
      <c r="K50" s="101"/>
      <c r="L50" s="101"/>
      <c r="M50" s="101"/>
      <c r="N50" s="101"/>
      <c r="O50" s="101"/>
    </row>
    <row r="51" spans="1:15" s="102" customFormat="1">
      <c r="A51" s="147" t="s">
        <v>313</v>
      </c>
      <c r="B51" s="106" t="s">
        <v>128</v>
      </c>
      <c r="C51" s="223">
        <v>3.7413899999999998E-3</v>
      </c>
      <c r="D51" s="228" t="str">
        <f>IF(ISERROR(MATCH(FX_Rates[[#This Row],[ISO]],Summary!$H$8,0))," ",IF(MATCH(FX_Rates[[#This Row],[ISO]],Summary!$H$8,0),"Agency Currency"))</f>
        <v xml:space="preserve"> </v>
      </c>
      <c r="E51" s="228" t="str">
        <f>IF(ISERROR(MATCH(FX_Rates[[#This Row],[ISO]],Summary!$H$9,0))," ",IF(MATCH(FX_Rates[[#This Row],[ISO]],Summary!$H$9,0),"Digital Currency"))</f>
        <v xml:space="preserve"> </v>
      </c>
      <c r="F51" s="99"/>
      <c r="G51" s="99"/>
      <c r="H51" s="99"/>
      <c r="I51" s="99"/>
      <c r="J51" s="99"/>
      <c r="K51" s="101"/>
      <c r="L51" s="101"/>
      <c r="M51" s="101"/>
      <c r="N51" s="101"/>
      <c r="O51" s="101"/>
    </row>
    <row r="52" spans="1:15" s="102" customFormat="1">
      <c r="A52" s="147" t="s">
        <v>314</v>
      </c>
      <c r="B52" s="106" t="s">
        <v>315</v>
      </c>
      <c r="C52" s="223">
        <v>9.5300000000000003E-3</v>
      </c>
      <c r="D52" s="228" t="str">
        <f>IF(ISERROR(MATCH(FX_Rates[[#This Row],[ISO]],Summary!$H$8,0))," ",IF(MATCH(FX_Rates[[#This Row],[ISO]],Summary!$H$8,0),"Agency Currency"))</f>
        <v xml:space="preserve"> </v>
      </c>
      <c r="E52" s="228" t="str">
        <f>IF(ISERROR(MATCH(FX_Rates[[#This Row],[ISO]],Summary!$H$9,0))," ",IF(MATCH(FX_Rates[[#This Row],[ISO]],Summary!$H$9,0),"Digital Currency"))</f>
        <v xml:space="preserve"> </v>
      </c>
      <c r="F52" s="99"/>
      <c r="G52" s="99"/>
      <c r="H52" s="99"/>
      <c r="I52" s="99"/>
      <c r="J52" s="99"/>
      <c r="K52" s="101"/>
      <c r="L52" s="101"/>
      <c r="M52" s="101"/>
      <c r="N52" s="101"/>
      <c r="O52" s="101"/>
    </row>
    <row r="53" spans="1:15" s="102" customFormat="1">
      <c r="A53" s="147" t="s">
        <v>316</v>
      </c>
      <c r="B53" s="106" t="s">
        <v>116</v>
      </c>
      <c r="C53" s="223">
        <v>1.5429999999999999E-2</v>
      </c>
      <c r="D53" s="228" t="str">
        <f>IF(ISERROR(MATCH(FX_Rates[[#This Row],[ISO]],Summary!$H$8,0))," ",IF(MATCH(FX_Rates[[#This Row],[ISO]],Summary!$H$8,0),"Agency Currency"))</f>
        <v xml:space="preserve"> </v>
      </c>
      <c r="E53" s="228" t="str">
        <f>IF(ISERROR(MATCH(FX_Rates[[#This Row],[ISO]],Summary!$H$9,0))," ",IF(MATCH(FX_Rates[[#This Row],[ISO]],Summary!$H$9,0),"Digital Currency"))</f>
        <v xml:space="preserve"> </v>
      </c>
      <c r="F53" s="99"/>
      <c r="G53" s="99"/>
      <c r="H53" s="99"/>
      <c r="I53" s="99"/>
      <c r="J53" s="99"/>
      <c r="K53" s="101"/>
      <c r="L53" s="101"/>
      <c r="M53" s="101"/>
      <c r="N53" s="101"/>
      <c r="O53" s="101"/>
    </row>
    <row r="54" spans="1:15" s="102" customFormat="1">
      <c r="A54" s="147" t="s">
        <v>317</v>
      </c>
      <c r="B54" s="106" t="s">
        <v>318</v>
      </c>
      <c r="C54" s="222">
        <v>7.3739999999999995E-5</v>
      </c>
      <c r="D54" s="228" t="str">
        <f>IF(ISERROR(MATCH(FX_Rates[[#This Row],[ISO]],Summary!$H$8,0))," ",IF(MATCH(FX_Rates[[#This Row],[ISO]],Summary!$H$8,0),"Agency Currency"))</f>
        <v xml:space="preserve"> </v>
      </c>
      <c r="E54" s="228" t="str">
        <f>IF(ISERROR(MATCH(FX_Rates[[#This Row],[ISO]],Summary!$H$9,0))," ",IF(MATCH(FX_Rates[[#This Row],[ISO]],Summary!$H$9,0),"Digital Currency"))</f>
        <v xml:space="preserve"> </v>
      </c>
      <c r="F54" s="99"/>
      <c r="G54" s="99"/>
      <c r="H54" s="99"/>
      <c r="I54" s="99"/>
      <c r="J54" s="99"/>
      <c r="K54" s="101"/>
      <c r="L54" s="101"/>
      <c r="M54" s="101"/>
      <c r="N54" s="101"/>
      <c r="O54" s="101"/>
    </row>
    <row r="55" spans="1:15" s="102" customFormat="1" ht="18">
      <c r="A55" s="147" t="s">
        <v>319</v>
      </c>
      <c r="B55" s="106" t="s">
        <v>320</v>
      </c>
      <c r="C55" s="223">
        <v>2.8220000000000001E-5</v>
      </c>
      <c r="D55" s="228" t="str">
        <f>IF(ISERROR(MATCH(FX_Rates[[#This Row],[ISO]],Summary!$H$8,0))," ",IF(MATCH(FX_Rates[[#This Row],[ISO]],Summary!$H$8,0),"Agency Currency"))</f>
        <v xml:space="preserve"> </v>
      </c>
      <c r="E55" s="228" t="str">
        <f>IF(ISERROR(MATCH(FX_Rates[[#This Row],[ISO]],Summary!$H$9,0))," ",IF(MATCH(FX_Rates[[#This Row],[ISO]],Summary!$H$9,0),"Digital Currency"))</f>
        <v xml:space="preserve"> </v>
      </c>
      <c r="F55" s="105"/>
      <c r="G55" s="99"/>
      <c r="H55" s="99"/>
      <c r="I55" s="99"/>
      <c r="J55" s="99"/>
      <c r="K55" s="101"/>
      <c r="L55" s="101"/>
      <c r="M55" s="101"/>
      <c r="N55" s="101"/>
      <c r="O55" s="101"/>
    </row>
    <row r="56" spans="1:15" s="102" customFormat="1">
      <c r="A56" s="147" t="s">
        <v>321</v>
      </c>
      <c r="B56" s="106" t="s">
        <v>119</v>
      </c>
      <c r="C56" s="223">
        <v>0.28365000000000001</v>
      </c>
      <c r="D56" s="228" t="str">
        <f>IF(ISERROR(MATCH(FX_Rates[[#This Row],[ISO]],Summary!$H$8,0))," ",IF(MATCH(FX_Rates[[#This Row],[ISO]],Summary!$H$8,0),"Agency Currency"))</f>
        <v xml:space="preserve"> </v>
      </c>
      <c r="E56" s="228" t="str">
        <f>IF(ISERROR(MATCH(FX_Rates[[#This Row],[ISO]],Summary!$H$9,0))," ",IF(MATCH(FX_Rates[[#This Row],[ISO]],Summary!$H$9,0),"Digital Currency"))</f>
        <v xml:space="preserve"> </v>
      </c>
      <c r="F56" s="99"/>
      <c r="G56" s="99"/>
      <c r="H56" s="99"/>
      <c r="I56" s="99"/>
      <c r="J56" s="99"/>
      <c r="K56" s="101"/>
      <c r="L56" s="101"/>
      <c r="M56" s="101"/>
      <c r="N56" s="101"/>
      <c r="O56" s="101"/>
    </row>
    <row r="57" spans="1:15" s="102" customFormat="1" ht="18">
      <c r="A57" s="147" t="s">
        <v>322</v>
      </c>
      <c r="B57" s="106" t="s">
        <v>323</v>
      </c>
      <c r="C57" s="223">
        <v>7.8899999999999994E-3</v>
      </c>
      <c r="D57" s="228" t="str">
        <f>IF(ISERROR(MATCH(FX_Rates[[#This Row],[ISO]],Summary!$H$8,0))," ",IF(MATCH(FX_Rates[[#This Row],[ISO]],Summary!$H$8,0),"Agency Currency"))</f>
        <v xml:space="preserve"> </v>
      </c>
      <c r="E57" s="228" t="str">
        <f>IF(ISERROR(MATCH(FX_Rates[[#This Row],[ISO]],Summary!$H$9,0))," ",IF(MATCH(FX_Rates[[#This Row],[ISO]],Summary!$H$9,0),"Digital Currency"))</f>
        <v xml:space="preserve"> </v>
      </c>
      <c r="F57" s="105"/>
      <c r="G57" s="99"/>
      <c r="H57" s="99"/>
      <c r="I57" s="99"/>
      <c r="J57" s="99"/>
      <c r="K57" s="101"/>
      <c r="L57" s="101"/>
      <c r="M57" s="101"/>
      <c r="N57" s="101"/>
      <c r="O57" s="101"/>
    </row>
    <row r="58" spans="1:15">
      <c r="A58" s="147" t="s">
        <v>324</v>
      </c>
      <c r="B58" s="106" t="s">
        <v>325</v>
      </c>
      <c r="C58" s="223">
        <v>8.8370400000000009E-3</v>
      </c>
      <c r="D58" s="228" t="str">
        <f>IF(ISERROR(MATCH(FX_Rates[[#This Row],[ISO]],Summary!$H$8,0))," ",IF(MATCH(FX_Rates[[#This Row],[ISO]],Summary!$H$8,0),"Agency Currency"))</f>
        <v xml:space="preserve"> </v>
      </c>
      <c r="E58" s="228" t="str">
        <f>IF(ISERROR(MATCH(FX_Rates[[#This Row],[ISO]],Summary!$H$9,0))," ",IF(MATCH(FX_Rates[[#This Row],[ISO]],Summary!$H$9,0),"Digital Currency"))</f>
        <v xml:space="preserve"> </v>
      </c>
      <c r="F58" s="97"/>
      <c r="G58" s="97"/>
      <c r="H58" s="97"/>
      <c r="I58" s="97"/>
      <c r="J58" s="97"/>
      <c r="K58" s="97"/>
      <c r="L58" s="97"/>
      <c r="M58" s="97"/>
      <c r="N58" s="97"/>
      <c r="O58" s="97"/>
    </row>
    <row r="59" spans="1:15">
      <c r="A59" s="147" t="s">
        <v>326</v>
      </c>
      <c r="B59" s="106" t="s">
        <v>327</v>
      </c>
      <c r="C59" s="223">
        <v>1.41343</v>
      </c>
      <c r="D59" s="228" t="str">
        <f>IF(ISERROR(MATCH(FX_Rates[[#This Row],[ISO]],Summary!$H$8,0))," ",IF(MATCH(FX_Rates[[#This Row],[ISO]],Summary!$H$8,0),"Agency Currency"))</f>
        <v xml:space="preserve"> </v>
      </c>
      <c r="E59" s="228" t="str">
        <f>IF(ISERROR(MATCH(FX_Rates[[#This Row],[ISO]],Summary!$H$9,0))," ",IF(MATCH(FX_Rates[[#This Row],[ISO]],Summary!$H$9,0),"Digital Currency"))</f>
        <v xml:space="preserve"> </v>
      </c>
      <c r="F59" s="97"/>
      <c r="G59" s="97"/>
      <c r="H59" s="97"/>
      <c r="I59" s="97"/>
      <c r="J59" s="97"/>
      <c r="K59" s="97"/>
      <c r="L59" s="97"/>
      <c r="M59" s="97"/>
      <c r="N59" s="97"/>
      <c r="O59" s="97"/>
    </row>
    <row r="60" spans="1:15">
      <c r="A60" s="147" t="s">
        <v>328</v>
      </c>
      <c r="B60" s="106" t="s">
        <v>129</v>
      </c>
      <c r="C60" s="223">
        <v>2.9940100000000001E-3</v>
      </c>
      <c r="D60" s="228" t="str">
        <f>IF(ISERROR(MATCH(FX_Rates[[#This Row],[ISO]],Summary!$H$8,0))," ",IF(MATCH(FX_Rates[[#This Row],[ISO]],Summary!$H$8,0),"Agency Currency"))</f>
        <v xml:space="preserve"> </v>
      </c>
      <c r="E60" s="228" t="str">
        <f>IF(ISERROR(MATCH(FX_Rates[[#This Row],[ISO]],Summary!$H$9,0))," ",IF(MATCH(FX_Rates[[#This Row],[ISO]],Summary!$H$9,0),"Digital Currency"))</f>
        <v xml:space="preserve"> </v>
      </c>
      <c r="F60" s="97"/>
      <c r="G60" s="97"/>
      <c r="H60" s="97"/>
      <c r="I60" s="97"/>
      <c r="J60" s="97"/>
      <c r="K60" s="97"/>
      <c r="L60" s="97"/>
      <c r="M60" s="97"/>
      <c r="N60" s="97"/>
      <c r="O60" s="97"/>
    </row>
    <row r="61" spans="1:15">
      <c r="A61" s="147" t="s">
        <v>329</v>
      </c>
      <c r="B61" s="106" t="s">
        <v>120</v>
      </c>
      <c r="C61" s="223">
        <v>9.6500000000000006E-3</v>
      </c>
      <c r="D61" s="228" t="str">
        <f>IF(ISERROR(MATCH(FX_Rates[[#This Row],[ISO]],Summary!$H$8,0))," ",IF(MATCH(FX_Rates[[#This Row],[ISO]],Summary!$H$8,0),"Agency Currency"))</f>
        <v xml:space="preserve"> </v>
      </c>
      <c r="E61" s="228" t="str">
        <f>IF(ISERROR(MATCH(FX_Rates[[#This Row],[ISO]],Summary!$H$9,0))," ",IF(MATCH(FX_Rates[[#This Row],[ISO]],Summary!$H$9,0),"Digital Currency"))</f>
        <v xml:space="preserve"> </v>
      </c>
      <c r="F61" s="97"/>
      <c r="G61" s="97"/>
      <c r="H61" s="97"/>
      <c r="I61" s="97"/>
      <c r="J61" s="97"/>
      <c r="K61" s="97"/>
      <c r="L61" s="97"/>
      <c r="M61" s="97"/>
      <c r="N61" s="97"/>
      <c r="O61" s="97"/>
    </row>
    <row r="62" spans="1:15">
      <c r="A62" s="147" t="s">
        <v>330</v>
      </c>
      <c r="B62" s="106" t="s">
        <v>331</v>
      </c>
      <c r="C62" s="222">
        <v>3.3037100000000001</v>
      </c>
      <c r="D62" s="228" t="str">
        <f>IF(ISERROR(MATCH(FX_Rates[[#This Row],[ISO]],Summary!$H$8,0))," ",IF(MATCH(FX_Rates[[#This Row],[ISO]],Summary!$H$8,0),"Agency Currency"))</f>
        <v xml:space="preserve"> </v>
      </c>
      <c r="E62" s="228" t="str">
        <f>IF(ISERROR(MATCH(FX_Rates[[#This Row],[ISO]],Summary!$H$9,0))," ",IF(MATCH(FX_Rates[[#This Row],[ISO]],Summary!$H$9,0),"Digital Currency"))</f>
        <v xml:space="preserve"> </v>
      </c>
      <c r="F62" s="97"/>
      <c r="G62" s="97"/>
      <c r="H62" s="97"/>
      <c r="I62" s="97"/>
      <c r="J62" s="97"/>
      <c r="K62" s="97"/>
      <c r="L62" s="97"/>
      <c r="M62" s="97"/>
      <c r="N62" s="97"/>
      <c r="O62" s="97"/>
    </row>
    <row r="63" spans="1:15">
      <c r="A63" s="147" t="s">
        <v>332</v>
      </c>
      <c r="B63" s="106" t="s">
        <v>132</v>
      </c>
      <c r="C63" s="222">
        <v>1.6553800000000001</v>
      </c>
      <c r="D63" s="228" t="str">
        <f>IF(ISERROR(MATCH(FX_Rates[[#This Row],[ISO]],Summary!$H$8,0))," ",IF(MATCH(FX_Rates[[#This Row],[ISO]],Summary!$H$8,0),"Agency Currency"))</f>
        <v xml:space="preserve"> </v>
      </c>
      <c r="E63" s="228" t="str">
        <f>IF(ISERROR(MATCH(FX_Rates[[#This Row],[ISO]],Summary!$H$9,0))," ",IF(MATCH(FX_Rates[[#This Row],[ISO]],Summary!$H$9,0),"Digital Currency"))</f>
        <v xml:space="preserve"> </v>
      </c>
      <c r="F63" s="97"/>
      <c r="G63" s="97"/>
      <c r="H63" s="97"/>
      <c r="I63" s="97"/>
      <c r="J63" s="97"/>
      <c r="K63" s="97"/>
      <c r="L63" s="97"/>
      <c r="M63" s="97"/>
      <c r="N63" s="97"/>
      <c r="O63" s="97"/>
    </row>
    <row r="64" spans="1:15">
      <c r="A64" s="147" t="s">
        <v>333</v>
      </c>
      <c r="B64" s="106" t="s">
        <v>334</v>
      </c>
      <c r="C64" s="222">
        <v>6.6202999999999998E-4</v>
      </c>
      <c r="D64" s="228" t="str">
        <f>IF(ISERROR(MATCH(FX_Rates[[#This Row],[ISO]],Summary!$H$8,0))," ",IF(MATCH(FX_Rates[[#This Row],[ISO]],Summary!$H$8,0),"Agency Currency"))</f>
        <v xml:space="preserve"> </v>
      </c>
      <c r="E64" s="228" t="str">
        <f>IF(ISERROR(MATCH(FX_Rates[[#This Row],[ISO]],Summary!$H$9,0))," ",IF(MATCH(FX_Rates[[#This Row],[ISO]],Summary!$H$9,0),"Digital Currency"))</f>
        <v xml:space="preserve"> </v>
      </c>
      <c r="F64" s="97"/>
      <c r="G64" s="97"/>
      <c r="H64" s="97"/>
      <c r="I64" s="97"/>
      <c r="J64" s="97"/>
      <c r="K64" s="97"/>
      <c r="L64" s="97"/>
      <c r="M64" s="97"/>
      <c r="N64" s="97"/>
      <c r="O64" s="97"/>
    </row>
    <row r="65" spans="1:15">
      <c r="A65" s="148" t="s">
        <v>335</v>
      </c>
      <c r="B65" s="149" t="s">
        <v>336</v>
      </c>
      <c r="C65" s="224">
        <v>0.72463999999999995</v>
      </c>
      <c r="D65" s="228" t="str">
        <f>IF(ISERROR(MATCH(FX_Rates[[#This Row],[ISO]],Summary!$H$8,0))," ",IF(MATCH(FX_Rates[[#This Row],[ISO]],Summary!$H$8,0),"Agency Currency"))</f>
        <v xml:space="preserve"> </v>
      </c>
      <c r="E65" s="228" t="str">
        <f>IF(ISERROR(MATCH(FX_Rates[[#This Row],[ISO]],Summary!$H$9,0))," ",IF(MATCH(FX_Rates[[#This Row],[ISO]],Summary!$H$9,0),"Digital Currency"))</f>
        <v xml:space="preserve"> </v>
      </c>
      <c r="F65" s="97"/>
      <c r="G65" s="97"/>
      <c r="H65" s="97"/>
      <c r="I65" s="97"/>
      <c r="J65" s="97"/>
      <c r="K65" s="97"/>
      <c r="L65" s="97"/>
      <c r="M65" s="97"/>
      <c r="N65" s="97"/>
      <c r="O65" s="97"/>
    </row>
    <row r="66" spans="1:15">
      <c r="A66" s="147" t="s">
        <v>337</v>
      </c>
      <c r="B66" s="106" t="s">
        <v>338</v>
      </c>
      <c r="C66" s="222">
        <v>0.33694000000000002</v>
      </c>
      <c r="D66" s="228" t="str">
        <f>IF(ISERROR(MATCH(FX_Rates[[#This Row],[ISO]],Summary!$H$8,0))," ",IF(MATCH(FX_Rates[[#This Row],[ISO]],Summary!$H$8,0),"Agency Currency"))</f>
        <v xml:space="preserve"> </v>
      </c>
      <c r="E66" s="228" t="str">
        <f>IF(ISERROR(MATCH(FX_Rates[[#This Row],[ISO]],Summary!$H$9,0))," ",IF(MATCH(FX_Rates[[#This Row],[ISO]],Summary!$H$9,0),"Digital Currency"))</f>
        <v xml:space="preserve"> </v>
      </c>
    </row>
    <row r="67" spans="1:15">
      <c r="A67" s="147" t="s">
        <v>339</v>
      </c>
      <c r="B67" s="106" t="s">
        <v>340</v>
      </c>
      <c r="C67" s="222">
        <v>2.88408E-2</v>
      </c>
      <c r="D67" s="228" t="str">
        <f>IF(ISERROR(MATCH(FX_Rates[[#This Row],[ISO]],Summary!$H$8,0))," ",IF(MATCH(FX_Rates[[#This Row],[ISO]],Summary!$H$8,0),"Agency Currency"))</f>
        <v xml:space="preserve"> </v>
      </c>
      <c r="E67" s="228" t="str">
        <f>IF(ISERROR(MATCH(FX_Rates[[#This Row],[ISO]],Summary!$H$9,0))," ",IF(MATCH(FX_Rates[[#This Row],[ISO]],Summary!$H$9,0),"Digital Currency"))</f>
        <v xml:space="preserve"> </v>
      </c>
    </row>
    <row r="68" spans="1:15">
      <c r="A68" s="147" t="s">
        <v>341</v>
      </c>
      <c r="B68" s="106" t="s">
        <v>130</v>
      </c>
      <c r="C68" s="222">
        <v>1.891E-2</v>
      </c>
      <c r="D68" s="228" t="str">
        <f>IF(ISERROR(MATCH(FX_Rates[[#This Row],[ISO]],Summary!$H$8,0))," ",IF(MATCH(FX_Rates[[#This Row],[ISO]],Summary!$H$8,0),"Agency Currency"))</f>
        <v xml:space="preserve"> </v>
      </c>
      <c r="E68" s="228" t="str">
        <f>IF(ISERROR(MATCH(FX_Rates[[#This Row],[ISO]],Summary!$H$9,0))," ",IF(MATCH(FX_Rates[[#This Row],[ISO]],Summary!$H$9,0),"Digital Currency"))</f>
        <v xml:space="preserve"> </v>
      </c>
    </row>
    <row r="69" spans="1:15">
      <c r="A69" s="147" t="s">
        <v>342</v>
      </c>
      <c r="B69" s="106" t="s">
        <v>343</v>
      </c>
      <c r="C69" s="222">
        <v>1.3770900000000001E-3</v>
      </c>
      <c r="D69" s="228" t="str">
        <f>IF(ISERROR(MATCH(FX_Rates[[#This Row],[ISO]],Summary!$H$8,0))," ",IF(MATCH(FX_Rates[[#This Row],[ISO]],Summary!$H$8,0),"Agency Currency"))</f>
        <v xml:space="preserve"> </v>
      </c>
      <c r="E69" s="228" t="str">
        <f>IF(ISERROR(MATCH(FX_Rates[[#This Row],[ISO]],Summary!$H$9,0))," ",IF(MATCH(FX_Rates[[#This Row],[ISO]],Summary!$H$9,0),"Digital Currency"))</f>
        <v xml:space="preserve"> </v>
      </c>
    </row>
    <row r="70" spans="1:15">
      <c r="A70" s="147" t="s">
        <v>344</v>
      </c>
      <c r="B70" s="106" t="s">
        <v>345</v>
      </c>
      <c r="C70" s="222">
        <v>0.23641000000000001</v>
      </c>
      <c r="D70" s="228" t="str">
        <f>IF(ISERROR(MATCH(FX_Rates[[#This Row],[ISO]],Summary!$H$8,0))," ",IF(MATCH(FX_Rates[[#This Row],[ISO]],Summary!$H$8,0),"Agency Currency"))</f>
        <v xml:space="preserve"> </v>
      </c>
      <c r="E70" s="228" t="str">
        <f>IF(ISERROR(MATCH(FX_Rates[[#This Row],[ISO]],Summary!$H$9,0))," ",IF(MATCH(FX_Rates[[#This Row],[ISO]],Summary!$H$9,0),"Digital Currency"))</f>
        <v xml:space="preserve"> </v>
      </c>
    </row>
    <row r="71" spans="1:15">
      <c r="A71" s="147" t="s">
        <v>346</v>
      </c>
      <c r="B71" s="106" t="s">
        <v>347</v>
      </c>
      <c r="C71" s="222">
        <v>2.7099899999999999</v>
      </c>
      <c r="D71" s="228" t="str">
        <f>IF(ISERROR(MATCH(FX_Rates[[#This Row],[ISO]],Summary!$H$8,0))," ",IF(MATCH(FX_Rates[[#This Row],[ISO]],Summary!$H$8,0),"Agency Currency"))</f>
        <v xml:space="preserve"> </v>
      </c>
      <c r="E71" s="228" t="str">
        <f>IF(ISERROR(MATCH(FX_Rates[[#This Row],[ISO]],Summary!$H$9,0))," ",IF(MATCH(FX_Rates[[#This Row],[ISO]],Summary!$H$9,0),"Digital Currency"))</f>
        <v xml:space="preserve"> </v>
      </c>
    </row>
    <row r="72" spans="1:15">
      <c r="A72" s="147" t="s">
        <v>348</v>
      </c>
      <c r="B72" s="106" t="s">
        <v>349</v>
      </c>
      <c r="C72" s="222">
        <v>2.9239999999999999E-2</v>
      </c>
      <c r="D72" s="228" t="str">
        <f>IF(ISERROR(MATCH(FX_Rates[[#This Row],[ISO]],Summary!$H$8,0))," ",IF(MATCH(FX_Rates[[#This Row],[ISO]],Summary!$H$8,0),"Agency Currency"))</f>
        <v xml:space="preserve"> </v>
      </c>
      <c r="E72" s="228" t="str">
        <f>IF(ISERROR(MATCH(FX_Rates[[#This Row],[ISO]],Summary!$H$9,0))," ",IF(MATCH(FX_Rates[[#This Row],[ISO]],Summary!$H$9,0),"Digital Currency"))</f>
        <v xml:space="preserve"> </v>
      </c>
    </row>
    <row r="73" spans="1:15">
      <c r="A73" s="147" t="s">
        <v>350</v>
      </c>
      <c r="B73" s="106" t="s">
        <v>108</v>
      </c>
      <c r="C73" s="222">
        <v>5.1929999999999997E-2</v>
      </c>
      <c r="D73" s="228" t="str">
        <f>IF(ISERROR(MATCH(FX_Rates[[#This Row],[ISO]],Summary!$H$8,0))," ",IF(MATCH(FX_Rates[[#This Row],[ISO]],Summary!$H$8,0),"Agency Currency"))</f>
        <v xml:space="preserve"> </v>
      </c>
      <c r="E73" s="228" t="str">
        <f>IF(ISERROR(MATCH(FX_Rates[[#This Row],[ISO]],Summary!$H$9,0))," ",IF(MATCH(FX_Rates[[#This Row],[ISO]],Summary!$H$9,0),"Digital Currency"))</f>
        <v xml:space="preserve"> </v>
      </c>
    </row>
    <row r="74" spans="1:15">
      <c r="A74" s="147" t="s">
        <v>351</v>
      </c>
      <c r="B74" s="106" t="s">
        <v>131</v>
      </c>
      <c r="C74" s="222">
        <v>5.774E-2</v>
      </c>
      <c r="D74" s="228" t="str">
        <f>IF(ISERROR(MATCH(FX_Rates[[#This Row],[ISO]],Summary!$H$8,0))," ",IF(MATCH(FX_Rates[[#This Row],[ISO]],Summary!$H$8,0),"Agency Currency"))</f>
        <v xml:space="preserve"> </v>
      </c>
      <c r="E74" s="228" t="str">
        <f>IF(ISERROR(MATCH(FX_Rates[[#This Row],[ISO]],Summary!$H$9,0))," ",IF(MATCH(FX_Rates[[#This Row],[ISO]],Summary!$H$9,0),"Digital Currency"))</f>
        <v xml:space="preserve"> </v>
      </c>
    </row>
    <row r="75" spans="1:15">
      <c r="A75" s="147" t="s">
        <v>352</v>
      </c>
      <c r="B75" s="106" t="s">
        <v>353</v>
      </c>
      <c r="C75" s="222">
        <v>4.0729999999999998E-4</v>
      </c>
      <c r="D75" s="228" t="str">
        <f>IF(ISERROR(MATCH(FX_Rates[[#This Row],[ISO]],Summary!$H$8,0))," ",IF(MATCH(FX_Rates[[#This Row],[ISO]],Summary!$H$8,0),"Agency Currency"))</f>
        <v xml:space="preserve"> </v>
      </c>
      <c r="E75" s="228" t="str">
        <f>IF(ISERROR(MATCH(FX_Rates[[#This Row],[ISO]],Summary!$H$9,0))," ",IF(MATCH(FX_Rates[[#This Row],[ISO]],Summary!$H$9,0),"Digital Currency"))</f>
        <v xml:space="preserve"> </v>
      </c>
    </row>
    <row r="76" spans="1:15">
      <c r="A76" s="147" t="s">
        <v>354</v>
      </c>
      <c r="B76" s="106" t="s">
        <v>121</v>
      </c>
      <c r="C76" s="222">
        <v>0.10518</v>
      </c>
      <c r="D76" s="228" t="str">
        <f>IF(ISERROR(MATCH(FX_Rates[[#This Row],[ISO]],Summary!$H$8,0))," ",IF(MATCH(FX_Rates[[#This Row],[ISO]],Summary!$H$8,0),"Agency Currency"))</f>
        <v xml:space="preserve"> </v>
      </c>
      <c r="E76" s="228" t="str">
        <f>IF(ISERROR(MATCH(FX_Rates[[#This Row],[ISO]],Summary!$H$9,0))," ",IF(MATCH(FX_Rates[[#This Row],[ISO]],Summary!$H$9,0),"Digital Currency"))</f>
        <v xml:space="preserve"> </v>
      </c>
    </row>
    <row r="77" spans="1:15">
      <c r="A77" s="147" t="s">
        <v>355</v>
      </c>
      <c r="B77" s="106" t="s">
        <v>356</v>
      </c>
      <c r="C77" s="222">
        <v>7.3999999999999999E-4</v>
      </c>
      <c r="D77" s="228" t="str">
        <f>IF(ISERROR(MATCH(FX_Rates[[#This Row],[ISO]],Summary!$H$8,0))," ",IF(MATCH(FX_Rates[[#This Row],[ISO]],Summary!$H$8,0),"Agency Currency"))</f>
        <v xml:space="preserve"> </v>
      </c>
      <c r="E77" s="228" t="str">
        <f>IF(ISERROR(MATCH(FX_Rates[[#This Row],[ISO]],Summary!$H$9,0))," ",IF(MATCH(FX_Rates[[#This Row],[ISO]],Summary!$H$9,0),"Digital Currency"))</f>
        <v xml:space="preserve"> </v>
      </c>
    </row>
    <row r="78" spans="1:15">
      <c r="A78" s="147" t="s">
        <v>357</v>
      </c>
      <c r="B78" s="106" t="s">
        <v>358</v>
      </c>
      <c r="C78" s="222">
        <v>0.68469999999999998</v>
      </c>
      <c r="D78" s="228" t="str">
        <f>IF(ISERROR(MATCH(FX_Rates[[#This Row],[ISO]],Summary!$H$8,0))," ",IF(MATCH(FX_Rates[[#This Row],[ISO]],Summary!$H$8,0),"Agency Currency"))</f>
        <v xml:space="preserve"> </v>
      </c>
      <c r="E78" s="228" t="str">
        <f>IF(ISERROR(MATCH(FX_Rates[[#This Row],[ISO]],Summary!$H$9,0))," ",IF(MATCH(FX_Rates[[#This Row],[ISO]],Summary!$H$9,0),"Digital Currency"))</f>
        <v xml:space="preserve"> </v>
      </c>
    </row>
    <row r="79" spans="1:15">
      <c r="A79" s="147" t="s">
        <v>359</v>
      </c>
      <c r="B79" s="106" t="s">
        <v>109</v>
      </c>
      <c r="C79" s="222">
        <v>3.2739999999999998E-2</v>
      </c>
      <c r="D79" s="228" t="str">
        <f>IF(ISERROR(MATCH(FX_Rates[[#This Row],[ISO]],Summary!$H$8,0))," ",IF(MATCH(FX_Rates[[#This Row],[ISO]],Summary!$H$8,0),"Agency Currency"))</f>
        <v xml:space="preserve"> </v>
      </c>
      <c r="E79" s="228" t="str">
        <f>IF(ISERROR(MATCH(FX_Rates[[#This Row],[ISO]],Summary!$H$9,0))," ",IF(MATCH(FX_Rates[[#This Row],[ISO]],Summary!$H$9,0),"Digital Currency"))</f>
        <v xml:space="preserve"> </v>
      </c>
    </row>
    <row r="80" spans="1:15">
      <c r="A80" s="147" t="s">
        <v>360</v>
      </c>
      <c r="B80" s="106" t="s">
        <v>122</v>
      </c>
      <c r="C80" s="222">
        <v>2.7817200000000001E-3</v>
      </c>
      <c r="D80" s="228" t="str">
        <f>IF(ISERROR(MATCH(FX_Rates[[#This Row],[ISO]],Summary!$H$8,0))," ",IF(MATCH(FX_Rates[[#This Row],[ISO]],Summary!$H$8,0),"Agency Currency"))</f>
        <v xml:space="preserve"> </v>
      </c>
      <c r="E80" s="228" t="str">
        <f>IF(ISERROR(MATCH(FX_Rates[[#This Row],[ISO]],Summary!$H$9,0))," ",IF(MATCH(FX_Rates[[#This Row],[ISO]],Summary!$H$9,0),"Digital Currency"))</f>
        <v xml:space="preserve"> </v>
      </c>
    </row>
    <row r="81" spans="1:5">
      <c r="A81" s="147" t="s">
        <v>361</v>
      </c>
      <c r="B81" s="106" t="s">
        <v>97</v>
      </c>
      <c r="C81" s="222">
        <v>0.12249</v>
      </c>
      <c r="D81" s="228" t="str">
        <f>IF(ISERROR(MATCH(FX_Rates[[#This Row],[ISO]],Summary!$H$8,0))," ",IF(MATCH(FX_Rates[[#This Row],[ISO]],Summary!$H$8,0),"Agency Currency"))</f>
        <v xml:space="preserve"> </v>
      </c>
      <c r="E81" s="228" t="str">
        <f>IF(ISERROR(MATCH(FX_Rates[[#This Row],[ISO]],Summary!$H$9,0))," ",IF(MATCH(FX_Rates[[#This Row],[ISO]],Summary!$H$9,0),"Digital Currency"))</f>
        <v xml:space="preserve"> </v>
      </c>
    </row>
    <row r="82" spans="1:5">
      <c r="A82" s="147" t="s">
        <v>362</v>
      </c>
      <c r="B82" s="106" t="s">
        <v>363</v>
      </c>
      <c r="C82" s="222">
        <v>2.5973999999999999</v>
      </c>
      <c r="D82" s="228" t="str">
        <f>IF(ISERROR(MATCH(FX_Rates[[#This Row],[ISO]],Summary!$H$8,0))," ",IF(MATCH(FX_Rates[[#This Row],[ISO]],Summary!$H$8,0),"Agency Currency"))</f>
        <v xml:space="preserve"> </v>
      </c>
      <c r="E82" s="228" t="str">
        <f>IF(ISERROR(MATCH(FX_Rates[[#This Row],[ISO]],Summary!$H$9,0))," ",IF(MATCH(FX_Rates[[#This Row],[ISO]],Summary!$H$9,0),"Digital Currency"))</f>
        <v xml:space="preserve"> </v>
      </c>
    </row>
    <row r="83" spans="1:5">
      <c r="A83" s="147" t="s">
        <v>364</v>
      </c>
      <c r="B83" s="106" t="s">
        <v>123</v>
      </c>
      <c r="C83" s="222">
        <v>9.4900000000000002E-3</v>
      </c>
      <c r="D83" s="228" t="str">
        <f>IF(ISERROR(MATCH(FX_Rates[[#This Row],[ISO]],Summary!$H$8,0))," ",IF(MATCH(FX_Rates[[#This Row],[ISO]],Summary!$H$8,0),"Agency Currency"))</f>
        <v xml:space="preserve"> </v>
      </c>
      <c r="E83" s="228" t="str">
        <f>IF(ISERROR(MATCH(FX_Rates[[#This Row],[ISO]],Summary!$H$9,0))," ",IF(MATCH(FX_Rates[[#This Row],[ISO]],Summary!$H$9,0),"Digital Currency"))</f>
        <v xml:space="preserve"> </v>
      </c>
    </row>
    <row r="84" spans="1:5">
      <c r="A84" s="147" t="s">
        <v>365</v>
      </c>
      <c r="B84" s="106" t="s">
        <v>206</v>
      </c>
      <c r="C84" s="222">
        <v>1</v>
      </c>
      <c r="D84" s="228" t="str">
        <f>IF(ISERROR(MATCH(FX_Rates[[#This Row],[ISO]],Summary!$H$8,0))," ",IF(MATCH(FX_Rates[[#This Row],[ISO]],Summary!$H$8,0),"Agency Currency"))</f>
        <v xml:space="preserve"> </v>
      </c>
      <c r="E84" s="228" t="str">
        <f>IF(ISERROR(MATCH(FX_Rates[[#This Row],[ISO]],Summary!$H$9,0))," ",IF(MATCH(FX_Rates[[#This Row],[ISO]],Summary!$H$9,0),"Digital Currency"))</f>
        <v xml:space="preserve"> </v>
      </c>
    </row>
    <row r="85" spans="1:5">
      <c r="A85" s="147" t="s">
        <v>366</v>
      </c>
      <c r="B85" s="106" t="s">
        <v>110</v>
      </c>
      <c r="C85" s="222">
        <v>1.7712000000000001E-4</v>
      </c>
      <c r="D85" s="228" t="str">
        <f>IF(ISERROR(MATCH(FX_Rates[[#This Row],[ISO]],Summary!$H$8,0))," ",IF(MATCH(FX_Rates[[#This Row],[ISO]],Summary!$H$8,0),"Agency Currency"))</f>
        <v xml:space="preserve"> </v>
      </c>
      <c r="E85" s="228" t="str">
        <f>IF(ISERROR(MATCH(FX_Rates[[#This Row],[ISO]],Summary!$H$9,0))," ",IF(MATCH(FX_Rates[[#This Row],[ISO]],Summary!$H$9,0),"Digital Currency"))</f>
        <v xml:space="preserve"> </v>
      </c>
    </row>
    <row r="86" spans="1:5">
      <c r="A86" s="147" t="s">
        <v>367</v>
      </c>
      <c r="B86" s="106" t="s">
        <v>111</v>
      </c>
      <c r="C86" s="222">
        <v>0.30769000000000002</v>
      </c>
      <c r="D86" s="228" t="str">
        <f>IF(ISERROR(MATCH(FX_Rates[[#This Row],[ISO]],Summary!$H$8,0))," ",IF(MATCH(FX_Rates[[#This Row],[ISO]],Summary!$H$8,0),"Agency Currency"))</f>
        <v xml:space="preserve"> </v>
      </c>
      <c r="E86" s="228" t="str">
        <f>IF(ISERROR(MATCH(FX_Rates[[#This Row],[ISO]],Summary!$H$9,0))," ",IF(MATCH(FX_Rates[[#This Row],[ISO]],Summary!$H$9,0),"Digital Currency"))</f>
        <v xml:space="preserve"> </v>
      </c>
    </row>
    <row r="87" spans="1:5">
      <c r="A87" s="147" t="s">
        <v>368</v>
      </c>
      <c r="B87" s="106" t="s">
        <v>369</v>
      </c>
      <c r="C87" s="222">
        <v>1.9369999999999998E-2</v>
      </c>
      <c r="D87" s="228" t="str">
        <f>IF(ISERROR(MATCH(FX_Rates[[#This Row],[ISO]],Summary!$H$8,0))," ",IF(MATCH(FX_Rates[[#This Row],[ISO]],Summary!$H$8,0),"Agency Currency"))</f>
        <v xml:space="preserve"> </v>
      </c>
      <c r="E87" s="228" t="str">
        <f>IF(ISERROR(MATCH(FX_Rates[[#This Row],[ISO]],Summary!$H$9,0))," ",IF(MATCH(FX_Rates[[#This Row],[ISO]],Summary!$H$9,0),"Digital Currency"))</f>
        <v xml:space="preserve"> </v>
      </c>
    </row>
    <row r="88" spans="1:5">
      <c r="A88" s="147" t="s">
        <v>370</v>
      </c>
      <c r="B88" s="106" t="s">
        <v>133</v>
      </c>
      <c r="C88" s="222">
        <v>0.27372999999999997</v>
      </c>
      <c r="D88" s="228" t="str">
        <f>IF(ISERROR(MATCH(FX_Rates[[#This Row],[ISO]],Summary!$H$8,0))," ",IF(MATCH(FX_Rates[[#This Row],[ISO]],Summary!$H$8,0),"Agency Currency"))</f>
        <v>Agency Currency</v>
      </c>
      <c r="E88" s="228" t="str">
        <f>IF(ISERROR(MATCH(FX_Rates[[#This Row],[ISO]],Summary!$H$9,0))," ",IF(MATCH(FX_Rates[[#This Row],[ISO]],Summary!$H$9,0),"Digital Currency"))</f>
        <v xml:space="preserve"> </v>
      </c>
    </row>
    <row r="89" spans="1:5">
      <c r="A89" s="147" t="s">
        <v>371</v>
      </c>
      <c r="B89" s="106" t="s">
        <v>372</v>
      </c>
      <c r="C89" s="222">
        <v>0.26324999999999998</v>
      </c>
      <c r="D89" s="228" t="str">
        <f>IF(ISERROR(MATCH(FX_Rates[[#This Row],[ISO]],Summary!$H$8,0))," ",IF(MATCH(FX_Rates[[#This Row],[ISO]],Summary!$H$8,0),"Agency Currency"))</f>
        <v xml:space="preserve"> </v>
      </c>
      <c r="E89" s="228" t="str">
        <f>IF(ISERROR(MATCH(FX_Rates[[#This Row],[ISO]],Summary!$H$9,0))," ",IF(MATCH(FX_Rates[[#This Row],[ISO]],Summary!$H$9,0),"Digital Currency"))</f>
        <v xml:space="preserve"> </v>
      </c>
    </row>
    <row r="90" spans="1:5">
      <c r="A90" s="147" t="s">
        <v>373</v>
      </c>
      <c r="B90" s="106" t="s">
        <v>134</v>
      </c>
      <c r="C90" s="222">
        <v>0.25295000000000001</v>
      </c>
      <c r="D90" s="228" t="str">
        <f>IF(ISERROR(MATCH(FX_Rates[[#This Row],[ISO]],Summary!$H$8,0))," ",IF(MATCH(FX_Rates[[#This Row],[ISO]],Summary!$H$8,0),"Agency Currency"))</f>
        <v xml:space="preserve"> </v>
      </c>
      <c r="E90" s="228" t="str">
        <f>IF(ISERROR(MATCH(FX_Rates[[#This Row],[ISO]],Summary!$H$9,0))," ",IF(MATCH(FX_Rates[[#This Row],[ISO]],Summary!$H$9,0),"Digital Currency"))</f>
        <v xml:space="preserve"> </v>
      </c>
    </row>
    <row r="91" spans="1:5">
      <c r="A91" s="147" t="s">
        <v>374</v>
      </c>
      <c r="B91" s="106" t="s">
        <v>124</v>
      </c>
      <c r="C91" s="222">
        <v>0.26666000000000001</v>
      </c>
      <c r="D91" s="228" t="str">
        <f>IF(ISERROR(MATCH(FX_Rates[[#This Row],[ISO]],Summary!$H$8,0))," ",IF(MATCH(FX_Rates[[#This Row],[ISO]],Summary!$H$8,0),"Agency Currency"))</f>
        <v xml:space="preserve"> </v>
      </c>
      <c r="E91" s="228" t="str">
        <f>IF(ISERROR(MATCH(FX_Rates[[#This Row],[ISO]],Summary!$H$9,0))," ",IF(MATCH(FX_Rates[[#This Row],[ISO]],Summary!$H$9,0),"Digital Currency"))</f>
        <v xml:space="preserve"> </v>
      </c>
    </row>
    <row r="92" spans="1:5">
      <c r="A92" s="147" t="s">
        <v>375</v>
      </c>
      <c r="B92" s="106" t="s">
        <v>376</v>
      </c>
      <c r="C92" s="222">
        <v>9.75E-3</v>
      </c>
      <c r="D92" s="228" t="str">
        <f>IF(ISERROR(MATCH(FX_Rates[[#This Row],[ISO]],Summary!$H$8,0))," ",IF(MATCH(FX_Rates[[#This Row],[ISO]],Summary!$H$8,0),"Agency Currency"))</f>
        <v xml:space="preserve"> </v>
      </c>
      <c r="E92" s="228" t="str">
        <f>IF(ISERROR(MATCH(FX_Rates[[#This Row],[ISO]],Summary!$H$9,0))," ",IF(MATCH(FX_Rates[[#This Row],[ISO]],Summary!$H$9,0),"Digital Currency"))</f>
        <v xml:space="preserve"> </v>
      </c>
    </row>
    <row r="93" spans="1:5">
      <c r="A93" s="147" t="s">
        <v>377</v>
      </c>
      <c r="B93" s="106" t="s">
        <v>378</v>
      </c>
      <c r="C93" s="222">
        <v>0.73485999999999996</v>
      </c>
      <c r="D93" s="228" t="str">
        <f>IF(ISERROR(MATCH(FX_Rates[[#This Row],[ISO]],Summary!$H$8,0))," ",IF(MATCH(FX_Rates[[#This Row],[ISO]],Summary!$H$8,0),"Agency Currency"))</f>
        <v xml:space="preserve"> </v>
      </c>
      <c r="E93" s="228" t="str">
        <f>IF(ISERROR(MATCH(FX_Rates[[#This Row],[ISO]],Summary!$H$9,0))," ",IF(MATCH(FX_Rates[[#This Row],[ISO]],Summary!$H$9,0),"Digital Currency"))</f>
        <v xml:space="preserve"> </v>
      </c>
    </row>
    <row r="94" spans="1:5">
      <c r="A94" s="147" t="s">
        <v>379</v>
      </c>
      <c r="B94" s="106" t="s">
        <v>380</v>
      </c>
      <c r="C94" s="222">
        <v>3.8620000000000002E-2</v>
      </c>
      <c r="D94" s="228" t="str">
        <f>IF(ISERROR(MATCH(FX_Rates[[#This Row],[ISO]],Summary!$H$8,0))," ",IF(MATCH(FX_Rates[[#This Row],[ISO]],Summary!$H$8,0),"Agency Currency"))</f>
        <v xml:space="preserve"> </v>
      </c>
      <c r="E94" s="228" t="str">
        <f>IF(ISERROR(MATCH(FX_Rates[[#This Row],[ISO]],Summary!$H$9,0))," ",IF(MATCH(FX_Rates[[#This Row],[ISO]],Summary!$H$9,0),"Digital Currency"))</f>
        <v xml:space="preserve"> </v>
      </c>
    </row>
    <row r="95" spans="1:5">
      <c r="A95" s="147" t="s">
        <v>381</v>
      </c>
      <c r="B95" s="106" t="s">
        <v>382</v>
      </c>
      <c r="C95" s="222">
        <v>4.8547800000000004E-3</v>
      </c>
      <c r="D95" s="228" t="str">
        <f>IF(ISERROR(MATCH(FX_Rates[[#This Row],[ISO]],Summary!$H$8,0))," ",IF(MATCH(FX_Rates[[#This Row],[ISO]],Summary!$H$8,0),"Agency Currency"))</f>
        <v xml:space="preserve"> </v>
      </c>
      <c r="E95" s="228" t="str">
        <f>IF(ISERROR(MATCH(FX_Rates[[#This Row],[ISO]],Summary!$H$9,0))," ",IF(MATCH(FX_Rates[[#This Row],[ISO]],Summary!$H$9,0),"Digital Currency"))</f>
        <v xml:space="preserve"> </v>
      </c>
    </row>
    <row r="96" spans="1:5">
      <c r="A96" s="147" t="s">
        <v>383</v>
      </c>
      <c r="B96" s="106" t="s">
        <v>126</v>
      </c>
      <c r="C96" s="222">
        <v>7.1160000000000001E-2</v>
      </c>
      <c r="D96" s="228" t="str">
        <f>IF(ISERROR(MATCH(FX_Rates[[#This Row],[ISO]],Summary!$H$8,0))," ",IF(MATCH(FX_Rates[[#This Row],[ISO]],Summary!$H$8,0),"Agency Currency"))</f>
        <v xml:space="preserve"> </v>
      </c>
      <c r="E96" s="228" t="str">
        <f>IF(ISERROR(MATCH(FX_Rates[[#This Row],[ISO]],Summary!$H$9,0))," ",IF(MATCH(FX_Rates[[#This Row],[ISO]],Summary!$H$9,0),"Digital Currency"))</f>
        <v xml:space="preserve"> </v>
      </c>
    </row>
    <row r="97" spans="1:5">
      <c r="A97" s="147" t="s">
        <v>384</v>
      </c>
      <c r="B97" s="106" t="s">
        <v>385</v>
      </c>
      <c r="C97" s="222">
        <v>8.9225999999999997E-4</v>
      </c>
      <c r="D97" s="228" t="str">
        <f>IF(ISERROR(MATCH(FX_Rates[[#This Row],[ISO]],Summary!$H$8,0))," ",IF(MATCH(FX_Rates[[#This Row],[ISO]],Summary!$H$8,0),"Agency Currency"))</f>
        <v xml:space="preserve"> </v>
      </c>
      <c r="E97" s="228" t="str">
        <f>IF(ISERROR(MATCH(FX_Rates[[#This Row],[ISO]],Summary!$H$9,0))," ",IF(MATCH(FX_Rates[[#This Row],[ISO]],Summary!$H$9,0),"Digital Currency"))</f>
        <v xml:space="preserve"> </v>
      </c>
    </row>
    <row r="98" spans="1:5">
      <c r="A98" s="147" t="s">
        <v>386</v>
      </c>
      <c r="B98" s="106" t="s">
        <v>387</v>
      </c>
      <c r="C98" s="222">
        <v>6.5100000000000002E-3</v>
      </c>
      <c r="D98" s="228" t="str">
        <f>IF(ISERROR(MATCH(FX_Rates[[#This Row],[ISO]],Summary!$H$8,0))," ",IF(MATCH(FX_Rates[[#This Row],[ISO]],Summary!$H$8,0),"Agency Currency"))</f>
        <v xml:space="preserve"> </v>
      </c>
      <c r="E98" s="228" t="str">
        <f>IF(ISERROR(MATCH(FX_Rates[[#This Row],[ISO]],Summary!$H$9,0))," ",IF(MATCH(FX_Rates[[#This Row],[ISO]],Summary!$H$9,0),"Digital Currency"))</f>
        <v xml:space="preserve"> </v>
      </c>
    </row>
    <row r="99" spans="1:5">
      <c r="A99" s="147" t="s">
        <v>388</v>
      </c>
      <c r="B99" s="106" t="s">
        <v>98</v>
      </c>
      <c r="C99" s="222">
        <v>0.11960999999999999</v>
      </c>
      <c r="D99" s="228" t="str">
        <f>IF(ISERROR(MATCH(FX_Rates[[#This Row],[ISO]],Summary!$H$8,0))," ",IF(MATCH(FX_Rates[[#This Row],[ISO]],Summary!$H$8,0),"Agency Currency"))</f>
        <v xml:space="preserve"> </v>
      </c>
      <c r="E99" s="228" t="str">
        <f>IF(ISERROR(MATCH(FX_Rates[[#This Row],[ISO]],Summary!$H$9,0))," ",IF(MATCH(FX_Rates[[#This Row],[ISO]],Summary!$H$9,0),"Digital Currency"))</f>
        <v xml:space="preserve"> </v>
      </c>
    </row>
    <row r="100" spans="1:5">
      <c r="A100" s="147" t="s">
        <v>389</v>
      </c>
      <c r="B100" s="106" t="s">
        <v>93</v>
      </c>
      <c r="C100" s="222">
        <v>1.0041199999999999</v>
      </c>
      <c r="D100" s="228" t="str">
        <f>IF(ISERROR(MATCH(FX_Rates[[#This Row],[ISO]],Summary!$H$8,0))," ",IF(MATCH(FX_Rates[[#This Row],[ISO]],Summary!$H$8,0),"Agency Currency"))</f>
        <v xml:space="preserve"> </v>
      </c>
      <c r="E100" s="228" t="str">
        <f>IF(ISERROR(MATCH(FX_Rates[[#This Row],[ISO]],Summary!$H$9,0))," ",IF(MATCH(FX_Rates[[#This Row],[ISO]],Summary!$H$9,0),"Digital Currency"))</f>
        <v xml:space="preserve"> </v>
      </c>
    </row>
    <row r="101" spans="1:5">
      <c r="A101" s="147" t="s">
        <v>390</v>
      </c>
      <c r="B101" s="106" t="s">
        <v>391</v>
      </c>
      <c r="C101" s="222">
        <v>4.6699999999999997E-3</v>
      </c>
      <c r="D101" s="228" t="str">
        <f>IF(ISERROR(MATCH(FX_Rates[[#This Row],[ISO]],Summary!$H$8,0))," ",IF(MATCH(FX_Rates[[#This Row],[ISO]],Summary!$H$8,0),"Agency Currency"))</f>
        <v xml:space="preserve"> </v>
      </c>
      <c r="E101" s="228" t="str">
        <f>IF(ISERROR(MATCH(FX_Rates[[#This Row],[ISO]],Summary!$H$9,0))," ",IF(MATCH(FX_Rates[[#This Row],[ISO]],Summary!$H$9,0),"Digital Currency"))</f>
        <v xml:space="preserve"> </v>
      </c>
    </row>
    <row r="102" spans="1:5">
      <c r="A102" s="147" t="s">
        <v>392</v>
      </c>
      <c r="B102" s="106" t="s">
        <v>393</v>
      </c>
      <c r="C102" s="222">
        <v>3.3160000000000002E-2</v>
      </c>
      <c r="D102" s="228" t="str">
        <f>IF(ISERROR(MATCH(FX_Rates[[#This Row],[ISO]],Summary!$H$8,0))," ",IF(MATCH(FX_Rates[[#This Row],[ISO]],Summary!$H$8,0),"Agency Currency"))</f>
        <v xml:space="preserve"> </v>
      </c>
      <c r="E102" s="228" t="str">
        <f>IF(ISERROR(MATCH(FX_Rates[[#This Row],[ISO]],Summary!$H$9,0))," ",IF(MATCH(FX_Rates[[#This Row],[ISO]],Summary!$H$9,0),"Digital Currency"))</f>
        <v xml:space="preserve"> </v>
      </c>
    </row>
    <row r="103" spans="1:5">
      <c r="A103" s="147" t="s">
        <v>394</v>
      </c>
      <c r="B103" s="106" t="s">
        <v>395</v>
      </c>
      <c r="C103" s="222">
        <v>4.4508999999999998E-4</v>
      </c>
      <c r="D103" s="228" t="str">
        <f>IF(ISERROR(MATCH(FX_Rates[[#This Row],[ISO]],Summary!$H$8,0))," ",IF(MATCH(FX_Rates[[#This Row],[ISO]],Summary!$H$8,0),"Agency Currency"))</f>
        <v xml:space="preserve"> </v>
      </c>
      <c r="E103" s="228" t="str">
        <f>IF(ISERROR(MATCH(FX_Rates[[#This Row],[ISO]],Summary!$H$9,0))," ",IF(MATCH(FX_Rates[[#This Row],[ISO]],Summary!$H$9,0),"Digital Currency"))</f>
        <v xml:space="preserve"> </v>
      </c>
    </row>
    <row r="104" spans="1:5">
      <c r="A104" s="147" t="s">
        <v>396</v>
      </c>
      <c r="B104" s="106" t="s">
        <v>397</v>
      </c>
      <c r="C104" s="222">
        <v>2.9940000000000001E-2</v>
      </c>
      <c r="D104" s="228" t="str">
        <f>IF(ISERROR(MATCH(FX_Rates[[#This Row],[ISO]],Summary!$H$8,0))," ",IF(MATCH(FX_Rates[[#This Row],[ISO]],Summary!$H$8,0),"Agency Currency"))</f>
        <v xml:space="preserve"> </v>
      </c>
      <c r="E104" s="228" t="str">
        <f>IF(ISERROR(MATCH(FX_Rates[[#This Row],[ISO]],Summary!$H$9,0))," ",IF(MATCH(FX_Rates[[#This Row],[ISO]],Summary!$H$9,0),"Digital Currency"))</f>
        <v xml:space="preserve"> </v>
      </c>
    </row>
    <row r="105" spans="1:5">
      <c r="A105" s="147" t="s">
        <v>398</v>
      </c>
      <c r="B105" s="106" t="s">
        <v>125</v>
      </c>
      <c r="C105" s="222">
        <v>0.39689000000000002</v>
      </c>
      <c r="D105" s="228" t="str">
        <f>IF(ISERROR(MATCH(FX_Rates[[#This Row],[ISO]],Summary!$H$8,0))," ",IF(MATCH(FX_Rates[[#This Row],[ISO]],Summary!$H$8,0),"Agency Currency"))</f>
        <v xml:space="preserve"> </v>
      </c>
      <c r="E105" s="228" t="str">
        <f>IF(ISERROR(MATCH(FX_Rates[[#This Row],[ISO]],Summary!$H$9,0))," ",IF(MATCH(FX_Rates[[#This Row],[ISO]],Summary!$H$9,0),"Digital Currency"))</f>
        <v xml:space="preserve"> </v>
      </c>
    </row>
    <row r="106" spans="1:5">
      <c r="A106" s="147" t="s">
        <v>399</v>
      </c>
      <c r="B106" s="106" t="s">
        <v>135</v>
      </c>
      <c r="C106" s="222">
        <v>0.26458999999999999</v>
      </c>
      <c r="D106" s="228" t="str">
        <f>IF(ISERROR(MATCH(FX_Rates[[#This Row],[ISO]],Summary!$H$8,0))," ",IF(MATCH(FX_Rates[[#This Row],[ISO]],Summary!$H$8,0),"Agency Currency"))</f>
        <v xml:space="preserve"> </v>
      </c>
      <c r="E106" s="228" t="str">
        <f>IF(ISERROR(MATCH(FX_Rates[[#This Row],[ISO]],Summary!$H$9,0))," ",IF(MATCH(FX_Rates[[#This Row],[ISO]],Summary!$H$9,0),"Digital Currency"))</f>
        <v xml:space="preserve"> </v>
      </c>
    </row>
    <row r="107" spans="1:5">
      <c r="A107" s="147" t="s">
        <v>400</v>
      </c>
      <c r="B107" s="106" t="s">
        <v>401</v>
      </c>
      <c r="C107" s="222">
        <v>2.7398E-4</v>
      </c>
      <c r="D107" s="228" t="str">
        <f>IF(ISERROR(MATCH(FX_Rates[[#This Row],[ISO]],Summary!$H$8,0))," ",IF(MATCH(FX_Rates[[#This Row],[ISO]],Summary!$H$8,0),"Agency Currency"))</f>
        <v xml:space="preserve"> </v>
      </c>
      <c r="E107" s="228" t="str">
        <f>IF(ISERROR(MATCH(FX_Rates[[#This Row],[ISO]],Summary!$H$9,0))," ",IF(MATCH(FX_Rates[[#This Row],[ISO]],Summary!$H$9,0),"Digital Currency"))</f>
        <v xml:space="preserve"> </v>
      </c>
    </row>
    <row r="108" spans="1:5">
      <c r="A108" s="147" t="s">
        <v>402</v>
      </c>
      <c r="B108" s="106" t="s">
        <v>136</v>
      </c>
      <c r="C108" s="222">
        <v>3.7269999999999998E-2</v>
      </c>
      <c r="D108" s="228" t="str">
        <f>IF(ISERROR(MATCH(FX_Rates[[#This Row],[ISO]],Summary!$H$8,0))," ",IF(MATCH(FX_Rates[[#This Row],[ISO]],Summary!$H$8,0),"Agency Currency"))</f>
        <v xml:space="preserve"> </v>
      </c>
      <c r="E108" s="228" t="str">
        <f>IF(ISERROR(MATCH(FX_Rates[[#This Row],[ISO]],Summary!$H$9,0))," ",IF(MATCH(FX_Rates[[#This Row],[ISO]],Summary!$H$9,0),"Digital Currency"))</f>
        <v xml:space="preserve"> </v>
      </c>
    </row>
    <row r="109" spans="1:5">
      <c r="A109" s="147" t="s">
        <v>403</v>
      </c>
      <c r="B109" s="106" t="s">
        <v>112</v>
      </c>
      <c r="C109" s="222">
        <v>3.424E-2</v>
      </c>
      <c r="D109" s="228" t="str">
        <f>IF(ISERROR(MATCH(FX_Rates[[#This Row],[ISO]],Summary!$H$8,0))," ",IF(MATCH(FX_Rates[[#This Row],[ISO]],Summary!$H$8,0),"Agency Currency"))</f>
        <v xml:space="preserve"> </v>
      </c>
      <c r="E109" s="228" t="str">
        <f>IF(ISERROR(MATCH(FX_Rates[[#This Row],[ISO]],Summary!$H$9,0))," ",IF(MATCH(FX_Rates[[#This Row],[ISO]],Summary!$H$9,0),"Digital Currency"))</f>
        <v xml:space="preserve"> </v>
      </c>
    </row>
    <row r="110" spans="1:5">
      <c r="A110" s="147" t="s">
        <v>404</v>
      </c>
      <c r="B110" s="106" t="s">
        <v>117</v>
      </c>
      <c r="C110" s="222">
        <v>0.27226</v>
      </c>
      <c r="D110" s="228" t="str">
        <f>IF(ISERROR(MATCH(FX_Rates[[#This Row],[ISO]],Summary!$H$8,0))," ",IF(MATCH(FX_Rates[[#This Row],[ISO]],Summary!$H$8,0),"Agency Currency"))</f>
        <v xml:space="preserve"> </v>
      </c>
      <c r="E110" s="228" t="str">
        <f>IF(ISERROR(MATCH(FX_Rates[[#This Row],[ISO]],Summary!$H$9,0))," ",IF(MATCH(FX_Rates[[#This Row],[ISO]],Summary!$H$9,0),"Digital Currency"))</f>
        <v xml:space="preserve"> </v>
      </c>
    </row>
    <row r="111" spans="1:5">
      <c r="A111" s="147" t="s">
        <v>405</v>
      </c>
      <c r="B111" s="106" t="s">
        <v>406</v>
      </c>
      <c r="C111" s="222">
        <v>1.2379000000000001E-4</v>
      </c>
      <c r="D111" s="228" t="str">
        <f>IF(ISERROR(MATCH(FX_Rates[[#This Row],[ISO]],Summary!$H$8,0))," ",IF(MATCH(FX_Rates[[#This Row],[ISO]],Summary!$H$8,0),"Agency Currency"))</f>
        <v xml:space="preserve"> </v>
      </c>
      <c r="E111" s="228" t="str">
        <f>IF(ISERROR(MATCH(FX_Rates[[#This Row],[ISO]],Summary!$H$9,0))," ",IF(MATCH(FX_Rates[[#This Row],[ISO]],Summary!$H$9,0),"Digital Currency"))</f>
        <v xml:space="preserve"> </v>
      </c>
    </row>
    <row r="112" spans="1:5">
      <c r="A112" s="147" t="s">
        <v>407</v>
      </c>
      <c r="B112" s="106" t="s">
        <v>207</v>
      </c>
      <c r="C112" s="222">
        <v>2.9999999999999999E-7</v>
      </c>
      <c r="D112" s="228" t="str">
        <f>IF(ISERROR(MATCH(FX_Rates[[#This Row],[ISO]],Summary!$H$8,0))," ",IF(MATCH(FX_Rates[[#This Row],[ISO]],Summary!$H$8,0),"Agency Currency"))</f>
        <v xml:space="preserve"> </v>
      </c>
      <c r="E112" s="228" t="str">
        <f>IF(ISERROR(MATCH(FX_Rates[[#This Row],[ISO]],Summary!$H$9,0))," ",IF(MATCH(FX_Rates[[#This Row],[ISO]],Summary!$H$9,0),"Digital Currency"))</f>
        <v xml:space="preserve"> </v>
      </c>
    </row>
    <row r="113" spans="1:5">
      <c r="A113" s="147" t="s">
        <v>408</v>
      </c>
      <c r="B113" s="106" t="s">
        <v>113</v>
      </c>
      <c r="C113" s="222">
        <v>2.9999999999999997E-4</v>
      </c>
      <c r="D113" s="228" t="str">
        <f>IF(ISERROR(MATCH(FX_Rates[[#This Row],[ISO]],Summary!$H$8,0))," ",IF(MATCH(FX_Rates[[#This Row],[ISO]],Summary!$H$8,0),"Agency Currency"))</f>
        <v xml:space="preserve"> </v>
      </c>
      <c r="E113" s="228" t="str">
        <f>IF(ISERROR(MATCH(FX_Rates[[#This Row],[ISO]],Summary!$H$9,0))," ",IF(MATCH(FX_Rates[[#This Row],[ISO]],Summary!$H$9,0),"Digital Currency"))</f>
        <v xml:space="preserve"> </v>
      </c>
    </row>
    <row r="114" spans="1:5">
      <c r="A114" s="147" t="s">
        <v>409</v>
      </c>
      <c r="B114" s="106" t="s">
        <v>410</v>
      </c>
      <c r="C114" s="222">
        <v>4.4020000000000002E-5</v>
      </c>
      <c r="D114" s="228" t="str">
        <f>IF(ISERROR(MATCH(FX_Rates[[#This Row],[ISO]],Summary!$H$8,0))," ",IF(MATCH(FX_Rates[[#This Row],[ISO]],Summary!$H$8,0),"Agency Currency"))</f>
        <v xml:space="preserve"> </v>
      </c>
      <c r="E114" s="228" t="str">
        <f>IF(ISERROR(MATCH(FX_Rates[[#This Row],[ISO]],Summary!$H$9,0))," ",IF(MATCH(FX_Rates[[#This Row],[ISO]],Summary!$H$9,0),"Digital Currency"))</f>
        <v xml:space="preserve"> </v>
      </c>
    </row>
    <row r="115" spans="1:5">
      <c r="A115" s="147" t="s">
        <v>411</v>
      </c>
      <c r="B115" s="106" t="s">
        <v>412</v>
      </c>
      <c r="C115" s="222">
        <v>3.9956799999999997E-3</v>
      </c>
      <c r="D115" s="228" t="str">
        <f>IF(ISERROR(MATCH(FX_Rates[[#This Row],[ISO]],Summary!$H$8,0))," ",IF(MATCH(FX_Rates[[#This Row],[ISO]],Summary!$H$8,0),"Agency Currency"))</f>
        <v xml:space="preserve"> </v>
      </c>
      <c r="E115" s="228" t="str">
        <f>IF(ISERROR(MATCH(FX_Rates[[#This Row],[ISO]],Summary!$H$9,0))," ",IF(MATCH(FX_Rates[[#This Row],[ISO]],Summary!$H$9,0),"Digital Currency"))</f>
        <v xml:space="preserve"> </v>
      </c>
    </row>
  </sheetData>
  <sheetProtection algorithmName="SHA-512" hashValue="vtOTba2/Yj75+7/jr6KEtZO8/YHdDSPGYpZivsP1PJDL4BGyr42zDQdFp730rWVStEL54h6ahZFg7cKwHzQVsA==" saltValue="jees7hzGJhctvmCa6gUQdA==" spinCount="100000" sheet="1" selectLockedCells="1"/>
  <mergeCells count="6">
    <mergeCell ref="G7:J50"/>
    <mergeCell ref="D3:J3"/>
    <mergeCell ref="G5:J5"/>
    <mergeCell ref="A1:C1"/>
    <mergeCell ref="G1:J1"/>
    <mergeCell ref="D1:F1"/>
  </mergeCells>
  <dataValidations count="4">
    <dataValidation type="list" allowBlank="1" showInputMessage="1" showErrorMessage="1" sqref="F3">
      <formula1>"[List]"</formula1>
    </dataValidation>
    <dataValidation type="list" allowBlank="1" showInputMessage="1" showErrorMessage="1" sqref="G4">
      <formula1>"CurList"</formula1>
    </dataValidation>
    <dataValidation type="decimal" operator="greaterThan" allowBlank="1" showErrorMessage="1" errorTitle="Please Enter a Numerical Value" error="Text is not accepted, this field will only accept numerical values, please update your input." sqref="C8:C115">
      <formula1>0</formula1>
    </dataValidation>
    <dataValidation operator="greaterThan" allowBlank="1" showErrorMessage="1" errorTitle="Please Enter a Numerical Value" error="Text is not accepted, this field will only accept numerical values, please update your input." sqref="D8:E115"/>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K52"/>
  <sheetViews>
    <sheetView showGridLines="0" workbookViewId="0">
      <pane xSplit="11" ySplit="3" topLeftCell="L10" activePane="bottomRight" state="frozenSplit"/>
      <selection pane="topRight" activeCell="F1" sqref="F1"/>
      <selection pane="bottomLeft" activeCell="A10" sqref="A10"/>
      <selection pane="bottomRight" activeCell="H39" sqref="H39"/>
    </sheetView>
  </sheetViews>
  <sheetFormatPr defaultColWidth="14.140625" defaultRowHeight="15.75" zeroHeight="1"/>
  <cols>
    <col min="1" max="1" width="2.42578125" style="68" customWidth="1"/>
    <col min="2" max="2" width="25.7109375" style="68" customWidth="1"/>
    <col min="3" max="3" width="28.85546875" style="68" bestFit="1" customWidth="1"/>
    <col min="4" max="4" width="11.85546875" style="68" customWidth="1"/>
    <col min="5" max="5" width="28.85546875" style="68" bestFit="1" customWidth="1"/>
    <col min="6" max="6" width="27.42578125" style="122" bestFit="1" customWidth="1"/>
    <col min="7" max="7" width="4.28515625" style="68" customWidth="1"/>
    <col min="8" max="9" width="25.28515625" style="69" customWidth="1"/>
    <col min="10" max="10" width="25.28515625" style="68" customWidth="1"/>
    <col min="11" max="11" width="12.85546875" style="70" customWidth="1"/>
    <col min="12" max="16384" width="14.140625" style="68"/>
  </cols>
  <sheetData>
    <row r="1" spans="1:17" s="61" customFormat="1">
      <c r="A1" s="1"/>
      <c r="B1" s="2" t="s">
        <v>182</v>
      </c>
      <c r="C1" s="3"/>
      <c r="D1" s="3"/>
      <c r="E1" s="3"/>
      <c r="F1" s="108"/>
      <c r="G1" s="3"/>
      <c r="H1" s="4"/>
      <c r="I1" s="4"/>
      <c r="J1" s="5"/>
      <c r="K1" s="1"/>
    </row>
    <row r="2" spans="1:17" s="61" customFormat="1" ht="21">
      <c r="A2" s="1"/>
      <c r="B2" s="6" t="s">
        <v>209</v>
      </c>
      <c r="C2" s="7"/>
      <c r="D2" s="7"/>
      <c r="E2" s="7"/>
      <c r="F2" s="109"/>
      <c r="G2" s="7"/>
      <c r="H2" s="8"/>
      <c r="I2" s="8"/>
      <c r="J2" s="9"/>
      <c r="K2" s="1"/>
    </row>
    <row r="3" spans="1:17" s="61" customFormat="1" ht="36">
      <c r="A3" s="10"/>
      <c r="B3" s="11" t="s">
        <v>140</v>
      </c>
      <c r="C3" s="12"/>
      <c r="D3" s="12"/>
      <c r="E3" s="12"/>
      <c r="F3" s="110"/>
      <c r="G3" s="12"/>
      <c r="H3" s="13"/>
      <c r="I3" s="13"/>
      <c r="J3" s="14"/>
      <c r="K3" s="10"/>
    </row>
    <row r="4" spans="1:17" s="61" customFormat="1">
      <c r="A4" s="15"/>
      <c r="B4" s="10"/>
      <c r="C4" s="10"/>
      <c r="D4" s="10"/>
      <c r="E4" s="10"/>
      <c r="F4" s="111"/>
      <c r="G4" s="10"/>
      <c r="H4" s="15"/>
      <c r="I4" s="15"/>
      <c r="J4" s="15"/>
      <c r="K4" s="10"/>
    </row>
    <row r="5" spans="1:17" s="62" customFormat="1" ht="28.5">
      <c r="A5" s="16"/>
      <c r="B5" s="17" t="s">
        <v>141</v>
      </c>
      <c r="C5" s="18"/>
      <c r="D5" s="250"/>
      <c r="E5" s="251"/>
      <c r="F5" s="251"/>
      <c r="G5" s="251"/>
      <c r="H5" s="251"/>
      <c r="I5" s="251"/>
      <c r="J5" s="252"/>
      <c r="K5" s="16"/>
      <c r="Q5" s="62" t="s">
        <v>143</v>
      </c>
    </row>
    <row r="6" spans="1:17" s="62" customFormat="1" ht="28.5">
      <c r="A6" s="16"/>
      <c r="B6" s="10"/>
      <c r="C6" s="10"/>
      <c r="D6" s="10"/>
      <c r="E6" s="10"/>
      <c r="F6" s="111"/>
      <c r="G6" s="10"/>
      <c r="H6" s="15"/>
      <c r="I6" s="15"/>
      <c r="J6" s="15"/>
      <c r="K6" s="16"/>
    </row>
    <row r="7" spans="1:17" s="63" customFormat="1" ht="28.5">
      <c r="A7" s="16"/>
      <c r="B7" s="17" t="s">
        <v>144</v>
      </c>
      <c r="C7" s="18"/>
      <c r="D7" s="253"/>
      <c r="E7" s="254"/>
      <c r="F7" s="112" t="s">
        <v>142</v>
      </c>
      <c r="G7" s="18"/>
      <c r="H7" s="258"/>
      <c r="I7" s="259"/>
      <c r="J7" s="260"/>
      <c r="K7" s="16"/>
      <c r="Q7" s="62" t="s">
        <v>146</v>
      </c>
    </row>
    <row r="8" spans="1:17" s="63" customFormat="1" ht="28.5">
      <c r="A8" s="16"/>
      <c r="B8" s="19" t="s">
        <v>147</v>
      </c>
      <c r="C8" s="20"/>
      <c r="D8" s="253"/>
      <c r="E8" s="254"/>
      <c r="F8" s="113" t="s">
        <v>89</v>
      </c>
      <c r="G8" s="21"/>
      <c r="H8" s="232" t="s">
        <v>133</v>
      </c>
      <c r="I8" s="22" t="s">
        <v>145</v>
      </c>
      <c r="J8" s="225">
        <f>VLOOKUP($H$8,'Exchange Rates'!B2:C139,2,FALSE)</f>
        <v>0.27372999999999997</v>
      </c>
      <c r="K8" s="16"/>
      <c r="Q8" s="62" t="s">
        <v>149</v>
      </c>
    </row>
    <row r="9" spans="1:17" s="63" customFormat="1" ht="28.5">
      <c r="A9" s="16"/>
      <c r="B9" s="23" t="s">
        <v>150</v>
      </c>
      <c r="C9" s="24"/>
      <c r="D9" s="253"/>
      <c r="E9" s="254"/>
      <c r="F9" s="114" t="s">
        <v>148</v>
      </c>
      <c r="G9" s="25"/>
      <c r="H9" s="232" t="s">
        <v>95</v>
      </c>
      <c r="I9" s="26" t="s">
        <v>145</v>
      </c>
      <c r="J9" s="225">
        <f>VLOOKUP(H9,'Exchange Rates'!B3:$C$140,2,FALSE)</f>
        <v>1.1634</v>
      </c>
      <c r="K9" s="16"/>
      <c r="Q9" s="62" t="s">
        <v>151</v>
      </c>
    </row>
    <row r="10" spans="1:17" s="63" customFormat="1" ht="28.5">
      <c r="A10" s="16"/>
      <c r="B10" s="27" t="s">
        <v>152</v>
      </c>
      <c r="C10" s="28"/>
      <c r="D10" s="253"/>
      <c r="E10" s="254"/>
      <c r="F10" s="115"/>
      <c r="G10" s="29"/>
      <c r="H10" s="30"/>
      <c r="I10" s="30"/>
      <c r="J10" s="30"/>
      <c r="K10" s="16"/>
      <c r="Q10" s="62" t="s">
        <v>62</v>
      </c>
    </row>
    <row r="11" spans="1:17" s="63" customFormat="1" ht="28.5">
      <c r="A11" s="16"/>
      <c r="B11" s="10"/>
      <c r="C11" s="10"/>
      <c r="D11" s="10"/>
      <c r="E11" s="10"/>
      <c r="F11" s="111"/>
      <c r="G11" s="10"/>
      <c r="H11" s="15"/>
      <c r="I11" s="15"/>
      <c r="J11" s="15"/>
      <c r="K11" s="16"/>
      <c r="Q11" s="62"/>
    </row>
    <row r="12" spans="1:17" s="63" customFormat="1" ht="28.5">
      <c r="A12" s="16"/>
      <c r="B12" s="27" t="s">
        <v>153</v>
      </c>
      <c r="C12" s="28"/>
      <c r="D12" s="255"/>
      <c r="E12" s="256"/>
      <c r="F12" s="256"/>
      <c r="G12" s="256"/>
      <c r="H12" s="256"/>
      <c r="I12" s="256"/>
      <c r="J12" s="257"/>
      <c r="K12" s="16"/>
      <c r="Q12" s="62" t="s">
        <v>65</v>
      </c>
    </row>
    <row r="13" spans="1:17" s="63" customFormat="1" ht="28.5">
      <c r="A13" s="16"/>
      <c r="B13" s="10"/>
      <c r="C13" s="10"/>
      <c r="D13" s="10"/>
      <c r="E13" s="10"/>
      <c r="F13" s="111"/>
      <c r="G13" s="10"/>
      <c r="H13" s="15"/>
      <c r="I13" s="15"/>
      <c r="J13" s="15"/>
      <c r="K13" s="16"/>
      <c r="Q13" s="62"/>
    </row>
    <row r="14" spans="1:17" s="63" customFormat="1" ht="22.5" customHeight="1">
      <c r="A14" s="16"/>
      <c r="B14" s="29"/>
      <c r="C14" s="29"/>
      <c r="D14" s="29"/>
      <c r="E14" s="29"/>
      <c r="F14" s="115"/>
      <c r="G14" s="29"/>
      <c r="H14" s="31" t="s">
        <v>154</v>
      </c>
      <c r="I14" s="32" t="s">
        <v>181</v>
      </c>
      <c r="J14" s="31" t="s">
        <v>155</v>
      </c>
      <c r="K14" s="16"/>
      <c r="Q14" s="62" t="s">
        <v>156</v>
      </c>
    </row>
    <row r="15" spans="1:17" s="61" customFormat="1" ht="22.5" customHeight="1">
      <c r="A15" s="16"/>
      <c r="B15" s="33" t="s">
        <v>208</v>
      </c>
      <c r="C15" s="34"/>
      <c r="D15" s="34"/>
      <c r="E15" s="133" t="s">
        <v>183</v>
      </c>
      <c r="F15" s="116"/>
      <c r="G15" s="35"/>
      <c r="H15" s="36" t="str">
        <f>H9</f>
        <v>EUR</v>
      </c>
      <c r="I15" s="37" t="str">
        <f>H8</f>
        <v>PLN</v>
      </c>
      <c r="J15" s="38" t="s">
        <v>87</v>
      </c>
      <c r="K15" s="16"/>
      <c r="Q15" s="62" t="s">
        <v>157</v>
      </c>
    </row>
    <row r="16" spans="1:17" s="61" customFormat="1" ht="22.5" customHeight="1">
      <c r="A16" s="16"/>
      <c r="B16" s="39" t="s">
        <v>158</v>
      </c>
      <c r="C16" s="40" t="s">
        <v>23</v>
      </c>
      <c r="D16" s="40"/>
      <c r="E16" s="123" t="s">
        <v>23</v>
      </c>
      <c r="F16" s="124" t="s">
        <v>211</v>
      </c>
      <c r="G16" s="35"/>
      <c r="H16" s="140">
        <f>'Bid Details'!H30+'Bid Details'!H34+'Bid Details'!H38+'Bid Details'!H42</f>
        <v>0</v>
      </c>
      <c r="I16" s="140">
        <f t="shared" ref="I16:I23" si="0">(H16*DigitalCurrency)/AgencyCurrency</f>
        <v>0</v>
      </c>
      <c r="J16" s="140">
        <f>I16*AgencyCurrency</f>
        <v>0</v>
      </c>
      <c r="K16" s="16"/>
      <c r="Q16" s="64"/>
    </row>
    <row r="17" spans="1:17" s="61" customFormat="1" ht="22.5" customHeight="1">
      <c r="A17" s="10"/>
      <c r="B17" s="39" t="s">
        <v>159</v>
      </c>
      <c r="C17" s="40" t="s">
        <v>30</v>
      </c>
      <c r="D17" s="40"/>
      <c r="E17" s="123" t="s">
        <v>29</v>
      </c>
      <c r="F17" s="124" t="s">
        <v>212</v>
      </c>
      <c r="G17" s="35"/>
      <c r="H17" s="140">
        <f>SUM('Bid Details'!H31+'Bid Details'!H35+'Bid Details'!H39+'Bid Details'!H43)</f>
        <v>0</v>
      </c>
      <c r="I17" s="140">
        <f t="shared" si="0"/>
        <v>0</v>
      </c>
      <c r="J17" s="140">
        <f t="shared" ref="J17:J23" si="1">I17*AgencyCurrency</f>
        <v>0</v>
      </c>
      <c r="K17" s="10"/>
      <c r="Q17" s="64"/>
    </row>
    <row r="18" spans="1:17" s="61" customFormat="1" ht="22.5" customHeight="1">
      <c r="A18" s="10"/>
      <c r="B18" s="39" t="s">
        <v>160</v>
      </c>
      <c r="C18" s="40" t="s">
        <v>149</v>
      </c>
      <c r="D18" s="40"/>
      <c r="E18" s="123" t="s">
        <v>149</v>
      </c>
      <c r="F18" s="125" t="s">
        <v>213</v>
      </c>
      <c r="G18" s="35"/>
      <c r="H18" s="140">
        <f>SUM('Bid Details'!H50:H51)</f>
        <v>0</v>
      </c>
      <c r="I18" s="140">
        <f t="shared" si="0"/>
        <v>0</v>
      </c>
      <c r="J18" s="140">
        <f t="shared" si="1"/>
        <v>0</v>
      </c>
      <c r="K18" s="10"/>
      <c r="Q18" s="64"/>
    </row>
    <row r="19" spans="1:17" s="61" customFormat="1" ht="22.5" customHeight="1">
      <c r="A19" s="10"/>
      <c r="B19" s="39" t="s">
        <v>161</v>
      </c>
      <c r="C19" s="40" t="s">
        <v>139</v>
      </c>
      <c r="D19" s="40"/>
      <c r="E19" s="123" t="s">
        <v>139</v>
      </c>
      <c r="F19" s="125" t="s">
        <v>215</v>
      </c>
      <c r="G19" s="35"/>
      <c r="H19" s="140">
        <f>SUM('Bid Details'!H58+'Bid Details'!H63+'Bid Details'!H72+'Bid Details'!H77+'Bid Details'!H87+'Bid Details'!H92+'Bid Details'!H100+'Bid Details'!H108+'Bid Details'!H116)</f>
        <v>0</v>
      </c>
      <c r="I19" s="140">
        <f t="shared" si="0"/>
        <v>0</v>
      </c>
      <c r="J19" s="140">
        <f t="shared" si="1"/>
        <v>0</v>
      </c>
      <c r="K19" s="10"/>
      <c r="Q19" s="64" t="s">
        <v>37</v>
      </c>
    </row>
    <row r="20" spans="1:17" s="61" customFormat="1" ht="22.5" customHeight="1">
      <c r="A20" s="10"/>
      <c r="B20" s="41" t="s">
        <v>162</v>
      </c>
      <c r="C20" s="42" t="s">
        <v>31</v>
      </c>
      <c r="D20" s="42"/>
      <c r="E20" s="126" t="s">
        <v>31</v>
      </c>
      <c r="F20" s="127" t="s">
        <v>214</v>
      </c>
      <c r="G20" s="43"/>
      <c r="H20" s="143">
        <f>SUM('Bid Details'!H59+'Bid Details'!H64+'Bid Details'!H73+'Bid Details'!H78+'Bid Details'!H88+'Bid Details'!H93+'Bid Details'!H101+'Bid Details'!H109+'Bid Details'!H117)</f>
        <v>0</v>
      </c>
      <c r="I20" s="140">
        <f t="shared" si="0"/>
        <v>0</v>
      </c>
      <c r="J20" s="140">
        <f t="shared" si="1"/>
        <v>0</v>
      </c>
      <c r="K20" s="10"/>
    </row>
    <row r="21" spans="1:17" s="61" customFormat="1" ht="22.5" customHeight="1">
      <c r="A21" s="10"/>
      <c r="B21" s="41" t="s">
        <v>163</v>
      </c>
      <c r="C21" s="42" t="s">
        <v>32</v>
      </c>
      <c r="D21" s="42"/>
      <c r="E21" s="126" t="s">
        <v>32</v>
      </c>
      <c r="F21" s="127" t="s">
        <v>216</v>
      </c>
      <c r="G21" s="43"/>
      <c r="H21" s="143">
        <f>SUM('Bid Details'!H60+'Bid Details'!H65+'Bid Details'!H74+'Bid Details'!H79+'Bid Details'!H89+'Bid Details'!H94+'Bid Details'!H102+'Bid Details'!H110+'Bid Details'!H118)</f>
        <v>0</v>
      </c>
      <c r="I21" s="140">
        <f t="shared" si="0"/>
        <v>0</v>
      </c>
      <c r="J21" s="140">
        <f t="shared" si="1"/>
        <v>0</v>
      </c>
      <c r="K21" s="10"/>
    </row>
    <row r="22" spans="1:17" s="61" customFormat="1" ht="22.5" customHeight="1">
      <c r="A22" s="10"/>
      <c r="B22" s="41" t="s">
        <v>164</v>
      </c>
      <c r="C22" s="42" t="s">
        <v>33</v>
      </c>
      <c r="D22" s="42"/>
      <c r="E22" s="126" t="s">
        <v>33</v>
      </c>
      <c r="F22" s="127" t="s">
        <v>217</v>
      </c>
      <c r="G22" s="43"/>
      <c r="H22" s="143">
        <f>SUM('Bid Details'!H61+'Bid Details'!H66+'Bid Details'!H75+'Bid Details'!H80+'Bid Details'!H90+'Bid Details'!H95+'Bid Details'!H103+'Bid Details'!H111+'Bid Details'!H119)</f>
        <v>0</v>
      </c>
      <c r="I22" s="140">
        <f t="shared" si="0"/>
        <v>0</v>
      </c>
      <c r="J22" s="140">
        <f t="shared" si="1"/>
        <v>0</v>
      </c>
      <c r="K22" s="10"/>
    </row>
    <row r="23" spans="1:17" s="61" customFormat="1" ht="22.5" customHeight="1">
      <c r="A23" s="10"/>
      <c r="B23" s="41" t="s">
        <v>165</v>
      </c>
      <c r="C23" s="42" t="s">
        <v>166</v>
      </c>
      <c r="D23" s="42"/>
      <c r="E23" s="126" t="s">
        <v>184</v>
      </c>
      <c r="F23" s="127" t="s">
        <v>218</v>
      </c>
      <c r="G23" s="43"/>
      <c r="H23" s="143">
        <f>SUM('Bid Details'!B46+'Bid Details'!B54+'Bid Details'!B68+'Bid Details'!B82+'Bid Details'!B97+'Bid Details'!B105+'Bid Details'!B113+'Bid Details'!B121)</f>
        <v>0</v>
      </c>
      <c r="I23" s="140">
        <f t="shared" si="0"/>
        <v>0</v>
      </c>
      <c r="J23" s="140">
        <f t="shared" si="1"/>
        <v>0</v>
      </c>
      <c r="K23" s="10"/>
    </row>
    <row r="24" spans="1:17" s="61" customFormat="1" ht="22.5" customHeight="1">
      <c r="A24" s="10"/>
      <c r="B24" s="33" t="s">
        <v>167</v>
      </c>
      <c r="C24" s="34"/>
      <c r="D24" s="34"/>
      <c r="E24" s="34"/>
      <c r="F24" s="116"/>
      <c r="G24" s="43"/>
      <c r="H24" s="144">
        <f>SUM(H16:H23)</f>
        <v>0</v>
      </c>
      <c r="I24" s="144">
        <f>SUM(I16:I23)</f>
        <v>0</v>
      </c>
      <c r="J24" s="144">
        <f>SUM(J16:J23)</f>
        <v>0</v>
      </c>
      <c r="K24" s="10"/>
    </row>
    <row r="25" spans="1:17" s="63" customFormat="1" ht="22.5" customHeight="1">
      <c r="A25" s="10"/>
      <c r="B25" s="10"/>
      <c r="C25" s="10"/>
      <c r="D25" s="10"/>
      <c r="E25" s="10"/>
      <c r="F25" s="111"/>
      <c r="G25" s="29"/>
      <c r="H25" s="15"/>
      <c r="I25" s="15"/>
      <c r="J25" s="15"/>
      <c r="K25" s="16"/>
      <c r="Q25" s="62"/>
    </row>
    <row r="26" spans="1:17" s="61" customFormat="1" ht="22.5" customHeight="1">
      <c r="A26" s="10"/>
      <c r="B26" s="44" t="s">
        <v>232</v>
      </c>
      <c r="C26" s="45"/>
      <c r="D26" s="45"/>
      <c r="E26" s="134" t="s">
        <v>183</v>
      </c>
      <c r="F26" s="117"/>
      <c r="G26" s="29"/>
      <c r="H26" s="46" t="str">
        <f>H9</f>
        <v>EUR</v>
      </c>
      <c r="I26" s="47" t="str">
        <f>H8</f>
        <v>PLN</v>
      </c>
      <c r="J26" s="48" t="s">
        <v>87</v>
      </c>
      <c r="K26" s="10"/>
    </row>
    <row r="27" spans="1:17" s="61" customFormat="1" ht="22.5" customHeight="1">
      <c r="A27" s="10"/>
      <c r="B27" s="49" t="s">
        <v>168</v>
      </c>
      <c r="C27" s="50" t="s">
        <v>77</v>
      </c>
      <c r="D27" s="50"/>
      <c r="E27" s="128" t="s">
        <v>210</v>
      </c>
      <c r="F27" s="129" t="s">
        <v>219</v>
      </c>
      <c r="G27" s="29"/>
      <c r="H27" s="140">
        <f>SUM('Bid Details'!H127)</f>
        <v>0</v>
      </c>
      <c r="I27" s="140">
        <f t="shared" ref="I27:I32" si="2">(H27*DigitalCurrency)/AgencyCurrency</f>
        <v>0</v>
      </c>
      <c r="J27" s="140">
        <f t="shared" ref="J27:J32" si="3">I27*AgencyCurrency</f>
        <v>0</v>
      </c>
      <c r="K27" s="10"/>
      <c r="L27" s="63"/>
    </row>
    <row r="28" spans="1:17" s="61" customFormat="1" ht="22.5" customHeight="1">
      <c r="A28" s="10"/>
      <c r="B28" s="6" t="s">
        <v>169</v>
      </c>
      <c r="C28" s="51" t="s">
        <v>78</v>
      </c>
      <c r="D28" s="51"/>
      <c r="E28" s="130" t="s">
        <v>78</v>
      </c>
      <c r="F28" s="131" t="s">
        <v>220</v>
      </c>
      <c r="G28" s="29"/>
      <c r="H28" s="140">
        <f>SUM('Bid Details'!H128)</f>
        <v>0</v>
      </c>
      <c r="I28" s="140">
        <f t="shared" si="2"/>
        <v>0</v>
      </c>
      <c r="J28" s="140">
        <f t="shared" si="3"/>
        <v>0</v>
      </c>
      <c r="K28" s="16"/>
    </row>
    <row r="29" spans="1:17" s="61" customFormat="1" ht="22.5" customHeight="1">
      <c r="A29" s="10"/>
      <c r="B29" s="41" t="s">
        <v>170</v>
      </c>
      <c r="C29" s="42" t="s">
        <v>79</v>
      </c>
      <c r="D29" s="42"/>
      <c r="E29" s="126" t="s">
        <v>79</v>
      </c>
      <c r="F29" s="127" t="s">
        <v>221</v>
      </c>
      <c r="G29" s="29"/>
      <c r="H29" s="140">
        <f>SUM('Bid Details'!H129)</f>
        <v>0</v>
      </c>
      <c r="I29" s="140">
        <f t="shared" si="2"/>
        <v>0</v>
      </c>
      <c r="J29" s="140">
        <f t="shared" si="3"/>
        <v>0</v>
      </c>
      <c r="K29" s="16"/>
    </row>
    <row r="30" spans="1:17" s="61" customFormat="1" ht="22.5" customHeight="1">
      <c r="A30" s="10"/>
      <c r="B30" s="41" t="s">
        <v>171</v>
      </c>
      <c r="C30" s="42" t="s">
        <v>81</v>
      </c>
      <c r="D30" s="42"/>
      <c r="E30" s="126" t="s">
        <v>81</v>
      </c>
      <c r="F30" s="127" t="s">
        <v>222</v>
      </c>
      <c r="G30" s="29"/>
      <c r="H30" s="140">
        <f>SUM('Bid Details'!H130)</f>
        <v>0</v>
      </c>
      <c r="I30" s="140">
        <f t="shared" si="2"/>
        <v>0</v>
      </c>
      <c r="J30" s="140">
        <f t="shared" si="3"/>
        <v>0</v>
      </c>
      <c r="K30" s="10"/>
    </row>
    <row r="31" spans="1:17" s="61" customFormat="1" ht="22.5" customHeight="1">
      <c r="A31" s="10"/>
      <c r="B31" s="49" t="s">
        <v>172</v>
      </c>
      <c r="C31" s="50" t="s">
        <v>137</v>
      </c>
      <c r="D31" s="50"/>
      <c r="E31" s="128" t="s">
        <v>137</v>
      </c>
      <c r="F31" s="129" t="s">
        <v>223</v>
      </c>
      <c r="G31" s="29"/>
      <c r="H31" s="140">
        <f>SUM('Bid Details'!H131)</f>
        <v>0</v>
      </c>
      <c r="I31" s="140">
        <f t="shared" si="2"/>
        <v>0</v>
      </c>
      <c r="J31" s="140">
        <f t="shared" si="3"/>
        <v>0</v>
      </c>
      <c r="K31" s="16"/>
    </row>
    <row r="32" spans="1:17" s="61" customFormat="1" ht="22.5" customHeight="1">
      <c r="A32" s="10"/>
      <c r="B32" s="49" t="s">
        <v>173</v>
      </c>
      <c r="C32" s="50" t="s">
        <v>166</v>
      </c>
      <c r="D32" s="50"/>
      <c r="E32" s="128" t="s">
        <v>184</v>
      </c>
      <c r="F32" s="129" t="s">
        <v>224</v>
      </c>
      <c r="G32" s="29"/>
      <c r="H32" s="140">
        <f>'Bid Details'!B134</f>
        <v>0</v>
      </c>
      <c r="I32" s="140">
        <f t="shared" si="2"/>
        <v>0</v>
      </c>
      <c r="J32" s="140">
        <f t="shared" si="3"/>
        <v>0</v>
      </c>
      <c r="K32" s="16"/>
    </row>
    <row r="33" spans="1:63" s="61" customFormat="1" ht="22.5" customHeight="1">
      <c r="A33" s="10"/>
      <c r="B33" s="44" t="s">
        <v>174</v>
      </c>
      <c r="C33" s="45"/>
      <c r="D33" s="45"/>
      <c r="E33" s="45"/>
      <c r="F33" s="117"/>
      <c r="G33" s="29"/>
      <c r="H33" s="142">
        <f>SUM(H27:H32)</f>
        <v>0</v>
      </c>
      <c r="I33" s="142">
        <f>SUM(I27:I32)</f>
        <v>0</v>
      </c>
      <c r="J33" s="142">
        <f>SUM(J27:J32)</f>
        <v>0</v>
      </c>
      <c r="K33" s="16"/>
    </row>
    <row r="34" spans="1:63" s="63" customFormat="1" ht="22.5" customHeight="1">
      <c r="A34" s="10"/>
      <c r="B34" s="10"/>
      <c r="C34" s="10"/>
      <c r="D34" s="10"/>
      <c r="E34" s="10"/>
      <c r="F34" s="111"/>
      <c r="G34" s="29"/>
      <c r="H34" s="15"/>
      <c r="I34" s="15"/>
      <c r="J34" s="15"/>
      <c r="K34" s="16"/>
      <c r="Q34" s="62"/>
    </row>
    <row r="35" spans="1:63" s="65" customFormat="1" ht="22.5" customHeight="1">
      <c r="A35" s="10"/>
      <c r="B35" s="52" t="s">
        <v>227</v>
      </c>
      <c r="C35" s="53"/>
      <c r="D35" s="53"/>
      <c r="E35" s="53"/>
      <c r="F35" s="119"/>
      <c r="G35" s="54"/>
      <c r="H35" s="46" t="str">
        <f>H9</f>
        <v>EUR</v>
      </c>
      <c r="I35" s="47" t="str">
        <f>H8</f>
        <v>PLN</v>
      </c>
      <c r="J35" s="48" t="s">
        <v>87</v>
      </c>
      <c r="K35" s="16"/>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row>
    <row r="36" spans="1:63" s="66" customFormat="1" ht="22.5" customHeight="1">
      <c r="A36" s="10"/>
      <c r="B36" s="49" t="s">
        <v>175</v>
      </c>
      <c r="C36" s="50"/>
      <c r="D36" s="50"/>
      <c r="E36" s="50"/>
      <c r="F36" s="129" t="s">
        <v>225</v>
      </c>
      <c r="G36" s="54"/>
      <c r="H36" s="140">
        <f>'Bid Details'!H137</f>
        <v>0</v>
      </c>
      <c r="I36" s="140">
        <f>(H36*DigitalCurrency)/AgencyCurrency</f>
        <v>0</v>
      </c>
      <c r="J36" s="140">
        <f>I36*AgencyCurrency</f>
        <v>0</v>
      </c>
      <c r="K36" s="16"/>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row>
    <row r="37" spans="1:63" s="63" customFormat="1" ht="22.5" customHeight="1">
      <c r="A37" s="10"/>
      <c r="B37" s="10"/>
      <c r="C37" s="10"/>
      <c r="D37" s="10"/>
      <c r="E37" s="10"/>
      <c r="F37" s="111"/>
      <c r="G37" s="10"/>
      <c r="H37" s="15"/>
      <c r="I37" s="15"/>
      <c r="J37" s="15"/>
      <c r="K37" s="16"/>
      <c r="Q37" s="62"/>
    </row>
    <row r="38" spans="1:63" s="66" customFormat="1" ht="22.5" customHeight="1">
      <c r="A38" s="10"/>
      <c r="B38" s="135" t="s">
        <v>228</v>
      </c>
      <c r="C38" s="136"/>
      <c r="D38" s="136"/>
      <c r="E38" s="136"/>
      <c r="F38" s="137"/>
      <c r="G38" s="54"/>
      <c r="H38" s="47" t="str">
        <f>H8</f>
        <v>PLN</v>
      </c>
      <c r="I38" s="47" t="str">
        <f>H8</f>
        <v>PLN</v>
      </c>
      <c r="J38" s="48" t="s">
        <v>87</v>
      </c>
      <c r="K38" s="16"/>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row>
    <row r="39" spans="1:63" s="61" customFormat="1" ht="22.5" customHeight="1">
      <c r="A39" s="10"/>
      <c r="B39" s="49" t="s">
        <v>177</v>
      </c>
      <c r="C39" s="50"/>
      <c r="D39" s="50"/>
      <c r="E39" s="50"/>
      <c r="F39" s="132" t="s">
        <v>176</v>
      </c>
      <c r="G39" s="54"/>
      <c r="H39" s="141">
        <v>0</v>
      </c>
      <c r="I39" s="140">
        <f>(H39*AgencyCurrency)/AgencyCurrency</f>
        <v>0</v>
      </c>
      <c r="J39" s="140">
        <f>I39*AgencyCurrency</f>
        <v>0</v>
      </c>
      <c r="K39" s="16"/>
    </row>
    <row r="40" spans="1:63" s="63" customFormat="1" ht="22.5" customHeight="1">
      <c r="A40" s="10"/>
      <c r="B40" s="10"/>
      <c r="C40" s="10"/>
      <c r="D40" s="10"/>
      <c r="E40" s="10"/>
      <c r="F40" s="111"/>
      <c r="G40" s="10"/>
      <c r="H40" s="15"/>
      <c r="I40" s="15"/>
      <c r="J40" s="15"/>
      <c r="K40" s="16"/>
      <c r="Q40" s="62"/>
    </row>
    <row r="41" spans="1:63" s="61" customFormat="1" ht="22.5" customHeight="1">
      <c r="A41" s="10"/>
      <c r="B41" s="55" t="s">
        <v>229</v>
      </c>
      <c r="C41" s="56"/>
      <c r="D41" s="56"/>
      <c r="E41" s="56"/>
      <c r="F41" s="120"/>
      <c r="G41" s="54"/>
      <c r="H41" s="57"/>
      <c r="I41" s="47" t="str">
        <f>H8</f>
        <v>PLN</v>
      </c>
      <c r="J41" s="48" t="s">
        <v>87</v>
      </c>
      <c r="K41" s="16"/>
    </row>
    <row r="42" spans="1:63" s="67" customFormat="1" ht="22.5" customHeight="1">
      <c r="A42" s="10"/>
      <c r="B42" s="49" t="s">
        <v>178</v>
      </c>
      <c r="C42" s="50"/>
      <c r="D42" s="50"/>
      <c r="E42" s="50"/>
      <c r="F42" s="118"/>
      <c r="G42" s="54"/>
      <c r="H42" s="138"/>
      <c r="I42" s="140">
        <f>SUM(I24+I33+I36+I39)</f>
        <v>0</v>
      </c>
      <c r="J42" s="140">
        <f>SUM(J24+J33+J36+J39)</f>
        <v>0</v>
      </c>
      <c r="K42" s="16"/>
    </row>
    <row r="43" spans="1:63" s="63" customFormat="1" ht="22.5" customHeight="1">
      <c r="A43" s="10"/>
      <c r="B43" s="10"/>
      <c r="C43" s="10"/>
      <c r="D43" s="10"/>
      <c r="E43" s="10"/>
      <c r="F43" s="111"/>
      <c r="G43" s="10"/>
      <c r="H43" s="15"/>
      <c r="I43" s="15"/>
      <c r="J43" s="15"/>
      <c r="K43" s="16"/>
      <c r="Q43" s="62"/>
    </row>
    <row r="44" spans="1:63" s="61" customFormat="1" ht="22.5" customHeight="1">
      <c r="A44" s="10"/>
      <c r="B44" s="247" t="s">
        <v>185</v>
      </c>
      <c r="C44" s="248"/>
      <c r="D44" s="248"/>
      <c r="E44" s="248"/>
      <c r="F44" s="248"/>
      <c r="G44" s="248"/>
      <c r="H44" s="248"/>
      <c r="I44" s="248"/>
      <c r="J44" s="249"/>
      <c r="K44" s="16"/>
    </row>
    <row r="45" spans="1:63" s="63" customFormat="1" ht="22.5" customHeight="1">
      <c r="A45" s="10"/>
      <c r="B45" s="10"/>
      <c r="C45" s="10"/>
      <c r="D45" s="10"/>
      <c r="E45" s="10"/>
      <c r="F45" s="111"/>
      <c r="G45" s="10"/>
      <c r="H45" s="15"/>
      <c r="I45" s="15"/>
      <c r="J45" s="15"/>
      <c r="K45" s="16"/>
      <c r="Q45" s="62"/>
    </row>
    <row r="46" spans="1:63" s="61" customFormat="1" ht="22.5" customHeight="1">
      <c r="A46" s="10"/>
      <c r="B46" s="58" t="s">
        <v>230</v>
      </c>
      <c r="C46" s="59"/>
      <c r="D46" s="59"/>
      <c r="E46" s="59"/>
      <c r="F46" s="121"/>
      <c r="G46" s="60"/>
      <c r="H46" s="47" t="str">
        <f>H8</f>
        <v>PLN</v>
      </c>
      <c r="I46" s="47" t="str">
        <f>H8</f>
        <v>PLN</v>
      </c>
      <c r="J46" s="48" t="s">
        <v>87</v>
      </c>
      <c r="K46" s="16"/>
      <c r="L46" s="63"/>
    </row>
    <row r="47" spans="1:63" s="61" customFormat="1" ht="22.5" customHeight="1">
      <c r="A47" s="10"/>
      <c r="B47" s="49" t="s">
        <v>186</v>
      </c>
      <c r="C47" s="50" t="s">
        <v>179</v>
      </c>
      <c r="D47" s="50"/>
      <c r="E47" s="50"/>
      <c r="F47" s="129" t="s">
        <v>226</v>
      </c>
      <c r="G47" s="60"/>
      <c r="H47" s="140">
        <f>'Bid Details'!H25</f>
        <v>0</v>
      </c>
      <c r="I47" s="140">
        <f>(H47*AgencyCurrency)/AgencyCurrency</f>
        <v>0</v>
      </c>
      <c r="J47" s="140">
        <f>I47*AgencyCurrency</f>
        <v>0</v>
      </c>
      <c r="K47" s="16"/>
    </row>
    <row r="48" spans="1:63" s="63" customFormat="1" ht="22.5" customHeight="1">
      <c r="A48" s="10"/>
      <c r="B48" s="10"/>
      <c r="C48" s="10"/>
      <c r="D48" s="10"/>
      <c r="E48" s="10"/>
      <c r="F48" s="111"/>
      <c r="G48" s="10"/>
      <c r="H48" s="15"/>
      <c r="I48" s="15"/>
      <c r="J48" s="15"/>
      <c r="K48" s="16"/>
      <c r="Q48" s="62"/>
    </row>
    <row r="49" spans="1:17" s="61" customFormat="1" ht="22.5" customHeight="1">
      <c r="A49" s="10"/>
      <c r="B49" s="55" t="s">
        <v>231</v>
      </c>
      <c r="C49" s="56"/>
      <c r="D49" s="56"/>
      <c r="E49" s="56"/>
      <c r="F49" s="120"/>
      <c r="G49" s="60"/>
      <c r="H49" s="57"/>
      <c r="I49" s="47" t="str">
        <f>H8</f>
        <v>PLN</v>
      </c>
      <c r="J49" s="48" t="s">
        <v>87</v>
      </c>
      <c r="K49" s="16"/>
    </row>
    <row r="50" spans="1:17" s="61" customFormat="1" ht="22.5" customHeight="1">
      <c r="A50" s="10"/>
      <c r="B50" s="49" t="s">
        <v>180</v>
      </c>
      <c r="C50" s="50"/>
      <c r="D50" s="50"/>
      <c r="E50" s="50"/>
      <c r="F50" s="118"/>
      <c r="G50" s="60"/>
      <c r="H50" s="138"/>
      <c r="I50" s="139">
        <f>SUM(I47+I42)</f>
        <v>0</v>
      </c>
      <c r="J50" s="139">
        <f>SUM(J47+J42)</f>
        <v>0</v>
      </c>
      <c r="K50" s="16"/>
    </row>
    <row r="51" spans="1:17" s="63" customFormat="1" ht="28.5">
      <c r="A51" s="10"/>
      <c r="B51" s="10"/>
      <c r="C51" s="10"/>
      <c r="D51" s="10"/>
      <c r="E51" s="10"/>
      <c r="F51" s="111"/>
      <c r="G51" s="10"/>
      <c r="H51" s="15"/>
      <c r="I51" s="15"/>
      <c r="J51" s="15"/>
      <c r="K51" s="16"/>
      <c r="Q51" s="62"/>
    </row>
    <row r="52" spans="1:17" s="63" customFormat="1" ht="28.5">
      <c r="A52" s="10"/>
      <c r="B52" s="10"/>
      <c r="C52" s="10"/>
      <c r="D52" s="10"/>
      <c r="E52" s="10"/>
      <c r="F52" s="111"/>
      <c r="G52" s="10"/>
      <c r="H52" s="15"/>
      <c r="I52" s="15"/>
      <c r="J52" s="15"/>
      <c r="K52" s="16"/>
      <c r="Q52" s="62"/>
    </row>
  </sheetData>
  <sheetProtection algorithmName="SHA-512" hashValue="/miH8cJoUE4FC8oY796t6W3NiTgQLbKYbcUfzsbX738nDPsypXdIeyyc6uPMU+BJwyZK6EcxHesn0sHCG1n88g==" saltValue="owg9ykXL7AYE3PUxt6xG+w==" spinCount="100000" sheet="1" selectLockedCells="1"/>
  <mergeCells count="8">
    <mergeCell ref="B44:J44"/>
    <mergeCell ref="D5:J5"/>
    <mergeCell ref="D7:E7"/>
    <mergeCell ref="D8:E8"/>
    <mergeCell ref="D9:E9"/>
    <mergeCell ref="D10:E10"/>
    <mergeCell ref="D12:J12"/>
    <mergeCell ref="H7:J7"/>
  </mergeCells>
  <dataValidations count="4">
    <dataValidation type="list" allowBlank="1" showInputMessage="1" showErrorMessage="1" sqref="D12:D13 E13:G13 D25:F25">
      <formula1>Assets3</formula1>
    </dataValidation>
    <dataValidation type="decimal" operator="greaterThan" allowBlank="1" showErrorMessage="1" errorTitle="Please Enter a Numerical Value" error="Text is not accepted, this field will only accept numerical values, please update your input." sqref="H47 H42 H16:H24 H36 H50 H27:H32">
      <formula1>0</formula1>
    </dataValidation>
    <dataValidation type="decimal" operator="greaterThanOrEqual" allowBlank="1" showErrorMessage="1" errorTitle="Please Enter a Numerical Value" error="Text is not accepted, this field will only accept numerical values, please update your input." sqref="H39">
      <formula1>0</formula1>
    </dataValidation>
    <dataValidation operator="greaterThan" allowBlank="1" showErrorMessage="1" errorTitle="Please Enter a Numerical Value" error="Text is not accepted, this field will only accept numerical values, please update your input." sqref="H33 I47:J50 I16:J4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Rates'!$B$8:$B$120</xm:f>
          </x14:formula1>
          <xm:sqref>H8:H9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D149"/>
  <sheetViews>
    <sheetView showGridLines="0" tabSelected="1" zoomScale="111" zoomScaleNormal="111" zoomScalePageLayoutView="111" workbookViewId="0">
      <pane xSplit="1" ySplit="3" topLeftCell="T4" activePane="bottomRight" state="frozenSplit"/>
      <selection pane="topRight" activeCell="E1" sqref="E1"/>
      <selection pane="bottomLeft" activeCell="A13" sqref="A13"/>
      <selection pane="bottomRight" activeCell="T137" sqref="T137:X138"/>
    </sheetView>
  </sheetViews>
  <sheetFormatPr defaultColWidth="0" defaultRowHeight="12.75" zeroHeight="1"/>
  <cols>
    <col min="1" max="1" width="54.42578125" style="210" bestFit="1" customWidth="1"/>
    <col min="2" max="10" width="19" style="158" customWidth="1"/>
    <col min="11" max="11" width="30.42578125" style="158" bestFit="1" customWidth="1"/>
    <col min="12" max="19" width="19.85546875" style="158" customWidth="1"/>
    <col min="20" max="20" width="30.42578125" style="158" bestFit="1" customWidth="1"/>
    <col min="21" max="28" width="18.42578125" style="158" customWidth="1"/>
    <col min="29" max="29" width="70.85546875" style="156" customWidth="1"/>
    <col min="30" max="30" width="2.42578125" style="156" customWidth="1"/>
    <col min="31" max="16384" width="5.7109375" style="156" hidden="1"/>
  </cols>
  <sheetData>
    <row r="1" spans="1:29" s="152" customFormat="1" ht="22.5" customHeight="1">
      <c r="A1" s="261" t="s">
        <v>182</v>
      </c>
      <c r="B1" s="261"/>
      <c r="C1" s="261"/>
      <c r="D1" s="261"/>
      <c r="E1" s="261"/>
      <c r="F1" s="261"/>
      <c r="G1" s="261"/>
      <c r="H1" s="261"/>
      <c r="I1" s="261"/>
    </row>
    <row r="2" spans="1:29" s="152" customFormat="1" ht="22.5" customHeight="1">
      <c r="A2" s="265" t="s">
        <v>209</v>
      </c>
      <c r="B2" s="266"/>
      <c r="C2" s="266"/>
      <c r="D2" s="266"/>
      <c r="E2" s="266"/>
      <c r="F2" s="266"/>
      <c r="G2" s="266"/>
      <c r="H2" s="266"/>
      <c r="I2" s="267"/>
    </row>
    <row r="3" spans="1:29" ht="28.5">
      <c r="A3" s="288" t="s">
        <v>40</v>
      </c>
      <c r="B3" s="289"/>
      <c r="C3" s="289"/>
      <c r="D3" s="289"/>
      <c r="E3" s="289"/>
      <c r="F3" s="289"/>
      <c r="G3" s="289"/>
      <c r="H3" s="289"/>
      <c r="I3" s="289"/>
      <c r="J3" s="153"/>
      <c r="K3" s="153"/>
      <c r="L3" s="153"/>
      <c r="M3" s="153"/>
      <c r="N3" s="153"/>
      <c r="O3" s="153"/>
      <c r="P3" s="153"/>
      <c r="Q3" s="153"/>
      <c r="R3" s="153"/>
      <c r="S3" s="153"/>
      <c r="T3" s="153"/>
      <c r="U3" s="153"/>
      <c r="V3" s="153"/>
      <c r="W3" s="153"/>
      <c r="X3" s="153"/>
      <c r="Y3" s="153"/>
      <c r="Z3" s="153"/>
      <c r="AA3" s="153"/>
      <c r="AB3" s="154"/>
      <c r="AC3" s="155"/>
    </row>
    <row r="4" spans="1:29">
      <c r="A4" s="157" t="s">
        <v>0</v>
      </c>
      <c r="B4" s="291"/>
      <c r="C4" s="291"/>
      <c r="D4" s="291"/>
      <c r="E4" s="291"/>
      <c r="F4" s="291"/>
      <c r="H4" s="157" t="s">
        <v>1</v>
      </c>
      <c r="I4" s="291"/>
      <c r="J4" s="291"/>
      <c r="K4" s="291"/>
      <c r="L4" s="159"/>
      <c r="M4" s="159"/>
      <c r="N4" s="159"/>
      <c r="O4" s="159"/>
      <c r="P4" s="159"/>
      <c r="Q4" s="159"/>
      <c r="R4" s="159"/>
      <c r="S4" s="159"/>
      <c r="T4" s="159"/>
      <c r="U4" s="159"/>
      <c r="V4" s="159"/>
      <c r="W4" s="159"/>
      <c r="X4" s="159"/>
      <c r="Y4" s="159"/>
      <c r="Z4" s="159"/>
      <c r="AA4" s="159"/>
      <c r="AB4" s="159"/>
      <c r="AC4" s="159"/>
    </row>
    <row r="5" spans="1:29">
      <c r="A5" s="160" t="s">
        <v>34</v>
      </c>
      <c r="B5" s="290" t="s">
        <v>38</v>
      </c>
      <c r="C5" s="290"/>
      <c r="D5" s="290"/>
      <c r="E5" s="290"/>
      <c r="F5" s="290"/>
      <c r="H5" s="160" t="s">
        <v>2</v>
      </c>
      <c r="I5" s="261"/>
      <c r="J5" s="261"/>
      <c r="K5" s="261"/>
      <c r="L5" s="159"/>
      <c r="M5" s="159"/>
      <c r="N5" s="159"/>
      <c r="O5" s="161"/>
      <c r="P5" s="162"/>
      <c r="Q5" s="162"/>
      <c r="R5" s="162"/>
      <c r="S5" s="162"/>
      <c r="T5" s="162"/>
      <c r="U5" s="162"/>
      <c r="V5" s="162"/>
      <c r="W5" s="162"/>
      <c r="X5" s="162"/>
      <c r="Y5" s="162"/>
      <c r="Z5" s="162"/>
      <c r="AA5" s="162"/>
      <c r="AB5" s="162"/>
      <c r="AC5" s="162"/>
    </row>
    <row r="6" spans="1:29">
      <c r="A6" s="160" t="s">
        <v>3</v>
      </c>
      <c r="B6" s="261"/>
      <c r="C6" s="261"/>
      <c r="D6" s="261"/>
      <c r="E6" s="261"/>
      <c r="F6" s="261"/>
      <c r="H6" s="163"/>
      <c r="I6" s="162"/>
      <c r="J6" s="162"/>
      <c r="K6" s="164"/>
      <c r="L6" s="159"/>
      <c r="M6" s="159"/>
      <c r="N6" s="159"/>
      <c r="O6" s="161"/>
      <c r="P6" s="162"/>
      <c r="Q6" s="162"/>
      <c r="R6" s="162"/>
      <c r="S6" s="162"/>
      <c r="T6" s="162"/>
      <c r="U6" s="162"/>
      <c r="V6" s="162"/>
      <c r="W6" s="162"/>
      <c r="X6" s="162"/>
      <c r="Y6" s="162"/>
      <c r="Z6" s="162"/>
      <c r="AA6" s="162"/>
      <c r="AB6" s="162"/>
      <c r="AC6" s="162"/>
    </row>
    <row r="7" spans="1:29">
      <c r="A7" s="160" t="s">
        <v>4</v>
      </c>
      <c r="B7" s="261"/>
      <c r="C7" s="261"/>
      <c r="D7" s="261"/>
      <c r="E7" s="261"/>
      <c r="F7" s="261"/>
      <c r="H7" s="160" t="s">
        <v>39</v>
      </c>
      <c r="I7" s="261"/>
      <c r="J7" s="261"/>
      <c r="K7" s="261"/>
      <c r="L7" s="159"/>
      <c r="M7" s="159"/>
      <c r="N7" s="159"/>
      <c r="O7" s="161"/>
      <c r="P7" s="162"/>
      <c r="Q7" s="162"/>
      <c r="R7" s="162"/>
      <c r="S7" s="162"/>
      <c r="T7" s="162"/>
      <c r="U7" s="162"/>
      <c r="V7" s="162"/>
      <c r="W7" s="162"/>
      <c r="X7" s="162"/>
      <c r="Y7" s="162"/>
      <c r="Z7" s="162"/>
      <c r="AA7" s="162"/>
      <c r="AB7" s="162"/>
      <c r="AC7" s="162"/>
    </row>
    <row r="8" spans="1:29">
      <c r="A8" s="160" t="s">
        <v>5</v>
      </c>
      <c r="B8" s="261"/>
      <c r="C8" s="261"/>
      <c r="D8" s="261"/>
      <c r="E8" s="261"/>
      <c r="F8" s="261"/>
      <c r="G8" s="165"/>
      <c r="H8" s="166"/>
      <c r="I8" s="162"/>
      <c r="J8" s="162"/>
      <c r="K8" s="164"/>
      <c r="L8" s="159"/>
      <c r="M8" s="159"/>
      <c r="N8" s="159"/>
      <c r="O8" s="161"/>
      <c r="P8" s="162"/>
      <c r="Q8" s="162"/>
      <c r="R8" s="162"/>
      <c r="S8" s="162"/>
      <c r="T8" s="162"/>
      <c r="U8" s="162"/>
      <c r="V8" s="162"/>
      <c r="W8" s="162"/>
      <c r="X8" s="162"/>
      <c r="Y8" s="162"/>
      <c r="Z8" s="162"/>
      <c r="AA8" s="162"/>
      <c r="AB8" s="162"/>
      <c r="AC8" s="162"/>
    </row>
    <row r="9" spans="1:29">
      <c r="A9" s="167" t="s">
        <v>27</v>
      </c>
      <c r="B9" s="292"/>
      <c r="C9" s="292"/>
      <c r="D9" s="292"/>
      <c r="E9" s="292"/>
      <c r="F9" s="292"/>
      <c r="G9" s="165"/>
      <c r="H9" s="162"/>
      <c r="I9" s="162"/>
      <c r="J9" s="162"/>
      <c r="K9" s="164"/>
      <c r="L9" s="159"/>
      <c r="M9" s="159"/>
      <c r="N9" s="159"/>
      <c r="O9" s="161"/>
      <c r="P9" s="162"/>
      <c r="Q9" s="162"/>
      <c r="R9" s="162"/>
      <c r="S9" s="162"/>
      <c r="T9" s="162"/>
      <c r="U9" s="162"/>
      <c r="V9" s="162"/>
      <c r="W9" s="162"/>
      <c r="X9" s="162"/>
      <c r="Y9" s="162"/>
      <c r="Z9" s="162"/>
      <c r="AA9" s="162"/>
      <c r="AB9" s="162"/>
      <c r="AC9" s="162"/>
    </row>
    <row r="10" spans="1:29" s="168" customFormat="1">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c r="AA10" s="268"/>
      <c r="AB10" s="269"/>
      <c r="AC10" s="162"/>
    </row>
    <row r="11" spans="1:29">
      <c r="A11" s="169" t="s">
        <v>42</v>
      </c>
      <c r="B11" s="261"/>
      <c r="C11" s="261"/>
      <c r="D11" s="261"/>
      <c r="E11" s="261"/>
      <c r="F11" s="261"/>
      <c r="G11" s="170"/>
      <c r="H11" s="271" t="s">
        <v>90</v>
      </c>
      <c r="I11" s="271"/>
      <c r="J11" s="233" t="str">
        <f>Summary!H8</f>
        <v>PLN</v>
      </c>
      <c r="K11" s="171" t="s">
        <v>24</v>
      </c>
      <c r="L11" s="261"/>
      <c r="M11" s="261"/>
      <c r="N11" s="261"/>
      <c r="O11" s="261"/>
      <c r="P11" s="261"/>
      <c r="Q11" s="270" t="s">
        <v>89</v>
      </c>
      <c r="R11" s="270"/>
      <c r="S11" s="233" t="str">
        <f>Summary!H8</f>
        <v>PLN</v>
      </c>
      <c r="T11" s="172" t="s">
        <v>24</v>
      </c>
      <c r="U11" s="261"/>
      <c r="V11" s="261"/>
      <c r="W11" s="261"/>
      <c r="X11" s="261"/>
      <c r="Y11" s="261"/>
      <c r="Z11" s="272" t="s">
        <v>89</v>
      </c>
      <c r="AA11" s="272"/>
      <c r="AB11" s="233" t="str">
        <f>Summary!H8</f>
        <v>PLN</v>
      </c>
      <c r="AC11" s="162"/>
    </row>
    <row r="12" spans="1:29">
      <c r="A12" s="173" t="s">
        <v>41</v>
      </c>
      <c r="B12" s="261"/>
      <c r="C12" s="261"/>
      <c r="D12" s="261"/>
      <c r="E12" s="261"/>
      <c r="F12" s="261"/>
      <c r="G12" s="174"/>
      <c r="H12" s="271" t="s">
        <v>26</v>
      </c>
      <c r="I12" s="271"/>
      <c r="J12" s="233" t="str">
        <f>Summary!H9</f>
        <v>EUR</v>
      </c>
      <c r="K12" s="175" t="s">
        <v>25</v>
      </c>
      <c r="L12" s="261"/>
      <c r="M12" s="261"/>
      <c r="N12" s="261"/>
      <c r="O12" s="261"/>
      <c r="P12" s="261"/>
      <c r="Q12" s="270" t="s">
        <v>26</v>
      </c>
      <c r="R12" s="270"/>
      <c r="S12" s="233" t="str">
        <f>Summary!H9</f>
        <v>EUR</v>
      </c>
      <c r="T12" s="172" t="s">
        <v>25</v>
      </c>
      <c r="U12" s="261"/>
      <c r="V12" s="261"/>
      <c r="W12" s="261"/>
      <c r="X12" s="261"/>
      <c r="Y12" s="261"/>
      <c r="Z12" s="272" t="s">
        <v>26</v>
      </c>
      <c r="AA12" s="272"/>
      <c r="AB12" s="233" t="str">
        <f>Summary!H9</f>
        <v>EUR</v>
      </c>
    </row>
    <row r="13" spans="1:29" s="168" customFormat="1">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c r="AA13" s="268"/>
      <c r="AB13" s="268"/>
      <c r="AC13" s="176"/>
    </row>
    <row r="14" spans="1:29" s="178" customFormat="1">
      <c r="A14" s="293" t="s">
        <v>6</v>
      </c>
      <c r="B14" s="294"/>
      <c r="C14" s="294"/>
      <c r="D14" s="294"/>
      <c r="E14" s="294"/>
      <c r="F14" s="294"/>
      <c r="G14" s="294"/>
      <c r="H14" s="294"/>
      <c r="I14" s="294"/>
      <c r="J14" s="294"/>
      <c r="K14" s="295" t="s">
        <v>7</v>
      </c>
      <c r="L14" s="295"/>
      <c r="M14" s="295"/>
      <c r="N14" s="295"/>
      <c r="O14" s="295"/>
      <c r="P14" s="295"/>
      <c r="Q14" s="295"/>
      <c r="R14" s="295"/>
      <c r="S14" s="295"/>
      <c r="T14" s="284" t="s">
        <v>7</v>
      </c>
      <c r="U14" s="284"/>
      <c r="V14" s="284"/>
      <c r="W14" s="284"/>
      <c r="X14" s="284"/>
      <c r="Y14" s="284"/>
      <c r="Z14" s="284"/>
      <c r="AA14" s="284"/>
      <c r="AB14" s="284"/>
      <c r="AC14" s="177" t="s">
        <v>76</v>
      </c>
    </row>
    <row r="15" spans="1:29" s="183" customFormat="1">
      <c r="A15" s="179" t="s">
        <v>8</v>
      </c>
      <c r="B15" s="180" t="s">
        <v>15</v>
      </c>
      <c r="C15" s="180" t="s">
        <v>9</v>
      </c>
      <c r="D15" s="180" t="s">
        <v>10</v>
      </c>
      <c r="E15" s="180" t="s">
        <v>11</v>
      </c>
      <c r="F15" s="180" t="s">
        <v>12</v>
      </c>
      <c r="G15" s="180" t="s">
        <v>11</v>
      </c>
      <c r="H15" s="180" t="s">
        <v>13</v>
      </c>
      <c r="I15" s="180" t="s">
        <v>88</v>
      </c>
      <c r="J15" s="180" t="s">
        <v>87</v>
      </c>
      <c r="K15" s="180"/>
      <c r="L15" s="180" t="s">
        <v>9</v>
      </c>
      <c r="M15" s="180" t="s">
        <v>10</v>
      </c>
      <c r="N15" s="180" t="s">
        <v>11</v>
      </c>
      <c r="O15" s="180" t="s">
        <v>12</v>
      </c>
      <c r="P15" s="180" t="s">
        <v>11</v>
      </c>
      <c r="Q15" s="180" t="s">
        <v>13</v>
      </c>
      <c r="R15" s="180" t="s">
        <v>88</v>
      </c>
      <c r="S15" s="180" t="s">
        <v>87</v>
      </c>
      <c r="T15" s="180"/>
      <c r="U15" s="180" t="s">
        <v>9</v>
      </c>
      <c r="V15" s="180" t="s">
        <v>10</v>
      </c>
      <c r="W15" s="180" t="s">
        <v>11</v>
      </c>
      <c r="X15" s="180" t="s">
        <v>12</v>
      </c>
      <c r="Y15" s="180" t="s">
        <v>11</v>
      </c>
      <c r="Z15" s="180" t="s">
        <v>13</v>
      </c>
      <c r="AA15" s="180" t="s">
        <v>88</v>
      </c>
      <c r="AB15" s="181" t="s">
        <v>87</v>
      </c>
      <c r="AC15" s="182"/>
    </row>
    <row r="16" spans="1:29" s="183" customFormat="1">
      <c r="A16" s="184" t="s">
        <v>14</v>
      </c>
      <c r="B16" s="185"/>
      <c r="C16" s="185" t="s">
        <v>16</v>
      </c>
      <c r="D16" s="185" t="s">
        <v>17</v>
      </c>
      <c r="E16" s="185" t="s">
        <v>18</v>
      </c>
      <c r="F16" s="185" t="s">
        <v>19</v>
      </c>
      <c r="G16" s="185" t="s">
        <v>20</v>
      </c>
      <c r="H16" s="185" t="s">
        <v>21</v>
      </c>
      <c r="I16" s="185" t="s">
        <v>22</v>
      </c>
      <c r="J16" s="185"/>
      <c r="K16" s="185" t="s">
        <v>15</v>
      </c>
      <c r="L16" s="185" t="s">
        <v>16</v>
      </c>
      <c r="M16" s="185" t="s">
        <v>17</v>
      </c>
      <c r="N16" s="185" t="s">
        <v>18</v>
      </c>
      <c r="O16" s="185" t="s">
        <v>19</v>
      </c>
      <c r="P16" s="185" t="s">
        <v>20</v>
      </c>
      <c r="Q16" s="185" t="s">
        <v>21</v>
      </c>
      <c r="R16" s="185" t="s">
        <v>22</v>
      </c>
      <c r="S16" s="185"/>
      <c r="T16" s="185" t="s">
        <v>15</v>
      </c>
      <c r="U16" s="185" t="s">
        <v>16</v>
      </c>
      <c r="V16" s="185" t="s">
        <v>17</v>
      </c>
      <c r="W16" s="185" t="s">
        <v>18</v>
      </c>
      <c r="X16" s="185" t="s">
        <v>19</v>
      </c>
      <c r="Y16" s="185" t="s">
        <v>20</v>
      </c>
      <c r="Z16" s="185" t="s">
        <v>21</v>
      </c>
      <c r="AA16" s="185" t="s">
        <v>22</v>
      </c>
      <c r="AB16" s="186"/>
      <c r="AC16" s="182"/>
    </row>
    <row r="17" spans="1:29" s="168" customFormat="1">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c r="AA17" s="268"/>
      <c r="AB17" s="268"/>
      <c r="AC17" s="187"/>
    </row>
    <row r="18" spans="1:29" ht="21">
      <c r="A18" s="282" t="s">
        <v>43</v>
      </c>
      <c r="B18" s="283"/>
      <c r="C18" s="283"/>
      <c r="D18" s="283"/>
      <c r="E18" s="283"/>
      <c r="F18" s="283"/>
      <c r="G18" s="283"/>
      <c r="H18" s="283"/>
      <c r="I18" s="283"/>
      <c r="J18" s="283"/>
      <c r="K18" s="283"/>
      <c r="L18" s="283"/>
      <c r="M18" s="283"/>
      <c r="N18" s="283"/>
      <c r="O18" s="283"/>
      <c r="P18" s="283"/>
      <c r="Q18" s="283"/>
      <c r="R18" s="282"/>
      <c r="S18" s="283"/>
      <c r="T18" s="283"/>
      <c r="U18" s="283"/>
      <c r="V18" s="283"/>
      <c r="W18" s="283"/>
      <c r="X18" s="283"/>
      <c r="Y18" s="283"/>
      <c r="Z18" s="283"/>
      <c r="AA18" s="283"/>
      <c r="AB18" s="283"/>
      <c r="AC18" s="188"/>
    </row>
    <row r="19" spans="1:29" s="192" customFormat="1">
      <c r="A19" s="262" t="s">
        <v>44</v>
      </c>
      <c r="B19" s="263"/>
      <c r="C19" s="263"/>
      <c r="D19" s="263"/>
      <c r="E19" s="263"/>
      <c r="F19" s="263"/>
      <c r="G19" s="264"/>
      <c r="H19" s="189" t="str">
        <f>$J$11</f>
        <v>PLN</v>
      </c>
      <c r="I19" s="189" t="str">
        <f>$J$11</f>
        <v>PLN</v>
      </c>
      <c r="J19" s="189" t="s">
        <v>87</v>
      </c>
      <c r="K19" s="285"/>
      <c r="L19" s="286"/>
      <c r="M19" s="286"/>
      <c r="N19" s="286"/>
      <c r="O19" s="286"/>
      <c r="P19" s="287"/>
      <c r="Q19" s="189" t="str">
        <f>$S$11</f>
        <v>PLN</v>
      </c>
      <c r="R19" s="189" t="str">
        <f>$S$11</f>
        <v>PLN</v>
      </c>
      <c r="S19" s="189" t="s">
        <v>87</v>
      </c>
      <c r="T19" s="285"/>
      <c r="U19" s="286"/>
      <c r="V19" s="286"/>
      <c r="W19" s="286"/>
      <c r="X19" s="286"/>
      <c r="Y19" s="287"/>
      <c r="Z19" s="189" t="str">
        <f>$AB$11</f>
        <v>PLN</v>
      </c>
      <c r="AA19" s="189" t="str">
        <f>$AB$11</f>
        <v>PLN</v>
      </c>
      <c r="AB19" s="190" t="s">
        <v>87</v>
      </c>
      <c r="AC19" s="191"/>
    </row>
    <row r="20" spans="1:29">
      <c r="A20" s="193" t="s">
        <v>45</v>
      </c>
      <c r="B20" s="194"/>
      <c r="C20" s="194"/>
      <c r="D20" s="194"/>
      <c r="E20" s="229"/>
      <c r="F20" s="195"/>
      <c r="G20" s="196">
        <f>E20*(1+F20)</f>
        <v>0</v>
      </c>
      <c r="H20" s="196">
        <f xml:space="preserve"> IF(UPPER(B20)="F", G20, G20*(C20*D20))</f>
        <v>0</v>
      </c>
      <c r="I20" s="196">
        <f>VLOOKUP(J$11,'Exchange Rates'!$B:$D,2,FALSE) * IF(UPPER(B20)="F", G20, H20) / VLOOKUP(J$11,'Exchange Rates'!$B:$D,2,FALSE)</f>
        <v>0</v>
      </c>
      <c r="J20" s="196">
        <f xml:space="preserve"> IF(UPPER(B20)="F", G20, H20) * VLOOKUP(J$11,'Exchange Rates'!$B:$D,2,FALSE)</f>
        <v>0</v>
      </c>
      <c r="K20" s="194"/>
      <c r="L20" s="194"/>
      <c r="M20" s="194"/>
      <c r="N20" s="194"/>
      <c r="O20" s="195"/>
      <c r="P20" s="196">
        <f>N20*(1+O20)</f>
        <v>0</v>
      </c>
      <c r="Q20" s="196">
        <f xml:space="preserve"> IF(UPPER(K20)="F", P20, P20*(L20*M20))</f>
        <v>0</v>
      </c>
      <c r="R20" s="196">
        <f>VLOOKUP(S$11,'Exchange Rates'!$B:$D,2,FALSE) * IF(UPPER(K20)="F", P20, Q20) / VLOOKUP(S$11,'Exchange Rates'!$B:$D,2,FALSE)</f>
        <v>0</v>
      </c>
      <c r="S20" s="196">
        <f xml:space="preserve"> IF(UPPER(K20)="F", P20, Q20) * VLOOKUP(S$11,'Exchange Rates'!$B:$D,2,FALSE)</f>
        <v>0</v>
      </c>
      <c r="T20" s="194"/>
      <c r="U20" s="194"/>
      <c r="V20" s="194"/>
      <c r="W20" s="194"/>
      <c r="X20" s="195"/>
      <c r="Y20" s="196">
        <f>W20*(1+X20)</f>
        <v>0</v>
      </c>
      <c r="Z20" s="196">
        <f xml:space="preserve"> IF(UPPER(T20)="F", Y20, Y20*(U20*V20))</f>
        <v>0</v>
      </c>
      <c r="AA20" s="196">
        <f>VLOOKUP(AB$11,'Exchange Rates'!$B:$D,2,FALSE) * IF(UPPER(T20)="F", Y20, Z20) / VLOOKUP(AB$11,'Exchange Rates'!$B:$D,2,FALSE)</f>
        <v>0</v>
      </c>
      <c r="AB20" s="196">
        <f xml:space="preserve"> IF(UPPER(T20)="F", Y20, Z20) * VLOOKUP(AB$11,'Exchange Rates'!$B:$D,2,FALSE)</f>
        <v>0</v>
      </c>
      <c r="AC20" s="188"/>
    </row>
    <row r="21" spans="1:29">
      <c r="A21" s="197" t="s">
        <v>46</v>
      </c>
      <c r="B21" s="194"/>
      <c r="C21" s="194"/>
      <c r="D21" s="194"/>
      <c r="E21" s="229"/>
      <c r="F21" s="195"/>
      <c r="G21" s="196">
        <f>E21*(1+F21)</f>
        <v>0</v>
      </c>
      <c r="H21" s="196">
        <f xml:space="preserve"> IF(UPPER(B21)="F", G21, G21*(C21*D21))</f>
        <v>0</v>
      </c>
      <c r="I21" s="196">
        <f>VLOOKUP(J$11,'Exchange Rates'!$B:$D,2,FALSE) * IF(UPPER(B21)="F", G21, H21) / VLOOKUP(J$11,'Exchange Rates'!$B:$D,2,FALSE)</f>
        <v>0</v>
      </c>
      <c r="J21" s="196">
        <f xml:space="preserve"> IF(UPPER(B21)="F", G21, H21) * VLOOKUP(J$11,'Exchange Rates'!$B:$D,2,FALSE)</f>
        <v>0</v>
      </c>
      <c r="K21" s="194"/>
      <c r="L21" s="194"/>
      <c r="M21" s="194"/>
      <c r="N21" s="194"/>
      <c r="O21" s="195"/>
      <c r="P21" s="196">
        <f>N21*(1+O21)</f>
        <v>0</v>
      </c>
      <c r="Q21" s="196">
        <f xml:space="preserve"> IF(UPPER(K21)="F", P21, P21*(L21*M21))</f>
        <v>0</v>
      </c>
      <c r="R21" s="196">
        <f>VLOOKUP(S$11,'Exchange Rates'!$B:$D,2,FALSE) * IF(UPPER(K21)="F", P21, Q21) / VLOOKUP(S$11,'Exchange Rates'!$B:$D,2,FALSE)</f>
        <v>0</v>
      </c>
      <c r="S21" s="196">
        <f xml:space="preserve"> IF(UPPER(K21)="F", P21, Q21) * VLOOKUP(S$11,'Exchange Rates'!$B:$D,2,FALSE)</f>
        <v>0</v>
      </c>
      <c r="T21" s="194"/>
      <c r="U21" s="194"/>
      <c r="V21" s="194"/>
      <c r="W21" s="194"/>
      <c r="X21" s="195"/>
      <c r="Y21" s="196">
        <f>W21*(1+X21)</f>
        <v>0</v>
      </c>
      <c r="Z21" s="196">
        <f xml:space="preserve"> IF(UPPER(T21)="F", Y21, Y21*(U21*V21))</f>
        <v>0</v>
      </c>
      <c r="AA21" s="196">
        <f>VLOOKUP(AB$11,'Exchange Rates'!$B:$D,2,FALSE) * IF(UPPER(T21)="F", Y21, Z21) / VLOOKUP(AB$11,'Exchange Rates'!$B:$D,2,FALSE)</f>
        <v>0</v>
      </c>
      <c r="AB21" s="196">
        <f xml:space="preserve"> IF(UPPER(T21)="F", Y21, Z21) * VLOOKUP(AB$11,'Exchange Rates'!$B:$D,2,FALSE)</f>
        <v>0</v>
      </c>
      <c r="AC21" s="188"/>
    </row>
    <row r="22" spans="1:29">
      <c r="A22" s="197" t="s">
        <v>47</v>
      </c>
      <c r="B22" s="194"/>
      <c r="C22" s="194"/>
      <c r="D22" s="194"/>
      <c r="E22" s="229"/>
      <c r="F22" s="195"/>
      <c r="G22" s="196">
        <f>E22*(1+F22)</f>
        <v>0</v>
      </c>
      <c r="H22" s="196">
        <f xml:space="preserve"> IF(UPPER(B22)="F", G22, G22*(C22*D22))</f>
        <v>0</v>
      </c>
      <c r="I22" s="196">
        <f>VLOOKUP(J$11,'Exchange Rates'!$B:$D,2,FALSE) * IF(UPPER(B22)="F", G22, H22) / VLOOKUP(J$11,'Exchange Rates'!$B:$D,2,FALSE)</f>
        <v>0</v>
      </c>
      <c r="J22" s="196">
        <f xml:space="preserve"> IF(UPPER(B22)="F", G22, H22) * VLOOKUP(J$11,'Exchange Rates'!$B:$D,2,FALSE)</f>
        <v>0</v>
      </c>
      <c r="K22" s="194"/>
      <c r="L22" s="194"/>
      <c r="M22" s="194"/>
      <c r="N22" s="194"/>
      <c r="O22" s="195"/>
      <c r="P22" s="196">
        <f>N22*(1+O22)</f>
        <v>0</v>
      </c>
      <c r="Q22" s="196">
        <f xml:space="preserve"> IF(UPPER(K22)="F", P22, P22*(L22*M22))</f>
        <v>0</v>
      </c>
      <c r="R22" s="196">
        <f>VLOOKUP(S$11,'Exchange Rates'!$B:$D,2,FALSE) * IF(UPPER(K22)="F", P22, Q22) / VLOOKUP(S$11,'Exchange Rates'!$B:$D,2,FALSE)</f>
        <v>0</v>
      </c>
      <c r="S22" s="196">
        <f xml:space="preserve"> IF(UPPER(K22)="F", P22, Q22) * VLOOKUP(S$11,'Exchange Rates'!$B:$D,2,FALSE)</f>
        <v>0</v>
      </c>
      <c r="T22" s="194"/>
      <c r="U22" s="194"/>
      <c r="V22" s="194"/>
      <c r="W22" s="194"/>
      <c r="X22" s="195"/>
      <c r="Y22" s="196">
        <f>W22*(1+X22)</f>
        <v>0</v>
      </c>
      <c r="Z22" s="196">
        <f xml:space="preserve"> IF(UPPER(T22)="F", Y22, Y22*(U22*V22))</f>
        <v>0</v>
      </c>
      <c r="AA22" s="196">
        <f>VLOOKUP(AB$11,'Exchange Rates'!$B:$D,2,FALSE) * IF(UPPER(T22)="F", Y22, Z22) / VLOOKUP(AB$11,'Exchange Rates'!$B:$D,2,FALSE)</f>
        <v>0</v>
      </c>
      <c r="AB22" s="196">
        <f xml:space="preserve"> IF(UPPER(T22)="F", Y22, Z22) * VLOOKUP(AB$11,'Exchange Rates'!$B:$D,2,FALSE)</f>
        <v>0</v>
      </c>
      <c r="AC22" s="188"/>
    </row>
    <row r="23" spans="1:29">
      <c r="A23" s="197" t="s">
        <v>48</v>
      </c>
      <c r="B23" s="194"/>
      <c r="C23" s="194"/>
      <c r="D23" s="194"/>
      <c r="E23" s="229"/>
      <c r="F23" s="195"/>
      <c r="G23" s="196">
        <f>E23*(1+F23)</f>
        <v>0</v>
      </c>
      <c r="H23" s="196">
        <f xml:space="preserve"> IF(UPPER(B23)="F", G23, G23*(C23*D23))</f>
        <v>0</v>
      </c>
      <c r="I23" s="196">
        <f>VLOOKUP(J$11,'Exchange Rates'!$B:$D,2,FALSE) * IF(UPPER(B23)="F", G23, H23) / VLOOKUP(J$11,'Exchange Rates'!$B:$D,2,FALSE)</f>
        <v>0</v>
      </c>
      <c r="J23" s="196">
        <f xml:space="preserve"> IF(UPPER(B23)="F", G23, H23) * VLOOKUP(J$11,'Exchange Rates'!$B:$D,2,FALSE)</f>
        <v>0</v>
      </c>
      <c r="K23" s="194"/>
      <c r="L23" s="194"/>
      <c r="M23" s="194"/>
      <c r="N23" s="194"/>
      <c r="O23" s="195"/>
      <c r="P23" s="196">
        <f>N23*(1+O23)</f>
        <v>0</v>
      </c>
      <c r="Q23" s="196">
        <f xml:space="preserve"> IF(UPPER(K23)="F", P23, P23*(L23*M23))</f>
        <v>0</v>
      </c>
      <c r="R23" s="196">
        <f>VLOOKUP(S$11,'Exchange Rates'!$B:$D,2,FALSE) * IF(UPPER(K23)="F", P23, Q23) / VLOOKUP(S$11,'Exchange Rates'!$B:$D,2,FALSE)</f>
        <v>0</v>
      </c>
      <c r="S23" s="196">
        <f xml:space="preserve"> IF(UPPER(K23)="F", P23, Q23) * VLOOKUP(S$11,'Exchange Rates'!$B:$D,2,FALSE)</f>
        <v>0</v>
      </c>
      <c r="T23" s="194"/>
      <c r="U23" s="194"/>
      <c r="V23" s="194"/>
      <c r="W23" s="194"/>
      <c r="X23" s="195"/>
      <c r="Y23" s="196">
        <f>W23*(1+X23)</f>
        <v>0</v>
      </c>
      <c r="Z23" s="196">
        <f xml:space="preserve"> IF(UPPER(T23)="F", Y23, Y23*(U23*V23))</f>
        <v>0</v>
      </c>
      <c r="AA23" s="196">
        <f>VLOOKUP(AB$11,'Exchange Rates'!$B:$D,2,FALSE) * IF(UPPER(T23)="F", Y23, Z23) / VLOOKUP(AB$11,'Exchange Rates'!$B:$D,2,FALSE)</f>
        <v>0</v>
      </c>
      <c r="AB23" s="196">
        <f xml:space="preserve"> IF(UPPER(T23)="F", Y23, Z23) * VLOOKUP(AB$11,'Exchange Rates'!$B:$D,2,FALSE)</f>
        <v>0</v>
      </c>
      <c r="AC23" s="188"/>
    </row>
    <row r="24" spans="1:29">
      <c r="A24" s="197" t="s">
        <v>37</v>
      </c>
      <c r="B24" s="194"/>
      <c r="C24" s="194"/>
      <c r="D24" s="194"/>
      <c r="E24" s="229"/>
      <c r="F24" s="195"/>
      <c r="G24" s="196">
        <f>E24*(1+F24)</f>
        <v>0</v>
      </c>
      <c r="H24" s="196">
        <f xml:space="preserve"> IF(UPPER(B24)="F", G24, G24*(C24*D24))</f>
        <v>0</v>
      </c>
      <c r="I24" s="196">
        <f>VLOOKUP(J$11,'Exchange Rates'!$B:$D,2,FALSE) * IF(UPPER(B24)="F", G24, H24) / VLOOKUP(J$11,'Exchange Rates'!$B:$D,2,FALSE)</f>
        <v>0</v>
      </c>
      <c r="J24" s="196">
        <f xml:space="preserve"> IF(UPPER(B24)="F", G24, H24) * VLOOKUP(J$11,'Exchange Rates'!$B:$D,2,FALSE)</f>
        <v>0</v>
      </c>
      <c r="K24" s="194"/>
      <c r="L24" s="194"/>
      <c r="M24" s="194"/>
      <c r="N24" s="194"/>
      <c r="O24" s="195"/>
      <c r="P24" s="196">
        <f>N24*(1+O24)</f>
        <v>0</v>
      </c>
      <c r="Q24" s="196">
        <f xml:space="preserve"> IF(UPPER(K24)="F", P24, P24*(L24*M24))</f>
        <v>0</v>
      </c>
      <c r="R24" s="196">
        <f>VLOOKUP(S$11,'Exchange Rates'!$B:$D,2,FALSE) * IF(UPPER(K24)="F", P24, Q24) / VLOOKUP(S$11,'Exchange Rates'!$B:$D,2,FALSE)</f>
        <v>0</v>
      </c>
      <c r="S24" s="196">
        <f xml:space="preserve"> IF(UPPER(K24)="F", P24, Q24) * VLOOKUP(S$11,'Exchange Rates'!$B:$D,2,FALSE)</f>
        <v>0</v>
      </c>
      <c r="T24" s="194"/>
      <c r="U24" s="194"/>
      <c r="V24" s="194"/>
      <c r="W24" s="194"/>
      <c r="X24" s="195"/>
      <c r="Y24" s="196">
        <f>W24*(1+X24)</f>
        <v>0</v>
      </c>
      <c r="Z24" s="196">
        <f xml:space="preserve"> IF(UPPER(T24)="F", Y24, Y24*(U24*V24))</f>
        <v>0</v>
      </c>
      <c r="AA24" s="196">
        <f>VLOOKUP(AB$11,'Exchange Rates'!$B:$D,2,FALSE) * IF(UPPER(T24)="F", Y24, Z24) / VLOOKUP(AB$11,'Exchange Rates'!$B:$D,2,FALSE)</f>
        <v>0</v>
      </c>
      <c r="AB24" s="196">
        <f xml:space="preserve"> IF(UPPER(T24)="F", Y24, Z24) * VLOOKUP(AB$11,'Exchange Rates'!$B:$D,2,FALSE)</f>
        <v>0</v>
      </c>
      <c r="AC24" s="188"/>
    </row>
    <row r="25" spans="1:29" s="192" customFormat="1">
      <c r="A25" s="262" t="s">
        <v>49</v>
      </c>
      <c r="B25" s="263"/>
      <c r="C25" s="263"/>
      <c r="D25" s="263"/>
      <c r="E25" s="263"/>
      <c r="F25" s="263"/>
      <c r="G25" s="264"/>
      <c r="H25" s="198">
        <f>SUM(H20:H24)</f>
        <v>0</v>
      </c>
      <c r="I25" s="198">
        <f>SUM(I20:I24)</f>
        <v>0</v>
      </c>
      <c r="J25" s="198">
        <f>SUM(J20:J24)</f>
        <v>0</v>
      </c>
      <c r="K25" s="199"/>
      <c r="L25" s="199"/>
      <c r="M25" s="199"/>
      <c r="N25" s="199"/>
      <c r="O25" s="200"/>
      <c r="P25" s="201"/>
      <c r="Q25" s="189">
        <f>SUM(Q20:Q24)</f>
        <v>0</v>
      </c>
      <c r="R25" s="189">
        <f>SUM(R20:R24)</f>
        <v>0</v>
      </c>
      <c r="S25" s="189">
        <f>SUM(S20:S24)</f>
        <v>0</v>
      </c>
      <c r="T25" s="199"/>
      <c r="U25" s="199"/>
      <c r="V25" s="199"/>
      <c r="W25" s="199"/>
      <c r="X25" s="200"/>
      <c r="Y25" s="201"/>
      <c r="Z25" s="189">
        <f>SUM(Z20:Z24)</f>
        <v>0</v>
      </c>
      <c r="AA25" s="189">
        <f>SUM(AA20:AA24)</f>
        <v>0</v>
      </c>
      <c r="AB25" s="190">
        <f>SUM(AB20:AB24)</f>
        <v>0</v>
      </c>
      <c r="AC25" s="191"/>
    </row>
    <row r="26" spans="1:29">
      <c r="A26" s="202" t="s">
        <v>187</v>
      </c>
      <c r="B26" s="203">
        <f>H25-SUMPRODUCT(C20:C24,D20:D24,E20:E24)</f>
        <v>0</v>
      </c>
      <c r="C26" s="204"/>
      <c r="D26" s="204"/>
      <c r="E26" s="204"/>
      <c r="F26" s="205"/>
      <c r="G26" s="166"/>
      <c r="H26" s="206"/>
      <c r="I26" s="206"/>
      <c r="J26" s="206"/>
      <c r="K26" s="189">
        <f>Q25-SUMPRODUCT(L20:L24,M20:M24,N20:N24)</f>
        <v>0</v>
      </c>
      <c r="L26" s="204"/>
      <c r="M26" s="204"/>
      <c r="N26" s="204"/>
      <c r="O26" s="205"/>
      <c r="P26" s="166"/>
      <c r="Q26" s="206"/>
      <c r="R26" s="206"/>
      <c r="S26" s="206"/>
      <c r="T26" s="189">
        <f>Z25-SUMPRODUCT(U20:U24,V20:V24,W20:W24)</f>
        <v>0</v>
      </c>
      <c r="U26" s="204"/>
      <c r="V26" s="204"/>
      <c r="W26" s="204"/>
      <c r="X26" s="205"/>
      <c r="Y26" s="166"/>
      <c r="Z26" s="206"/>
      <c r="AA26" s="206"/>
      <c r="AB26" s="206"/>
      <c r="AC26" s="188"/>
    </row>
    <row r="27" spans="1:29" s="168" customForma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187"/>
    </row>
    <row r="28" spans="1:29" ht="21">
      <c r="A28" s="282" t="s">
        <v>50</v>
      </c>
      <c r="B28" s="283"/>
      <c r="C28" s="283"/>
      <c r="D28" s="283"/>
      <c r="E28" s="283"/>
      <c r="F28" s="283"/>
      <c r="G28" s="283"/>
      <c r="H28" s="283"/>
      <c r="I28" s="283"/>
      <c r="J28" s="283"/>
      <c r="K28" s="283"/>
      <c r="L28" s="283"/>
      <c r="M28" s="283"/>
      <c r="N28" s="283"/>
      <c r="O28" s="283"/>
      <c r="P28" s="283"/>
      <c r="Q28" s="283"/>
      <c r="R28" s="282"/>
      <c r="S28" s="283"/>
      <c r="T28" s="283"/>
      <c r="U28" s="283"/>
      <c r="V28" s="283"/>
      <c r="W28" s="283"/>
      <c r="X28" s="283"/>
      <c r="Y28" s="283"/>
      <c r="Z28" s="283"/>
      <c r="AA28" s="283"/>
      <c r="AB28" s="283"/>
      <c r="AC28" s="188"/>
    </row>
    <row r="29" spans="1:29" s="192" customFormat="1">
      <c r="A29" s="262" t="s">
        <v>51</v>
      </c>
      <c r="B29" s="263"/>
      <c r="C29" s="263"/>
      <c r="D29" s="263"/>
      <c r="E29" s="263"/>
      <c r="F29" s="263"/>
      <c r="G29" s="264"/>
      <c r="H29" s="189" t="str">
        <f>$J$12</f>
        <v>EUR</v>
      </c>
      <c r="I29" s="189" t="str">
        <f>$J$11</f>
        <v>PLN</v>
      </c>
      <c r="J29" s="189" t="s">
        <v>87</v>
      </c>
      <c r="K29" s="199"/>
      <c r="L29" s="199"/>
      <c r="M29" s="199"/>
      <c r="N29" s="199"/>
      <c r="O29" s="200"/>
      <c r="P29" s="201"/>
      <c r="Q29" s="189" t="str">
        <f>$S$12</f>
        <v>EUR</v>
      </c>
      <c r="R29" s="189" t="str">
        <f>$S$11</f>
        <v>PLN</v>
      </c>
      <c r="S29" s="189" t="s">
        <v>87</v>
      </c>
      <c r="T29" s="190"/>
      <c r="U29" s="199"/>
      <c r="V29" s="199"/>
      <c r="W29" s="199"/>
      <c r="X29" s="200"/>
      <c r="Y29" s="201"/>
      <c r="Z29" s="189" t="str">
        <f>$AB$12</f>
        <v>EUR</v>
      </c>
      <c r="AA29" s="189" t="str">
        <f>$AB$11</f>
        <v>PLN</v>
      </c>
      <c r="AB29" s="190" t="s">
        <v>87</v>
      </c>
      <c r="AC29" s="191"/>
    </row>
    <row r="30" spans="1:29">
      <c r="A30" s="197" t="s">
        <v>23</v>
      </c>
      <c r="B30" s="194"/>
      <c r="C30" s="194"/>
      <c r="D30" s="194"/>
      <c r="E30" s="229"/>
      <c r="F30" s="195"/>
      <c r="G30" s="196">
        <f t="shared" ref="G30:G44" si="0">E30*(1+F30)</f>
        <v>0</v>
      </c>
      <c r="H30" s="196">
        <f xml:space="preserve"> IF(UPPER(B30)="F", G30, G30*(C30*D30))</f>
        <v>0</v>
      </c>
      <c r="I30" s="196">
        <f>VLOOKUP(J$12,'Exchange Rates'!$B:$D,2,FALSE) * IF(UPPER(B30)="F", G30, H30) / VLOOKUP(J$11,'Exchange Rates'!$B:$D,2,FALSE)</f>
        <v>0</v>
      </c>
      <c r="J30" s="196">
        <f xml:space="preserve"> IF(UPPER(B30)="F", G30, H30) * VLOOKUP(J$12,'Exchange Rates'!$B:$D,2,FALSE)</f>
        <v>0</v>
      </c>
      <c r="K30" s="194"/>
      <c r="L30" s="194"/>
      <c r="M30" s="194"/>
      <c r="N30" s="194"/>
      <c r="O30" s="195"/>
      <c r="P30" s="196">
        <f t="shared" ref="P30:P44" si="1">N30*(1+O30)</f>
        <v>0</v>
      </c>
      <c r="Q30" s="196">
        <f xml:space="preserve"> IF(UPPER(K30)="F", P30, P30*(L30*M30))</f>
        <v>0</v>
      </c>
      <c r="R30" s="196">
        <f>VLOOKUP(S$12,'Exchange Rates'!$B:$D,2,FALSE) * IF(UPPER(K30)="F", P30, Q30) / VLOOKUP(S$11,'Exchange Rates'!$B:$D,2,FALSE)</f>
        <v>0</v>
      </c>
      <c r="S30" s="196">
        <f xml:space="preserve"> IF(UPPER(K30)="F", P30, Q30) * VLOOKUP(S$11,'Exchange Rates'!$B:$D,2,FALSE)</f>
        <v>0</v>
      </c>
      <c r="T30" s="194"/>
      <c r="U30" s="194"/>
      <c r="V30" s="194"/>
      <c r="W30" s="194"/>
      <c r="X30" s="195"/>
      <c r="Y30" s="196">
        <f t="shared" ref="Y30:Y44" si="2">W30*(1+X30)</f>
        <v>0</v>
      </c>
      <c r="Z30" s="196">
        <f xml:space="preserve"> IF(UPPER(T30)="F", Y30, Y30*(U30*V30))</f>
        <v>0</v>
      </c>
      <c r="AA30" s="196">
        <f>VLOOKUP(AB$12,'Exchange Rates'!$B:$D,2,FALSE) * IF(UPPER(T30)="F", Y30, Z30) / VLOOKUP(AB$11,'Exchange Rates'!$B:$D,2,FALSE)</f>
        <v>0</v>
      </c>
      <c r="AB30" s="196">
        <f xml:space="preserve"> IF(UPPER(T30)="F", Y30, Z30) * VLOOKUP(AB$11,'Exchange Rates'!$B:$D,2,FALSE)</f>
        <v>0</v>
      </c>
      <c r="AC30" s="188"/>
    </row>
    <row r="31" spans="1:29">
      <c r="A31" s="197" t="s">
        <v>29</v>
      </c>
      <c r="B31" s="194"/>
      <c r="C31" s="194"/>
      <c r="D31" s="194"/>
      <c r="E31" s="229"/>
      <c r="F31" s="195"/>
      <c r="G31" s="196">
        <f t="shared" si="0"/>
        <v>0</v>
      </c>
      <c r="H31" s="196">
        <f xml:space="preserve"> IF(UPPER(B31)="F", G31, G31*(C31*D31))</f>
        <v>0</v>
      </c>
      <c r="I31" s="196">
        <f>VLOOKUP(J$12,'Exchange Rates'!$B:$D,2,FALSE) * IF(UPPER(B31)="F", G31, H31) / VLOOKUP(J$11,'Exchange Rates'!$B:$D,2,FALSE)</f>
        <v>0</v>
      </c>
      <c r="J31" s="196">
        <f xml:space="preserve"> IF(UPPER(B31)="F", G31, H31) * VLOOKUP(J$12,'Exchange Rates'!$B:$D,2,FALSE)</f>
        <v>0</v>
      </c>
      <c r="K31" s="194"/>
      <c r="L31" s="194"/>
      <c r="M31" s="194"/>
      <c r="N31" s="194"/>
      <c r="O31" s="195"/>
      <c r="P31" s="196">
        <f t="shared" si="1"/>
        <v>0</v>
      </c>
      <c r="Q31" s="196">
        <f xml:space="preserve"> IF(UPPER(K31)="F", P31, P31*(L31*M31))</f>
        <v>0</v>
      </c>
      <c r="R31" s="196">
        <f>VLOOKUP(S$12,'Exchange Rates'!$B:$D,2,FALSE) * IF(UPPER(K31)="F", P31, Q31) / VLOOKUP(S$11,'Exchange Rates'!$B:$D,2,FALSE)</f>
        <v>0</v>
      </c>
      <c r="S31" s="196">
        <f xml:space="preserve"> IF(UPPER(K31)="F", P31, Q31) * VLOOKUP(S$11,'Exchange Rates'!$B:$D,2,FALSE)</f>
        <v>0</v>
      </c>
      <c r="T31" s="194"/>
      <c r="U31" s="194"/>
      <c r="V31" s="194"/>
      <c r="W31" s="194"/>
      <c r="X31" s="195"/>
      <c r="Y31" s="196">
        <f t="shared" si="2"/>
        <v>0</v>
      </c>
      <c r="Z31" s="196">
        <f xml:space="preserve"> IF(UPPER(T31)="F", Y31, Y31*(U31*V31))</f>
        <v>0</v>
      </c>
      <c r="AA31" s="196">
        <f>VLOOKUP(AB$12,'Exchange Rates'!$B:$D,2,FALSE) * IF(UPPER(T31)="F", Y31, Z31) / VLOOKUP(AB$11,'Exchange Rates'!$B:$D,2,FALSE)</f>
        <v>0</v>
      </c>
      <c r="AB31" s="196">
        <f xml:space="preserve"> IF(UPPER(T31)="F", Y31, Z31) * VLOOKUP(AB$11,'Exchange Rates'!$B:$D,2,FALSE)</f>
        <v>0</v>
      </c>
      <c r="AC31" s="188"/>
    </row>
    <row r="32" spans="1:29">
      <c r="A32" s="197" t="s">
        <v>37</v>
      </c>
      <c r="B32" s="194"/>
      <c r="C32" s="194"/>
      <c r="D32" s="194"/>
      <c r="E32" s="229"/>
      <c r="F32" s="195"/>
      <c r="G32" s="196">
        <f t="shared" si="0"/>
        <v>0</v>
      </c>
      <c r="H32" s="196">
        <f xml:space="preserve"> IF(UPPER(B32)="F", G32, G32*(C32*D32))</f>
        <v>0</v>
      </c>
      <c r="I32" s="196">
        <f>VLOOKUP(J$12,'Exchange Rates'!$B:$D,2,FALSE) * IF(UPPER(B32)="F", G32, H32) / VLOOKUP(J$11,'Exchange Rates'!$B:$D,2,FALSE)</f>
        <v>0</v>
      </c>
      <c r="J32" s="196">
        <f xml:space="preserve"> IF(UPPER(B32)="F", G32, H32) * VLOOKUP(J$12,'Exchange Rates'!$B:$D,2,FALSE)</f>
        <v>0</v>
      </c>
      <c r="K32" s="194"/>
      <c r="L32" s="194"/>
      <c r="M32" s="194"/>
      <c r="N32" s="194"/>
      <c r="O32" s="195"/>
      <c r="P32" s="196">
        <f t="shared" si="1"/>
        <v>0</v>
      </c>
      <c r="Q32" s="196">
        <f xml:space="preserve"> IF(UPPER(K32)="F", P32, P32*(L32*M32))</f>
        <v>0</v>
      </c>
      <c r="R32" s="196">
        <f>VLOOKUP(S$12,'Exchange Rates'!$B:$D,2,FALSE) * IF(UPPER(K32)="F", P32, Q32) / VLOOKUP(S$11,'Exchange Rates'!$B:$D,2,FALSE)</f>
        <v>0</v>
      </c>
      <c r="S32" s="196">
        <f xml:space="preserve"> IF(UPPER(K32)="F", P32, Q32) * VLOOKUP(S$11,'Exchange Rates'!$B:$D,2,FALSE)</f>
        <v>0</v>
      </c>
      <c r="T32" s="194"/>
      <c r="U32" s="194"/>
      <c r="V32" s="194"/>
      <c r="W32" s="194"/>
      <c r="X32" s="195"/>
      <c r="Y32" s="196">
        <f t="shared" si="2"/>
        <v>0</v>
      </c>
      <c r="Z32" s="196">
        <f xml:space="preserve"> IF(UPPER(T32)="F", Y32, Y32*(U32*V32))</f>
        <v>0</v>
      </c>
      <c r="AA32" s="196">
        <f>VLOOKUP(AB$12,'Exchange Rates'!$B:$D,2,FALSE) * IF(UPPER(T32)="F", Y32, Z32) / VLOOKUP(AB$11,'Exchange Rates'!$B:$D,2,FALSE)</f>
        <v>0</v>
      </c>
      <c r="AB32" s="196">
        <f xml:space="preserve"> IF(UPPER(T32)="F", Y32, Z32) * VLOOKUP(AB$11,'Exchange Rates'!$B:$D,2,FALSE)</f>
        <v>0</v>
      </c>
      <c r="AC32" s="188"/>
    </row>
    <row r="33" spans="1:29" s="192" customFormat="1">
      <c r="A33" s="262" t="s">
        <v>52</v>
      </c>
      <c r="B33" s="263"/>
      <c r="C33" s="263"/>
      <c r="D33" s="263"/>
      <c r="E33" s="263"/>
      <c r="F33" s="263"/>
      <c r="G33" s="264"/>
      <c r="H33" s="189" t="str">
        <f>$J$12</f>
        <v>EUR</v>
      </c>
      <c r="I33" s="189" t="str">
        <f>$J$11</f>
        <v>PLN</v>
      </c>
      <c r="J33" s="189" t="s">
        <v>87</v>
      </c>
      <c r="K33" s="199"/>
      <c r="L33" s="199"/>
      <c r="M33" s="199"/>
      <c r="N33" s="199"/>
      <c r="O33" s="200"/>
      <c r="P33" s="201"/>
      <c r="Q33" s="189" t="str">
        <f>$S$12</f>
        <v>EUR</v>
      </c>
      <c r="R33" s="189" t="str">
        <f>$S$11</f>
        <v>PLN</v>
      </c>
      <c r="S33" s="189" t="s">
        <v>87</v>
      </c>
      <c r="T33" s="190"/>
      <c r="U33" s="199"/>
      <c r="V33" s="199"/>
      <c r="W33" s="199"/>
      <c r="X33" s="200"/>
      <c r="Y33" s="201"/>
      <c r="Z33" s="189" t="str">
        <f>$AB$12</f>
        <v>EUR</v>
      </c>
      <c r="AA33" s="189" t="str">
        <f>$AB$11</f>
        <v>PLN</v>
      </c>
      <c r="AB33" s="190" t="s">
        <v>87</v>
      </c>
      <c r="AC33" s="191"/>
    </row>
    <row r="34" spans="1:29">
      <c r="A34" s="197" t="s">
        <v>23</v>
      </c>
      <c r="B34" s="194"/>
      <c r="C34" s="194"/>
      <c r="D34" s="194"/>
      <c r="E34" s="229"/>
      <c r="F34" s="195"/>
      <c r="G34" s="196">
        <f t="shared" si="0"/>
        <v>0</v>
      </c>
      <c r="H34" s="196">
        <f xml:space="preserve"> IF(UPPER(B34)="F", G34, G34*(C34*D34))</f>
        <v>0</v>
      </c>
      <c r="I34" s="196">
        <f>VLOOKUP(J$12,'Exchange Rates'!$B:$D,2,FALSE) * IF(UPPER(B34)="F", G34, H34) / VLOOKUP(J$11,'Exchange Rates'!$B:$D,2,FALSE)</f>
        <v>0</v>
      </c>
      <c r="J34" s="196">
        <f xml:space="preserve"> IF(UPPER(B34)="F", G34, H34) * VLOOKUP(J$12,'Exchange Rates'!$B:$D,2,FALSE)</f>
        <v>0</v>
      </c>
      <c r="K34" s="194"/>
      <c r="L34" s="194"/>
      <c r="M34" s="194"/>
      <c r="N34" s="194"/>
      <c r="O34" s="195"/>
      <c r="P34" s="196">
        <f t="shared" si="1"/>
        <v>0</v>
      </c>
      <c r="Q34" s="196">
        <f xml:space="preserve"> IF(UPPER(K34)="F", P34, P34*(L34*M34))</f>
        <v>0</v>
      </c>
      <c r="R34" s="196">
        <f>VLOOKUP(S$12,'Exchange Rates'!$B:$D,2,FALSE) * IF(UPPER(K34)="F", P34, Q34) / VLOOKUP(S$11,'Exchange Rates'!$B:$D,2,FALSE)</f>
        <v>0</v>
      </c>
      <c r="S34" s="196">
        <f xml:space="preserve"> IF(UPPER(K34)="F", P34, Q34) * VLOOKUP(S$11,'Exchange Rates'!$B:$D,2,FALSE)</f>
        <v>0</v>
      </c>
      <c r="T34" s="194"/>
      <c r="U34" s="194"/>
      <c r="V34" s="194"/>
      <c r="W34" s="194"/>
      <c r="X34" s="195"/>
      <c r="Y34" s="196">
        <f t="shared" si="2"/>
        <v>0</v>
      </c>
      <c r="Z34" s="196">
        <f xml:space="preserve"> IF(UPPER(T34)="F", Y34, Y34*(U34*V34))</f>
        <v>0</v>
      </c>
      <c r="AA34" s="196">
        <f>VLOOKUP(AB$12,'Exchange Rates'!$B:$D,2,FALSE) * IF(UPPER(T34)="F", Y34, Z34) / VLOOKUP(AB$11,'Exchange Rates'!$B:$D,2,FALSE)</f>
        <v>0</v>
      </c>
      <c r="AB34" s="196">
        <f xml:space="preserve"> IF(UPPER(T34)="F", Y34, Z34) * VLOOKUP(AB$11,'Exchange Rates'!$B:$D,2,FALSE)</f>
        <v>0</v>
      </c>
      <c r="AC34" s="188"/>
    </row>
    <row r="35" spans="1:29">
      <c r="A35" s="197" t="s">
        <v>30</v>
      </c>
      <c r="B35" s="194"/>
      <c r="C35" s="194"/>
      <c r="D35" s="194"/>
      <c r="E35" s="229"/>
      <c r="F35" s="195"/>
      <c r="G35" s="196">
        <f t="shared" si="0"/>
        <v>0</v>
      </c>
      <c r="H35" s="196">
        <f xml:space="preserve"> IF(UPPER(B35)="F", G35, G35*(C35*D35))</f>
        <v>0</v>
      </c>
      <c r="I35" s="196">
        <f>VLOOKUP(J$12,'Exchange Rates'!$B:$D,2,FALSE) * IF(UPPER(B35)="F", G35, H35) / VLOOKUP(J$11,'Exchange Rates'!$B:$D,2,FALSE)</f>
        <v>0</v>
      </c>
      <c r="J35" s="196">
        <f xml:space="preserve"> IF(UPPER(B35)="F", G35, H35) * VLOOKUP(J$12,'Exchange Rates'!$B:$D,2,FALSE)</f>
        <v>0</v>
      </c>
      <c r="K35" s="194"/>
      <c r="L35" s="194"/>
      <c r="M35" s="194"/>
      <c r="N35" s="194"/>
      <c r="O35" s="195"/>
      <c r="P35" s="196">
        <f t="shared" si="1"/>
        <v>0</v>
      </c>
      <c r="Q35" s="196">
        <f xml:space="preserve"> IF(UPPER(K35)="F", P35, P35*(L35*M35))</f>
        <v>0</v>
      </c>
      <c r="R35" s="196">
        <f>VLOOKUP(S$12,'Exchange Rates'!$B:$D,2,FALSE) * IF(UPPER(K35)="F", P35, Q35) / VLOOKUP(S$11,'Exchange Rates'!$B:$D,2,FALSE)</f>
        <v>0</v>
      </c>
      <c r="S35" s="196">
        <f xml:space="preserve"> IF(UPPER(K35)="F", P35, Q35) * VLOOKUP(S$11,'Exchange Rates'!$B:$D,2,FALSE)</f>
        <v>0</v>
      </c>
      <c r="T35" s="194"/>
      <c r="U35" s="194"/>
      <c r="V35" s="194"/>
      <c r="W35" s="194"/>
      <c r="X35" s="195"/>
      <c r="Y35" s="196">
        <f t="shared" si="2"/>
        <v>0</v>
      </c>
      <c r="Z35" s="196">
        <f xml:space="preserve"> IF(UPPER(T35)="F", Y35, Y35*(U35*V35))</f>
        <v>0</v>
      </c>
      <c r="AA35" s="196">
        <f>VLOOKUP(AB$12,'Exchange Rates'!$B:$D,2,FALSE) * IF(UPPER(T35)="F", Y35, Z35) / VLOOKUP(AB$11,'Exchange Rates'!$B:$D,2,FALSE)</f>
        <v>0</v>
      </c>
      <c r="AB35" s="196">
        <f xml:space="preserve"> IF(UPPER(T35)="F", Y35, Z35) * VLOOKUP(AB$11,'Exchange Rates'!$B:$D,2,FALSE)</f>
        <v>0</v>
      </c>
      <c r="AC35" s="188"/>
    </row>
    <row r="36" spans="1:29">
      <c r="A36" s="197" t="s">
        <v>37</v>
      </c>
      <c r="B36" s="194"/>
      <c r="C36" s="194"/>
      <c r="D36" s="194"/>
      <c r="E36" s="229"/>
      <c r="F36" s="195"/>
      <c r="G36" s="196">
        <f t="shared" si="0"/>
        <v>0</v>
      </c>
      <c r="H36" s="196">
        <f xml:space="preserve"> IF(UPPER(B36)="F", G36, G36*(C36*D36))</f>
        <v>0</v>
      </c>
      <c r="I36" s="196">
        <f>VLOOKUP(J$12,'Exchange Rates'!$B:$D,2,FALSE) * IF(UPPER(B36)="F", G36, H36) / VLOOKUP(J$11,'Exchange Rates'!$B:$D,2,FALSE)</f>
        <v>0</v>
      </c>
      <c r="J36" s="196">
        <f xml:space="preserve"> IF(UPPER(B36)="F", G36, H36) * VLOOKUP(J$12,'Exchange Rates'!$B:$D,2,FALSE)</f>
        <v>0</v>
      </c>
      <c r="K36" s="194"/>
      <c r="L36" s="194"/>
      <c r="M36" s="194"/>
      <c r="N36" s="194"/>
      <c r="O36" s="195"/>
      <c r="P36" s="196">
        <f t="shared" si="1"/>
        <v>0</v>
      </c>
      <c r="Q36" s="196">
        <f xml:space="preserve"> IF(UPPER(K36)="F", P36, P36*(L36*M36))</f>
        <v>0</v>
      </c>
      <c r="R36" s="196">
        <f>VLOOKUP(S$12,'Exchange Rates'!$B:$D,2,FALSE) * IF(UPPER(K36)="F", P36, Q36) / VLOOKUP(S$11,'Exchange Rates'!$B:$D,2,FALSE)</f>
        <v>0</v>
      </c>
      <c r="S36" s="196">
        <f xml:space="preserve"> IF(UPPER(K36)="F", P36, Q36) * VLOOKUP(S$11,'Exchange Rates'!$B:$D,2,FALSE)</f>
        <v>0</v>
      </c>
      <c r="T36" s="194"/>
      <c r="U36" s="194"/>
      <c r="V36" s="194"/>
      <c r="W36" s="194"/>
      <c r="X36" s="195"/>
      <c r="Y36" s="196">
        <f t="shared" si="2"/>
        <v>0</v>
      </c>
      <c r="Z36" s="196">
        <f xml:space="preserve"> IF(UPPER(T36)="F", Y36, Y36*(U36*V36))</f>
        <v>0</v>
      </c>
      <c r="AA36" s="196">
        <f>VLOOKUP(AB$12,'Exchange Rates'!$B:$D,2,FALSE) * IF(UPPER(T36)="F", Y36, Z36) / VLOOKUP(AB$11,'Exchange Rates'!$B:$D,2,FALSE)</f>
        <v>0</v>
      </c>
      <c r="AB36" s="196">
        <f xml:space="preserve"> IF(UPPER(T36)="F", Y36, Z36) * VLOOKUP(AB$11,'Exchange Rates'!$B:$D,2,FALSE)</f>
        <v>0</v>
      </c>
      <c r="AC36" s="188"/>
    </row>
    <row r="37" spans="1:29" s="192" customFormat="1">
      <c r="A37" s="262" t="s">
        <v>53</v>
      </c>
      <c r="B37" s="263"/>
      <c r="C37" s="263"/>
      <c r="D37" s="263"/>
      <c r="E37" s="263"/>
      <c r="F37" s="263"/>
      <c r="G37" s="264"/>
      <c r="H37" s="189" t="str">
        <f>$J$12</f>
        <v>EUR</v>
      </c>
      <c r="I37" s="189" t="str">
        <f>$J$11</f>
        <v>PLN</v>
      </c>
      <c r="J37" s="189" t="s">
        <v>87</v>
      </c>
      <c r="K37" s="199"/>
      <c r="L37" s="199"/>
      <c r="M37" s="199"/>
      <c r="N37" s="199"/>
      <c r="O37" s="200"/>
      <c r="P37" s="201"/>
      <c r="Q37" s="189" t="str">
        <f>$S$12</f>
        <v>EUR</v>
      </c>
      <c r="R37" s="189" t="str">
        <f>$S$11</f>
        <v>PLN</v>
      </c>
      <c r="S37" s="189" t="s">
        <v>87</v>
      </c>
      <c r="T37" s="190"/>
      <c r="U37" s="199"/>
      <c r="V37" s="199"/>
      <c r="W37" s="199"/>
      <c r="X37" s="200"/>
      <c r="Y37" s="201"/>
      <c r="Z37" s="189" t="str">
        <f>$AB$12</f>
        <v>EUR</v>
      </c>
      <c r="AA37" s="189" t="str">
        <f>$AB$11</f>
        <v>PLN</v>
      </c>
      <c r="AB37" s="190" t="s">
        <v>87</v>
      </c>
      <c r="AC37" s="191"/>
    </row>
    <row r="38" spans="1:29">
      <c r="A38" s="197" t="s">
        <v>23</v>
      </c>
      <c r="B38" s="194"/>
      <c r="C38" s="194"/>
      <c r="D38" s="194"/>
      <c r="E38" s="229"/>
      <c r="F38" s="195"/>
      <c r="G38" s="196">
        <f t="shared" si="0"/>
        <v>0</v>
      </c>
      <c r="H38" s="196">
        <f xml:space="preserve"> IF(UPPER(B38)="F", G38, G38*(C38*D38))</f>
        <v>0</v>
      </c>
      <c r="I38" s="196">
        <f>VLOOKUP(J$12,'Exchange Rates'!$B:$D,2,FALSE) * IF(UPPER(B38)="F", G38, H38) / VLOOKUP(J$11,'Exchange Rates'!$B:$D,2,FALSE)</f>
        <v>0</v>
      </c>
      <c r="J38" s="196">
        <f xml:space="preserve"> IF(UPPER(B38)="F", G38, H38) * VLOOKUP(J$12,'Exchange Rates'!$B:$D,2,FALSE)</f>
        <v>0</v>
      </c>
      <c r="K38" s="194"/>
      <c r="L38" s="194"/>
      <c r="M38" s="194"/>
      <c r="N38" s="194"/>
      <c r="O38" s="195"/>
      <c r="P38" s="196">
        <f t="shared" si="1"/>
        <v>0</v>
      </c>
      <c r="Q38" s="196">
        <f xml:space="preserve"> IF(UPPER(K38)="F", P38, P38*(L38*M38))</f>
        <v>0</v>
      </c>
      <c r="R38" s="196">
        <f>VLOOKUP(S$12,'Exchange Rates'!$B:$D,2,FALSE) * IF(UPPER(K38)="F", P38, Q38) / VLOOKUP(S$11,'Exchange Rates'!$B:$D,2,FALSE)</f>
        <v>0</v>
      </c>
      <c r="S38" s="196">
        <f xml:space="preserve"> IF(UPPER(K38)="F", P38, Q38) * VLOOKUP(S$11,'Exchange Rates'!$B:$D,2,FALSE)</f>
        <v>0</v>
      </c>
      <c r="T38" s="194"/>
      <c r="U38" s="194"/>
      <c r="V38" s="194"/>
      <c r="W38" s="194"/>
      <c r="X38" s="195"/>
      <c r="Y38" s="196">
        <f t="shared" si="2"/>
        <v>0</v>
      </c>
      <c r="Z38" s="196">
        <f xml:space="preserve"> IF(UPPER(T38)="F", Y38, Y38*(U38*V38))</f>
        <v>0</v>
      </c>
      <c r="AA38" s="196">
        <f>VLOOKUP(AB$12,'Exchange Rates'!$B:$D,2,FALSE) * IF(UPPER(T38)="F", Y38, Z38) / VLOOKUP(AB$11,'Exchange Rates'!$B:$D,2,FALSE)</f>
        <v>0</v>
      </c>
      <c r="AB38" s="196">
        <f xml:space="preserve"> IF(UPPER(T38)="F", Y38, Z38) * VLOOKUP(AB$11,'Exchange Rates'!$B:$D,2,FALSE)</f>
        <v>0</v>
      </c>
      <c r="AC38" s="188"/>
    </row>
    <row r="39" spans="1:29">
      <c r="A39" s="197" t="s">
        <v>30</v>
      </c>
      <c r="B39" s="194"/>
      <c r="C39" s="194"/>
      <c r="D39" s="194"/>
      <c r="E39" s="229"/>
      <c r="F39" s="195"/>
      <c r="G39" s="196">
        <f t="shared" si="0"/>
        <v>0</v>
      </c>
      <c r="H39" s="196">
        <f xml:space="preserve"> IF(UPPER(B39)="F", G39, G39*(C39*D39))</f>
        <v>0</v>
      </c>
      <c r="I39" s="196">
        <f>VLOOKUP(J$12,'Exchange Rates'!$B:$D,2,FALSE) * IF(UPPER(B39)="F", G39, H39) / VLOOKUP(J$11,'Exchange Rates'!$B:$D,2,FALSE)</f>
        <v>0</v>
      </c>
      <c r="J39" s="196">
        <f xml:space="preserve"> IF(UPPER(B39)="F", G39, H39) * VLOOKUP(J$12,'Exchange Rates'!$B:$D,2,FALSE)</f>
        <v>0</v>
      </c>
      <c r="K39" s="194"/>
      <c r="L39" s="194"/>
      <c r="M39" s="194"/>
      <c r="N39" s="194"/>
      <c r="O39" s="195"/>
      <c r="P39" s="196">
        <f t="shared" si="1"/>
        <v>0</v>
      </c>
      <c r="Q39" s="196">
        <f xml:space="preserve"> IF(UPPER(K39)="F", P39, P39*(L39*M39))</f>
        <v>0</v>
      </c>
      <c r="R39" s="196">
        <f>VLOOKUP(S$12,'Exchange Rates'!$B:$D,2,FALSE) * IF(UPPER(K39)="F", P39, Q39) / VLOOKUP(S$11,'Exchange Rates'!$B:$D,2,FALSE)</f>
        <v>0</v>
      </c>
      <c r="S39" s="196">
        <f xml:space="preserve"> IF(UPPER(K39)="F", P39, Q39) * VLOOKUP(S$11,'Exchange Rates'!$B:$D,2,FALSE)</f>
        <v>0</v>
      </c>
      <c r="T39" s="194"/>
      <c r="U39" s="194"/>
      <c r="V39" s="194"/>
      <c r="W39" s="194"/>
      <c r="X39" s="195"/>
      <c r="Y39" s="196">
        <f t="shared" si="2"/>
        <v>0</v>
      </c>
      <c r="Z39" s="196">
        <f xml:space="preserve"> IF(UPPER(T39)="F", Y39, Y39*(U39*V39))</f>
        <v>0</v>
      </c>
      <c r="AA39" s="196">
        <f>VLOOKUP(AB$12,'Exchange Rates'!$B:$D,2,FALSE) * IF(UPPER(T39)="F", Y39, Z39) / VLOOKUP(AB$11,'Exchange Rates'!$B:$D,2,FALSE)</f>
        <v>0</v>
      </c>
      <c r="AB39" s="196">
        <f xml:space="preserve"> IF(UPPER(T39)="F", Y39, Z39) * VLOOKUP(AB$11,'Exchange Rates'!$B:$D,2,FALSE)</f>
        <v>0</v>
      </c>
      <c r="AC39" s="188"/>
    </row>
    <row r="40" spans="1:29">
      <c r="A40" s="197" t="s">
        <v>37</v>
      </c>
      <c r="B40" s="194"/>
      <c r="C40" s="194"/>
      <c r="D40" s="194"/>
      <c r="E40" s="229"/>
      <c r="F40" s="195"/>
      <c r="G40" s="196">
        <f t="shared" si="0"/>
        <v>0</v>
      </c>
      <c r="H40" s="196">
        <f xml:space="preserve"> IF(UPPER(B40)="F", G40, G40*(C40*D40))</f>
        <v>0</v>
      </c>
      <c r="I40" s="196">
        <f>VLOOKUP(J$12,'Exchange Rates'!$B:$D,2,FALSE) * IF(UPPER(B40)="F", G40, H40) / VLOOKUP(J$11,'Exchange Rates'!$B:$D,2,FALSE)</f>
        <v>0</v>
      </c>
      <c r="J40" s="196">
        <f xml:space="preserve"> IF(UPPER(B40)="F", G40, H40) * VLOOKUP(J$12,'Exchange Rates'!$B:$D,2,FALSE)</f>
        <v>0</v>
      </c>
      <c r="K40" s="194"/>
      <c r="L40" s="194"/>
      <c r="M40" s="194"/>
      <c r="N40" s="194"/>
      <c r="O40" s="195"/>
      <c r="P40" s="196">
        <f t="shared" si="1"/>
        <v>0</v>
      </c>
      <c r="Q40" s="196">
        <f xml:space="preserve"> IF(UPPER(K40)="F", P40, P40*(L40*M40))</f>
        <v>0</v>
      </c>
      <c r="R40" s="196">
        <f>VLOOKUP(S$12,'Exchange Rates'!$B:$D,2,FALSE) * IF(UPPER(K40)="F", P40, Q40) / VLOOKUP(S$11,'Exchange Rates'!$B:$D,2,FALSE)</f>
        <v>0</v>
      </c>
      <c r="S40" s="196">
        <f xml:space="preserve"> IF(UPPER(K40)="F", P40, Q40) * VLOOKUP(S$11,'Exchange Rates'!$B:$D,2,FALSE)</f>
        <v>0</v>
      </c>
      <c r="T40" s="194"/>
      <c r="U40" s="194"/>
      <c r="V40" s="194"/>
      <c r="W40" s="194"/>
      <c r="X40" s="195"/>
      <c r="Y40" s="196">
        <f t="shared" si="2"/>
        <v>0</v>
      </c>
      <c r="Z40" s="196">
        <f xml:space="preserve"> IF(UPPER(T40)="F", Y40, Y40*(U40*V40))</f>
        <v>0</v>
      </c>
      <c r="AA40" s="196">
        <f>VLOOKUP(AB$12,'Exchange Rates'!$B:$D,2,FALSE) * IF(UPPER(T40)="F", Y40, Z40) / VLOOKUP(AB$11,'Exchange Rates'!$B:$D,2,FALSE)</f>
        <v>0</v>
      </c>
      <c r="AB40" s="196">
        <f xml:space="preserve"> IF(UPPER(T40)="F", Y40, Z40) * VLOOKUP(AB$11,'Exchange Rates'!$B:$D,2,FALSE)</f>
        <v>0</v>
      </c>
      <c r="AC40" s="188"/>
    </row>
    <row r="41" spans="1:29" s="192" customFormat="1">
      <c r="A41" s="262" t="s">
        <v>138</v>
      </c>
      <c r="B41" s="263"/>
      <c r="C41" s="263"/>
      <c r="D41" s="263"/>
      <c r="E41" s="263"/>
      <c r="F41" s="263"/>
      <c r="G41" s="264"/>
      <c r="H41" s="189" t="str">
        <f>$J$12</f>
        <v>EUR</v>
      </c>
      <c r="I41" s="189" t="str">
        <f>$J$11</f>
        <v>PLN</v>
      </c>
      <c r="J41" s="189" t="s">
        <v>87</v>
      </c>
      <c r="K41" s="199"/>
      <c r="L41" s="199"/>
      <c r="M41" s="199"/>
      <c r="N41" s="199"/>
      <c r="O41" s="200"/>
      <c r="P41" s="201"/>
      <c r="Q41" s="189" t="str">
        <f>$S$12</f>
        <v>EUR</v>
      </c>
      <c r="R41" s="189" t="str">
        <f>$S$11</f>
        <v>PLN</v>
      </c>
      <c r="S41" s="189" t="s">
        <v>87</v>
      </c>
      <c r="T41" s="190"/>
      <c r="U41" s="199"/>
      <c r="V41" s="199"/>
      <c r="W41" s="199"/>
      <c r="X41" s="200"/>
      <c r="Y41" s="201"/>
      <c r="Z41" s="189" t="str">
        <f>$AB$12</f>
        <v>EUR</v>
      </c>
      <c r="AA41" s="189" t="str">
        <f>$AB$11</f>
        <v>PLN</v>
      </c>
      <c r="AB41" s="190" t="s">
        <v>87</v>
      </c>
      <c r="AC41" s="191"/>
    </row>
    <row r="42" spans="1:29">
      <c r="A42" s="197" t="s">
        <v>23</v>
      </c>
      <c r="B42" s="194"/>
      <c r="C42" s="194"/>
      <c r="D42" s="194"/>
      <c r="E42" s="229"/>
      <c r="F42" s="195"/>
      <c r="G42" s="196">
        <f t="shared" si="0"/>
        <v>0</v>
      </c>
      <c r="H42" s="196">
        <f xml:space="preserve"> IF(UPPER(B42)="F", G42, G42*(C42*D42))</f>
        <v>0</v>
      </c>
      <c r="I42" s="196">
        <f>VLOOKUP(J$12,'Exchange Rates'!$B:$D,2,FALSE) * IF(UPPER(B42)="F", G42, H42) / VLOOKUP(J$11,'Exchange Rates'!$B:$D,2,FALSE)</f>
        <v>0</v>
      </c>
      <c r="J42" s="196">
        <f xml:space="preserve"> IF(UPPER(B42)="F", G42, H42) * VLOOKUP(J$12,'Exchange Rates'!$B:$D,2,FALSE)</f>
        <v>0</v>
      </c>
      <c r="K42" s="194"/>
      <c r="L42" s="194"/>
      <c r="M42" s="194"/>
      <c r="N42" s="194"/>
      <c r="O42" s="195"/>
      <c r="P42" s="196">
        <f t="shared" si="1"/>
        <v>0</v>
      </c>
      <c r="Q42" s="196">
        <f xml:space="preserve"> IF(UPPER(K42)="F", P42, P42*(L42*M42))</f>
        <v>0</v>
      </c>
      <c r="R42" s="196">
        <f>VLOOKUP(S$12,'Exchange Rates'!$B:$D,2,FALSE) * IF(UPPER(K42)="F", P42, Q42) / VLOOKUP(S$11,'Exchange Rates'!$B:$D,2,FALSE)</f>
        <v>0</v>
      </c>
      <c r="S42" s="196">
        <f xml:space="preserve"> IF(UPPER(K42)="F", P42, Q42) * VLOOKUP(S$11,'Exchange Rates'!$B:$D,2,FALSE)</f>
        <v>0</v>
      </c>
      <c r="T42" s="194"/>
      <c r="U42" s="194"/>
      <c r="V42" s="194"/>
      <c r="W42" s="194"/>
      <c r="X42" s="195"/>
      <c r="Y42" s="196">
        <f t="shared" si="2"/>
        <v>0</v>
      </c>
      <c r="Z42" s="196">
        <f xml:space="preserve"> IF(UPPER(T42)="F", Y42, Y42*(U42*V42))</f>
        <v>0</v>
      </c>
      <c r="AA42" s="196">
        <f>VLOOKUP(AB$12,'Exchange Rates'!$B:$D,2,FALSE) * IF(UPPER(T42)="F", Y42, Z42) / VLOOKUP(AB$11,'Exchange Rates'!$B:$D,2,FALSE)</f>
        <v>0</v>
      </c>
      <c r="AB42" s="196">
        <f xml:space="preserve"> IF(UPPER(T42)="F", Y42, Z42) * VLOOKUP(AB$11,'Exchange Rates'!$B:$D,2,FALSE)</f>
        <v>0</v>
      </c>
      <c r="AC42" s="188"/>
    </row>
    <row r="43" spans="1:29">
      <c r="A43" s="197" t="s">
        <v>30</v>
      </c>
      <c r="B43" s="194"/>
      <c r="C43" s="194"/>
      <c r="D43" s="194"/>
      <c r="E43" s="229"/>
      <c r="F43" s="195"/>
      <c r="G43" s="196">
        <f t="shared" si="0"/>
        <v>0</v>
      </c>
      <c r="H43" s="196">
        <f xml:space="preserve"> IF(UPPER(B43)="F", G43, G43*(C43*D43))</f>
        <v>0</v>
      </c>
      <c r="I43" s="196">
        <f>VLOOKUP(J$12,'Exchange Rates'!$B:$D,2,FALSE) * IF(UPPER(B43)="F", G43, H43) / VLOOKUP(J$11,'Exchange Rates'!$B:$D,2,FALSE)</f>
        <v>0</v>
      </c>
      <c r="J43" s="196">
        <f xml:space="preserve"> IF(UPPER(B43)="F", G43, H43) * VLOOKUP(J$12,'Exchange Rates'!$B:$D,2,FALSE)</f>
        <v>0</v>
      </c>
      <c r="K43" s="194"/>
      <c r="L43" s="194"/>
      <c r="M43" s="194"/>
      <c r="N43" s="194"/>
      <c r="O43" s="195"/>
      <c r="P43" s="196">
        <f t="shared" si="1"/>
        <v>0</v>
      </c>
      <c r="Q43" s="196">
        <f xml:space="preserve"> IF(UPPER(K43)="F", P43, P43*(L43*M43))</f>
        <v>0</v>
      </c>
      <c r="R43" s="196">
        <f>VLOOKUP(S$12,'Exchange Rates'!$B:$D,2,FALSE) * IF(UPPER(K43)="F", P43, Q43) / VLOOKUP(S$11,'Exchange Rates'!$B:$D,2,FALSE)</f>
        <v>0</v>
      </c>
      <c r="S43" s="196">
        <f xml:space="preserve"> IF(UPPER(K43)="F", P43, Q43) * VLOOKUP(S$11,'Exchange Rates'!$B:$D,2,FALSE)</f>
        <v>0</v>
      </c>
      <c r="T43" s="194"/>
      <c r="U43" s="194"/>
      <c r="V43" s="194"/>
      <c r="W43" s="194"/>
      <c r="X43" s="195"/>
      <c r="Y43" s="196">
        <f t="shared" si="2"/>
        <v>0</v>
      </c>
      <c r="Z43" s="196">
        <f xml:space="preserve"> IF(UPPER(T43)="F", Y43, Y43*(U43*V43))</f>
        <v>0</v>
      </c>
      <c r="AA43" s="196">
        <f>VLOOKUP(AB$12,'Exchange Rates'!$B:$D,2,FALSE) * IF(UPPER(T43)="F", Y43, Z43) / VLOOKUP(AB$11,'Exchange Rates'!$B:$D,2,FALSE)</f>
        <v>0</v>
      </c>
      <c r="AB43" s="196">
        <f xml:space="preserve"> IF(UPPER(T43)="F", Y43, Z43) * VLOOKUP(AB$11,'Exchange Rates'!$B:$D,2,FALSE)</f>
        <v>0</v>
      </c>
      <c r="AC43" s="188"/>
    </row>
    <row r="44" spans="1:29">
      <c r="A44" s="197" t="s">
        <v>37</v>
      </c>
      <c r="B44" s="194"/>
      <c r="C44" s="194"/>
      <c r="D44" s="194"/>
      <c r="E44" s="229"/>
      <c r="F44" s="195"/>
      <c r="G44" s="196">
        <f t="shared" si="0"/>
        <v>0</v>
      </c>
      <c r="H44" s="196">
        <f xml:space="preserve"> IF(UPPER(B44)="F", G44, G44*(C44*D44))</f>
        <v>0</v>
      </c>
      <c r="I44" s="196">
        <f>VLOOKUP(J$12,'Exchange Rates'!$B:$D,2,FALSE) * IF(UPPER(B44)="F", G44, H44) / VLOOKUP(J$11,'Exchange Rates'!$B:$D,2,FALSE)</f>
        <v>0</v>
      </c>
      <c r="J44" s="196">
        <f xml:space="preserve"> IF(UPPER(B44)="F", G44, H44) * VLOOKUP(J$12,'Exchange Rates'!$B:$D,2,FALSE)</f>
        <v>0</v>
      </c>
      <c r="K44" s="194"/>
      <c r="L44" s="194"/>
      <c r="M44" s="194"/>
      <c r="N44" s="194"/>
      <c r="O44" s="195"/>
      <c r="P44" s="196">
        <f t="shared" si="1"/>
        <v>0</v>
      </c>
      <c r="Q44" s="196">
        <f xml:space="preserve"> IF(UPPER(K44)="F", P44, P44*(L44*M44))</f>
        <v>0</v>
      </c>
      <c r="R44" s="196">
        <f>VLOOKUP(S$12,'Exchange Rates'!$B:$D,2,FALSE) * IF(UPPER(K44)="F", P44, Q44) / VLOOKUP(S$11,'Exchange Rates'!$B:$D,2,FALSE)</f>
        <v>0</v>
      </c>
      <c r="S44" s="196">
        <f xml:space="preserve"> IF(UPPER(K44)="F", P44, Q44) * VLOOKUP(S$11,'Exchange Rates'!$B:$D,2,FALSE)</f>
        <v>0</v>
      </c>
      <c r="T44" s="194"/>
      <c r="U44" s="194"/>
      <c r="V44" s="194"/>
      <c r="W44" s="194"/>
      <c r="X44" s="195"/>
      <c r="Y44" s="196">
        <f t="shared" si="2"/>
        <v>0</v>
      </c>
      <c r="Z44" s="196">
        <f xml:space="preserve"> IF(UPPER(T44)="F", Y44, Y44*(U44*V44))</f>
        <v>0</v>
      </c>
      <c r="AA44" s="196">
        <f>VLOOKUP(AB$12,'Exchange Rates'!$B:$D,2,FALSE) * IF(UPPER(T44)="F", Y44, Z44) / VLOOKUP(AB$11,'Exchange Rates'!$B:$D,2,FALSE)</f>
        <v>0</v>
      </c>
      <c r="AB44" s="196">
        <f xml:space="preserve"> IF(UPPER(T44)="F", Y44, Z44) * VLOOKUP(AB$11,'Exchange Rates'!$B:$D,2,FALSE)</f>
        <v>0</v>
      </c>
      <c r="AC44" s="188"/>
    </row>
    <row r="45" spans="1:29" s="192" customFormat="1">
      <c r="A45" s="262" t="s">
        <v>54</v>
      </c>
      <c r="B45" s="263"/>
      <c r="C45" s="263"/>
      <c r="D45" s="263"/>
      <c r="E45" s="263"/>
      <c r="F45" s="263"/>
      <c r="G45" s="264"/>
      <c r="H45" s="198">
        <f>SUM(H30:H44)</f>
        <v>0</v>
      </c>
      <c r="I45" s="198">
        <f>SUM(I30:I44)</f>
        <v>0</v>
      </c>
      <c r="J45" s="198">
        <f>SUM(J30:J44)</f>
        <v>0</v>
      </c>
      <c r="K45" s="199"/>
      <c r="L45" s="199"/>
      <c r="M45" s="199"/>
      <c r="N45" s="199"/>
      <c r="O45" s="200"/>
      <c r="P45" s="201"/>
      <c r="Q45" s="189">
        <f>SUM(Q30:Q44)</f>
        <v>0</v>
      </c>
      <c r="R45" s="189">
        <f>SUM(R30:R44)</f>
        <v>0</v>
      </c>
      <c r="S45" s="189">
        <f>SUM(S30:S44)</f>
        <v>0</v>
      </c>
      <c r="T45" s="199"/>
      <c r="U45" s="199"/>
      <c r="V45" s="199"/>
      <c r="W45" s="199"/>
      <c r="X45" s="200"/>
      <c r="Y45" s="201"/>
      <c r="Z45" s="189">
        <f>SUM(Z30:Z44)</f>
        <v>0</v>
      </c>
      <c r="AA45" s="189">
        <f>SUM(AA30:AA44)</f>
        <v>0</v>
      </c>
      <c r="AB45" s="190">
        <f>SUM(AB30:AB44)</f>
        <v>0</v>
      </c>
      <c r="AC45" s="191"/>
    </row>
    <row r="46" spans="1:29">
      <c r="A46" s="202" t="s">
        <v>188</v>
      </c>
      <c r="B46" s="203">
        <f>H45-SUMPRODUCT(C30:C44,D30:D44,E30:E44)</f>
        <v>0</v>
      </c>
      <c r="C46" s="204"/>
      <c r="D46" s="204"/>
      <c r="E46" s="204"/>
      <c r="F46" s="205"/>
      <c r="G46" s="166"/>
      <c r="H46" s="206"/>
      <c r="I46" s="206"/>
      <c r="J46" s="206"/>
      <c r="K46" s="189">
        <f>Q45-SUMPRODUCT(L30:L44,M30:M44,N30:N44)</f>
        <v>0</v>
      </c>
      <c r="L46" s="204"/>
      <c r="M46" s="204"/>
      <c r="N46" s="204"/>
      <c r="O46" s="205"/>
      <c r="P46" s="166"/>
      <c r="Q46" s="206"/>
      <c r="R46" s="206"/>
      <c r="S46" s="206"/>
      <c r="T46" s="189">
        <f>Z45-SUMPRODUCT(U30:U44,V30:V44,W30:W44)</f>
        <v>0</v>
      </c>
      <c r="U46" s="204"/>
      <c r="V46" s="204"/>
      <c r="W46" s="204"/>
      <c r="X46" s="205"/>
      <c r="Y46" s="166"/>
      <c r="Z46" s="206"/>
      <c r="AA46" s="206"/>
      <c r="AB46" s="206"/>
      <c r="AC46" s="188"/>
    </row>
    <row r="47" spans="1:29" s="168" customForma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c r="AA47" s="268"/>
      <c r="AB47" s="268"/>
      <c r="AC47" s="187"/>
    </row>
    <row r="48" spans="1:29" s="178" customFormat="1">
      <c r="A48" s="274" t="s">
        <v>6</v>
      </c>
      <c r="B48" s="275"/>
      <c r="C48" s="275"/>
      <c r="D48" s="275"/>
      <c r="E48" s="275"/>
      <c r="F48" s="275"/>
      <c r="G48" s="275"/>
      <c r="H48" s="275"/>
      <c r="I48" s="275"/>
      <c r="J48" s="276"/>
      <c r="K48" s="277" t="s">
        <v>7</v>
      </c>
      <c r="L48" s="278"/>
      <c r="M48" s="278"/>
      <c r="N48" s="278"/>
      <c r="O48" s="278"/>
      <c r="P48" s="278"/>
      <c r="Q48" s="278"/>
      <c r="R48" s="278"/>
      <c r="S48" s="279"/>
      <c r="T48" s="280" t="s">
        <v>7</v>
      </c>
      <c r="U48" s="281"/>
      <c r="V48" s="281"/>
      <c r="W48" s="281"/>
      <c r="X48" s="281"/>
      <c r="Y48" s="281"/>
      <c r="Z48" s="281"/>
      <c r="AA48" s="281"/>
      <c r="AB48" s="281"/>
      <c r="AC48" s="207" t="s">
        <v>76</v>
      </c>
    </row>
    <row r="49" spans="1:29" s="192" customFormat="1">
      <c r="A49" s="262" t="s">
        <v>35</v>
      </c>
      <c r="B49" s="263"/>
      <c r="C49" s="263"/>
      <c r="D49" s="263"/>
      <c r="E49" s="263"/>
      <c r="F49" s="263"/>
      <c r="G49" s="264"/>
      <c r="H49" s="189" t="str">
        <f>$J$12</f>
        <v>EUR</v>
      </c>
      <c r="I49" s="189" t="str">
        <f>$J$11</f>
        <v>PLN</v>
      </c>
      <c r="J49" s="189" t="s">
        <v>87</v>
      </c>
      <c r="K49" s="199"/>
      <c r="L49" s="199"/>
      <c r="M49" s="199"/>
      <c r="N49" s="199"/>
      <c r="O49" s="200"/>
      <c r="P49" s="201"/>
      <c r="Q49" s="189" t="str">
        <f>$S$12</f>
        <v>EUR</v>
      </c>
      <c r="R49" s="189" t="str">
        <f>$S$11</f>
        <v>PLN</v>
      </c>
      <c r="S49" s="189" t="s">
        <v>87</v>
      </c>
      <c r="T49" s="190"/>
      <c r="U49" s="199"/>
      <c r="V49" s="199"/>
      <c r="W49" s="199"/>
      <c r="X49" s="200"/>
      <c r="Y49" s="201"/>
      <c r="Z49" s="189" t="str">
        <f>$AB$12</f>
        <v>EUR</v>
      </c>
      <c r="AA49" s="189" t="str">
        <f>$AB$11</f>
        <v>PLN</v>
      </c>
      <c r="AB49" s="190" t="s">
        <v>87</v>
      </c>
      <c r="AC49" s="191"/>
    </row>
    <row r="50" spans="1:29">
      <c r="A50" s="197" t="s">
        <v>55</v>
      </c>
      <c r="B50" s="194"/>
      <c r="C50" s="194"/>
      <c r="D50" s="194"/>
      <c r="E50" s="229"/>
      <c r="F50" s="195"/>
      <c r="G50" s="196">
        <f>E50*(1+F50)</f>
        <v>0</v>
      </c>
      <c r="H50" s="196">
        <f xml:space="preserve"> IF(UPPER(B50)="F", G50, G50*(C50*D50))</f>
        <v>0</v>
      </c>
      <c r="I50" s="196">
        <f>VLOOKUP(J$12,'Exchange Rates'!$B:$D,2,FALSE) * IF(UPPER(B50)="F", G50, H50) / VLOOKUP(J$11,'Exchange Rates'!$B:$D,2,FALSE)</f>
        <v>0</v>
      </c>
      <c r="J50" s="196">
        <f xml:space="preserve"> IF(UPPER(B50)="F", G50, H50) * VLOOKUP(J$12,'Exchange Rates'!$B:$D,2,FALSE)</f>
        <v>0</v>
      </c>
      <c r="K50" s="194"/>
      <c r="L50" s="194"/>
      <c r="M50" s="194"/>
      <c r="N50" s="194"/>
      <c r="O50" s="195"/>
      <c r="P50" s="196">
        <f>N50*(1+O50)</f>
        <v>0</v>
      </c>
      <c r="Q50" s="196">
        <f xml:space="preserve"> IF(UPPER(K50)="F", P50, P50*(L50*M50))</f>
        <v>0</v>
      </c>
      <c r="R50" s="196">
        <f>VLOOKUP(S$12,'Exchange Rates'!$B:$D,2,FALSE) * IF(UPPER(K50)="F", P50, Q50) / VLOOKUP(S$11,'Exchange Rates'!$B:$D,2,FALSE)</f>
        <v>0</v>
      </c>
      <c r="S50" s="196">
        <f xml:space="preserve"> IF(UPPER(K50)="F", P50, Q50) * VLOOKUP(S$11,'Exchange Rates'!$B:$D,2,FALSE)</f>
        <v>0</v>
      </c>
      <c r="T50" s="194"/>
      <c r="U50" s="194"/>
      <c r="V50" s="194"/>
      <c r="W50" s="194"/>
      <c r="X50" s="195"/>
      <c r="Y50" s="196">
        <f>W50*(1+X50)</f>
        <v>0</v>
      </c>
      <c r="Z50" s="196">
        <f xml:space="preserve"> IF(UPPER(T50)="F", Y50, Y50*(U50*V50))</f>
        <v>0</v>
      </c>
      <c r="AA50" s="196">
        <f>VLOOKUP(AB$12,'Exchange Rates'!$B:$D,2,FALSE) * IF(UPPER(T50)="F", Y50, Z50) / VLOOKUP(AB$11,'Exchange Rates'!$B:$D,2,FALSE)</f>
        <v>0</v>
      </c>
      <c r="AB50" s="196">
        <f xml:space="preserve"> IF(UPPER(T50)="F", Y50, Z50) * VLOOKUP(AB$11,'Exchange Rates'!$B:$D,2,FALSE)</f>
        <v>0</v>
      </c>
      <c r="AC50" s="188"/>
    </row>
    <row r="51" spans="1:29">
      <c r="A51" s="197" t="s">
        <v>56</v>
      </c>
      <c r="B51" s="194"/>
      <c r="C51" s="194"/>
      <c r="D51" s="194"/>
      <c r="E51" s="229"/>
      <c r="F51" s="195"/>
      <c r="G51" s="196">
        <f>E51*(1+F51)</f>
        <v>0</v>
      </c>
      <c r="H51" s="196">
        <f xml:space="preserve"> IF(UPPER(B51)="F", G51, G51*(C51*D51))</f>
        <v>0</v>
      </c>
      <c r="I51" s="196">
        <f>VLOOKUP(J$12,'Exchange Rates'!$B:$D,2,FALSE) * IF(UPPER(B51)="F", G51, H51) / VLOOKUP(J$11,'Exchange Rates'!$B:$D,2,FALSE)</f>
        <v>0</v>
      </c>
      <c r="J51" s="196">
        <f xml:space="preserve"> IF(UPPER(B51)="F", G51, H51) * VLOOKUP(J$12,'Exchange Rates'!$B:$D,2,FALSE)</f>
        <v>0</v>
      </c>
      <c r="K51" s="194"/>
      <c r="L51" s="194"/>
      <c r="M51" s="194"/>
      <c r="N51" s="194"/>
      <c r="O51" s="195"/>
      <c r="P51" s="196">
        <f>N51*(1+O51)</f>
        <v>0</v>
      </c>
      <c r="Q51" s="196">
        <f xml:space="preserve"> IF(UPPER(K51)="F", P51, P51*(L51*M51))</f>
        <v>0</v>
      </c>
      <c r="R51" s="196">
        <f>VLOOKUP(S$12,'Exchange Rates'!$B:$D,2,FALSE) * IF(UPPER(K51)="F", P51, Q51) / VLOOKUP(S$11,'Exchange Rates'!$B:$D,2,FALSE)</f>
        <v>0</v>
      </c>
      <c r="S51" s="196">
        <f xml:space="preserve"> IF(UPPER(K51)="F", P51, Q51) * VLOOKUP(S$11,'Exchange Rates'!$B:$D,2,FALSE)</f>
        <v>0</v>
      </c>
      <c r="T51" s="194"/>
      <c r="U51" s="194"/>
      <c r="V51" s="194"/>
      <c r="W51" s="194"/>
      <c r="X51" s="195"/>
      <c r="Y51" s="196">
        <f>W51*(1+X51)</f>
        <v>0</v>
      </c>
      <c r="Z51" s="196">
        <f xml:space="preserve"> IF(UPPER(T51)="F", Y51, Y51*(U51*V51))</f>
        <v>0</v>
      </c>
      <c r="AA51" s="196">
        <f>VLOOKUP(AB$12,'Exchange Rates'!$B:$D,2,FALSE) * IF(UPPER(T51)="F", Y51, Z51) / VLOOKUP(AB$11,'Exchange Rates'!$B:$D,2,FALSE)</f>
        <v>0</v>
      </c>
      <c r="AB51" s="196">
        <f xml:space="preserve"> IF(UPPER(T51)="F", Y51, Z51) * VLOOKUP(AB$11,'Exchange Rates'!$B:$D,2,FALSE)</f>
        <v>0</v>
      </c>
      <c r="AC51" s="188"/>
    </row>
    <row r="52" spans="1:29">
      <c r="A52" s="197" t="s">
        <v>37</v>
      </c>
      <c r="B52" s="194"/>
      <c r="C52" s="194"/>
      <c r="D52" s="194"/>
      <c r="E52" s="229"/>
      <c r="F52" s="195"/>
      <c r="G52" s="196">
        <f>E52*(1+F52)</f>
        <v>0</v>
      </c>
      <c r="H52" s="196">
        <f xml:space="preserve"> IF(UPPER(B52)="F", G52, G52*(C52*D52))</f>
        <v>0</v>
      </c>
      <c r="I52" s="196">
        <f>VLOOKUP(J$12,'Exchange Rates'!$B:$D,2,FALSE) * IF(UPPER(B52)="F", G52, H52) / VLOOKUP(J$11,'Exchange Rates'!$B:$D,2,FALSE)</f>
        <v>0</v>
      </c>
      <c r="J52" s="196">
        <f xml:space="preserve"> IF(UPPER(B52)="F", G52, H52) * VLOOKUP(J$12,'Exchange Rates'!$B:$D,2,FALSE)</f>
        <v>0</v>
      </c>
      <c r="K52" s="194"/>
      <c r="L52" s="194"/>
      <c r="M52" s="194"/>
      <c r="N52" s="194"/>
      <c r="O52" s="195"/>
      <c r="P52" s="196">
        <f>N52*(1+O52)</f>
        <v>0</v>
      </c>
      <c r="Q52" s="196">
        <f xml:space="preserve"> IF(UPPER(K52)="F", P52, P52*(L52*M52))</f>
        <v>0</v>
      </c>
      <c r="R52" s="196">
        <f>VLOOKUP(S$12,'Exchange Rates'!$B:$D,2,FALSE) * IF(UPPER(K52)="F", P52, Q52) / VLOOKUP(S$11,'Exchange Rates'!$B:$D,2,FALSE)</f>
        <v>0</v>
      </c>
      <c r="S52" s="196">
        <f xml:space="preserve"> IF(UPPER(K52)="F", P52, Q52) * VLOOKUP(S$11,'Exchange Rates'!$B:$D,2,FALSE)</f>
        <v>0</v>
      </c>
      <c r="T52" s="194"/>
      <c r="U52" s="194"/>
      <c r="V52" s="194"/>
      <c r="W52" s="194"/>
      <c r="X52" s="195"/>
      <c r="Y52" s="196">
        <f>W52*(1+X52)</f>
        <v>0</v>
      </c>
      <c r="Z52" s="196">
        <f xml:space="preserve"> IF(UPPER(T52)="F", Y52, Y52*(U52*V52))</f>
        <v>0</v>
      </c>
      <c r="AA52" s="196">
        <f>VLOOKUP(AB$12,'Exchange Rates'!$B:$D,2,FALSE) * IF(UPPER(T52)="F", Y52, Z52) / VLOOKUP(AB$11,'Exchange Rates'!$B:$D,2,FALSE)</f>
        <v>0</v>
      </c>
      <c r="AB52" s="196">
        <f xml:space="preserve"> IF(UPPER(T52)="F", Y52, Z52) * VLOOKUP(AB$11,'Exchange Rates'!$B:$D,2,FALSE)</f>
        <v>0</v>
      </c>
      <c r="AC52" s="188"/>
    </row>
    <row r="53" spans="1:29" s="192" customFormat="1">
      <c r="A53" s="262" t="s">
        <v>57</v>
      </c>
      <c r="B53" s="263"/>
      <c r="C53" s="263"/>
      <c r="D53" s="263"/>
      <c r="E53" s="263"/>
      <c r="F53" s="263"/>
      <c r="G53" s="264"/>
      <c r="H53" s="198">
        <f>SUM(H50:H52)</f>
        <v>0</v>
      </c>
      <c r="I53" s="198">
        <f>SUM(I50:I52)</f>
        <v>0</v>
      </c>
      <c r="J53" s="198">
        <f>SUM(J50:J52)</f>
        <v>0</v>
      </c>
      <c r="K53" s="199"/>
      <c r="L53" s="199"/>
      <c r="M53" s="199"/>
      <c r="N53" s="199"/>
      <c r="O53" s="200"/>
      <c r="P53" s="201"/>
      <c r="Q53" s="189">
        <f>SUM(Q50:Q52)</f>
        <v>0</v>
      </c>
      <c r="R53" s="189">
        <f>SUM(R50:R52)</f>
        <v>0</v>
      </c>
      <c r="S53" s="189">
        <f>SUM(S50:S52)</f>
        <v>0</v>
      </c>
      <c r="T53" s="199"/>
      <c r="U53" s="199"/>
      <c r="V53" s="199"/>
      <c r="W53" s="199"/>
      <c r="X53" s="200"/>
      <c r="Y53" s="201"/>
      <c r="Z53" s="189">
        <f>SUM(Z50:Z52)</f>
        <v>0</v>
      </c>
      <c r="AA53" s="189">
        <f>SUM(AA50:AA52)</f>
        <v>0</v>
      </c>
      <c r="AB53" s="190">
        <f>SUM(AB50:AB52)</f>
        <v>0</v>
      </c>
      <c r="AC53" s="191"/>
    </row>
    <row r="54" spans="1:29">
      <c r="A54" s="202" t="s">
        <v>189</v>
      </c>
      <c r="B54" s="203">
        <f>H53-SUMPRODUCT(C50:C52,D50:D52,E50:E52)</f>
        <v>0</v>
      </c>
      <c r="C54" s="204"/>
      <c r="D54" s="204"/>
      <c r="E54" s="204"/>
      <c r="F54" s="205"/>
      <c r="G54" s="166"/>
      <c r="H54" s="206"/>
      <c r="I54" s="206"/>
      <c r="J54" s="206"/>
      <c r="K54" s="189">
        <f>Q53-SUMPRODUCT(L50:L52,M50:M52,N50:N52)</f>
        <v>0</v>
      </c>
      <c r="L54" s="204"/>
      <c r="M54" s="204"/>
      <c r="N54" s="204"/>
      <c r="O54" s="205"/>
      <c r="P54" s="166"/>
      <c r="Q54" s="206"/>
      <c r="R54" s="206"/>
      <c r="S54" s="206"/>
      <c r="T54" s="189">
        <f>Z53-SUMPRODUCT(U50:U52,V50:V52,W50:W52)</f>
        <v>0</v>
      </c>
      <c r="U54" s="204"/>
      <c r="V54" s="204"/>
      <c r="W54" s="204"/>
      <c r="X54" s="205"/>
      <c r="Y54" s="166"/>
      <c r="Z54" s="206"/>
      <c r="AA54" s="206"/>
      <c r="AB54" s="206"/>
      <c r="AC54" s="188"/>
    </row>
    <row r="55" spans="1:29" s="168" customForma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c r="AA55" s="268"/>
      <c r="AB55" s="268"/>
      <c r="AC55" s="187"/>
    </row>
    <row r="56" spans="1:29" ht="21">
      <c r="A56" s="282" t="s">
        <v>58</v>
      </c>
      <c r="B56" s="283"/>
      <c r="C56" s="283"/>
      <c r="D56" s="283"/>
      <c r="E56" s="283"/>
      <c r="F56" s="283"/>
      <c r="G56" s="283"/>
      <c r="H56" s="283"/>
      <c r="I56" s="283"/>
      <c r="J56" s="283"/>
      <c r="K56" s="283"/>
      <c r="L56" s="283"/>
      <c r="M56" s="283"/>
      <c r="N56" s="283"/>
      <c r="O56" s="283"/>
      <c r="P56" s="283"/>
      <c r="Q56" s="283"/>
      <c r="R56" s="282"/>
      <c r="S56" s="283"/>
      <c r="T56" s="283"/>
      <c r="U56" s="283"/>
      <c r="V56" s="283"/>
      <c r="W56" s="283"/>
      <c r="X56" s="283"/>
      <c r="Y56" s="283"/>
      <c r="Z56" s="283"/>
      <c r="AA56" s="283"/>
      <c r="AB56" s="283"/>
      <c r="AC56" s="188"/>
    </row>
    <row r="57" spans="1:29" s="192" customFormat="1">
      <c r="A57" s="262" t="s">
        <v>59</v>
      </c>
      <c r="B57" s="263"/>
      <c r="C57" s="263"/>
      <c r="D57" s="263"/>
      <c r="E57" s="263"/>
      <c r="F57" s="263"/>
      <c r="G57" s="264"/>
      <c r="H57" s="189" t="str">
        <f>$J$12</f>
        <v>EUR</v>
      </c>
      <c r="I57" s="189" t="str">
        <f>$J$11</f>
        <v>PLN</v>
      </c>
      <c r="J57" s="189" t="s">
        <v>87</v>
      </c>
      <c r="K57" s="199"/>
      <c r="L57" s="199"/>
      <c r="M57" s="199"/>
      <c r="N57" s="199"/>
      <c r="O57" s="200"/>
      <c r="P57" s="201"/>
      <c r="Q57" s="189" t="str">
        <f>$S$12</f>
        <v>EUR</v>
      </c>
      <c r="R57" s="189" t="str">
        <f>$S$11</f>
        <v>PLN</v>
      </c>
      <c r="S57" s="189" t="s">
        <v>87</v>
      </c>
      <c r="T57" s="190"/>
      <c r="U57" s="199"/>
      <c r="V57" s="199"/>
      <c r="W57" s="199"/>
      <c r="X57" s="200"/>
      <c r="Y57" s="201"/>
      <c r="Z57" s="189" t="str">
        <f>$AB$12</f>
        <v>EUR</v>
      </c>
      <c r="AA57" s="189" t="str">
        <f>$AB$11</f>
        <v>PLN</v>
      </c>
      <c r="AB57" s="190" t="s">
        <v>87</v>
      </c>
      <c r="AC57" s="191"/>
    </row>
    <row r="58" spans="1:29">
      <c r="A58" s="197" t="s">
        <v>139</v>
      </c>
      <c r="B58" s="194"/>
      <c r="C58" s="194"/>
      <c r="D58" s="194"/>
      <c r="E58" s="229"/>
      <c r="F58" s="195"/>
      <c r="G58" s="196">
        <f t="shared" ref="G58:G66" si="3">E58*(1+F58)</f>
        <v>0</v>
      </c>
      <c r="H58" s="196">
        <f xml:space="preserve"> IF(UPPER(B58)="F", G58, G58*(C58*D58))</f>
        <v>0</v>
      </c>
      <c r="I58" s="196">
        <f>VLOOKUP(J$12,'Exchange Rates'!$B:$D,2,FALSE) * IF(UPPER(B58)="F", G58, H58) / VLOOKUP(J$11,'Exchange Rates'!$B:$D,2,FALSE)</f>
        <v>0</v>
      </c>
      <c r="J58" s="196">
        <f xml:space="preserve"> IF(UPPER(B58)="F", G58, H58) * VLOOKUP(J$12,'Exchange Rates'!$B:$D,2,FALSE)</f>
        <v>0</v>
      </c>
      <c r="K58" s="194"/>
      <c r="L58" s="194"/>
      <c r="M58" s="194"/>
      <c r="N58" s="194"/>
      <c r="O58" s="195"/>
      <c r="P58" s="196">
        <f t="shared" ref="P58:P66" si="4">N58*(1+O58)</f>
        <v>0</v>
      </c>
      <c r="Q58" s="196">
        <f xml:space="preserve"> IF(UPPER(K58)="F", P58, P58*(L58*M58))</f>
        <v>0</v>
      </c>
      <c r="R58" s="196">
        <f>VLOOKUP(S$12,'Exchange Rates'!$B:$D,2,FALSE) * IF(UPPER(K58)="F", P58, Q58) / VLOOKUP(S$11,'Exchange Rates'!$B:$D,2,FALSE)</f>
        <v>0</v>
      </c>
      <c r="S58" s="196">
        <f xml:space="preserve"> IF(UPPER(K58)="F", P58, Q58) * VLOOKUP(S$11,'Exchange Rates'!$B:$D,2,FALSE)</f>
        <v>0</v>
      </c>
      <c r="T58" s="194"/>
      <c r="U58" s="194"/>
      <c r="V58" s="194"/>
      <c r="W58" s="194"/>
      <c r="X58" s="195"/>
      <c r="Y58" s="196">
        <f t="shared" ref="Y58:Y66" si="5">W58*(1+X58)</f>
        <v>0</v>
      </c>
      <c r="Z58" s="196">
        <f xml:space="preserve"> IF(UPPER(T58)="F", Y58, Y58*(U58*V58))</f>
        <v>0</v>
      </c>
      <c r="AA58" s="196">
        <f>VLOOKUP(AB$12,'Exchange Rates'!$B:$D,2,FALSE) * IF(UPPER(T58)="F", Y58, Z58) / VLOOKUP(AB$11,'Exchange Rates'!$B:$D,2,FALSE)</f>
        <v>0</v>
      </c>
      <c r="AB58" s="196">
        <f xml:space="preserve"> IF(UPPER(T58)="F", Y58, Z58) * VLOOKUP(AB$11,'Exchange Rates'!$B:$D,2,FALSE)</f>
        <v>0</v>
      </c>
      <c r="AC58" s="188"/>
    </row>
    <row r="59" spans="1:29">
      <c r="A59" s="197" t="s">
        <v>31</v>
      </c>
      <c r="B59" s="194"/>
      <c r="C59" s="194"/>
      <c r="D59" s="194"/>
      <c r="E59" s="229"/>
      <c r="F59" s="195"/>
      <c r="G59" s="196">
        <f t="shared" si="3"/>
        <v>0</v>
      </c>
      <c r="H59" s="196">
        <f xml:space="preserve"> IF(UPPER(B59)="F", G59, G59*(C59*D59))</f>
        <v>0</v>
      </c>
      <c r="I59" s="196">
        <f>VLOOKUP(J$12,'Exchange Rates'!$B:$D,2,FALSE) * IF(UPPER(B59)="F", G59, H59) / VLOOKUP(J$11,'Exchange Rates'!$B:$D,2,FALSE)</f>
        <v>0</v>
      </c>
      <c r="J59" s="196">
        <f xml:space="preserve"> IF(UPPER(B59)="F", G59, H59) * VLOOKUP(J$12,'Exchange Rates'!$B:$D,2,FALSE)</f>
        <v>0</v>
      </c>
      <c r="K59" s="194"/>
      <c r="L59" s="194"/>
      <c r="M59" s="194"/>
      <c r="N59" s="194"/>
      <c r="O59" s="195"/>
      <c r="P59" s="196">
        <f t="shared" si="4"/>
        <v>0</v>
      </c>
      <c r="Q59" s="196">
        <f xml:space="preserve"> IF(UPPER(K59)="F", P59, P59*(L59*M59))</f>
        <v>0</v>
      </c>
      <c r="R59" s="196">
        <f>VLOOKUP(S$12,'Exchange Rates'!$B:$D,2,FALSE) * IF(UPPER(K59)="F", P59, Q59) / VLOOKUP(S$11,'Exchange Rates'!$B:$D,2,FALSE)</f>
        <v>0</v>
      </c>
      <c r="S59" s="196">
        <f xml:space="preserve"> IF(UPPER(K59)="F", P59, Q59) * VLOOKUP(S$11,'Exchange Rates'!$B:$D,2,FALSE)</f>
        <v>0</v>
      </c>
      <c r="T59" s="194"/>
      <c r="U59" s="194"/>
      <c r="V59" s="194"/>
      <c r="W59" s="194"/>
      <c r="X59" s="195"/>
      <c r="Y59" s="196">
        <f t="shared" si="5"/>
        <v>0</v>
      </c>
      <c r="Z59" s="196">
        <f xml:space="preserve"> IF(UPPER(T59)="F", Y59, Y59*(U59*V59))</f>
        <v>0</v>
      </c>
      <c r="AA59" s="196">
        <f>VLOOKUP(AB$12,'Exchange Rates'!$B:$D,2,FALSE) * IF(UPPER(T59)="F", Y59, Z59) / VLOOKUP(AB$11,'Exchange Rates'!$B:$D,2,FALSE)</f>
        <v>0</v>
      </c>
      <c r="AB59" s="196">
        <f xml:space="preserve"> IF(UPPER(T59)="F", Y59, Z59) * VLOOKUP(AB$11,'Exchange Rates'!$B:$D,2,FALSE)</f>
        <v>0</v>
      </c>
      <c r="AC59" s="188"/>
    </row>
    <row r="60" spans="1:29">
      <c r="A60" s="197" t="s">
        <v>32</v>
      </c>
      <c r="B60" s="194"/>
      <c r="C60" s="194"/>
      <c r="D60" s="194"/>
      <c r="E60" s="229"/>
      <c r="F60" s="195"/>
      <c r="G60" s="196">
        <f t="shared" si="3"/>
        <v>0</v>
      </c>
      <c r="H60" s="196">
        <f xml:space="preserve"> IF(UPPER(B60)="F", G60, G60*(C60*D60))</f>
        <v>0</v>
      </c>
      <c r="I60" s="196">
        <f>VLOOKUP(J$12,'Exchange Rates'!$B:$D,2,FALSE) * IF(UPPER(B60)="F", G60, H60) / VLOOKUP(J$11,'Exchange Rates'!$B:$D,2,FALSE)</f>
        <v>0</v>
      </c>
      <c r="J60" s="196">
        <f xml:space="preserve"> IF(UPPER(B60)="F", G60, H60) * VLOOKUP(J$12,'Exchange Rates'!$B:$D,2,FALSE)</f>
        <v>0</v>
      </c>
      <c r="K60" s="194"/>
      <c r="L60" s="194"/>
      <c r="M60" s="194"/>
      <c r="N60" s="194"/>
      <c r="O60" s="195"/>
      <c r="P60" s="196">
        <f t="shared" si="4"/>
        <v>0</v>
      </c>
      <c r="Q60" s="196">
        <f xml:space="preserve"> IF(UPPER(K60)="F", P60, P60*(L60*M60))</f>
        <v>0</v>
      </c>
      <c r="R60" s="196">
        <f>VLOOKUP(S$12,'Exchange Rates'!$B:$D,2,FALSE) * IF(UPPER(K60)="F", P60, Q60) / VLOOKUP(S$11,'Exchange Rates'!$B:$D,2,FALSE)</f>
        <v>0</v>
      </c>
      <c r="S60" s="196">
        <f xml:space="preserve"> IF(UPPER(K60)="F", P60, Q60) * VLOOKUP(S$11,'Exchange Rates'!$B:$D,2,FALSE)</f>
        <v>0</v>
      </c>
      <c r="T60" s="194"/>
      <c r="U60" s="194"/>
      <c r="V60" s="194"/>
      <c r="W60" s="194"/>
      <c r="X60" s="195"/>
      <c r="Y60" s="196">
        <f t="shared" si="5"/>
        <v>0</v>
      </c>
      <c r="Z60" s="196">
        <f xml:space="preserve"> IF(UPPER(T60)="F", Y60, Y60*(U60*V60))</f>
        <v>0</v>
      </c>
      <c r="AA60" s="196">
        <f>VLOOKUP(AB$12,'Exchange Rates'!$B:$D,2,FALSE) * IF(UPPER(T60)="F", Y60, Z60) / VLOOKUP(AB$11,'Exchange Rates'!$B:$D,2,FALSE)</f>
        <v>0</v>
      </c>
      <c r="AB60" s="196">
        <f xml:space="preserve"> IF(UPPER(T60)="F", Y60, Z60) * VLOOKUP(AB$11,'Exchange Rates'!$B:$D,2,FALSE)</f>
        <v>0</v>
      </c>
      <c r="AC60" s="188"/>
    </row>
    <row r="61" spans="1:29">
      <c r="A61" s="197" t="s">
        <v>33</v>
      </c>
      <c r="B61" s="194"/>
      <c r="C61" s="194"/>
      <c r="D61" s="194"/>
      <c r="E61" s="229"/>
      <c r="F61" s="195"/>
      <c r="G61" s="196">
        <f t="shared" si="3"/>
        <v>0</v>
      </c>
      <c r="H61" s="196">
        <f xml:space="preserve"> IF(UPPER(B61)="F", G61, G61*(C61*D61))</f>
        <v>0</v>
      </c>
      <c r="I61" s="196">
        <f>VLOOKUP(J$12,'Exchange Rates'!$B:$D,2,FALSE) * IF(UPPER(B61)="F", G61, H61) / VLOOKUP(J$11,'Exchange Rates'!$B:$D,2,FALSE)</f>
        <v>0</v>
      </c>
      <c r="J61" s="196">
        <f xml:space="preserve"> IF(UPPER(B61)="F", G61, H61) * VLOOKUP(J$12,'Exchange Rates'!$B:$D,2,FALSE)</f>
        <v>0</v>
      </c>
      <c r="K61" s="194"/>
      <c r="L61" s="194"/>
      <c r="M61" s="194"/>
      <c r="N61" s="194"/>
      <c r="O61" s="195"/>
      <c r="P61" s="196">
        <f t="shared" si="4"/>
        <v>0</v>
      </c>
      <c r="Q61" s="196">
        <f xml:space="preserve"> IF(UPPER(K61)="F", P61, P61*(L61*M61))</f>
        <v>0</v>
      </c>
      <c r="R61" s="196">
        <f>VLOOKUP(S$12,'Exchange Rates'!$B:$D,2,FALSE) * IF(UPPER(K61)="F", P61, Q61) / VLOOKUP(S$11,'Exchange Rates'!$B:$D,2,FALSE)</f>
        <v>0</v>
      </c>
      <c r="S61" s="196">
        <f xml:space="preserve"> IF(UPPER(K61)="F", P61, Q61) * VLOOKUP(S$11,'Exchange Rates'!$B:$D,2,FALSE)</f>
        <v>0</v>
      </c>
      <c r="T61" s="194"/>
      <c r="U61" s="194"/>
      <c r="V61" s="194"/>
      <c r="W61" s="194"/>
      <c r="X61" s="195"/>
      <c r="Y61" s="196">
        <f t="shared" si="5"/>
        <v>0</v>
      </c>
      <c r="Z61" s="196">
        <f xml:space="preserve"> IF(UPPER(T61)="F", Y61, Y61*(U61*V61))</f>
        <v>0</v>
      </c>
      <c r="AA61" s="196">
        <f>VLOOKUP(AB$12,'Exchange Rates'!$B:$D,2,FALSE) * IF(UPPER(T61)="F", Y61, Z61) / VLOOKUP(AB$11,'Exchange Rates'!$B:$D,2,FALSE)</f>
        <v>0</v>
      </c>
      <c r="AB61" s="196">
        <f xml:space="preserve"> IF(UPPER(T61)="F", Y61, Z61) * VLOOKUP(AB$11,'Exchange Rates'!$B:$D,2,FALSE)</f>
        <v>0</v>
      </c>
      <c r="AC61" s="188"/>
    </row>
    <row r="62" spans="1:29" s="192" customFormat="1">
      <c r="A62" s="262" t="s">
        <v>60</v>
      </c>
      <c r="B62" s="263"/>
      <c r="C62" s="263"/>
      <c r="D62" s="263"/>
      <c r="E62" s="263"/>
      <c r="F62" s="263"/>
      <c r="G62" s="264"/>
      <c r="H62" s="189" t="str">
        <f>$J$12</f>
        <v>EUR</v>
      </c>
      <c r="I62" s="189" t="str">
        <f>$J$11</f>
        <v>PLN</v>
      </c>
      <c r="J62" s="189" t="s">
        <v>87</v>
      </c>
      <c r="K62" s="199"/>
      <c r="L62" s="199"/>
      <c r="M62" s="199"/>
      <c r="N62" s="199"/>
      <c r="O62" s="200"/>
      <c r="P62" s="201"/>
      <c r="Q62" s="189" t="str">
        <f>$S$12</f>
        <v>EUR</v>
      </c>
      <c r="R62" s="189" t="str">
        <f>$S$11</f>
        <v>PLN</v>
      </c>
      <c r="S62" s="189" t="s">
        <v>87</v>
      </c>
      <c r="T62" s="190"/>
      <c r="U62" s="199"/>
      <c r="V62" s="199"/>
      <c r="W62" s="199"/>
      <c r="X62" s="200"/>
      <c r="Y62" s="201"/>
      <c r="Z62" s="189" t="str">
        <f>$AB$12</f>
        <v>EUR</v>
      </c>
      <c r="AA62" s="189" t="str">
        <f>$AB$11</f>
        <v>PLN</v>
      </c>
      <c r="AB62" s="190" t="s">
        <v>87</v>
      </c>
      <c r="AC62" s="191"/>
    </row>
    <row r="63" spans="1:29">
      <c r="A63" s="197" t="s">
        <v>139</v>
      </c>
      <c r="B63" s="194"/>
      <c r="C63" s="194"/>
      <c r="D63" s="194"/>
      <c r="E63" s="229"/>
      <c r="F63" s="195"/>
      <c r="G63" s="196">
        <f t="shared" si="3"/>
        <v>0</v>
      </c>
      <c r="H63" s="196">
        <f xml:space="preserve"> IF(UPPER(B63)="F", G63, G63*(C63*D63))</f>
        <v>0</v>
      </c>
      <c r="I63" s="196">
        <f>VLOOKUP(J$12,'Exchange Rates'!$B:$D,2,FALSE) * IF(UPPER(B63)="F", G63, H63) / VLOOKUP(J$11,'Exchange Rates'!$B:$D,2,FALSE)</f>
        <v>0</v>
      </c>
      <c r="J63" s="196">
        <f xml:space="preserve"> IF(UPPER(B63)="F", G63, H63) * VLOOKUP(J$12,'Exchange Rates'!$B:$D,2,FALSE)</f>
        <v>0</v>
      </c>
      <c r="K63" s="194"/>
      <c r="L63" s="194"/>
      <c r="M63" s="194"/>
      <c r="N63" s="194"/>
      <c r="O63" s="195"/>
      <c r="P63" s="196">
        <f t="shared" si="4"/>
        <v>0</v>
      </c>
      <c r="Q63" s="196">
        <f xml:space="preserve"> IF(UPPER(K63)="F", P63, P63*(L63*M63))</f>
        <v>0</v>
      </c>
      <c r="R63" s="196">
        <f>VLOOKUP(S$12,'Exchange Rates'!$B:$D,2,FALSE) * IF(UPPER(K63)="F", P63, Q63) / VLOOKUP(S$11,'Exchange Rates'!$B:$D,2,FALSE)</f>
        <v>0</v>
      </c>
      <c r="S63" s="196">
        <f xml:space="preserve"> IF(UPPER(K63)="F", P63, Q63) * VLOOKUP(S$11,'Exchange Rates'!$B:$D,2,FALSE)</f>
        <v>0</v>
      </c>
      <c r="T63" s="194"/>
      <c r="U63" s="194"/>
      <c r="V63" s="194"/>
      <c r="W63" s="194"/>
      <c r="X63" s="195"/>
      <c r="Y63" s="196">
        <f t="shared" si="5"/>
        <v>0</v>
      </c>
      <c r="Z63" s="196">
        <f xml:space="preserve"> IF(UPPER(T63)="F", Y63, Y63*(U63*V63))</f>
        <v>0</v>
      </c>
      <c r="AA63" s="196">
        <f>VLOOKUP(AB$12,'Exchange Rates'!$B:$D,2,FALSE) * IF(UPPER(T63)="F", Y63, Z63) / VLOOKUP(AB$11,'Exchange Rates'!$B:$D,2,FALSE)</f>
        <v>0</v>
      </c>
      <c r="AB63" s="196">
        <f xml:space="preserve"> IF(UPPER(T63)="F", Y63, Z63) * VLOOKUP(AB$11,'Exchange Rates'!$B:$D,2,FALSE)</f>
        <v>0</v>
      </c>
      <c r="AC63" s="188"/>
    </row>
    <row r="64" spans="1:29">
      <c r="A64" s="197" t="s">
        <v>31</v>
      </c>
      <c r="B64" s="194"/>
      <c r="C64" s="194"/>
      <c r="D64" s="194"/>
      <c r="E64" s="229"/>
      <c r="F64" s="195"/>
      <c r="G64" s="196">
        <f t="shared" si="3"/>
        <v>0</v>
      </c>
      <c r="H64" s="196">
        <f xml:space="preserve"> IF(UPPER(B64)="F", G64, G64*(C64*D64))</f>
        <v>0</v>
      </c>
      <c r="I64" s="196">
        <f>VLOOKUP(J$12,'Exchange Rates'!$B:$D,2,FALSE) * IF(UPPER(B64)="F", G64, H64) / VLOOKUP(J$11,'Exchange Rates'!$B:$D,2,FALSE)</f>
        <v>0</v>
      </c>
      <c r="J64" s="196">
        <f xml:space="preserve"> IF(UPPER(B64)="F", G64, H64) * VLOOKUP(J$12,'Exchange Rates'!$B:$D,2,FALSE)</f>
        <v>0</v>
      </c>
      <c r="K64" s="194"/>
      <c r="L64" s="194"/>
      <c r="M64" s="194"/>
      <c r="N64" s="194"/>
      <c r="O64" s="195"/>
      <c r="P64" s="196">
        <f t="shared" si="4"/>
        <v>0</v>
      </c>
      <c r="Q64" s="196">
        <f xml:space="preserve"> IF(UPPER(K64)="F", P64, P64*(L64*M64))</f>
        <v>0</v>
      </c>
      <c r="R64" s="196">
        <f>VLOOKUP(S$12,'Exchange Rates'!$B:$D,2,FALSE) * IF(UPPER(K64)="F", P64, Q64) / VLOOKUP(S$11,'Exchange Rates'!$B:$D,2,FALSE)</f>
        <v>0</v>
      </c>
      <c r="S64" s="196">
        <f xml:space="preserve"> IF(UPPER(K64)="F", P64, Q64) * VLOOKUP(S$11,'Exchange Rates'!$B:$D,2,FALSE)</f>
        <v>0</v>
      </c>
      <c r="T64" s="194"/>
      <c r="U64" s="194"/>
      <c r="V64" s="194"/>
      <c r="W64" s="194"/>
      <c r="X64" s="195"/>
      <c r="Y64" s="196">
        <f t="shared" si="5"/>
        <v>0</v>
      </c>
      <c r="Z64" s="196">
        <f xml:space="preserve"> IF(UPPER(T64)="F", Y64, Y64*(U64*V64))</f>
        <v>0</v>
      </c>
      <c r="AA64" s="196">
        <f>VLOOKUP(AB$12,'Exchange Rates'!$B:$D,2,FALSE) * IF(UPPER(T64)="F", Y64, Z64) / VLOOKUP(AB$11,'Exchange Rates'!$B:$D,2,FALSE)</f>
        <v>0</v>
      </c>
      <c r="AB64" s="196">
        <f xml:space="preserve"> IF(UPPER(T64)="F", Y64, Z64) * VLOOKUP(AB$11,'Exchange Rates'!$B:$D,2,FALSE)</f>
        <v>0</v>
      </c>
      <c r="AC64" s="188"/>
    </row>
    <row r="65" spans="1:29">
      <c r="A65" s="197" t="s">
        <v>32</v>
      </c>
      <c r="B65" s="194"/>
      <c r="C65" s="194"/>
      <c r="D65" s="194"/>
      <c r="E65" s="229"/>
      <c r="F65" s="195"/>
      <c r="G65" s="196">
        <f t="shared" si="3"/>
        <v>0</v>
      </c>
      <c r="H65" s="196">
        <f xml:space="preserve"> IF(UPPER(B65)="F", G65, G65*(C65*D65))</f>
        <v>0</v>
      </c>
      <c r="I65" s="196">
        <f>VLOOKUP(J$12,'Exchange Rates'!$B:$D,2,FALSE) * IF(UPPER(B65)="F", G65, H65) / VLOOKUP(J$11,'Exchange Rates'!$B:$D,2,FALSE)</f>
        <v>0</v>
      </c>
      <c r="J65" s="196">
        <f xml:space="preserve"> IF(UPPER(B65)="F", G65, H65) * VLOOKUP(J$12,'Exchange Rates'!$B:$D,2,FALSE)</f>
        <v>0</v>
      </c>
      <c r="K65" s="194"/>
      <c r="L65" s="194"/>
      <c r="M65" s="194"/>
      <c r="N65" s="194"/>
      <c r="O65" s="195"/>
      <c r="P65" s="196">
        <f t="shared" si="4"/>
        <v>0</v>
      </c>
      <c r="Q65" s="196">
        <f xml:space="preserve"> IF(UPPER(K65)="F", P65, P65*(L65*M65))</f>
        <v>0</v>
      </c>
      <c r="R65" s="196">
        <f>VLOOKUP(S$12,'Exchange Rates'!$B:$D,2,FALSE) * IF(UPPER(K65)="F", P65, Q65) / VLOOKUP(S$11,'Exchange Rates'!$B:$D,2,FALSE)</f>
        <v>0</v>
      </c>
      <c r="S65" s="196">
        <f xml:space="preserve"> IF(UPPER(K65)="F", P65, Q65) * VLOOKUP(S$11,'Exchange Rates'!$B:$D,2,FALSE)</f>
        <v>0</v>
      </c>
      <c r="T65" s="194"/>
      <c r="U65" s="194"/>
      <c r="V65" s="194"/>
      <c r="W65" s="194"/>
      <c r="X65" s="195"/>
      <c r="Y65" s="196">
        <f t="shared" si="5"/>
        <v>0</v>
      </c>
      <c r="Z65" s="196">
        <f xml:space="preserve"> IF(UPPER(T65)="F", Y65, Y65*(U65*V65))</f>
        <v>0</v>
      </c>
      <c r="AA65" s="196">
        <f>VLOOKUP(AB$12,'Exchange Rates'!$B:$D,2,FALSE) * IF(UPPER(T65)="F", Y65, Z65) / VLOOKUP(AB$11,'Exchange Rates'!$B:$D,2,FALSE)</f>
        <v>0</v>
      </c>
      <c r="AB65" s="196">
        <f xml:space="preserve"> IF(UPPER(T65)="F", Y65, Z65) * VLOOKUP(AB$11,'Exchange Rates'!$B:$D,2,FALSE)</f>
        <v>0</v>
      </c>
      <c r="AC65" s="188"/>
    </row>
    <row r="66" spans="1:29">
      <c r="A66" s="197" t="s">
        <v>33</v>
      </c>
      <c r="B66" s="194"/>
      <c r="C66" s="194"/>
      <c r="D66" s="194"/>
      <c r="E66" s="229"/>
      <c r="F66" s="195"/>
      <c r="G66" s="196">
        <f t="shared" si="3"/>
        <v>0</v>
      </c>
      <c r="H66" s="196">
        <f xml:space="preserve"> IF(UPPER(B66)="F", G66, G66*(C66*D66))</f>
        <v>0</v>
      </c>
      <c r="I66" s="196">
        <f>VLOOKUP(J$12,'Exchange Rates'!$B:$D,2,FALSE) * IF(UPPER(B66)="F", G66, H66) / VLOOKUP(J$11,'Exchange Rates'!$B:$D,2,FALSE)</f>
        <v>0</v>
      </c>
      <c r="J66" s="196">
        <f xml:space="preserve"> IF(UPPER(B66)="F", G66, H66) * VLOOKUP(J$12,'Exchange Rates'!$B:$D,2,FALSE)</f>
        <v>0</v>
      </c>
      <c r="K66" s="194"/>
      <c r="L66" s="194"/>
      <c r="M66" s="194"/>
      <c r="N66" s="194"/>
      <c r="O66" s="195"/>
      <c r="P66" s="196">
        <f t="shared" si="4"/>
        <v>0</v>
      </c>
      <c r="Q66" s="196">
        <f xml:space="preserve"> IF(UPPER(K66)="F", P66, P66*(L66*M66))</f>
        <v>0</v>
      </c>
      <c r="R66" s="196">
        <f>VLOOKUP(S$12,'Exchange Rates'!$B:$D,2,FALSE) * IF(UPPER(K66)="F", P66, Q66) / VLOOKUP(S$11,'Exchange Rates'!$B:$D,2,FALSE)</f>
        <v>0</v>
      </c>
      <c r="S66" s="196">
        <f xml:space="preserve"> IF(UPPER(K66)="F", P66, Q66) * VLOOKUP(S$11,'Exchange Rates'!$B:$D,2,FALSE)</f>
        <v>0</v>
      </c>
      <c r="T66" s="194"/>
      <c r="U66" s="194"/>
      <c r="V66" s="194"/>
      <c r="W66" s="194"/>
      <c r="X66" s="195"/>
      <c r="Y66" s="196">
        <f t="shared" si="5"/>
        <v>0</v>
      </c>
      <c r="Z66" s="196">
        <f xml:space="preserve"> IF(UPPER(T66)="F", Y66, Y66*(U66*V66))</f>
        <v>0</v>
      </c>
      <c r="AA66" s="196">
        <f>VLOOKUP(AB$12,'Exchange Rates'!$B:$D,2,FALSE) * IF(UPPER(T66)="F", Y66, Z66) / VLOOKUP(AB$11,'Exchange Rates'!$B:$D,2,FALSE)</f>
        <v>0</v>
      </c>
      <c r="AB66" s="196">
        <f xml:space="preserve"> IF(UPPER(T66)="F", Y66, Z66) * VLOOKUP(AB$11,'Exchange Rates'!$B:$D,2,FALSE)</f>
        <v>0</v>
      </c>
      <c r="AC66" s="188"/>
    </row>
    <row r="67" spans="1:29" s="192" customFormat="1">
      <c r="A67" s="262" t="s">
        <v>61</v>
      </c>
      <c r="B67" s="263"/>
      <c r="C67" s="263"/>
      <c r="D67" s="263"/>
      <c r="E67" s="263"/>
      <c r="F67" s="263"/>
      <c r="G67" s="264"/>
      <c r="H67" s="198">
        <f>SUM(H58:H66)</f>
        <v>0</v>
      </c>
      <c r="I67" s="198">
        <f>SUM(I58:I66)</f>
        <v>0</v>
      </c>
      <c r="J67" s="198">
        <f>SUM(J58:J66)</f>
        <v>0</v>
      </c>
      <c r="K67" s="199"/>
      <c r="L67" s="199"/>
      <c r="M67" s="199"/>
      <c r="N67" s="199"/>
      <c r="O67" s="200"/>
      <c r="P67" s="201"/>
      <c r="Q67" s="189">
        <f>SUM(Q58:Q66)</f>
        <v>0</v>
      </c>
      <c r="R67" s="189">
        <f>SUM(R58:R66)</f>
        <v>0</v>
      </c>
      <c r="S67" s="189">
        <f>SUM(S58:S66)</f>
        <v>0</v>
      </c>
      <c r="T67" s="199"/>
      <c r="U67" s="199"/>
      <c r="V67" s="199"/>
      <c r="W67" s="199"/>
      <c r="X67" s="200"/>
      <c r="Y67" s="201"/>
      <c r="Z67" s="189">
        <f>SUM(Z58:Z66)</f>
        <v>0</v>
      </c>
      <c r="AA67" s="189">
        <f>SUM(AA58:AA66)</f>
        <v>0</v>
      </c>
      <c r="AB67" s="190">
        <f>SUM(AB58:AB66)</f>
        <v>0</v>
      </c>
      <c r="AC67" s="191"/>
    </row>
    <row r="68" spans="1:29">
      <c r="A68" s="202" t="s">
        <v>190</v>
      </c>
      <c r="B68" s="203">
        <f>H67-SUMPRODUCT(C58:C66,D58:D66,E58:E66)</f>
        <v>0</v>
      </c>
      <c r="C68" s="204"/>
      <c r="D68" s="204"/>
      <c r="E68" s="204"/>
      <c r="F68" s="205"/>
      <c r="G68" s="166"/>
      <c r="H68" s="206"/>
      <c r="I68" s="206"/>
      <c r="J68" s="206"/>
      <c r="K68" s="189">
        <f>Q67-SUMPRODUCT(L58:L66,M58:M66,N58:N66)</f>
        <v>0</v>
      </c>
      <c r="L68" s="204"/>
      <c r="M68" s="204"/>
      <c r="N68" s="204"/>
      <c r="O68" s="205"/>
      <c r="P68" s="166"/>
      <c r="Q68" s="206"/>
      <c r="R68" s="206"/>
      <c r="S68" s="206"/>
      <c r="T68" s="189">
        <f>Z67-SUMPRODUCT(U58:U66,V58:V66,W58:W66)</f>
        <v>0</v>
      </c>
      <c r="U68" s="204"/>
      <c r="V68" s="204"/>
      <c r="W68" s="204"/>
      <c r="X68" s="205"/>
      <c r="Y68" s="166"/>
      <c r="Z68" s="206"/>
      <c r="AA68" s="206"/>
      <c r="AB68" s="206"/>
      <c r="AC68" s="188"/>
    </row>
    <row r="69" spans="1:29" s="168" customForma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c r="AA69" s="268"/>
      <c r="AB69" s="268"/>
      <c r="AC69" s="187"/>
    </row>
    <row r="70" spans="1:29" ht="21">
      <c r="A70" s="282" t="s">
        <v>62</v>
      </c>
      <c r="B70" s="283"/>
      <c r="C70" s="283"/>
      <c r="D70" s="283"/>
      <c r="E70" s="283"/>
      <c r="F70" s="283"/>
      <c r="G70" s="283"/>
      <c r="H70" s="283"/>
      <c r="I70" s="283"/>
      <c r="J70" s="283"/>
      <c r="K70" s="283"/>
      <c r="L70" s="283"/>
      <c r="M70" s="283"/>
      <c r="N70" s="283"/>
      <c r="O70" s="283"/>
      <c r="P70" s="283"/>
      <c r="Q70" s="283"/>
      <c r="R70" s="282"/>
      <c r="S70" s="283"/>
      <c r="T70" s="283"/>
      <c r="U70" s="283"/>
      <c r="V70" s="283"/>
      <c r="W70" s="283"/>
      <c r="X70" s="283"/>
      <c r="Y70" s="283"/>
      <c r="Z70" s="283"/>
      <c r="AA70" s="283"/>
      <c r="AB70" s="283"/>
      <c r="AC70" s="188"/>
    </row>
    <row r="71" spans="1:29" s="192" customFormat="1">
      <c r="A71" s="262" t="s">
        <v>63</v>
      </c>
      <c r="B71" s="263"/>
      <c r="C71" s="263"/>
      <c r="D71" s="263"/>
      <c r="E71" s="263"/>
      <c r="F71" s="263"/>
      <c r="G71" s="264"/>
      <c r="H71" s="189" t="str">
        <f>$J$12</f>
        <v>EUR</v>
      </c>
      <c r="I71" s="189" t="str">
        <f>$J$11</f>
        <v>PLN</v>
      </c>
      <c r="J71" s="189" t="s">
        <v>87</v>
      </c>
      <c r="K71" s="199"/>
      <c r="L71" s="199"/>
      <c r="M71" s="199"/>
      <c r="N71" s="199"/>
      <c r="O71" s="200"/>
      <c r="P71" s="201"/>
      <c r="Q71" s="189" t="str">
        <f>$S$12</f>
        <v>EUR</v>
      </c>
      <c r="R71" s="189" t="str">
        <f>$S$11</f>
        <v>PLN</v>
      </c>
      <c r="S71" s="189" t="s">
        <v>87</v>
      </c>
      <c r="T71" s="190"/>
      <c r="U71" s="199"/>
      <c r="V71" s="199"/>
      <c r="W71" s="199"/>
      <c r="X71" s="200"/>
      <c r="Y71" s="201"/>
      <c r="Z71" s="189" t="str">
        <f>$AB$12</f>
        <v>EUR</v>
      </c>
      <c r="AA71" s="189" t="str">
        <f>$AB$11</f>
        <v>PLN</v>
      </c>
      <c r="AB71" s="190" t="s">
        <v>87</v>
      </c>
      <c r="AC71" s="191"/>
    </row>
    <row r="72" spans="1:29">
      <c r="A72" s="197" t="s">
        <v>139</v>
      </c>
      <c r="B72" s="194"/>
      <c r="C72" s="194"/>
      <c r="D72" s="194"/>
      <c r="E72" s="229"/>
      <c r="F72" s="195"/>
      <c r="G72" s="196">
        <f>E72*(1+F72)</f>
        <v>0</v>
      </c>
      <c r="H72" s="196">
        <f xml:space="preserve"> IF(UPPER(B72)="F", G72, G72*(C72*D72))</f>
        <v>0</v>
      </c>
      <c r="I72" s="196">
        <f>VLOOKUP(J$12,'Exchange Rates'!$B:$D,2,FALSE) * IF(UPPER(B72)="F", G72, H72) / VLOOKUP(J$11,'Exchange Rates'!$B:$D,2,FALSE)</f>
        <v>0</v>
      </c>
      <c r="J72" s="196">
        <f xml:space="preserve"> IF(UPPER(B72)="F", G72, H72) * VLOOKUP(J$12,'Exchange Rates'!$B:$D,2,FALSE)</f>
        <v>0</v>
      </c>
      <c r="K72" s="194"/>
      <c r="L72" s="194"/>
      <c r="M72" s="194"/>
      <c r="N72" s="194"/>
      <c r="O72" s="195"/>
      <c r="P72" s="196">
        <f>N72*(1+O72)</f>
        <v>0</v>
      </c>
      <c r="Q72" s="196">
        <f xml:space="preserve"> IF(UPPER(K72)="F", P72, P72*(L72*M72))</f>
        <v>0</v>
      </c>
      <c r="R72" s="196">
        <f>VLOOKUP(S$12,'Exchange Rates'!$B:$D,2,FALSE) * IF(UPPER(K72)="F", P72, Q72) / VLOOKUP(S$11,'Exchange Rates'!$B:$D,2,FALSE)</f>
        <v>0</v>
      </c>
      <c r="S72" s="196">
        <f xml:space="preserve"> IF(UPPER(K72)="F", P72, Q72) * VLOOKUP(S$11,'Exchange Rates'!$B:$D,2,FALSE)</f>
        <v>0</v>
      </c>
      <c r="T72" s="194"/>
      <c r="U72" s="194"/>
      <c r="V72" s="194"/>
      <c r="W72" s="194"/>
      <c r="X72" s="195"/>
      <c r="Y72" s="196">
        <f>W72*(1+X72)</f>
        <v>0</v>
      </c>
      <c r="Z72" s="196">
        <f xml:space="preserve"> IF(UPPER(T72)="F", Y72, Y72*(U72*V72))</f>
        <v>0</v>
      </c>
      <c r="AA72" s="196">
        <f>VLOOKUP(AB$12,'Exchange Rates'!$B:$D,2,FALSE) * IF(UPPER(T72)="F", Y72, Z72) / VLOOKUP(AB$11,'Exchange Rates'!$B:$D,2,FALSE)</f>
        <v>0</v>
      </c>
      <c r="AB72" s="196">
        <f xml:space="preserve"> IF(UPPER(T72)="F", Y72, Z72) * VLOOKUP(AB$11,'Exchange Rates'!$B:$D,2,FALSE)</f>
        <v>0</v>
      </c>
      <c r="AC72" s="188"/>
    </row>
    <row r="73" spans="1:29">
      <c r="A73" s="197" t="s">
        <v>31</v>
      </c>
      <c r="B73" s="194"/>
      <c r="C73" s="194"/>
      <c r="D73" s="194"/>
      <c r="E73" s="229"/>
      <c r="F73" s="195"/>
      <c r="G73" s="196">
        <f>E73*(1+F73)</f>
        <v>0</v>
      </c>
      <c r="H73" s="196">
        <f xml:space="preserve"> IF(UPPER(B73)="F", G73, G73*(C73*D73))</f>
        <v>0</v>
      </c>
      <c r="I73" s="196">
        <f>VLOOKUP(J$12,'Exchange Rates'!$B:$D,2,FALSE) * IF(UPPER(B73)="F", G73, H73) / VLOOKUP(J$11,'Exchange Rates'!$B:$D,2,FALSE)</f>
        <v>0</v>
      </c>
      <c r="J73" s="196">
        <f xml:space="preserve"> IF(UPPER(B73)="F", G73, H73) * VLOOKUP(J$12,'Exchange Rates'!$B:$D,2,FALSE)</f>
        <v>0</v>
      </c>
      <c r="K73" s="194"/>
      <c r="L73" s="194"/>
      <c r="M73" s="194"/>
      <c r="N73" s="194"/>
      <c r="O73" s="195"/>
      <c r="P73" s="196">
        <f>N73*(1+O73)</f>
        <v>0</v>
      </c>
      <c r="Q73" s="196">
        <f xml:space="preserve"> IF(UPPER(K73)="F", P73, P73*(L73*M73))</f>
        <v>0</v>
      </c>
      <c r="R73" s="196">
        <f>VLOOKUP(S$12,'Exchange Rates'!$B:$D,2,FALSE) * IF(UPPER(K73)="F", P73, Q73) / VLOOKUP(S$11,'Exchange Rates'!$B:$D,2,FALSE)</f>
        <v>0</v>
      </c>
      <c r="S73" s="196">
        <f xml:space="preserve"> IF(UPPER(K73)="F", P73, Q73) * VLOOKUP(S$11,'Exchange Rates'!$B:$D,2,FALSE)</f>
        <v>0</v>
      </c>
      <c r="T73" s="194"/>
      <c r="U73" s="194"/>
      <c r="V73" s="194"/>
      <c r="W73" s="194"/>
      <c r="X73" s="195"/>
      <c r="Y73" s="196">
        <f>W73*(1+X73)</f>
        <v>0</v>
      </c>
      <c r="Z73" s="196">
        <f xml:space="preserve"> IF(UPPER(T73)="F", Y73, Y73*(U73*V73))</f>
        <v>0</v>
      </c>
      <c r="AA73" s="196">
        <f>VLOOKUP(AB$12,'Exchange Rates'!$B:$D,2,FALSE) * IF(UPPER(T73)="F", Y73, Z73) / VLOOKUP(AB$11,'Exchange Rates'!$B:$D,2,FALSE)</f>
        <v>0</v>
      </c>
      <c r="AB73" s="196">
        <f xml:space="preserve"> IF(UPPER(T73)="F", Y73, Z73) * VLOOKUP(AB$11,'Exchange Rates'!$B:$D,2,FALSE)</f>
        <v>0</v>
      </c>
      <c r="AC73" s="188"/>
    </row>
    <row r="74" spans="1:29">
      <c r="A74" s="197" t="s">
        <v>32</v>
      </c>
      <c r="B74" s="194"/>
      <c r="C74" s="194"/>
      <c r="D74" s="194"/>
      <c r="E74" s="229"/>
      <c r="F74" s="195"/>
      <c r="G74" s="196">
        <f>E74*(1+F74)</f>
        <v>0</v>
      </c>
      <c r="H74" s="196">
        <f xml:space="preserve"> IF(UPPER(B74)="F", G74, G74*(C74*D74))</f>
        <v>0</v>
      </c>
      <c r="I74" s="196">
        <f>VLOOKUP(J$12,'Exchange Rates'!$B:$D,2,FALSE) * IF(UPPER(B74)="F", G74, H74) / VLOOKUP(J$11,'Exchange Rates'!$B:$D,2,FALSE)</f>
        <v>0</v>
      </c>
      <c r="J74" s="196">
        <f xml:space="preserve"> IF(UPPER(B74)="F", G74, H74) * VLOOKUP(J$12,'Exchange Rates'!$B:$D,2,FALSE)</f>
        <v>0</v>
      </c>
      <c r="K74" s="194"/>
      <c r="L74" s="194"/>
      <c r="M74" s="194"/>
      <c r="N74" s="194"/>
      <c r="O74" s="195"/>
      <c r="P74" s="196">
        <f>N74*(1+O74)</f>
        <v>0</v>
      </c>
      <c r="Q74" s="196">
        <f xml:space="preserve"> IF(UPPER(K74)="F", P74, P74*(L74*M74))</f>
        <v>0</v>
      </c>
      <c r="R74" s="196">
        <f>VLOOKUP(S$12,'Exchange Rates'!$B:$D,2,FALSE) * IF(UPPER(K74)="F", P74, Q74) / VLOOKUP(S$11,'Exchange Rates'!$B:$D,2,FALSE)</f>
        <v>0</v>
      </c>
      <c r="S74" s="196">
        <f xml:space="preserve"> IF(UPPER(K74)="F", P74, Q74) * VLOOKUP(S$11,'Exchange Rates'!$B:$D,2,FALSE)</f>
        <v>0</v>
      </c>
      <c r="T74" s="194"/>
      <c r="U74" s="194"/>
      <c r="V74" s="194"/>
      <c r="W74" s="194"/>
      <c r="X74" s="195"/>
      <c r="Y74" s="196">
        <f>W74*(1+X74)</f>
        <v>0</v>
      </c>
      <c r="Z74" s="196">
        <f xml:space="preserve"> IF(UPPER(T74)="F", Y74, Y74*(U74*V74))</f>
        <v>0</v>
      </c>
      <c r="AA74" s="196">
        <f>VLOOKUP(AB$12,'Exchange Rates'!$B:$D,2,FALSE) * IF(UPPER(T74)="F", Y74, Z74) / VLOOKUP(AB$11,'Exchange Rates'!$B:$D,2,FALSE)</f>
        <v>0</v>
      </c>
      <c r="AB74" s="196">
        <f xml:space="preserve"> IF(UPPER(T74)="F", Y74, Z74) * VLOOKUP(AB$11,'Exchange Rates'!$B:$D,2,FALSE)</f>
        <v>0</v>
      </c>
      <c r="AC74" s="188"/>
    </row>
    <row r="75" spans="1:29">
      <c r="A75" s="197" t="s">
        <v>33</v>
      </c>
      <c r="B75" s="194"/>
      <c r="C75" s="194"/>
      <c r="D75" s="194"/>
      <c r="E75" s="229"/>
      <c r="F75" s="195"/>
      <c r="G75" s="196">
        <f>E75*(1+F75)</f>
        <v>0</v>
      </c>
      <c r="H75" s="196">
        <f xml:space="preserve"> IF(UPPER(B75)="F", G75, G75*(C75*D75))</f>
        <v>0</v>
      </c>
      <c r="I75" s="196">
        <f>VLOOKUP(J$12,'Exchange Rates'!$B:$D,2,FALSE) * IF(UPPER(B75)="F", G75, H75) / VLOOKUP(J$11,'Exchange Rates'!$B:$D,2,FALSE)</f>
        <v>0</v>
      </c>
      <c r="J75" s="196">
        <f xml:space="preserve"> IF(UPPER(B75)="F", G75, H75) * VLOOKUP(J$12,'Exchange Rates'!$B:$D,2,FALSE)</f>
        <v>0</v>
      </c>
      <c r="K75" s="194"/>
      <c r="L75" s="194"/>
      <c r="M75" s="194"/>
      <c r="N75" s="194"/>
      <c r="O75" s="195"/>
      <c r="P75" s="196">
        <f>N75*(1+O75)</f>
        <v>0</v>
      </c>
      <c r="Q75" s="196">
        <f xml:space="preserve"> IF(UPPER(K75)="F", P75, P75*(L75*M75))</f>
        <v>0</v>
      </c>
      <c r="R75" s="196">
        <f>VLOOKUP(S$12,'Exchange Rates'!$B:$D,2,FALSE) * IF(UPPER(K75)="F", P75, Q75) / VLOOKUP(S$11,'Exchange Rates'!$B:$D,2,FALSE)</f>
        <v>0</v>
      </c>
      <c r="S75" s="196">
        <f xml:space="preserve"> IF(UPPER(K75)="F", P75, Q75) * VLOOKUP(S$11,'Exchange Rates'!$B:$D,2,FALSE)</f>
        <v>0</v>
      </c>
      <c r="T75" s="194"/>
      <c r="U75" s="194"/>
      <c r="V75" s="194"/>
      <c r="W75" s="194"/>
      <c r="X75" s="195"/>
      <c r="Y75" s="196">
        <f>W75*(1+X75)</f>
        <v>0</v>
      </c>
      <c r="Z75" s="196">
        <f xml:space="preserve"> IF(UPPER(T75)="F", Y75, Y75*(U75*V75))</f>
        <v>0</v>
      </c>
      <c r="AA75" s="196">
        <f>VLOOKUP(AB$12,'Exchange Rates'!$B:$D,2,FALSE) * IF(UPPER(T75)="F", Y75, Z75) / VLOOKUP(AB$11,'Exchange Rates'!$B:$D,2,FALSE)</f>
        <v>0</v>
      </c>
      <c r="AB75" s="196">
        <f xml:space="preserve"> IF(UPPER(T75)="F", Y75, Z75) * VLOOKUP(AB$11,'Exchange Rates'!$B:$D,2,FALSE)</f>
        <v>0</v>
      </c>
      <c r="AC75" s="188"/>
    </row>
    <row r="76" spans="1:29" s="192" customFormat="1">
      <c r="A76" s="262" t="s">
        <v>64</v>
      </c>
      <c r="B76" s="263"/>
      <c r="C76" s="263"/>
      <c r="D76" s="263"/>
      <c r="E76" s="263"/>
      <c r="F76" s="263"/>
      <c r="G76" s="264"/>
      <c r="H76" s="189" t="str">
        <f>$J$12</f>
        <v>EUR</v>
      </c>
      <c r="I76" s="189" t="str">
        <f>$J$11</f>
        <v>PLN</v>
      </c>
      <c r="J76" s="189" t="s">
        <v>87</v>
      </c>
      <c r="K76" s="199"/>
      <c r="L76" s="199"/>
      <c r="M76" s="199"/>
      <c r="N76" s="199"/>
      <c r="O76" s="200"/>
      <c r="P76" s="201"/>
      <c r="Q76" s="189" t="str">
        <f>$S$12</f>
        <v>EUR</v>
      </c>
      <c r="R76" s="189" t="str">
        <f>$S$11</f>
        <v>PLN</v>
      </c>
      <c r="S76" s="189" t="s">
        <v>87</v>
      </c>
      <c r="T76" s="190"/>
      <c r="U76" s="199"/>
      <c r="V76" s="199"/>
      <c r="W76" s="199"/>
      <c r="X76" s="200"/>
      <c r="Y76" s="201"/>
      <c r="Z76" s="189" t="str">
        <f>$AB$12</f>
        <v>EUR</v>
      </c>
      <c r="AA76" s="189" t="str">
        <f>$AB$11</f>
        <v>PLN</v>
      </c>
      <c r="AB76" s="190" t="s">
        <v>87</v>
      </c>
      <c r="AC76" s="191"/>
    </row>
    <row r="77" spans="1:29">
      <c r="A77" s="197" t="s">
        <v>139</v>
      </c>
      <c r="B77" s="194"/>
      <c r="C77" s="194"/>
      <c r="D77" s="194"/>
      <c r="E77" s="229"/>
      <c r="F77" s="195"/>
      <c r="G77" s="196">
        <f>E77*(1+F77)</f>
        <v>0</v>
      </c>
      <c r="H77" s="196">
        <f xml:space="preserve"> IF(UPPER(B77)="F", G77, G77*(C77*D77))</f>
        <v>0</v>
      </c>
      <c r="I77" s="196">
        <f>VLOOKUP(J$12,'Exchange Rates'!$B:$D,2,FALSE) * IF(UPPER(B77)="F", G77, H77) / VLOOKUP(J$11,'Exchange Rates'!$B:$D,2,FALSE)</f>
        <v>0</v>
      </c>
      <c r="J77" s="196">
        <f xml:space="preserve"> IF(UPPER(B77)="F", G77, H77) * VLOOKUP(J$12,'Exchange Rates'!$B:$D,2,FALSE)</f>
        <v>0</v>
      </c>
      <c r="K77" s="194"/>
      <c r="L77" s="194"/>
      <c r="M77" s="194"/>
      <c r="N77" s="194"/>
      <c r="O77" s="195"/>
      <c r="P77" s="196">
        <f>N77*(1+O77)</f>
        <v>0</v>
      </c>
      <c r="Q77" s="196">
        <f xml:space="preserve"> IF(UPPER(K77)="F", P77, P77*(L77*M77))</f>
        <v>0</v>
      </c>
      <c r="R77" s="196">
        <f>VLOOKUP(S$12,'Exchange Rates'!$B:$D,2,FALSE) * IF(UPPER(K77)="F", P77, Q77) / VLOOKUP(S$11,'Exchange Rates'!$B:$D,2,FALSE)</f>
        <v>0</v>
      </c>
      <c r="S77" s="196">
        <f xml:space="preserve"> IF(UPPER(K77)="F", P77, Q77) * VLOOKUP(S$11,'Exchange Rates'!$B:$D,2,FALSE)</f>
        <v>0</v>
      </c>
      <c r="T77" s="194"/>
      <c r="U77" s="194"/>
      <c r="V77" s="194"/>
      <c r="W77" s="194"/>
      <c r="X77" s="195"/>
      <c r="Y77" s="196">
        <f>W77*(1+X77)</f>
        <v>0</v>
      </c>
      <c r="Z77" s="196">
        <f xml:space="preserve"> IF(UPPER(T77)="F", Y77, Y77*(U77*V77))</f>
        <v>0</v>
      </c>
      <c r="AA77" s="196">
        <f>VLOOKUP(AB$12,'Exchange Rates'!$B:$D,2,FALSE) * IF(UPPER(T77)="F", Y77, Z77) / VLOOKUP(AB$11,'Exchange Rates'!$B:$D,2,FALSE)</f>
        <v>0</v>
      </c>
      <c r="AB77" s="196">
        <f xml:space="preserve"> IF(UPPER(T77)="F", Y77, Z77) * VLOOKUP(AB$11,'Exchange Rates'!$B:$D,2,FALSE)</f>
        <v>0</v>
      </c>
      <c r="AC77" s="188"/>
    </row>
    <row r="78" spans="1:29">
      <c r="A78" s="197" t="s">
        <v>31</v>
      </c>
      <c r="B78" s="194"/>
      <c r="C78" s="194"/>
      <c r="D78" s="194"/>
      <c r="E78" s="229"/>
      <c r="F78" s="195"/>
      <c r="G78" s="196">
        <f>E78*(1+F78)</f>
        <v>0</v>
      </c>
      <c r="H78" s="196">
        <f xml:space="preserve"> IF(UPPER(B78)="F", G78, G78*(C78*D78))</f>
        <v>0</v>
      </c>
      <c r="I78" s="196">
        <f>VLOOKUP(J$12,'Exchange Rates'!$B:$D,2,FALSE) * IF(UPPER(B78)="F", G78, H78) / VLOOKUP(J$11,'Exchange Rates'!$B:$D,2,FALSE)</f>
        <v>0</v>
      </c>
      <c r="J78" s="196">
        <f xml:space="preserve"> IF(UPPER(B78)="F", G78, H78) * VLOOKUP(J$12,'Exchange Rates'!$B:$D,2,FALSE)</f>
        <v>0</v>
      </c>
      <c r="K78" s="194"/>
      <c r="L78" s="194"/>
      <c r="M78" s="194"/>
      <c r="N78" s="194"/>
      <c r="O78" s="195"/>
      <c r="P78" s="196">
        <f>N78*(1+O78)</f>
        <v>0</v>
      </c>
      <c r="Q78" s="196">
        <f xml:space="preserve"> IF(UPPER(K78)="F", P78, P78*(L78*M78))</f>
        <v>0</v>
      </c>
      <c r="R78" s="196">
        <f>VLOOKUP(S$12,'Exchange Rates'!$B:$D,2,FALSE) * IF(UPPER(K78)="F", P78, Q78) / VLOOKUP(S$11,'Exchange Rates'!$B:$D,2,FALSE)</f>
        <v>0</v>
      </c>
      <c r="S78" s="196">
        <f xml:space="preserve"> IF(UPPER(K78)="F", P78, Q78) * VLOOKUP(S$11,'Exchange Rates'!$B:$D,2,FALSE)</f>
        <v>0</v>
      </c>
      <c r="T78" s="194"/>
      <c r="U78" s="194"/>
      <c r="V78" s="194"/>
      <c r="W78" s="194"/>
      <c r="X78" s="195"/>
      <c r="Y78" s="196">
        <f>W78*(1+X78)</f>
        <v>0</v>
      </c>
      <c r="Z78" s="196">
        <f xml:space="preserve"> IF(UPPER(T78)="F", Y78, Y78*(U78*V78))</f>
        <v>0</v>
      </c>
      <c r="AA78" s="196">
        <f>VLOOKUP(AB$12,'Exchange Rates'!$B:$D,2,FALSE) * IF(UPPER(T78)="F", Y78, Z78) / VLOOKUP(AB$11,'Exchange Rates'!$B:$D,2,FALSE)</f>
        <v>0</v>
      </c>
      <c r="AB78" s="196">
        <f xml:space="preserve"> IF(UPPER(T78)="F", Y78, Z78) * VLOOKUP(AB$11,'Exchange Rates'!$B:$D,2,FALSE)</f>
        <v>0</v>
      </c>
      <c r="AC78" s="188"/>
    </row>
    <row r="79" spans="1:29">
      <c r="A79" s="197" t="s">
        <v>32</v>
      </c>
      <c r="B79" s="194"/>
      <c r="C79" s="194"/>
      <c r="D79" s="194"/>
      <c r="E79" s="229"/>
      <c r="F79" s="195"/>
      <c r="G79" s="196">
        <f>E79*(1+F79)</f>
        <v>0</v>
      </c>
      <c r="H79" s="196">
        <f xml:space="preserve"> IF(UPPER(B79)="F", G79, G79*(C79*D79))</f>
        <v>0</v>
      </c>
      <c r="I79" s="196">
        <f>VLOOKUP(J$12,'Exchange Rates'!$B:$D,2,FALSE) * IF(UPPER(B79)="F", G79, H79) / VLOOKUP(J$11,'Exchange Rates'!$B:$D,2,FALSE)</f>
        <v>0</v>
      </c>
      <c r="J79" s="196">
        <f xml:space="preserve"> IF(UPPER(B79)="F", G79, H79) * VLOOKUP(J$12,'Exchange Rates'!$B:$D,2,FALSE)</f>
        <v>0</v>
      </c>
      <c r="K79" s="194"/>
      <c r="L79" s="194"/>
      <c r="M79" s="194"/>
      <c r="N79" s="194"/>
      <c r="O79" s="195"/>
      <c r="P79" s="196">
        <f>N79*(1+O79)</f>
        <v>0</v>
      </c>
      <c r="Q79" s="196">
        <f xml:space="preserve"> IF(UPPER(K79)="F", P79, P79*(L79*M79))</f>
        <v>0</v>
      </c>
      <c r="R79" s="196">
        <f>VLOOKUP(S$12,'Exchange Rates'!$B:$D,2,FALSE) * IF(UPPER(K79)="F", P79, Q79) / VLOOKUP(S$11,'Exchange Rates'!$B:$D,2,FALSE)</f>
        <v>0</v>
      </c>
      <c r="S79" s="196">
        <f xml:space="preserve"> IF(UPPER(K79)="F", P79, Q79) * VLOOKUP(S$11,'Exchange Rates'!$B:$D,2,FALSE)</f>
        <v>0</v>
      </c>
      <c r="T79" s="194"/>
      <c r="U79" s="194"/>
      <c r="V79" s="194"/>
      <c r="W79" s="194"/>
      <c r="X79" s="195"/>
      <c r="Y79" s="196">
        <f>W79*(1+X79)</f>
        <v>0</v>
      </c>
      <c r="Z79" s="196">
        <f xml:space="preserve"> IF(UPPER(T79)="F", Y79, Y79*(U79*V79))</f>
        <v>0</v>
      </c>
      <c r="AA79" s="196">
        <f>VLOOKUP(AB$12,'Exchange Rates'!$B:$D,2,FALSE) * IF(UPPER(T79)="F", Y79, Z79) / VLOOKUP(AB$11,'Exchange Rates'!$B:$D,2,FALSE)</f>
        <v>0</v>
      </c>
      <c r="AB79" s="196">
        <f xml:space="preserve"> IF(UPPER(T79)="F", Y79, Z79) * VLOOKUP(AB$11,'Exchange Rates'!$B:$D,2,FALSE)</f>
        <v>0</v>
      </c>
      <c r="AC79" s="188"/>
    </row>
    <row r="80" spans="1:29">
      <c r="A80" s="197" t="s">
        <v>33</v>
      </c>
      <c r="B80" s="194"/>
      <c r="C80" s="194"/>
      <c r="D80" s="194"/>
      <c r="E80" s="229"/>
      <c r="F80" s="195"/>
      <c r="G80" s="196">
        <f>E80*(1+F80)</f>
        <v>0</v>
      </c>
      <c r="H80" s="196">
        <f xml:space="preserve"> IF(UPPER(B80)="F", G80, G80*(C80*D80))</f>
        <v>0</v>
      </c>
      <c r="I80" s="196">
        <f>VLOOKUP(J$12,'Exchange Rates'!$B:$D,2,FALSE) * IF(UPPER(B80)="F", G80, H80) / VLOOKUP(J$11,'Exchange Rates'!$B:$D,2,FALSE)</f>
        <v>0</v>
      </c>
      <c r="J80" s="196">
        <f xml:space="preserve"> IF(UPPER(B80)="F", G80, H80) * VLOOKUP(J$12,'Exchange Rates'!$B:$D,2,FALSE)</f>
        <v>0</v>
      </c>
      <c r="K80" s="194"/>
      <c r="L80" s="194"/>
      <c r="M80" s="194"/>
      <c r="N80" s="194"/>
      <c r="O80" s="195"/>
      <c r="P80" s="196">
        <f>N80*(1+O80)</f>
        <v>0</v>
      </c>
      <c r="Q80" s="196">
        <f xml:space="preserve"> IF(UPPER(K80)="F", P80, P80*(L80*M80))</f>
        <v>0</v>
      </c>
      <c r="R80" s="196">
        <f>VLOOKUP(S$12,'Exchange Rates'!$B:$D,2,FALSE) * IF(UPPER(K80)="F", P80, Q80) / VLOOKUP(S$11,'Exchange Rates'!$B:$D,2,FALSE)</f>
        <v>0</v>
      </c>
      <c r="S80" s="196">
        <f xml:space="preserve"> IF(UPPER(K80)="F", P80, Q80) * VLOOKUP(S$11,'Exchange Rates'!$B:$D,2,FALSE)</f>
        <v>0</v>
      </c>
      <c r="T80" s="194"/>
      <c r="U80" s="194"/>
      <c r="V80" s="194"/>
      <c r="W80" s="194"/>
      <c r="X80" s="195"/>
      <c r="Y80" s="196">
        <f>W80*(1+X80)</f>
        <v>0</v>
      </c>
      <c r="Z80" s="196">
        <f xml:space="preserve"> IF(UPPER(T80)="F", Y80, Y80*(U80*V80))</f>
        <v>0</v>
      </c>
      <c r="AA80" s="196">
        <f>VLOOKUP(AB$12,'Exchange Rates'!$B:$D,2,FALSE) * IF(UPPER(T80)="F", Y80, Z80) / VLOOKUP(AB$11,'Exchange Rates'!$B:$D,2,FALSE)</f>
        <v>0</v>
      </c>
      <c r="AB80" s="196">
        <f xml:space="preserve"> IF(UPPER(T80)="F", Y80, Z80) * VLOOKUP(AB$11,'Exchange Rates'!$B:$D,2,FALSE)</f>
        <v>0</v>
      </c>
      <c r="AC80" s="188"/>
    </row>
    <row r="81" spans="1:29" s="192" customFormat="1">
      <c r="A81" s="262" t="s">
        <v>68</v>
      </c>
      <c r="B81" s="263"/>
      <c r="C81" s="263"/>
      <c r="D81" s="263"/>
      <c r="E81" s="263"/>
      <c r="F81" s="263"/>
      <c r="G81" s="264"/>
      <c r="H81" s="198">
        <f>SUM(H72:H80)</f>
        <v>0</v>
      </c>
      <c r="I81" s="198">
        <f>SUM(I72:I80)</f>
        <v>0</v>
      </c>
      <c r="J81" s="198">
        <f>SUM(J72:J80)</f>
        <v>0</v>
      </c>
      <c r="K81" s="199"/>
      <c r="L81" s="199"/>
      <c r="M81" s="199"/>
      <c r="N81" s="199"/>
      <c r="O81" s="200"/>
      <c r="P81" s="201"/>
      <c r="Q81" s="189">
        <f>SUM(Q72:Q80)</f>
        <v>0</v>
      </c>
      <c r="R81" s="189">
        <f>SUM(R72:R80)</f>
        <v>0</v>
      </c>
      <c r="S81" s="189">
        <f>SUM(S72:S80)</f>
        <v>0</v>
      </c>
      <c r="T81" s="199"/>
      <c r="U81" s="199"/>
      <c r="V81" s="199"/>
      <c r="W81" s="199"/>
      <c r="X81" s="200"/>
      <c r="Y81" s="201"/>
      <c r="Z81" s="189">
        <f>SUM(Z72:Z80)</f>
        <v>0</v>
      </c>
      <c r="AA81" s="189">
        <f>SUM(AA72:AA80)</f>
        <v>0</v>
      </c>
      <c r="AB81" s="190">
        <f>SUM(AB72:AB80)</f>
        <v>0</v>
      </c>
      <c r="AC81" s="191"/>
    </row>
    <row r="82" spans="1:29">
      <c r="A82" s="202" t="s">
        <v>191</v>
      </c>
      <c r="B82" s="203">
        <f>H81-SUMPRODUCT(C72:C80,D72:D80,E72:E80)</f>
        <v>0</v>
      </c>
      <c r="C82" s="204"/>
      <c r="D82" s="204"/>
      <c r="E82" s="204"/>
      <c r="F82" s="205"/>
      <c r="G82" s="166"/>
      <c r="H82" s="206"/>
      <c r="I82" s="206"/>
      <c r="J82" s="206"/>
      <c r="K82" s="189">
        <f>Q81-SUMPRODUCT(L72:L80,M72:M80,N72:N80)</f>
        <v>0</v>
      </c>
      <c r="L82" s="204"/>
      <c r="M82" s="204"/>
      <c r="N82" s="204"/>
      <c r="O82" s="205"/>
      <c r="P82" s="166"/>
      <c r="Q82" s="206"/>
      <c r="R82" s="206"/>
      <c r="S82" s="206"/>
      <c r="T82" s="189">
        <f>Z81-SUMPRODUCT(U72:U80,V72:V80,W72:W80)</f>
        <v>0</v>
      </c>
      <c r="U82" s="204"/>
      <c r="V82" s="204"/>
      <c r="W82" s="204"/>
      <c r="X82" s="205"/>
      <c r="Y82" s="166"/>
      <c r="Z82" s="206"/>
      <c r="AA82" s="206"/>
      <c r="AB82" s="206"/>
      <c r="AC82" s="188"/>
    </row>
    <row r="83" spans="1:29" s="168" customForma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c r="AA83" s="268"/>
      <c r="AB83" s="268"/>
      <c r="AC83" s="187"/>
    </row>
    <row r="84" spans="1:29" s="178" customFormat="1">
      <c r="A84" s="296" t="s">
        <v>6</v>
      </c>
      <c r="B84" s="297"/>
      <c r="C84" s="297"/>
      <c r="D84" s="297"/>
      <c r="E84" s="297"/>
      <c r="F84" s="297"/>
      <c r="G84" s="297"/>
      <c r="H84" s="297"/>
      <c r="I84" s="297"/>
      <c r="J84" s="298"/>
      <c r="K84" s="299" t="s">
        <v>7</v>
      </c>
      <c r="L84" s="300"/>
      <c r="M84" s="300"/>
      <c r="N84" s="300"/>
      <c r="O84" s="300"/>
      <c r="P84" s="300"/>
      <c r="Q84" s="300"/>
      <c r="R84" s="300"/>
      <c r="S84" s="301"/>
      <c r="T84" s="302" t="s">
        <v>7</v>
      </c>
      <c r="U84" s="303"/>
      <c r="V84" s="303"/>
      <c r="W84" s="303"/>
      <c r="X84" s="303"/>
      <c r="Y84" s="303"/>
      <c r="Z84" s="303"/>
      <c r="AA84" s="303"/>
      <c r="AB84" s="303"/>
      <c r="AC84" s="208" t="s">
        <v>76</v>
      </c>
    </row>
    <row r="85" spans="1:29" ht="21">
      <c r="A85" s="282" t="s">
        <v>65</v>
      </c>
      <c r="B85" s="283"/>
      <c r="C85" s="283"/>
      <c r="D85" s="283"/>
      <c r="E85" s="283"/>
      <c r="F85" s="283"/>
      <c r="G85" s="283"/>
      <c r="H85" s="283"/>
      <c r="I85" s="283"/>
      <c r="J85" s="283"/>
      <c r="K85" s="283"/>
      <c r="L85" s="283"/>
      <c r="M85" s="283"/>
      <c r="N85" s="283"/>
      <c r="O85" s="283"/>
      <c r="P85" s="283"/>
      <c r="Q85" s="283"/>
      <c r="R85" s="282"/>
      <c r="S85" s="283"/>
      <c r="T85" s="283"/>
      <c r="U85" s="283"/>
      <c r="V85" s="283"/>
      <c r="W85" s="283"/>
      <c r="X85" s="283"/>
      <c r="Y85" s="283"/>
      <c r="Z85" s="283"/>
      <c r="AA85" s="283"/>
      <c r="AB85" s="283"/>
      <c r="AC85" s="188"/>
    </row>
    <row r="86" spans="1:29" s="192" customFormat="1">
      <c r="A86" s="262" t="s">
        <v>66</v>
      </c>
      <c r="B86" s="263"/>
      <c r="C86" s="263"/>
      <c r="D86" s="263"/>
      <c r="E86" s="263"/>
      <c r="F86" s="263"/>
      <c r="G86" s="264"/>
      <c r="H86" s="189" t="str">
        <f>$J$12</f>
        <v>EUR</v>
      </c>
      <c r="I86" s="189" t="str">
        <f>$J$11</f>
        <v>PLN</v>
      </c>
      <c r="J86" s="189" t="s">
        <v>87</v>
      </c>
      <c r="K86" s="199"/>
      <c r="L86" s="199"/>
      <c r="M86" s="199"/>
      <c r="N86" s="199"/>
      <c r="O86" s="200"/>
      <c r="P86" s="201"/>
      <c r="Q86" s="189" t="str">
        <f>$S$12</f>
        <v>EUR</v>
      </c>
      <c r="R86" s="189" t="str">
        <f>$S$11</f>
        <v>PLN</v>
      </c>
      <c r="S86" s="189" t="s">
        <v>87</v>
      </c>
      <c r="T86" s="190"/>
      <c r="U86" s="199"/>
      <c r="V86" s="199"/>
      <c r="W86" s="199"/>
      <c r="X86" s="200"/>
      <c r="Y86" s="201"/>
      <c r="Z86" s="189" t="str">
        <f>$AB$12</f>
        <v>EUR</v>
      </c>
      <c r="AA86" s="189" t="str">
        <f>$AB$11</f>
        <v>PLN</v>
      </c>
      <c r="AB86" s="190" t="s">
        <v>87</v>
      </c>
      <c r="AC86" s="191"/>
    </row>
    <row r="87" spans="1:29">
      <c r="A87" s="197" t="s">
        <v>139</v>
      </c>
      <c r="B87" s="194"/>
      <c r="C87" s="194"/>
      <c r="D87" s="194"/>
      <c r="E87" s="229"/>
      <c r="F87" s="195"/>
      <c r="G87" s="196">
        <f>E87*(1+F87)</f>
        <v>0</v>
      </c>
      <c r="H87" s="196">
        <f xml:space="preserve"> IF(UPPER(B87)="F", G87, G87*(C87*D87))</f>
        <v>0</v>
      </c>
      <c r="I87" s="196">
        <f>VLOOKUP(J$12,'Exchange Rates'!$B:$D,2,FALSE) * IF(UPPER(B87)="F", G87, H87) / VLOOKUP(J$11,'Exchange Rates'!$B:$D,2,FALSE)</f>
        <v>0</v>
      </c>
      <c r="J87" s="196">
        <f xml:space="preserve"> IF(UPPER(B87)="F", G87, H87) * VLOOKUP(J$12,'Exchange Rates'!$B:$D,2,FALSE)</f>
        <v>0</v>
      </c>
      <c r="K87" s="194"/>
      <c r="L87" s="194"/>
      <c r="M87" s="194"/>
      <c r="N87" s="194"/>
      <c r="O87" s="195"/>
      <c r="P87" s="196">
        <f>N87*(1+O87)</f>
        <v>0</v>
      </c>
      <c r="Q87" s="196">
        <f xml:space="preserve"> IF(UPPER(K87)="F", P87, P87*(L87*M87))</f>
        <v>0</v>
      </c>
      <c r="R87" s="196">
        <f>VLOOKUP(S$12,'Exchange Rates'!$B:$D,2,FALSE) * IF(UPPER(K87)="F", P87, Q87) / VLOOKUP(S$11,'Exchange Rates'!$B:$D,2,FALSE)</f>
        <v>0</v>
      </c>
      <c r="S87" s="196">
        <f xml:space="preserve"> IF(UPPER(K87)="F", P87, Q87) * VLOOKUP(S$11,'Exchange Rates'!$B:$D,2,FALSE)</f>
        <v>0</v>
      </c>
      <c r="T87" s="194"/>
      <c r="U87" s="194"/>
      <c r="V87" s="194"/>
      <c r="W87" s="194"/>
      <c r="X87" s="195"/>
      <c r="Y87" s="196">
        <f>W87*(1+X87)</f>
        <v>0</v>
      </c>
      <c r="Z87" s="196">
        <f xml:space="preserve"> IF(UPPER(T87)="F", Y87, Y87*(U87*V87))</f>
        <v>0</v>
      </c>
      <c r="AA87" s="196">
        <f>VLOOKUP(AB$12,'Exchange Rates'!$B:$D,2,FALSE) * IF(UPPER(T87)="F", Y87, Z87) / VLOOKUP(AB$11,'Exchange Rates'!$B:$D,2,FALSE)</f>
        <v>0</v>
      </c>
      <c r="AB87" s="196">
        <f xml:space="preserve"> IF(UPPER(T87)="F", Y87, Z87) * VLOOKUP(AB$11,'Exchange Rates'!$B:$D,2,FALSE)</f>
        <v>0</v>
      </c>
      <c r="AC87" s="188"/>
    </row>
    <row r="88" spans="1:29">
      <c r="A88" s="197" t="s">
        <v>31</v>
      </c>
      <c r="B88" s="194"/>
      <c r="C88" s="194"/>
      <c r="D88" s="194"/>
      <c r="E88" s="229"/>
      <c r="F88" s="195"/>
      <c r="G88" s="196">
        <f>E88*(1+F88)</f>
        <v>0</v>
      </c>
      <c r="H88" s="196">
        <f xml:space="preserve"> IF(UPPER(B88)="F", G88, G88*(C88*D88))</f>
        <v>0</v>
      </c>
      <c r="I88" s="196">
        <f>VLOOKUP(J$11,'Exchange Rates'!$B:$D,2,FALSE) * IF(UPPER(B88)="F", G88, H88) / VLOOKUP(J$12,'Exchange Rates'!$B:$D,2,FALSE)</f>
        <v>0</v>
      </c>
      <c r="J88" s="196">
        <f xml:space="preserve"> IF(UPPER(B88)="F", G88, H88) * VLOOKUP(J$12,'Exchange Rates'!$B:$D,2,FALSE)</f>
        <v>0</v>
      </c>
      <c r="K88" s="194"/>
      <c r="L88" s="194"/>
      <c r="M88" s="194"/>
      <c r="N88" s="194"/>
      <c r="O88" s="195"/>
      <c r="P88" s="196">
        <f>N88*(1+O88)</f>
        <v>0</v>
      </c>
      <c r="Q88" s="196">
        <f xml:space="preserve"> IF(UPPER(K88)="F", P88, P88*(L88*M88))</f>
        <v>0</v>
      </c>
      <c r="R88" s="196">
        <f>VLOOKUP(S$12,'Exchange Rates'!$B:$D,2,FALSE) * IF(UPPER(K88)="F", P88, Q88) / VLOOKUP(S$11,'Exchange Rates'!$B:$D,2,FALSE)</f>
        <v>0</v>
      </c>
      <c r="S88" s="196">
        <f xml:space="preserve"> IF(UPPER(K88)="F", P88, Q88) * VLOOKUP(S$11,'Exchange Rates'!$B:$D,2,FALSE)</f>
        <v>0</v>
      </c>
      <c r="T88" s="194"/>
      <c r="U88" s="194"/>
      <c r="V88" s="194"/>
      <c r="W88" s="194"/>
      <c r="X88" s="195"/>
      <c r="Y88" s="196">
        <f>W88*(1+X88)</f>
        <v>0</v>
      </c>
      <c r="Z88" s="196">
        <f xml:space="preserve"> IF(UPPER(T88)="F", Y88, Y88*(U88*V88))</f>
        <v>0</v>
      </c>
      <c r="AA88" s="196">
        <f>VLOOKUP(AB$12,'Exchange Rates'!$B:$D,2,FALSE) * IF(UPPER(T88)="F", Y88, Z88) / VLOOKUP(AB$11,'Exchange Rates'!$B:$D,2,FALSE)</f>
        <v>0</v>
      </c>
      <c r="AB88" s="196">
        <f xml:space="preserve"> IF(UPPER(T88)="F", Y88, Z88) * VLOOKUP(AB$11,'Exchange Rates'!$B:$D,2,FALSE)</f>
        <v>0</v>
      </c>
      <c r="AC88" s="188"/>
    </row>
    <row r="89" spans="1:29">
      <c r="A89" s="197" t="s">
        <v>32</v>
      </c>
      <c r="B89" s="194"/>
      <c r="C89" s="194"/>
      <c r="D89" s="194"/>
      <c r="E89" s="229"/>
      <c r="F89" s="195"/>
      <c r="G89" s="196">
        <f>E89*(1+F89)</f>
        <v>0</v>
      </c>
      <c r="H89" s="196">
        <f xml:space="preserve"> IF(UPPER(B89)="F", G89, G89*(C89*D89))</f>
        <v>0</v>
      </c>
      <c r="I89" s="196">
        <f>VLOOKUP(J$11,'Exchange Rates'!$B:$D,2,FALSE) * IF(UPPER(B89)="F", G89, H89) / VLOOKUP(J$12,'Exchange Rates'!$B:$D,2,FALSE)</f>
        <v>0</v>
      </c>
      <c r="J89" s="196">
        <f xml:space="preserve"> IF(UPPER(B89)="F", G89, H89) * VLOOKUP(J$12,'Exchange Rates'!$B:$D,2,FALSE)</f>
        <v>0</v>
      </c>
      <c r="K89" s="194"/>
      <c r="L89" s="194"/>
      <c r="M89" s="194"/>
      <c r="N89" s="194"/>
      <c r="O89" s="195"/>
      <c r="P89" s="196">
        <f>N89*(1+O89)</f>
        <v>0</v>
      </c>
      <c r="Q89" s="196">
        <f xml:space="preserve"> IF(UPPER(K89)="F", P89, P89*(L89*M89))</f>
        <v>0</v>
      </c>
      <c r="R89" s="196">
        <f>VLOOKUP(S$12,'Exchange Rates'!$B:$D,2,FALSE) * IF(UPPER(K89)="F", P89, Q89) / VLOOKUP(S$11,'Exchange Rates'!$B:$D,2,FALSE)</f>
        <v>0</v>
      </c>
      <c r="S89" s="196">
        <f xml:space="preserve"> IF(UPPER(K89)="F", P89, Q89) * VLOOKUP(S$11,'Exchange Rates'!$B:$D,2,FALSE)</f>
        <v>0</v>
      </c>
      <c r="T89" s="194"/>
      <c r="U89" s="194"/>
      <c r="V89" s="194"/>
      <c r="W89" s="194"/>
      <c r="X89" s="195"/>
      <c r="Y89" s="196">
        <f>W89*(1+X89)</f>
        <v>0</v>
      </c>
      <c r="Z89" s="196">
        <f xml:space="preserve"> IF(UPPER(T89)="F", Y89, Y89*(U89*V89))</f>
        <v>0</v>
      </c>
      <c r="AA89" s="196">
        <f>VLOOKUP(AB$12,'Exchange Rates'!$B:$D,2,FALSE) * IF(UPPER(T89)="F", Y89, Z89) / VLOOKUP(AB$11,'Exchange Rates'!$B:$D,2,FALSE)</f>
        <v>0</v>
      </c>
      <c r="AB89" s="196">
        <f xml:space="preserve"> IF(UPPER(T89)="F", Y89, Z89) * VLOOKUP(AB$11,'Exchange Rates'!$B:$D,2,FALSE)</f>
        <v>0</v>
      </c>
      <c r="AC89" s="188"/>
    </row>
    <row r="90" spans="1:29">
      <c r="A90" s="197" t="s">
        <v>33</v>
      </c>
      <c r="B90" s="194"/>
      <c r="C90" s="194"/>
      <c r="D90" s="194"/>
      <c r="E90" s="229"/>
      <c r="F90" s="195"/>
      <c r="G90" s="196">
        <f>E90*(1+F90)</f>
        <v>0</v>
      </c>
      <c r="H90" s="196">
        <f xml:space="preserve"> IF(UPPER(B90)="F", G90, G90*(C90*D90))</f>
        <v>0</v>
      </c>
      <c r="I90" s="196">
        <f>VLOOKUP(J$11,'Exchange Rates'!$B:$D,2,FALSE) * IF(UPPER(B90)="F", G90, H90) / VLOOKUP(J$12,'Exchange Rates'!$B:$D,2,FALSE)</f>
        <v>0</v>
      </c>
      <c r="J90" s="196">
        <f xml:space="preserve"> IF(UPPER(B90)="F", G90, H90) * VLOOKUP(J$12,'Exchange Rates'!$B:$D,2,FALSE)</f>
        <v>0</v>
      </c>
      <c r="K90" s="194"/>
      <c r="L90" s="194"/>
      <c r="M90" s="194"/>
      <c r="N90" s="194"/>
      <c r="O90" s="195"/>
      <c r="P90" s="196">
        <f>N90*(1+O90)</f>
        <v>0</v>
      </c>
      <c r="Q90" s="196">
        <f xml:space="preserve"> IF(UPPER(K90)="F", P90, P90*(L90*M90))</f>
        <v>0</v>
      </c>
      <c r="R90" s="196">
        <f>VLOOKUP(S$12,'Exchange Rates'!$B:$D,2,FALSE) * IF(UPPER(K90)="F", P90, Q90) / VLOOKUP(S$11,'Exchange Rates'!$B:$D,2,FALSE)</f>
        <v>0</v>
      </c>
      <c r="S90" s="196">
        <f xml:space="preserve"> IF(UPPER(K90)="F", P90, Q90) * VLOOKUP(S$11,'Exchange Rates'!$B:$D,2,FALSE)</f>
        <v>0</v>
      </c>
      <c r="T90" s="194"/>
      <c r="U90" s="194"/>
      <c r="V90" s="194"/>
      <c r="W90" s="194"/>
      <c r="X90" s="195"/>
      <c r="Y90" s="196">
        <f>W90*(1+X90)</f>
        <v>0</v>
      </c>
      <c r="Z90" s="196">
        <f xml:space="preserve"> IF(UPPER(T90)="F", Y90, Y90*(U90*V90))</f>
        <v>0</v>
      </c>
      <c r="AA90" s="196">
        <f>VLOOKUP(AB$12,'Exchange Rates'!$B:$D,2,FALSE) * IF(UPPER(T90)="F", Y90, Z90) / VLOOKUP(AB$11,'Exchange Rates'!$B:$D,2,FALSE)</f>
        <v>0</v>
      </c>
      <c r="AB90" s="196">
        <f xml:space="preserve"> IF(UPPER(T90)="F", Y90, Z90) * VLOOKUP(AB$11,'Exchange Rates'!$B:$D,2,FALSE)</f>
        <v>0</v>
      </c>
      <c r="AC90" s="188"/>
    </row>
    <row r="91" spans="1:29" s="192" customFormat="1">
      <c r="A91" s="262" t="s">
        <v>69</v>
      </c>
      <c r="B91" s="263"/>
      <c r="C91" s="263"/>
      <c r="D91" s="263"/>
      <c r="E91" s="263"/>
      <c r="F91" s="263"/>
      <c r="G91" s="264"/>
      <c r="H91" s="189" t="str">
        <f>$J$12</f>
        <v>EUR</v>
      </c>
      <c r="I91" s="189" t="str">
        <f>$J$11</f>
        <v>PLN</v>
      </c>
      <c r="J91" s="189" t="s">
        <v>87</v>
      </c>
      <c r="K91" s="199"/>
      <c r="L91" s="199"/>
      <c r="M91" s="199"/>
      <c r="N91" s="199"/>
      <c r="O91" s="200"/>
      <c r="P91" s="201"/>
      <c r="Q91" s="189" t="str">
        <f>$S$12</f>
        <v>EUR</v>
      </c>
      <c r="R91" s="189" t="str">
        <f>$S$11</f>
        <v>PLN</v>
      </c>
      <c r="S91" s="189" t="s">
        <v>87</v>
      </c>
      <c r="T91" s="190"/>
      <c r="U91" s="199"/>
      <c r="V91" s="199"/>
      <c r="W91" s="199"/>
      <c r="X91" s="200"/>
      <c r="Y91" s="201"/>
      <c r="Z91" s="189" t="str">
        <f>$AB$12</f>
        <v>EUR</v>
      </c>
      <c r="AA91" s="189" t="str">
        <f>$AB$11</f>
        <v>PLN</v>
      </c>
      <c r="AB91" s="190" t="s">
        <v>87</v>
      </c>
      <c r="AC91" s="191"/>
    </row>
    <row r="92" spans="1:29">
      <c r="A92" s="197" t="s">
        <v>139</v>
      </c>
      <c r="B92" s="194"/>
      <c r="C92" s="194"/>
      <c r="D92" s="194"/>
      <c r="E92" s="229"/>
      <c r="F92" s="195"/>
      <c r="G92" s="196">
        <f>E92*(1+F92)</f>
        <v>0</v>
      </c>
      <c r="H92" s="196">
        <f xml:space="preserve"> IF(UPPER(B92)="F", G92, G92*(C92*D92))</f>
        <v>0</v>
      </c>
      <c r="I92" s="196">
        <f>VLOOKUP(J$12,'Exchange Rates'!$B:$D,2,FALSE) * IF(UPPER(B92)="F", G92, H92) / VLOOKUP(J$11,'Exchange Rates'!$B:$D,2,FALSE)</f>
        <v>0</v>
      </c>
      <c r="J92" s="196">
        <f xml:space="preserve"> IF(UPPER(B92)="F", G92, H92) * VLOOKUP(J$12,'Exchange Rates'!$B:$D,2,FALSE)</f>
        <v>0</v>
      </c>
      <c r="K92" s="194"/>
      <c r="L92" s="194"/>
      <c r="M92" s="194"/>
      <c r="N92" s="194"/>
      <c r="O92" s="195"/>
      <c r="P92" s="196">
        <f>N92*(1+O92)</f>
        <v>0</v>
      </c>
      <c r="Q92" s="196">
        <f xml:space="preserve"> IF(UPPER(K92)="F", P92, P92*(L92*M92))</f>
        <v>0</v>
      </c>
      <c r="R92" s="196">
        <f>VLOOKUP(S$12,'Exchange Rates'!$B:$D,2,FALSE) * IF(UPPER(K92)="F", P92, Q92) / VLOOKUP(S$11,'Exchange Rates'!$B:$D,2,FALSE)</f>
        <v>0</v>
      </c>
      <c r="S92" s="196">
        <f xml:space="preserve"> IF(UPPER(K92)="F", P92, Q92) * VLOOKUP(S$11,'Exchange Rates'!$B:$D,2,FALSE)</f>
        <v>0</v>
      </c>
      <c r="T92" s="194"/>
      <c r="U92" s="194"/>
      <c r="V92" s="194"/>
      <c r="W92" s="194"/>
      <c r="X92" s="195"/>
      <c r="Y92" s="196">
        <f>W92*(1+X92)</f>
        <v>0</v>
      </c>
      <c r="Z92" s="196">
        <f xml:space="preserve"> IF(UPPER(T92)="F", Y92, Y92*(U92*V92))</f>
        <v>0</v>
      </c>
      <c r="AA92" s="196">
        <f>VLOOKUP(AB$12,'Exchange Rates'!$B:$D,2,FALSE) * IF(UPPER(T92)="F", Y92, Z92) / VLOOKUP(AB$11,'Exchange Rates'!$B:$D,2,FALSE)</f>
        <v>0</v>
      </c>
      <c r="AB92" s="196">
        <f xml:space="preserve"> IF(UPPER(T92)="F", Y92, Z92) * VLOOKUP(AB$11,'Exchange Rates'!$B:$D,2,FALSE)</f>
        <v>0</v>
      </c>
      <c r="AC92" s="188"/>
    </row>
    <row r="93" spans="1:29">
      <c r="A93" s="197" t="s">
        <v>31</v>
      </c>
      <c r="B93" s="194"/>
      <c r="C93" s="194"/>
      <c r="D93" s="194"/>
      <c r="E93" s="229"/>
      <c r="F93" s="195"/>
      <c r="G93" s="196">
        <f>E93*(1+F93)</f>
        <v>0</v>
      </c>
      <c r="H93" s="196">
        <f xml:space="preserve"> IF(UPPER(B93)="F", G93, G93*(C93*D93))</f>
        <v>0</v>
      </c>
      <c r="I93" s="196">
        <f>VLOOKUP(J$12,'Exchange Rates'!$B:$D,2,FALSE) * IF(UPPER(B93)="F", G93, H93) / VLOOKUP(J$11,'Exchange Rates'!$B:$D,2,FALSE)</f>
        <v>0</v>
      </c>
      <c r="J93" s="196">
        <f xml:space="preserve"> IF(UPPER(B93)="F", G93, H93) * VLOOKUP(J$12,'Exchange Rates'!$B:$D,2,FALSE)</f>
        <v>0</v>
      </c>
      <c r="K93" s="194"/>
      <c r="L93" s="194"/>
      <c r="M93" s="194"/>
      <c r="N93" s="194"/>
      <c r="O93" s="195"/>
      <c r="P93" s="196">
        <f>N93*(1+O93)</f>
        <v>0</v>
      </c>
      <c r="Q93" s="196">
        <f xml:space="preserve"> IF(UPPER(K93)="F", P93, P93*(L93*M93))</f>
        <v>0</v>
      </c>
      <c r="R93" s="196">
        <f>VLOOKUP(S$12,'Exchange Rates'!$B:$D,2,FALSE) * IF(UPPER(K93)="F", P93, Q93) / VLOOKUP(S$11,'Exchange Rates'!$B:$D,2,FALSE)</f>
        <v>0</v>
      </c>
      <c r="S93" s="196">
        <f xml:space="preserve"> IF(UPPER(K93)="F", P93, Q93) * VLOOKUP(S$11,'Exchange Rates'!$B:$D,2,FALSE)</f>
        <v>0</v>
      </c>
      <c r="T93" s="194"/>
      <c r="U93" s="194"/>
      <c r="V93" s="194"/>
      <c r="W93" s="194"/>
      <c r="X93" s="195"/>
      <c r="Y93" s="196">
        <f>W93*(1+X93)</f>
        <v>0</v>
      </c>
      <c r="Z93" s="196">
        <f xml:space="preserve"> IF(UPPER(T93)="F", Y93, Y93*(U93*V93))</f>
        <v>0</v>
      </c>
      <c r="AA93" s="196">
        <f>VLOOKUP(AB$12,'Exchange Rates'!$B:$D,2,FALSE) * IF(UPPER(T93)="F", Y93, Z93) / VLOOKUP(AB$11,'Exchange Rates'!$B:$D,2,FALSE)</f>
        <v>0</v>
      </c>
      <c r="AB93" s="196">
        <f xml:space="preserve"> IF(UPPER(T93)="F", Y93, Z93) * VLOOKUP(AB$11,'Exchange Rates'!$B:$D,2,FALSE)</f>
        <v>0</v>
      </c>
      <c r="AC93" s="188"/>
    </row>
    <row r="94" spans="1:29">
      <c r="A94" s="197" t="s">
        <v>32</v>
      </c>
      <c r="B94" s="194"/>
      <c r="C94" s="194"/>
      <c r="D94" s="194"/>
      <c r="E94" s="229"/>
      <c r="F94" s="195"/>
      <c r="G94" s="196">
        <f>E94*(1+F94)</f>
        <v>0</v>
      </c>
      <c r="H94" s="196">
        <f xml:space="preserve"> IF(UPPER(B94)="F", G94, G94*(C94*D94))</f>
        <v>0</v>
      </c>
      <c r="I94" s="196">
        <f>VLOOKUP(J$12,'Exchange Rates'!$B:$D,2,FALSE) * IF(UPPER(B94)="F", G94, H94) / VLOOKUP(J$11,'Exchange Rates'!$B:$D,2,FALSE)</f>
        <v>0</v>
      </c>
      <c r="J94" s="196">
        <f xml:space="preserve"> IF(UPPER(B94)="F", G94, H94) * VLOOKUP(J$12,'Exchange Rates'!$B:$D,2,FALSE)</f>
        <v>0</v>
      </c>
      <c r="K94" s="194"/>
      <c r="L94" s="194"/>
      <c r="M94" s="194"/>
      <c r="N94" s="194"/>
      <c r="O94" s="195"/>
      <c r="P94" s="196">
        <f>N94*(1+O94)</f>
        <v>0</v>
      </c>
      <c r="Q94" s="196">
        <f xml:space="preserve"> IF(UPPER(K94)="F", P94, P94*(L94*M94))</f>
        <v>0</v>
      </c>
      <c r="R94" s="196">
        <f>VLOOKUP(S$12,'Exchange Rates'!$B:$D,2,FALSE) * IF(UPPER(K94)="F", P94, Q94) / VLOOKUP(S$11,'Exchange Rates'!$B:$D,2,FALSE)</f>
        <v>0</v>
      </c>
      <c r="S94" s="196">
        <f xml:space="preserve"> IF(UPPER(K94)="F", P94, Q94) * VLOOKUP(S$11,'Exchange Rates'!$B:$D,2,FALSE)</f>
        <v>0</v>
      </c>
      <c r="T94" s="194"/>
      <c r="U94" s="194"/>
      <c r="V94" s="194"/>
      <c r="W94" s="194"/>
      <c r="X94" s="195"/>
      <c r="Y94" s="196">
        <f>W94*(1+X94)</f>
        <v>0</v>
      </c>
      <c r="Z94" s="196">
        <f xml:space="preserve"> IF(UPPER(T94)="F", Y94, Y94*(U94*V94))</f>
        <v>0</v>
      </c>
      <c r="AA94" s="196">
        <f>VLOOKUP(AB$12,'Exchange Rates'!$B:$D,2,FALSE) * IF(UPPER(T94)="F", Y94, Z94) / VLOOKUP(AB$11,'Exchange Rates'!$B:$D,2,FALSE)</f>
        <v>0</v>
      </c>
      <c r="AB94" s="196">
        <f xml:space="preserve"> IF(UPPER(T94)="F", Y94, Z94) * VLOOKUP(AB$11,'Exchange Rates'!$B:$D,2,FALSE)</f>
        <v>0</v>
      </c>
      <c r="AC94" s="188"/>
    </row>
    <row r="95" spans="1:29">
      <c r="A95" s="197" t="s">
        <v>33</v>
      </c>
      <c r="B95" s="194"/>
      <c r="C95" s="194"/>
      <c r="D95" s="194"/>
      <c r="E95" s="229"/>
      <c r="F95" s="195"/>
      <c r="G95" s="196">
        <f>E95*(1+F95)</f>
        <v>0</v>
      </c>
      <c r="H95" s="196">
        <f xml:space="preserve"> IF(UPPER(B95)="F", G95, G95*(C95*D95))</f>
        <v>0</v>
      </c>
      <c r="I95" s="196">
        <f>VLOOKUP(J$12,'Exchange Rates'!$B:$D,2,FALSE) * IF(UPPER(B95)="F", G95, H95) / VLOOKUP(J$11,'Exchange Rates'!$B:$D,2,FALSE)</f>
        <v>0</v>
      </c>
      <c r="J95" s="196">
        <f xml:space="preserve"> IF(UPPER(B95)="F", G95, H95) * VLOOKUP(J$12,'Exchange Rates'!$B:$D,2,FALSE)</f>
        <v>0</v>
      </c>
      <c r="K95" s="194"/>
      <c r="L95" s="194"/>
      <c r="M95" s="194"/>
      <c r="N95" s="194"/>
      <c r="O95" s="195"/>
      <c r="P95" s="196">
        <f>N95*(1+O95)</f>
        <v>0</v>
      </c>
      <c r="Q95" s="196">
        <f xml:space="preserve"> IF(UPPER(K95)="F", P95, P95*(L95*M95))</f>
        <v>0</v>
      </c>
      <c r="R95" s="196">
        <f>VLOOKUP(S$12,'Exchange Rates'!$B:$D,2,FALSE) * IF(UPPER(K95)="F", P95, Q95) / VLOOKUP(S$11,'Exchange Rates'!$B:$D,2,FALSE)</f>
        <v>0</v>
      </c>
      <c r="S95" s="196">
        <f xml:space="preserve"> IF(UPPER(K95)="F", P95, Q95) * VLOOKUP(S$11,'Exchange Rates'!$B:$D,2,FALSE)</f>
        <v>0</v>
      </c>
      <c r="T95" s="194"/>
      <c r="U95" s="194"/>
      <c r="V95" s="194"/>
      <c r="W95" s="194"/>
      <c r="X95" s="195"/>
      <c r="Y95" s="196">
        <f>W95*(1+X95)</f>
        <v>0</v>
      </c>
      <c r="Z95" s="196">
        <f xml:space="preserve"> IF(UPPER(T95)="F", Y95, Y95*(U95*V95))</f>
        <v>0</v>
      </c>
      <c r="AA95" s="196">
        <f>VLOOKUP(AB$12,'Exchange Rates'!$B:$D,2,FALSE) * IF(UPPER(T95)="F", Y95, Z95) / VLOOKUP(AB$11,'Exchange Rates'!$B:$D,2,FALSE)</f>
        <v>0</v>
      </c>
      <c r="AB95" s="196">
        <f xml:space="preserve"> IF(UPPER(T95)="F", Y95, Z95) * VLOOKUP(AB$11,'Exchange Rates'!$B:$D,2,FALSE)</f>
        <v>0</v>
      </c>
      <c r="AC95" s="188"/>
    </row>
    <row r="96" spans="1:29" s="192" customFormat="1">
      <c r="A96" s="262" t="s">
        <v>67</v>
      </c>
      <c r="B96" s="263"/>
      <c r="C96" s="263"/>
      <c r="D96" s="263"/>
      <c r="E96" s="263"/>
      <c r="F96" s="263"/>
      <c r="G96" s="264"/>
      <c r="H96" s="198">
        <f>SUM(H87:H95)</f>
        <v>0</v>
      </c>
      <c r="I96" s="198">
        <f>SUM(I87:I95)</f>
        <v>0</v>
      </c>
      <c r="J96" s="198">
        <f>SUM(J87:J95)</f>
        <v>0</v>
      </c>
      <c r="K96" s="199"/>
      <c r="L96" s="199"/>
      <c r="M96" s="199"/>
      <c r="N96" s="199"/>
      <c r="O96" s="200"/>
      <c r="P96" s="201"/>
      <c r="Q96" s="189">
        <f>SUM(Q87:Q95)</f>
        <v>0</v>
      </c>
      <c r="R96" s="189">
        <f>SUM(R87:R95)</f>
        <v>0</v>
      </c>
      <c r="S96" s="189">
        <f>SUM(S87:S95)</f>
        <v>0</v>
      </c>
      <c r="T96" s="199"/>
      <c r="U96" s="199"/>
      <c r="V96" s="199"/>
      <c r="W96" s="199"/>
      <c r="X96" s="200"/>
      <c r="Y96" s="201"/>
      <c r="Z96" s="189">
        <f>SUM(Z87:Z95)</f>
        <v>0</v>
      </c>
      <c r="AA96" s="189">
        <f>SUM(AA87:AA95)</f>
        <v>0</v>
      </c>
      <c r="AB96" s="190">
        <f>SUM(AB87:AB95)</f>
        <v>0</v>
      </c>
      <c r="AC96" s="191"/>
    </row>
    <row r="97" spans="1:29">
      <c r="A97" s="202" t="s">
        <v>192</v>
      </c>
      <c r="B97" s="203">
        <f>H96-SUMPRODUCT(C86:C95,D86:D95,E86:E95)</f>
        <v>0</v>
      </c>
      <c r="C97" s="204"/>
      <c r="D97" s="204"/>
      <c r="E97" s="204"/>
      <c r="F97" s="205"/>
      <c r="G97" s="166"/>
      <c r="H97" s="206"/>
      <c r="I97" s="206"/>
      <c r="J97" s="206"/>
      <c r="K97" s="189">
        <f>Q96-SUMPRODUCT(L86:L95,M86:M95,N86:N95)</f>
        <v>0</v>
      </c>
      <c r="L97" s="204"/>
      <c r="M97" s="204"/>
      <c r="N97" s="204"/>
      <c r="O97" s="205"/>
      <c r="P97" s="166"/>
      <c r="Q97" s="206"/>
      <c r="R97" s="206"/>
      <c r="S97" s="206"/>
      <c r="T97" s="189">
        <f>Z96-SUMPRODUCT(U86:U95,V86:V95,W86:W95)</f>
        <v>0</v>
      </c>
      <c r="U97" s="204"/>
      <c r="V97" s="204"/>
      <c r="W97" s="204"/>
      <c r="X97" s="205"/>
      <c r="Y97" s="166"/>
      <c r="Z97" s="206"/>
      <c r="AA97" s="206"/>
      <c r="AB97" s="206"/>
      <c r="AC97" s="188"/>
    </row>
    <row r="98" spans="1:29" s="168" customForma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c r="AA98" s="268"/>
      <c r="AB98" s="268"/>
      <c r="AC98" s="187"/>
    </row>
    <row r="99" spans="1:29" s="192" customFormat="1">
      <c r="A99" s="262" t="s">
        <v>70</v>
      </c>
      <c r="B99" s="263"/>
      <c r="C99" s="263"/>
      <c r="D99" s="263"/>
      <c r="E99" s="263"/>
      <c r="F99" s="263"/>
      <c r="G99" s="264"/>
      <c r="H99" s="189" t="str">
        <f>$J$12</f>
        <v>EUR</v>
      </c>
      <c r="I99" s="189" t="str">
        <f>$J$11</f>
        <v>PLN</v>
      </c>
      <c r="J99" s="189" t="s">
        <v>87</v>
      </c>
      <c r="K99" s="199"/>
      <c r="L99" s="199"/>
      <c r="M99" s="199"/>
      <c r="N99" s="199"/>
      <c r="O99" s="200"/>
      <c r="P99" s="201"/>
      <c r="Q99" s="189" t="str">
        <f>$S$12</f>
        <v>EUR</v>
      </c>
      <c r="R99" s="189" t="str">
        <f>$S$11</f>
        <v>PLN</v>
      </c>
      <c r="S99" s="189" t="s">
        <v>87</v>
      </c>
      <c r="T99" s="190"/>
      <c r="U99" s="199"/>
      <c r="V99" s="199"/>
      <c r="W99" s="199"/>
      <c r="X99" s="200"/>
      <c r="Y99" s="201"/>
      <c r="Z99" s="189" t="str">
        <f>$AB$12</f>
        <v>EUR</v>
      </c>
      <c r="AA99" s="189" t="str">
        <f>$AB$11</f>
        <v>PLN</v>
      </c>
      <c r="AB99" s="190" t="s">
        <v>87</v>
      </c>
      <c r="AC99" s="191"/>
    </row>
    <row r="100" spans="1:29">
      <c r="A100" s="197" t="s">
        <v>139</v>
      </c>
      <c r="B100" s="194"/>
      <c r="C100" s="194"/>
      <c r="D100" s="194"/>
      <c r="E100" s="229"/>
      <c r="F100" s="195"/>
      <c r="G100" s="196">
        <f>E100*(1+F100)</f>
        <v>0</v>
      </c>
      <c r="H100" s="196">
        <f xml:space="preserve"> IF(UPPER(B100)="F", G100, G100*(C100*D100))</f>
        <v>0</v>
      </c>
      <c r="I100" s="196">
        <f>VLOOKUP(J$12,'Exchange Rates'!$B:$D,2,FALSE) * IF(UPPER(B100)="F", G100, H100) / VLOOKUP(J$11,'Exchange Rates'!$B:$D,2,FALSE)</f>
        <v>0</v>
      </c>
      <c r="J100" s="196">
        <f xml:space="preserve"> IF(UPPER(B100)="F", G100, H100) * VLOOKUP(J$12,'Exchange Rates'!$B:$D,2,FALSE)</f>
        <v>0</v>
      </c>
      <c r="K100" s="194"/>
      <c r="L100" s="194"/>
      <c r="M100" s="194"/>
      <c r="N100" s="194"/>
      <c r="O100" s="195"/>
      <c r="P100" s="196">
        <f>N100*(1+O100)</f>
        <v>0</v>
      </c>
      <c r="Q100" s="196">
        <f xml:space="preserve"> IF(UPPER(K100)="F", P100, P100*(L100*M100))</f>
        <v>0</v>
      </c>
      <c r="R100" s="196">
        <f>VLOOKUP(S$12,'Exchange Rates'!$B:$D,2,FALSE) * IF(UPPER(K100)="F", P100, Q100) / VLOOKUP(S$11,'Exchange Rates'!$B:$D,2,FALSE)</f>
        <v>0</v>
      </c>
      <c r="S100" s="196">
        <f xml:space="preserve"> IF(UPPER(K100)="F", P100, Q100) * VLOOKUP(S$11,'Exchange Rates'!$B:$D,2,FALSE)</f>
        <v>0</v>
      </c>
      <c r="T100" s="194"/>
      <c r="U100" s="194"/>
      <c r="V100" s="194"/>
      <c r="W100" s="194"/>
      <c r="X100" s="195"/>
      <c r="Y100" s="196">
        <f>W100*(1+X100)</f>
        <v>0</v>
      </c>
      <c r="Z100" s="196">
        <f xml:space="preserve"> IF(UPPER(T100)="F", Y100, Y100*(U100*V100))</f>
        <v>0</v>
      </c>
      <c r="AA100" s="196">
        <f>VLOOKUP(AB$12,'Exchange Rates'!$B:$D,2,FALSE) * IF(UPPER(T100)="F", Y100, Z100) / VLOOKUP(AB$11,'Exchange Rates'!$B:$D,2,FALSE)</f>
        <v>0</v>
      </c>
      <c r="AB100" s="196">
        <f xml:space="preserve"> IF(UPPER(T100)="F", Y100, Z100) * VLOOKUP(AB$11,'Exchange Rates'!$B:$D,2,FALSE)</f>
        <v>0</v>
      </c>
      <c r="AC100" s="188"/>
    </row>
    <row r="101" spans="1:29">
      <c r="A101" s="197" t="s">
        <v>31</v>
      </c>
      <c r="B101" s="194"/>
      <c r="C101" s="194"/>
      <c r="D101" s="194"/>
      <c r="E101" s="229"/>
      <c r="F101" s="195"/>
      <c r="G101" s="196">
        <f>E101*(1+F101)</f>
        <v>0</v>
      </c>
      <c r="H101" s="196">
        <f xml:space="preserve"> IF(UPPER(B101)="F", G101, G101*(C101*D101))</f>
        <v>0</v>
      </c>
      <c r="I101" s="196">
        <f>VLOOKUP(J$12,'Exchange Rates'!$B:$D,2,FALSE) * IF(UPPER(B101)="F", G101, H101) / VLOOKUP(J$11,'Exchange Rates'!$B:$D,2,FALSE)</f>
        <v>0</v>
      </c>
      <c r="J101" s="196">
        <f xml:space="preserve"> IF(UPPER(B101)="F", G101, H101) * VLOOKUP(J$12,'Exchange Rates'!$B:$D,2,FALSE)</f>
        <v>0</v>
      </c>
      <c r="K101" s="194"/>
      <c r="L101" s="194"/>
      <c r="M101" s="194"/>
      <c r="N101" s="194"/>
      <c r="O101" s="195"/>
      <c r="P101" s="196">
        <f>N101*(1+O101)</f>
        <v>0</v>
      </c>
      <c r="Q101" s="196">
        <f xml:space="preserve"> IF(UPPER(K101)="F", P101, P101*(L101*M101))</f>
        <v>0</v>
      </c>
      <c r="R101" s="196">
        <f>VLOOKUP(S$12,'Exchange Rates'!$B:$D,2,FALSE) * IF(UPPER(K101)="F", P101, Q101) / VLOOKUP(S$11,'Exchange Rates'!$B:$D,2,FALSE)</f>
        <v>0</v>
      </c>
      <c r="S101" s="196">
        <f xml:space="preserve"> IF(UPPER(K101)="F", P101, Q101) * VLOOKUP(S$11,'Exchange Rates'!$B:$D,2,FALSE)</f>
        <v>0</v>
      </c>
      <c r="T101" s="194"/>
      <c r="U101" s="194"/>
      <c r="V101" s="194"/>
      <c r="W101" s="194"/>
      <c r="X101" s="195"/>
      <c r="Y101" s="196">
        <f>W101*(1+X101)</f>
        <v>0</v>
      </c>
      <c r="Z101" s="196">
        <f xml:space="preserve"> IF(UPPER(T101)="F", Y101, Y101*(U101*V101))</f>
        <v>0</v>
      </c>
      <c r="AA101" s="196">
        <f>VLOOKUP(AB$12,'Exchange Rates'!$B:$D,2,FALSE) * IF(UPPER(T101)="F", Y101, Z101) / VLOOKUP(AB$11,'Exchange Rates'!$B:$D,2,FALSE)</f>
        <v>0</v>
      </c>
      <c r="AB101" s="196">
        <f xml:space="preserve"> IF(UPPER(T101)="F", Y101, Z101) * VLOOKUP(AB$11,'Exchange Rates'!$B:$D,2,FALSE)</f>
        <v>0</v>
      </c>
      <c r="AC101" s="188"/>
    </row>
    <row r="102" spans="1:29">
      <c r="A102" s="197" t="s">
        <v>32</v>
      </c>
      <c r="B102" s="194"/>
      <c r="C102" s="194"/>
      <c r="D102" s="194"/>
      <c r="E102" s="229"/>
      <c r="F102" s="195"/>
      <c r="G102" s="196">
        <f>E102*(1+F102)</f>
        <v>0</v>
      </c>
      <c r="H102" s="196">
        <f xml:space="preserve"> IF(UPPER(B102)="F", G102, G102*(C102*D102))</f>
        <v>0</v>
      </c>
      <c r="I102" s="196">
        <f>VLOOKUP(J$12,'Exchange Rates'!$B:$D,2,FALSE) * IF(UPPER(B102)="F", G102, H102) / VLOOKUP(J$11,'Exchange Rates'!$B:$D,2,FALSE)</f>
        <v>0</v>
      </c>
      <c r="J102" s="196">
        <f xml:space="preserve"> IF(UPPER(B102)="F", G102, H102) * VLOOKUP(J$12,'Exchange Rates'!$B:$D,2,FALSE)</f>
        <v>0</v>
      </c>
      <c r="K102" s="194"/>
      <c r="L102" s="194"/>
      <c r="M102" s="194"/>
      <c r="N102" s="194"/>
      <c r="O102" s="195"/>
      <c r="P102" s="196">
        <f>N102*(1+O102)</f>
        <v>0</v>
      </c>
      <c r="Q102" s="196">
        <f xml:space="preserve"> IF(UPPER(K102)="F", P102, P102*(L102*M102))</f>
        <v>0</v>
      </c>
      <c r="R102" s="196">
        <f>VLOOKUP(S$12,'Exchange Rates'!$B:$D,2,FALSE) * IF(UPPER(K102)="F", P102, Q102) / VLOOKUP(S$11,'Exchange Rates'!$B:$D,2,FALSE)</f>
        <v>0</v>
      </c>
      <c r="S102" s="196">
        <f xml:space="preserve"> IF(UPPER(K102)="F", P102, Q102) * VLOOKUP(S$11,'Exchange Rates'!$B:$D,2,FALSE)</f>
        <v>0</v>
      </c>
      <c r="T102" s="194"/>
      <c r="U102" s="194"/>
      <c r="V102" s="194"/>
      <c r="W102" s="194"/>
      <c r="X102" s="195"/>
      <c r="Y102" s="196">
        <f>W102*(1+X102)</f>
        <v>0</v>
      </c>
      <c r="Z102" s="196">
        <f xml:space="preserve"> IF(UPPER(T102)="F", Y102, Y102*(U102*V102))</f>
        <v>0</v>
      </c>
      <c r="AA102" s="196">
        <f>VLOOKUP(AB$12,'Exchange Rates'!$B:$D,2,FALSE) * IF(UPPER(T102)="F", Y102, Z102) / VLOOKUP(AB$11,'Exchange Rates'!$B:$D,2,FALSE)</f>
        <v>0</v>
      </c>
      <c r="AB102" s="196">
        <f xml:space="preserve"> IF(UPPER(T102)="F", Y102, Z102) * VLOOKUP(AB$11,'Exchange Rates'!$B:$D,2,FALSE)</f>
        <v>0</v>
      </c>
      <c r="AC102" s="188"/>
    </row>
    <row r="103" spans="1:29">
      <c r="A103" s="197" t="s">
        <v>33</v>
      </c>
      <c r="B103" s="194"/>
      <c r="C103" s="194"/>
      <c r="D103" s="194"/>
      <c r="E103" s="229"/>
      <c r="F103" s="195"/>
      <c r="G103" s="196">
        <f>E103*(1+F103)</f>
        <v>0</v>
      </c>
      <c r="H103" s="196">
        <f xml:space="preserve"> IF(UPPER(B103)="F", G103, G103*(C103*D103))</f>
        <v>0</v>
      </c>
      <c r="I103" s="196">
        <f>VLOOKUP(J$12,'Exchange Rates'!$B:$D,2,FALSE) * IF(UPPER(B103)="F", G103, H103) / VLOOKUP(J$11,'Exchange Rates'!$B:$D,2,FALSE)</f>
        <v>0</v>
      </c>
      <c r="J103" s="196">
        <f xml:space="preserve"> IF(UPPER(B103)="F", G103, H103) * VLOOKUP(J$12,'Exchange Rates'!$B:$D,2,FALSE)</f>
        <v>0</v>
      </c>
      <c r="K103" s="194"/>
      <c r="L103" s="194"/>
      <c r="M103" s="194"/>
      <c r="N103" s="194"/>
      <c r="O103" s="195"/>
      <c r="P103" s="196">
        <f>N103*(1+O103)</f>
        <v>0</v>
      </c>
      <c r="Q103" s="196">
        <f xml:space="preserve"> IF(UPPER(K103)="F", P103, P103*(L103*M103))</f>
        <v>0</v>
      </c>
      <c r="R103" s="196">
        <f>VLOOKUP(S$12,'Exchange Rates'!$B:$D,2,FALSE) * IF(UPPER(K103)="F", P103, Q103) / VLOOKUP(S$11,'Exchange Rates'!$B:$D,2,FALSE)</f>
        <v>0</v>
      </c>
      <c r="S103" s="196">
        <f xml:space="preserve"> IF(UPPER(K103)="F", P103, Q103) * VLOOKUP(S$11,'Exchange Rates'!$B:$D,2,FALSE)</f>
        <v>0</v>
      </c>
      <c r="T103" s="194"/>
      <c r="U103" s="194"/>
      <c r="V103" s="194"/>
      <c r="W103" s="194"/>
      <c r="X103" s="195"/>
      <c r="Y103" s="196">
        <f>W103*(1+X103)</f>
        <v>0</v>
      </c>
      <c r="Z103" s="196">
        <f xml:space="preserve"> IF(UPPER(T103)="F", Y103, Y103*(U103*V103))</f>
        <v>0</v>
      </c>
      <c r="AA103" s="196">
        <f>VLOOKUP(AB$12,'Exchange Rates'!$B:$D,2,FALSE) * IF(UPPER(T103)="F", Y103, Z103) / VLOOKUP(AB$11,'Exchange Rates'!$B:$D,2,FALSE)</f>
        <v>0</v>
      </c>
      <c r="AB103" s="196">
        <f xml:space="preserve"> IF(UPPER(T103)="F", Y103, Z103) * VLOOKUP(AB$11,'Exchange Rates'!$B:$D,2,FALSE)</f>
        <v>0</v>
      </c>
      <c r="AC103" s="188"/>
    </row>
    <row r="104" spans="1:29" s="192" customFormat="1">
      <c r="A104" s="262" t="s">
        <v>71</v>
      </c>
      <c r="B104" s="263"/>
      <c r="C104" s="263"/>
      <c r="D104" s="263"/>
      <c r="E104" s="263"/>
      <c r="F104" s="263"/>
      <c r="G104" s="264"/>
      <c r="H104" s="198">
        <f>SUM(H100:H103)</f>
        <v>0</v>
      </c>
      <c r="I104" s="198">
        <f>SUM(I100:I103)</f>
        <v>0</v>
      </c>
      <c r="J104" s="198">
        <f>SUM(J100:J103)</f>
        <v>0</v>
      </c>
      <c r="K104" s="199"/>
      <c r="L104" s="199"/>
      <c r="M104" s="199"/>
      <c r="N104" s="199"/>
      <c r="O104" s="200"/>
      <c r="P104" s="201"/>
      <c r="Q104" s="189">
        <f>SUM(Q100:Q103)</f>
        <v>0</v>
      </c>
      <c r="R104" s="189">
        <f>SUM(R100:R103)</f>
        <v>0</v>
      </c>
      <c r="S104" s="189">
        <f>SUM(S100:S103)</f>
        <v>0</v>
      </c>
      <c r="T104" s="199"/>
      <c r="U104" s="199"/>
      <c r="V104" s="199"/>
      <c r="W104" s="199"/>
      <c r="X104" s="200"/>
      <c r="Y104" s="201"/>
      <c r="Z104" s="189">
        <f>SUM(Z100:Z103)</f>
        <v>0</v>
      </c>
      <c r="AA104" s="189">
        <f>SUM(AA100:AA103)</f>
        <v>0</v>
      </c>
      <c r="AB104" s="190">
        <f>SUM(AB100:AB103)</f>
        <v>0</v>
      </c>
      <c r="AC104" s="191"/>
    </row>
    <row r="105" spans="1:29">
      <c r="A105" s="202" t="s">
        <v>193</v>
      </c>
      <c r="B105" s="203">
        <f>H104-SUMPRODUCT(C100:C103,D100:D103,E100:E103)</f>
        <v>0</v>
      </c>
      <c r="C105" s="204"/>
      <c r="D105" s="204"/>
      <c r="E105" s="204"/>
      <c r="F105" s="205"/>
      <c r="G105" s="166"/>
      <c r="H105" s="206"/>
      <c r="I105" s="206"/>
      <c r="J105" s="206"/>
      <c r="K105" s="189">
        <f>Q104-SUMPRODUCT(L100:L103,M100:M103,N100:N103)</f>
        <v>0</v>
      </c>
      <c r="L105" s="204"/>
      <c r="M105" s="204"/>
      <c r="N105" s="204"/>
      <c r="O105" s="205"/>
      <c r="P105" s="166"/>
      <c r="Q105" s="206"/>
      <c r="R105" s="206"/>
      <c r="S105" s="206"/>
      <c r="T105" s="189">
        <f>Z104-SUMPRODUCT(U100:U103,V100:V103,W100:W103)</f>
        <v>0</v>
      </c>
      <c r="U105" s="204"/>
      <c r="V105" s="204"/>
      <c r="W105" s="204"/>
      <c r="X105" s="205"/>
      <c r="Y105" s="166"/>
      <c r="Z105" s="206"/>
      <c r="AA105" s="206"/>
      <c r="AB105" s="206"/>
      <c r="AC105" s="188"/>
    </row>
    <row r="106" spans="1:29" s="168" customForma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c r="AA106" s="268"/>
      <c r="AB106" s="268"/>
      <c r="AC106" s="187"/>
    </row>
    <row r="107" spans="1:29" s="192" customFormat="1">
      <c r="A107" s="262" t="s">
        <v>73</v>
      </c>
      <c r="B107" s="263"/>
      <c r="C107" s="263"/>
      <c r="D107" s="263"/>
      <c r="E107" s="263"/>
      <c r="F107" s="263"/>
      <c r="G107" s="264"/>
      <c r="H107" s="189" t="str">
        <f>$J$12</f>
        <v>EUR</v>
      </c>
      <c r="I107" s="189" t="str">
        <f>$J$11</f>
        <v>PLN</v>
      </c>
      <c r="J107" s="189" t="s">
        <v>87</v>
      </c>
      <c r="K107" s="199"/>
      <c r="L107" s="199"/>
      <c r="M107" s="199"/>
      <c r="N107" s="199"/>
      <c r="O107" s="200"/>
      <c r="P107" s="201"/>
      <c r="Q107" s="189" t="str">
        <f>$S$12</f>
        <v>EUR</v>
      </c>
      <c r="R107" s="189" t="str">
        <f>$S$11</f>
        <v>PLN</v>
      </c>
      <c r="S107" s="189"/>
      <c r="T107" s="190"/>
      <c r="U107" s="199"/>
      <c r="V107" s="199"/>
      <c r="W107" s="199"/>
      <c r="X107" s="200"/>
      <c r="Y107" s="201"/>
      <c r="Z107" s="189" t="str">
        <f>$AB$12</f>
        <v>EUR</v>
      </c>
      <c r="AA107" s="189" t="str">
        <f>$AB$11</f>
        <v>PLN</v>
      </c>
      <c r="AB107" s="190" t="s">
        <v>87</v>
      </c>
      <c r="AC107" s="191"/>
    </row>
    <row r="108" spans="1:29">
      <c r="A108" s="197" t="s">
        <v>139</v>
      </c>
      <c r="B108" s="194"/>
      <c r="C108" s="194"/>
      <c r="D108" s="194"/>
      <c r="E108" s="229"/>
      <c r="F108" s="195"/>
      <c r="G108" s="196">
        <f>E108*(1+F108)</f>
        <v>0</v>
      </c>
      <c r="H108" s="196">
        <f xml:space="preserve"> IF(UPPER(B108)="F", G108, G108*(C108*D108))</f>
        <v>0</v>
      </c>
      <c r="I108" s="196">
        <f>VLOOKUP(J$12,'Exchange Rates'!$B:$D,2,FALSE) * IF(UPPER(B108)="F", G108, H108) / VLOOKUP(J$11,'Exchange Rates'!$B:$D,2,FALSE)</f>
        <v>0</v>
      </c>
      <c r="J108" s="196">
        <f xml:space="preserve"> IF(UPPER(B108)="F", G108, H108) * VLOOKUP(J$12,'Exchange Rates'!$B:$D,2,FALSE)</f>
        <v>0</v>
      </c>
      <c r="K108" s="194"/>
      <c r="L108" s="194"/>
      <c r="M108" s="194"/>
      <c r="N108" s="194"/>
      <c r="O108" s="195"/>
      <c r="P108" s="196">
        <f>N108*(1+O108)</f>
        <v>0</v>
      </c>
      <c r="Q108" s="196">
        <f xml:space="preserve"> IF(UPPER(K108)="F", P108, P108*(L108*M108))</f>
        <v>0</v>
      </c>
      <c r="R108" s="196">
        <f>VLOOKUP(S$12,'Exchange Rates'!$B:$D,2,FALSE) * IF(UPPER(K108)="F", P108, Q108) / VLOOKUP(S$11,'Exchange Rates'!$B:$D,2,FALSE)</f>
        <v>0</v>
      </c>
      <c r="S108" s="196">
        <f xml:space="preserve"> IF(UPPER(K108)="F", P108, Q108) * VLOOKUP(S$11,'Exchange Rates'!$B:$D,2,FALSE)</f>
        <v>0</v>
      </c>
      <c r="T108" s="194"/>
      <c r="U108" s="194"/>
      <c r="V108" s="194"/>
      <c r="W108" s="194"/>
      <c r="X108" s="195"/>
      <c r="Y108" s="196">
        <f>W108*(1+X108)</f>
        <v>0</v>
      </c>
      <c r="Z108" s="196">
        <f xml:space="preserve"> IF(UPPER(T108)="F", Y108, Y108*(U108*V108))</f>
        <v>0</v>
      </c>
      <c r="AA108" s="196">
        <f>VLOOKUP(AB$12,'Exchange Rates'!$B:$D,2,FALSE) * IF(UPPER(T108)="F", Y108, Z108) / VLOOKUP(AB$11,'Exchange Rates'!$B:$D,2,FALSE)</f>
        <v>0</v>
      </c>
      <c r="AB108" s="196">
        <f xml:space="preserve"> IF(UPPER(T108)="F", Y108, Z108) * VLOOKUP(AB$11,'Exchange Rates'!$B:$D,2,FALSE)</f>
        <v>0</v>
      </c>
      <c r="AC108" s="188"/>
    </row>
    <row r="109" spans="1:29">
      <c r="A109" s="197" t="s">
        <v>31</v>
      </c>
      <c r="B109" s="194"/>
      <c r="C109" s="194"/>
      <c r="D109" s="194"/>
      <c r="E109" s="229"/>
      <c r="F109" s="195"/>
      <c r="G109" s="196">
        <f>E109*(1+F109)</f>
        <v>0</v>
      </c>
      <c r="H109" s="196">
        <f xml:space="preserve"> IF(UPPER(B109)="F", G109, G109*(C109*D109))</f>
        <v>0</v>
      </c>
      <c r="I109" s="196">
        <f>VLOOKUP(J$12,'Exchange Rates'!$B:$D,2,FALSE) * IF(UPPER(B109)="F", G109, H109) / VLOOKUP(J$11,'Exchange Rates'!$B:$D,2,FALSE)</f>
        <v>0</v>
      </c>
      <c r="J109" s="196">
        <f xml:space="preserve"> IF(UPPER(B109)="F", G109, H109) * VLOOKUP(J$12,'Exchange Rates'!$B:$D,2,FALSE)</f>
        <v>0</v>
      </c>
      <c r="K109" s="194"/>
      <c r="L109" s="194"/>
      <c r="M109" s="194"/>
      <c r="N109" s="194"/>
      <c r="O109" s="195"/>
      <c r="P109" s="196">
        <f>N109*(1+O109)</f>
        <v>0</v>
      </c>
      <c r="Q109" s="196">
        <f xml:space="preserve"> IF(UPPER(K109)="F", P109, P109*(L109*M109))</f>
        <v>0</v>
      </c>
      <c r="R109" s="196">
        <f>VLOOKUP(S$12,'Exchange Rates'!$B:$D,2,FALSE) * IF(UPPER(K109)="F", P109, Q109) / VLOOKUP(S$11,'Exchange Rates'!$B:$D,2,FALSE)</f>
        <v>0</v>
      </c>
      <c r="S109" s="196">
        <f xml:space="preserve"> IF(UPPER(K109)="F", P109, Q109) * VLOOKUP(S$11,'Exchange Rates'!$B:$D,2,FALSE)</f>
        <v>0</v>
      </c>
      <c r="T109" s="194"/>
      <c r="U109" s="194"/>
      <c r="V109" s="194"/>
      <c r="W109" s="194"/>
      <c r="X109" s="195"/>
      <c r="Y109" s="196">
        <f>W109*(1+X109)</f>
        <v>0</v>
      </c>
      <c r="Z109" s="196">
        <f xml:space="preserve"> IF(UPPER(T109)="F", Y109, Y109*(U109*V109))</f>
        <v>0</v>
      </c>
      <c r="AA109" s="196">
        <f>VLOOKUP(AB$12,'Exchange Rates'!$B:$D,2,FALSE) * IF(UPPER(T109)="F", Y109, Z109) / VLOOKUP(AB$11,'Exchange Rates'!$B:$D,2,FALSE)</f>
        <v>0</v>
      </c>
      <c r="AB109" s="196">
        <f xml:space="preserve"> IF(UPPER(T109)="F", Y109, Z109) * VLOOKUP(AB$11,'Exchange Rates'!$B:$D,2,FALSE)</f>
        <v>0</v>
      </c>
      <c r="AC109" s="188"/>
    </row>
    <row r="110" spans="1:29">
      <c r="A110" s="197" t="s">
        <v>32</v>
      </c>
      <c r="B110" s="194"/>
      <c r="C110" s="194"/>
      <c r="D110" s="194"/>
      <c r="E110" s="229"/>
      <c r="F110" s="195"/>
      <c r="G110" s="196">
        <f>E110*(1+F110)</f>
        <v>0</v>
      </c>
      <c r="H110" s="196">
        <f xml:space="preserve"> IF(UPPER(B110)="F", G110, G110*(C110*D110))</f>
        <v>0</v>
      </c>
      <c r="I110" s="196">
        <f>VLOOKUP(J$12,'Exchange Rates'!$B:$D,2,FALSE) * IF(UPPER(B110)="F", G110, H110) / VLOOKUP(J$11,'Exchange Rates'!$B:$D,2,FALSE)</f>
        <v>0</v>
      </c>
      <c r="J110" s="196">
        <f xml:space="preserve"> IF(UPPER(B110)="F", G110, H110) * VLOOKUP(J$12,'Exchange Rates'!$B:$D,2,FALSE)</f>
        <v>0</v>
      </c>
      <c r="K110" s="194"/>
      <c r="L110" s="194"/>
      <c r="M110" s="194"/>
      <c r="N110" s="194"/>
      <c r="O110" s="195"/>
      <c r="P110" s="196">
        <f>N110*(1+O110)</f>
        <v>0</v>
      </c>
      <c r="Q110" s="196">
        <f xml:space="preserve"> IF(UPPER(K110)="F", P110, P110*(L110*M110))</f>
        <v>0</v>
      </c>
      <c r="R110" s="196">
        <f>VLOOKUP(S$12,'Exchange Rates'!$B:$D,2,FALSE) * IF(UPPER(K110)="F", P110, Q110) / VLOOKUP(S$11,'Exchange Rates'!$B:$D,2,FALSE)</f>
        <v>0</v>
      </c>
      <c r="S110" s="196">
        <f xml:space="preserve"> IF(UPPER(K110)="F", P110, Q110) * VLOOKUP(S$11,'Exchange Rates'!$B:$D,2,FALSE)</f>
        <v>0</v>
      </c>
      <c r="T110" s="194"/>
      <c r="U110" s="194"/>
      <c r="V110" s="194"/>
      <c r="W110" s="194"/>
      <c r="X110" s="195"/>
      <c r="Y110" s="196">
        <f>W110*(1+X110)</f>
        <v>0</v>
      </c>
      <c r="Z110" s="196">
        <f xml:space="preserve"> IF(UPPER(T110)="F", Y110, Y110*(U110*V110))</f>
        <v>0</v>
      </c>
      <c r="AA110" s="196">
        <f>VLOOKUP(AB$12,'Exchange Rates'!$B:$D,2,FALSE) * IF(UPPER(T110)="F", Y110, Z110) / VLOOKUP(AB$11,'Exchange Rates'!$B:$D,2,FALSE)</f>
        <v>0</v>
      </c>
      <c r="AB110" s="196">
        <f xml:space="preserve"> IF(UPPER(T110)="F", Y110, Z110) * VLOOKUP(AB$11,'Exchange Rates'!$B:$D,2,FALSE)</f>
        <v>0</v>
      </c>
      <c r="AC110" s="188"/>
    </row>
    <row r="111" spans="1:29">
      <c r="A111" s="197" t="s">
        <v>33</v>
      </c>
      <c r="B111" s="194"/>
      <c r="C111" s="194"/>
      <c r="D111" s="194"/>
      <c r="E111" s="229"/>
      <c r="F111" s="195"/>
      <c r="G111" s="196">
        <f>E111*(1+F111)</f>
        <v>0</v>
      </c>
      <c r="H111" s="196">
        <f xml:space="preserve"> IF(UPPER(B111)="F", G111, G111*(C111*D111))</f>
        <v>0</v>
      </c>
      <c r="I111" s="196">
        <f>VLOOKUP(J$12,'Exchange Rates'!$B:$D,2,FALSE) * IF(UPPER(B111)="F", G111, H111) / VLOOKUP(J$11,'Exchange Rates'!$B:$D,2,FALSE)</f>
        <v>0</v>
      </c>
      <c r="J111" s="196">
        <f xml:space="preserve"> IF(UPPER(B111)="F", G111, H111) * VLOOKUP(J$12,'Exchange Rates'!$B:$D,2,FALSE)</f>
        <v>0</v>
      </c>
      <c r="K111" s="194"/>
      <c r="L111" s="194"/>
      <c r="M111" s="194"/>
      <c r="N111" s="194"/>
      <c r="O111" s="195"/>
      <c r="P111" s="196">
        <f>N111*(1+O111)</f>
        <v>0</v>
      </c>
      <c r="Q111" s="196">
        <f xml:space="preserve"> IF(UPPER(K111)="F", P111, P111*(L111*M111))</f>
        <v>0</v>
      </c>
      <c r="R111" s="196">
        <f>VLOOKUP(S$12,'Exchange Rates'!$B:$D,2,FALSE) * IF(UPPER(K111)="F", P111, Q111) / VLOOKUP(S$11,'Exchange Rates'!$B:$D,2,FALSE)</f>
        <v>0</v>
      </c>
      <c r="S111" s="196">
        <f xml:space="preserve"> IF(UPPER(K111)="F", P111, Q111) * VLOOKUP(S$11,'Exchange Rates'!$B:$D,2,FALSE)</f>
        <v>0</v>
      </c>
      <c r="T111" s="194"/>
      <c r="U111" s="194"/>
      <c r="V111" s="194"/>
      <c r="W111" s="194"/>
      <c r="X111" s="195"/>
      <c r="Y111" s="196">
        <f>W111*(1+X111)</f>
        <v>0</v>
      </c>
      <c r="Z111" s="196">
        <f xml:space="preserve"> IF(UPPER(T111)="F", Y111, Y111*(U111*V111))</f>
        <v>0</v>
      </c>
      <c r="AA111" s="196">
        <f>VLOOKUP(AB$12,'Exchange Rates'!$B:$D,2,FALSE) * IF(UPPER(T111)="F", Y111, Z111) / VLOOKUP(AB$11,'Exchange Rates'!$B:$D,2,FALSE)</f>
        <v>0</v>
      </c>
      <c r="AB111" s="196">
        <f xml:space="preserve"> IF(UPPER(T111)="F", Y111, Z111) * VLOOKUP(AB$11,'Exchange Rates'!$B:$D,2,FALSE)</f>
        <v>0</v>
      </c>
      <c r="AC111" s="188"/>
    </row>
    <row r="112" spans="1:29" s="192" customFormat="1">
      <c r="A112" s="262" t="s">
        <v>72</v>
      </c>
      <c r="B112" s="263"/>
      <c r="C112" s="263"/>
      <c r="D112" s="263"/>
      <c r="E112" s="263"/>
      <c r="F112" s="263"/>
      <c r="G112" s="264"/>
      <c r="H112" s="198">
        <f>SUM(H108:H111)</f>
        <v>0</v>
      </c>
      <c r="I112" s="198">
        <f>SUM(I108:I111)</f>
        <v>0</v>
      </c>
      <c r="J112" s="198">
        <f>SUM(J108:J111)</f>
        <v>0</v>
      </c>
      <c r="K112" s="199"/>
      <c r="L112" s="199"/>
      <c r="M112" s="199"/>
      <c r="N112" s="199"/>
      <c r="O112" s="200"/>
      <c r="P112" s="201"/>
      <c r="Q112" s="189">
        <f>SUM(Q108:Q111)</f>
        <v>0</v>
      </c>
      <c r="R112" s="189">
        <f>SUM(R108:R111)</f>
        <v>0</v>
      </c>
      <c r="S112" s="189">
        <f>SUM(S108:S111)</f>
        <v>0</v>
      </c>
      <c r="T112" s="199"/>
      <c r="U112" s="199"/>
      <c r="V112" s="199"/>
      <c r="W112" s="199"/>
      <c r="X112" s="200"/>
      <c r="Y112" s="201"/>
      <c r="Z112" s="189">
        <f>SUM(Z108:Z111)</f>
        <v>0</v>
      </c>
      <c r="AA112" s="189">
        <f>SUM(AA108:AA111)</f>
        <v>0</v>
      </c>
      <c r="AB112" s="190">
        <f>SUM(AB108:AB111)</f>
        <v>0</v>
      </c>
      <c r="AC112" s="191"/>
    </row>
    <row r="113" spans="1:29">
      <c r="A113" s="202" t="s">
        <v>194</v>
      </c>
      <c r="B113" s="203">
        <f>H112-SUMPRODUCT(C108:C111,D108:D111,E108:E111)</f>
        <v>0</v>
      </c>
      <c r="C113" s="204"/>
      <c r="D113" s="204"/>
      <c r="E113" s="204"/>
      <c r="F113" s="205"/>
      <c r="G113" s="166"/>
      <c r="H113" s="206"/>
      <c r="I113" s="206"/>
      <c r="J113" s="206"/>
      <c r="K113" s="189">
        <f>Q112-SUMPRODUCT(L108:L111,M108:M111,N108:N111)</f>
        <v>0</v>
      </c>
      <c r="L113" s="204"/>
      <c r="M113" s="204"/>
      <c r="N113" s="204"/>
      <c r="O113" s="205"/>
      <c r="P113" s="166"/>
      <c r="Q113" s="206"/>
      <c r="R113" s="206"/>
      <c r="S113" s="206"/>
      <c r="T113" s="189">
        <f>Z112-SUMPRODUCT(U108:U111,V108:V111,W108:W111)</f>
        <v>0</v>
      </c>
      <c r="U113" s="204"/>
      <c r="V113" s="204"/>
      <c r="W113" s="204"/>
      <c r="X113" s="205"/>
      <c r="Y113" s="166"/>
      <c r="Z113" s="206"/>
      <c r="AA113" s="206"/>
      <c r="AB113" s="206"/>
      <c r="AC113" s="188"/>
    </row>
    <row r="114" spans="1:29" s="168" customForma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c r="AA114" s="268"/>
      <c r="AB114" s="268"/>
      <c r="AC114" s="187"/>
    </row>
    <row r="115" spans="1:29" s="192" customFormat="1">
      <c r="A115" s="262" t="s">
        <v>36</v>
      </c>
      <c r="B115" s="263"/>
      <c r="C115" s="263"/>
      <c r="D115" s="263"/>
      <c r="E115" s="263"/>
      <c r="F115" s="263"/>
      <c r="G115" s="264"/>
      <c r="H115" s="189" t="str">
        <f>$J$12</f>
        <v>EUR</v>
      </c>
      <c r="I115" s="189" t="str">
        <f>$J$11</f>
        <v>PLN</v>
      </c>
      <c r="J115" s="189" t="s">
        <v>87</v>
      </c>
      <c r="K115" s="199"/>
      <c r="L115" s="199"/>
      <c r="M115" s="199"/>
      <c r="N115" s="199"/>
      <c r="O115" s="200"/>
      <c r="P115" s="201"/>
      <c r="Q115" s="189" t="str">
        <f>$S$12</f>
        <v>EUR</v>
      </c>
      <c r="R115" s="189" t="str">
        <f>$S$11</f>
        <v>PLN</v>
      </c>
      <c r="S115" s="189" t="s">
        <v>87</v>
      </c>
      <c r="T115" s="190"/>
      <c r="U115" s="199"/>
      <c r="V115" s="199"/>
      <c r="W115" s="199"/>
      <c r="X115" s="200"/>
      <c r="Y115" s="201"/>
      <c r="Z115" s="189" t="str">
        <f>$AB$12</f>
        <v>EUR</v>
      </c>
      <c r="AA115" s="189" t="str">
        <f>$AB$11</f>
        <v>PLN</v>
      </c>
      <c r="AB115" s="190" t="s">
        <v>87</v>
      </c>
      <c r="AC115" s="191"/>
    </row>
    <row r="116" spans="1:29">
      <c r="A116" s="197" t="s">
        <v>139</v>
      </c>
      <c r="B116" s="194"/>
      <c r="C116" s="194"/>
      <c r="D116" s="194"/>
      <c r="E116" s="229"/>
      <c r="F116" s="195"/>
      <c r="G116" s="196">
        <f>E116*(1+F116)</f>
        <v>0</v>
      </c>
      <c r="H116" s="196">
        <f xml:space="preserve"> IF(UPPER(B116)="F", G116, G116*(C116*D116))</f>
        <v>0</v>
      </c>
      <c r="I116" s="196">
        <f>VLOOKUP(J$12,'Exchange Rates'!$B:$D,2,FALSE) * IF(UPPER(B116)="F", G116, H116) / VLOOKUP(J$11,'Exchange Rates'!$B:$D,2,FALSE)</f>
        <v>0</v>
      </c>
      <c r="J116" s="196">
        <f xml:space="preserve"> IF(UPPER(B116)="F", G116, H116) * VLOOKUP(J$12,'Exchange Rates'!$B:$D,2,FALSE)</f>
        <v>0</v>
      </c>
      <c r="K116" s="194"/>
      <c r="L116" s="194"/>
      <c r="M116" s="194"/>
      <c r="N116" s="194"/>
      <c r="O116" s="195"/>
      <c r="P116" s="196">
        <f>N116*(1+O116)</f>
        <v>0</v>
      </c>
      <c r="Q116" s="196">
        <f xml:space="preserve"> IF(UPPER(K116)="F", P116, P116*(L116*M116))</f>
        <v>0</v>
      </c>
      <c r="R116" s="196">
        <f>VLOOKUP(S$12,'Exchange Rates'!$B:$D,2,FALSE) * IF(UPPER(K116)="F", P116, Q116) / VLOOKUP(S$11,'Exchange Rates'!$B:$D,2,FALSE)</f>
        <v>0</v>
      </c>
      <c r="S116" s="196">
        <f xml:space="preserve"> IF(UPPER(K116)="F", P116, Q116) * VLOOKUP(S$11,'Exchange Rates'!$B:$D,2,FALSE)</f>
        <v>0</v>
      </c>
      <c r="T116" s="194"/>
      <c r="U116" s="194"/>
      <c r="V116" s="194"/>
      <c r="W116" s="194"/>
      <c r="X116" s="195"/>
      <c r="Y116" s="196">
        <f>W116*(1+X116)</f>
        <v>0</v>
      </c>
      <c r="Z116" s="196">
        <f xml:space="preserve"> IF(UPPER(T116)="F", Y116, Y116*(U116*V116))</f>
        <v>0</v>
      </c>
      <c r="AA116" s="196">
        <f>VLOOKUP(AB$12,'Exchange Rates'!$B:$D,2,FALSE) * IF(UPPER(T116)="F", Y116, Z116) / VLOOKUP(AB$11,'Exchange Rates'!$B:$D,2,FALSE)</f>
        <v>0</v>
      </c>
      <c r="AB116" s="196">
        <f xml:space="preserve"> IF(UPPER(T116)="F", Y116, Z116) * VLOOKUP(AB$11,'Exchange Rates'!$B:$D,2,FALSE)</f>
        <v>0</v>
      </c>
      <c r="AC116" s="188"/>
    </row>
    <row r="117" spans="1:29">
      <c r="A117" s="197" t="s">
        <v>31</v>
      </c>
      <c r="B117" s="194"/>
      <c r="C117" s="194"/>
      <c r="D117" s="194"/>
      <c r="E117" s="229"/>
      <c r="F117" s="195"/>
      <c r="G117" s="196">
        <f>E117*(1+F117)</f>
        <v>0</v>
      </c>
      <c r="H117" s="196">
        <f xml:space="preserve"> IF(UPPER(B117)="F", G117, G117*(C117*D117))</f>
        <v>0</v>
      </c>
      <c r="I117" s="196">
        <f>VLOOKUP(J$12,'Exchange Rates'!$B:$D,2,FALSE) * IF(UPPER(B117)="F", G117, H117) / VLOOKUP(J$11,'Exchange Rates'!$B:$D,2,FALSE)</f>
        <v>0</v>
      </c>
      <c r="J117" s="196">
        <f xml:space="preserve"> IF(UPPER(B117)="F", G117, H117) * VLOOKUP(J$12,'Exchange Rates'!$B:$D,2,FALSE)</f>
        <v>0</v>
      </c>
      <c r="K117" s="194"/>
      <c r="L117" s="194"/>
      <c r="M117" s="194"/>
      <c r="N117" s="194"/>
      <c r="O117" s="195"/>
      <c r="P117" s="196">
        <f>N117*(1+O117)</f>
        <v>0</v>
      </c>
      <c r="Q117" s="196">
        <f xml:space="preserve"> IF(UPPER(K117)="F", P117, P117*(L117*M117))</f>
        <v>0</v>
      </c>
      <c r="R117" s="196">
        <f>VLOOKUP(S$12,'Exchange Rates'!$B:$D,2,FALSE) * IF(UPPER(K117)="F", P117, Q117) / VLOOKUP(S$11,'Exchange Rates'!$B:$D,2,FALSE)</f>
        <v>0</v>
      </c>
      <c r="S117" s="196">
        <f xml:space="preserve"> IF(UPPER(K117)="F", P117, Q117) * VLOOKUP(S$11,'Exchange Rates'!$B:$D,2,FALSE)</f>
        <v>0</v>
      </c>
      <c r="T117" s="194"/>
      <c r="U117" s="194"/>
      <c r="V117" s="194"/>
      <c r="W117" s="194"/>
      <c r="X117" s="195"/>
      <c r="Y117" s="196">
        <f>W117*(1+X117)</f>
        <v>0</v>
      </c>
      <c r="Z117" s="196">
        <f xml:space="preserve"> IF(UPPER(T117)="F", Y117, Y117*(U117*V117))</f>
        <v>0</v>
      </c>
      <c r="AA117" s="196">
        <f>VLOOKUP(AB$12,'Exchange Rates'!$B:$D,2,FALSE) * IF(UPPER(T117)="F", Y117, Z117) / VLOOKUP(AB$11,'Exchange Rates'!$B:$D,2,FALSE)</f>
        <v>0</v>
      </c>
      <c r="AB117" s="196">
        <f xml:space="preserve"> IF(UPPER(T117)="F", Y117, Z117) * VLOOKUP(AB$11,'Exchange Rates'!$B:$D,2,FALSE)</f>
        <v>0</v>
      </c>
      <c r="AC117" s="188"/>
    </row>
    <row r="118" spans="1:29">
      <c r="A118" s="197" t="s">
        <v>32</v>
      </c>
      <c r="B118" s="194"/>
      <c r="C118" s="194"/>
      <c r="D118" s="194"/>
      <c r="E118" s="229"/>
      <c r="F118" s="195"/>
      <c r="G118" s="196">
        <f>E118*(1+F118)</f>
        <v>0</v>
      </c>
      <c r="H118" s="196">
        <f xml:space="preserve"> IF(UPPER(B118)="F", G118, G118*(C118*D118))</f>
        <v>0</v>
      </c>
      <c r="I118" s="196">
        <f>VLOOKUP(J$12,'Exchange Rates'!$B:$D,2,FALSE) * IF(UPPER(B118)="F", G118, H118) / VLOOKUP(J$11,'Exchange Rates'!$B:$D,2,FALSE)</f>
        <v>0</v>
      </c>
      <c r="J118" s="196">
        <f xml:space="preserve"> IF(UPPER(B118)="F", G118, H118) * VLOOKUP(J$12,'Exchange Rates'!$B:$D,2,FALSE)</f>
        <v>0</v>
      </c>
      <c r="K118" s="194"/>
      <c r="L118" s="194"/>
      <c r="M118" s="194"/>
      <c r="N118" s="194"/>
      <c r="O118" s="195"/>
      <c r="P118" s="196">
        <f>N118*(1+O118)</f>
        <v>0</v>
      </c>
      <c r="Q118" s="196">
        <f xml:space="preserve"> IF(UPPER(K118)="F", P118, P118*(L118*M118))</f>
        <v>0</v>
      </c>
      <c r="R118" s="196">
        <f>VLOOKUP(S$12,'Exchange Rates'!$B:$D,2,FALSE) * IF(UPPER(K118)="F", P118, Q118) / VLOOKUP(S$11,'Exchange Rates'!$B:$D,2,FALSE)</f>
        <v>0</v>
      </c>
      <c r="S118" s="196">
        <f xml:space="preserve"> IF(UPPER(K118)="F", P118, Q118) * VLOOKUP(S$11,'Exchange Rates'!$B:$D,2,FALSE)</f>
        <v>0</v>
      </c>
      <c r="T118" s="194"/>
      <c r="U118" s="194"/>
      <c r="V118" s="194"/>
      <c r="W118" s="194"/>
      <c r="X118" s="195"/>
      <c r="Y118" s="196">
        <f>W118*(1+X118)</f>
        <v>0</v>
      </c>
      <c r="Z118" s="196">
        <f xml:space="preserve"> IF(UPPER(T118)="F", Y118, Y118*(U118*V118))</f>
        <v>0</v>
      </c>
      <c r="AA118" s="196">
        <f>VLOOKUP(AB$12,'Exchange Rates'!$B:$D,2,FALSE) * IF(UPPER(T118)="F", Y118, Z118) / VLOOKUP(AB$11,'Exchange Rates'!$B:$D,2,FALSE)</f>
        <v>0</v>
      </c>
      <c r="AB118" s="196">
        <f xml:space="preserve"> IF(UPPER(T118)="F", Y118, Z118) * VLOOKUP(AB$11,'Exchange Rates'!$B:$D,2,FALSE)</f>
        <v>0</v>
      </c>
      <c r="AC118" s="188"/>
    </row>
    <row r="119" spans="1:29">
      <c r="A119" s="197" t="s">
        <v>33</v>
      </c>
      <c r="B119" s="194"/>
      <c r="C119" s="194"/>
      <c r="D119" s="194"/>
      <c r="E119" s="229"/>
      <c r="F119" s="195"/>
      <c r="G119" s="196">
        <f>E119*(1+F119)</f>
        <v>0</v>
      </c>
      <c r="H119" s="196">
        <f xml:space="preserve"> IF(UPPER(B119)="F", G119, G119*(C119*D119))</f>
        <v>0</v>
      </c>
      <c r="I119" s="196">
        <f>VLOOKUP(J$12,'Exchange Rates'!$B:$D,2,FALSE) * IF(UPPER(B119)="F", G119, H119) / VLOOKUP(J$11,'Exchange Rates'!$B:$D,2,FALSE)</f>
        <v>0</v>
      </c>
      <c r="J119" s="196">
        <f xml:space="preserve"> IF(UPPER(B119)="F", G119, H119) * VLOOKUP(J$12,'Exchange Rates'!$B:$D,2,FALSE)</f>
        <v>0</v>
      </c>
      <c r="K119" s="194"/>
      <c r="L119" s="194"/>
      <c r="M119" s="194"/>
      <c r="N119" s="194"/>
      <c r="O119" s="195"/>
      <c r="P119" s="196">
        <f>N119*(1+O119)</f>
        <v>0</v>
      </c>
      <c r="Q119" s="196">
        <f xml:space="preserve"> IF(UPPER(K119)="F", P119, P119*(L119*M119))</f>
        <v>0</v>
      </c>
      <c r="R119" s="196">
        <f>VLOOKUP(S$12,'Exchange Rates'!$B:$D,2,FALSE) * IF(UPPER(K119)="F", P119, Q119) / VLOOKUP(S$11,'Exchange Rates'!$B:$D,2,FALSE)</f>
        <v>0</v>
      </c>
      <c r="S119" s="196">
        <f xml:space="preserve"> IF(UPPER(K119)="F", P119, Q119) * VLOOKUP(S$11,'Exchange Rates'!$B:$D,2,FALSE)</f>
        <v>0</v>
      </c>
      <c r="T119" s="194"/>
      <c r="U119" s="194"/>
      <c r="V119" s="194"/>
      <c r="W119" s="194"/>
      <c r="X119" s="195"/>
      <c r="Y119" s="196">
        <f>W119*(1+X119)</f>
        <v>0</v>
      </c>
      <c r="Z119" s="196">
        <f xml:space="preserve"> IF(UPPER(T119)="F", Y119, Y119*(U119*V119))</f>
        <v>0</v>
      </c>
      <c r="AA119" s="196">
        <f>VLOOKUP(AB$12,'Exchange Rates'!$B:$D,2,FALSE) * IF(UPPER(T119)="F", Y119, Z119) / VLOOKUP(AB$11,'Exchange Rates'!$B:$D,2,FALSE)</f>
        <v>0</v>
      </c>
      <c r="AB119" s="196">
        <f xml:space="preserve"> IF(UPPER(T119)="F", Y119, Z119) * VLOOKUP(AB$11,'Exchange Rates'!$B:$D,2,FALSE)</f>
        <v>0</v>
      </c>
      <c r="AC119" s="188"/>
    </row>
    <row r="120" spans="1:29" s="192" customFormat="1">
      <c r="A120" s="262" t="s">
        <v>74</v>
      </c>
      <c r="B120" s="263"/>
      <c r="C120" s="263"/>
      <c r="D120" s="263"/>
      <c r="E120" s="263"/>
      <c r="F120" s="263"/>
      <c r="G120" s="264"/>
      <c r="H120" s="198">
        <f>SUM(H116:H119)</f>
        <v>0</v>
      </c>
      <c r="I120" s="198">
        <f>SUM(I116:I119)</f>
        <v>0</v>
      </c>
      <c r="J120" s="198">
        <f>SUM(J116:J119)</f>
        <v>0</v>
      </c>
      <c r="K120" s="199"/>
      <c r="L120" s="199"/>
      <c r="M120" s="199"/>
      <c r="N120" s="199"/>
      <c r="O120" s="200"/>
      <c r="P120" s="201"/>
      <c r="Q120" s="189">
        <f>SUM(Q116:Q119)</f>
        <v>0</v>
      </c>
      <c r="R120" s="189">
        <f>SUM(R116:R119)</f>
        <v>0</v>
      </c>
      <c r="S120" s="189">
        <f>SUM(S116:S119)</f>
        <v>0</v>
      </c>
      <c r="T120" s="199"/>
      <c r="U120" s="199"/>
      <c r="V120" s="199"/>
      <c r="W120" s="199"/>
      <c r="X120" s="200"/>
      <c r="Y120" s="201"/>
      <c r="Z120" s="189">
        <f>SUM(Z116:Z119)</f>
        <v>0</v>
      </c>
      <c r="AA120" s="189">
        <f>SUM(AA116:AA119)</f>
        <v>0</v>
      </c>
      <c r="AB120" s="190">
        <f>SUM(AB116:AB119)</f>
        <v>0</v>
      </c>
      <c r="AC120" s="191"/>
    </row>
    <row r="121" spans="1:29">
      <c r="A121" s="202" t="s">
        <v>195</v>
      </c>
      <c r="B121" s="203">
        <f>H120-SUMPRODUCT(C116:C119,D116:D119,E116:E119)</f>
        <v>0</v>
      </c>
      <c r="C121" s="204"/>
      <c r="D121" s="204"/>
      <c r="E121" s="204"/>
      <c r="F121" s="205"/>
      <c r="G121" s="166"/>
      <c r="H121" s="206"/>
      <c r="I121" s="206"/>
      <c r="J121" s="206"/>
      <c r="K121" s="189">
        <f>Q120-SUMPRODUCT(L116:L119,M116:M119,N116:N119)</f>
        <v>0</v>
      </c>
      <c r="L121" s="204"/>
      <c r="M121" s="204"/>
      <c r="N121" s="204"/>
      <c r="O121" s="205"/>
      <c r="P121" s="166"/>
      <c r="Q121" s="206"/>
      <c r="R121" s="206"/>
      <c r="S121" s="206"/>
      <c r="T121" s="189">
        <f>Z120-SUMPRODUCT(U116:U119,V116:V119,W116:W119)</f>
        <v>0</v>
      </c>
      <c r="U121" s="204"/>
      <c r="V121" s="204"/>
      <c r="W121" s="204"/>
      <c r="X121" s="205"/>
      <c r="Y121" s="166"/>
      <c r="Z121" s="206"/>
      <c r="AA121" s="206"/>
      <c r="AB121" s="206"/>
      <c r="AC121" s="209"/>
    </row>
    <row r="122" spans="1:29" s="168" customFormat="1">
      <c r="A122" s="273"/>
      <c r="B122" s="273"/>
      <c r="C122" s="273"/>
      <c r="D122" s="273"/>
      <c r="E122" s="273"/>
      <c r="F122" s="273"/>
      <c r="G122" s="273"/>
      <c r="H122" s="273"/>
      <c r="I122" s="273"/>
      <c r="J122" s="273"/>
      <c r="K122" s="273"/>
      <c r="L122" s="273"/>
      <c r="M122" s="273"/>
      <c r="N122" s="273"/>
      <c r="O122" s="273"/>
      <c r="P122" s="273"/>
      <c r="Q122" s="273"/>
      <c r="R122" s="273"/>
      <c r="S122" s="273"/>
      <c r="T122" s="273"/>
      <c r="U122" s="273"/>
      <c r="V122" s="273"/>
      <c r="W122" s="273"/>
      <c r="X122" s="273"/>
      <c r="Y122" s="273"/>
      <c r="Z122" s="273"/>
      <c r="AA122" s="273"/>
      <c r="AB122" s="273"/>
      <c r="AC122" s="187"/>
    </row>
    <row r="123" spans="1:29" s="192" customFormat="1">
      <c r="A123" s="262" t="s">
        <v>75</v>
      </c>
      <c r="B123" s="263"/>
      <c r="C123" s="263"/>
      <c r="D123" s="263"/>
      <c r="E123" s="263"/>
      <c r="F123" s="263"/>
      <c r="G123" s="264"/>
      <c r="H123" s="198">
        <f>SUM(H20:H120)/2</f>
        <v>0</v>
      </c>
      <c r="I123" s="198">
        <f>SUM(I20:I120)/2</f>
        <v>0</v>
      </c>
      <c r="J123" s="198">
        <f>SUM(J20:J120)/2</f>
        <v>0</v>
      </c>
      <c r="K123" s="199"/>
      <c r="L123" s="199"/>
      <c r="M123" s="199"/>
      <c r="N123" s="199"/>
      <c r="O123" s="200"/>
      <c r="P123" s="201"/>
      <c r="Q123" s="189">
        <f>SUM(Q20:Q120)/2</f>
        <v>0</v>
      </c>
      <c r="R123" s="189">
        <f>SUM(R20:R120)/2</f>
        <v>0</v>
      </c>
      <c r="S123" s="189">
        <f>SUM(S20:S120)/2</f>
        <v>0</v>
      </c>
      <c r="T123" s="199"/>
      <c r="U123" s="199"/>
      <c r="V123" s="199"/>
      <c r="W123" s="199"/>
      <c r="X123" s="200"/>
      <c r="Y123" s="201"/>
      <c r="Z123" s="189">
        <f>SUM(Z20:Z120)/2</f>
        <v>0</v>
      </c>
      <c r="AA123" s="189">
        <f>SUM(AA20:AA120)/2</f>
        <v>0</v>
      </c>
      <c r="AB123" s="190">
        <f>SUM(AB20:AB120)/2</f>
        <v>0</v>
      </c>
      <c r="AC123" s="191"/>
    </row>
    <row r="124" spans="1:29" s="168" customForma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c r="AA124" s="268"/>
      <c r="AB124" s="268"/>
      <c r="AC124" s="187"/>
    </row>
    <row r="125" spans="1:29" s="178" customFormat="1">
      <c r="A125" s="274" t="s">
        <v>6</v>
      </c>
      <c r="B125" s="275"/>
      <c r="C125" s="275"/>
      <c r="D125" s="275"/>
      <c r="E125" s="275"/>
      <c r="F125" s="275"/>
      <c r="G125" s="275"/>
      <c r="H125" s="275"/>
      <c r="I125" s="275"/>
      <c r="J125" s="276"/>
      <c r="K125" s="277" t="s">
        <v>7</v>
      </c>
      <c r="L125" s="278"/>
      <c r="M125" s="278"/>
      <c r="N125" s="278"/>
      <c r="O125" s="278"/>
      <c r="P125" s="278"/>
      <c r="Q125" s="278"/>
      <c r="R125" s="278"/>
      <c r="S125" s="279"/>
      <c r="T125" s="280" t="s">
        <v>7</v>
      </c>
      <c r="U125" s="281"/>
      <c r="V125" s="281"/>
      <c r="W125" s="281"/>
      <c r="X125" s="281"/>
      <c r="Y125" s="281"/>
      <c r="Z125" s="281"/>
      <c r="AA125" s="281"/>
      <c r="AB125" s="281"/>
      <c r="AC125" s="207" t="s">
        <v>76</v>
      </c>
    </row>
    <row r="126" spans="1:29" s="192" customFormat="1">
      <c r="A126" s="262" t="s">
        <v>80</v>
      </c>
      <c r="B126" s="263"/>
      <c r="C126" s="263"/>
      <c r="D126" s="263"/>
      <c r="E126" s="263"/>
      <c r="F126" s="263"/>
      <c r="G126" s="264"/>
      <c r="H126" s="189" t="str">
        <f>$J$12</f>
        <v>EUR</v>
      </c>
      <c r="I126" s="189" t="str">
        <f>$J$11</f>
        <v>PLN</v>
      </c>
      <c r="J126" s="189" t="s">
        <v>87</v>
      </c>
      <c r="K126" s="199"/>
      <c r="L126" s="199"/>
      <c r="M126" s="199"/>
      <c r="N126" s="199"/>
      <c r="O126" s="200"/>
      <c r="P126" s="201"/>
      <c r="Q126" s="189" t="str">
        <f>$S$12</f>
        <v>EUR</v>
      </c>
      <c r="R126" s="189" t="str">
        <f>$S$11</f>
        <v>PLN</v>
      </c>
      <c r="S126" s="189" t="s">
        <v>87</v>
      </c>
      <c r="T126" s="190"/>
      <c r="U126" s="199"/>
      <c r="V126" s="199"/>
      <c r="W126" s="199"/>
      <c r="X126" s="200"/>
      <c r="Y126" s="201"/>
      <c r="Z126" s="189" t="str">
        <f>$AB$12</f>
        <v>EUR</v>
      </c>
      <c r="AA126" s="189" t="str">
        <f>$AB$11</f>
        <v>PLN</v>
      </c>
      <c r="AB126" s="190" t="s">
        <v>87</v>
      </c>
      <c r="AC126" s="191"/>
    </row>
    <row r="127" spans="1:29">
      <c r="A127" s="197" t="s">
        <v>77</v>
      </c>
      <c r="B127" s="194"/>
      <c r="C127" s="194"/>
      <c r="D127" s="194"/>
      <c r="E127" s="229"/>
      <c r="F127" s="195"/>
      <c r="G127" s="196">
        <f t="shared" ref="G127:G132" si="6">E127*(1+F127)</f>
        <v>0</v>
      </c>
      <c r="H127" s="196">
        <f t="shared" ref="H127:H132" si="7" xml:space="preserve"> IF(UPPER(B127)="F", G127, G127*(C127*D127))</f>
        <v>0</v>
      </c>
      <c r="I127" s="196">
        <f>VLOOKUP(J$12,'Exchange Rates'!$B:$D,2,FALSE) * IF(UPPER(B127)="F", G127, H127) / VLOOKUP(J$11,'Exchange Rates'!$B:$D,2,FALSE)</f>
        <v>0</v>
      </c>
      <c r="J127" s="196">
        <f xml:space="preserve"> IF(UPPER(B127)="F", G127, H127) * VLOOKUP(J$12,'Exchange Rates'!$B:$D,2,FALSE)</f>
        <v>0</v>
      </c>
      <c r="K127" s="194"/>
      <c r="L127" s="194"/>
      <c r="M127" s="194"/>
      <c r="N127" s="194"/>
      <c r="O127" s="195"/>
      <c r="P127" s="196">
        <f t="shared" ref="P127:P132" si="8">N127*(1+O127)</f>
        <v>0</v>
      </c>
      <c r="Q127" s="196">
        <f t="shared" ref="Q127:Q132" si="9" xml:space="preserve"> IF(UPPER(K127)="F", P127, P127*(L127*M127))</f>
        <v>0</v>
      </c>
      <c r="R127" s="196">
        <f>VLOOKUP(S$12,'Exchange Rates'!$B:$D,2,FALSE) * IF(UPPER(K127)="F", P127, Q127) / VLOOKUP(S$11,'Exchange Rates'!$B:$D,2,FALSE)</f>
        <v>0</v>
      </c>
      <c r="S127" s="196">
        <f xml:space="preserve"> IF(UPPER(K127)="F", P127, Q127) * VLOOKUP(S$11,'Exchange Rates'!$B:$D,2,FALSE)</f>
        <v>0</v>
      </c>
      <c r="T127" s="194"/>
      <c r="U127" s="194"/>
      <c r="V127" s="194"/>
      <c r="W127" s="194"/>
      <c r="X127" s="195"/>
      <c r="Y127" s="196">
        <f t="shared" ref="Y127:Y132" si="10">W127*(1+X127)</f>
        <v>0</v>
      </c>
      <c r="Z127" s="196">
        <f t="shared" ref="Z127:Z132" si="11" xml:space="preserve"> IF(UPPER(T127)="F", Y127, Y127*(U127*V127))</f>
        <v>0</v>
      </c>
      <c r="AA127" s="196">
        <f>VLOOKUP(AB$12,'Exchange Rates'!$B:$D,2,FALSE) * IF(UPPER(T127)="F", Y127, Z127) / VLOOKUP(AB$11,'Exchange Rates'!$B:$D,2,FALSE)</f>
        <v>0</v>
      </c>
      <c r="AB127" s="196">
        <f xml:space="preserve"> IF(UPPER(T127)="F", Y127, Z127) * VLOOKUP(AB$11,'Exchange Rates'!$B:$D,2,FALSE)</f>
        <v>0</v>
      </c>
      <c r="AC127" s="188"/>
    </row>
    <row r="128" spans="1:29">
      <c r="A128" s="197" t="s">
        <v>78</v>
      </c>
      <c r="B128" s="194"/>
      <c r="C128" s="194"/>
      <c r="D128" s="194"/>
      <c r="E128" s="229"/>
      <c r="F128" s="195"/>
      <c r="G128" s="196">
        <f t="shared" si="6"/>
        <v>0</v>
      </c>
      <c r="H128" s="196">
        <f t="shared" si="7"/>
        <v>0</v>
      </c>
      <c r="I128" s="196">
        <f>VLOOKUP(J$12,'Exchange Rates'!$B:$D,2,FALSE) * IF(UPPER(B128)="F", G128, H128) / VLOOKUP(J$11,'Exchange Rates'!$B:$D,2,FALSE)</f>
        <v>0</v>
      </c>
      <c r="J128" s="196">
        <f xml:space="preserve"> IF(UPPER(B128)="F", G128, H128) * VLOOKUP(J$12,'Exchange Rates'!$B:$D,2,FALSE)</f>
        <v>0</v>
      </c>
      <c r="K128" s="194"/>
      <c r="L128" s="194"/>
      <c r="M128" s="194"/>
      <c r="N128" s="194"/>
      <c r="O128" s="195"/>
      <c r="P128" s="196">
        <f t="shared" si="8"/>
        <v>0</v>
      </c>
      <c r="Q128" s="196">
        <f t="shared" si="9"/>
        <v>0</v>
      </c>
      <c r="R128" s="196">
        <f>VLOOKUP(S$12,'Exchange Rates'!$B:$D,2,FALSE) * IF(UPPER(K128)="F", P128, Q128) / VLOOKUP(S$11,'Exchange Rates'!$B:$D,2,FALSE)</f>
        <v>0</v>
      </c>
      <c r="S128" s="196">
        <f xml:space="preserve"> IF(UPPER(K128)="F", P128, Q128) * VLOOKUP(S$11,'Exchange Rates'!$B:$D,2,FALSE)</f>
        <v>0</v>
      </c>
      <c r="T128" s="194"/>
      <c r="U128" s="194"/>
      <c r="V128" s="194"/>
      <c r="W128" s="194"/>
      <c r="X128" s="195"/>
      <c r="Y128" s="196">
        <f t="shared" si="10"/>
        <v>0</v>
      </c>
      <c r="Z128" s="196">
        <f t="shared" si="11"/>
        <v>0</v>
      </c>
      <c r="AA128" s="196">
        <f>VLOOKUP(AB$12,'Exchange Rates'!$B:$D,2,FALSE) * IF(UPPER(T128)="F", Y128, Z128) / VLOOKUP(AB$11,'Exchange Rates'!$B:$D,2,FALSE)</f>
        <v>0</v>
      </c>
      <c r="AB128" s="196">
        <f xml:space="preserve"> IF(UPPER(T128)="F", Y128, Z128) * VLOOKUP(AB$11,'Exchange Rates'!$B:$D,2,FALSE)</f>
        <v>0</v>
      </c>
      <c r="AC128" s="188"/>
    </row>
    <row r="129" spans="1:29">
      <c r="A129" s="197" t="s">
        <v>79</v>
      </c>
      <c r="B129" s="194"/>
      <c r="C129" s="194"/>
      <c r="D129" s="194"/>
      <c r="E129" s="229"/>
      <c r="F129" s="195"/>
      <c r="G129" s="196">
        <f t="shared" si="6"/>
        <v>0</v>
      </c>
      <c r="H129" s="196">
        <f t="shared" si="7"/>
        <v>0</v>
      </c>
      <c r="I129" s="196">
        <f>VLOOKUP(J$12,'Exchange Rates'!$B:$D,2,FALSE) * IF(UPPER(B129)="F", G129, H129) / VLOOKUP(J$11,'Exchange Rates'!$B:$D,2,FALSE)</f>
        <v>0</v>
      </c>
      <c r="J129" s="196">
        <f xml:space="preserve"> IF(UPPER(B129)="F", G129, H129) * VLOOKUP(J$12,'Exchange Rates'!$B:$D,2,FALSE)</f>
        <v>0</v>
      </c>
      <c r="K129" s="194"/>
      <c r="L129" s="194"/>
      <c r="M129" s="194"/>
      <c r="N129" s="194"/>
      <c r="O129" s="195"/>
      <c r="P129" s="196">
        <f t="shared" si="8"/>
        <v>0</v>
      </c>
      <c r="Q129" s="196">
        <f t="shared" si="9"/>
        <v>0</v>
      </c>
      <c r="R129" s="196">
        <f>VLOOKUP(S$12,'Exchange Rates'!$B:$D,2,FALSE) * IF(UPPER(K129)="F", P129, Q129) / VLOOKUP(S$11,'Exchange Rates'!$B:$D,2,FALSE)</f>
        <v>0</v>
      </c>
      <c r="S129" s="196">
        <f xml:space="preserve"> IF(UPPER(K129)="F", P129, Q129) * VLOOKUP(S$11,'Exchange Rates'!$B:$D,2,FALSE)</f>
        <v>0</v>
      </c>
      <c r="T129" s="194"/>
      <c r="U129" s="194"/>
      <c r="V129" s="194"/>
      <c r="W129" s="194"/>
      <c r="X129" s="195"/>
      <c r="Y129" s="196">
        <f t="shared" si="10"/>
        <v>0</v>
      </c>
      <c r="Z129" s="196">
        <f t="shared" si="11"/>
        <v>0</v>
      </c>
      <c r="AA129" s="196">
        <f>VLOOKUP(AB$12,'Exchange Rates'!$B:$D,2,FALSE) * IF(UPPER(T129)="F", Y129, Z129) / VLOOKUP(AB$11,'Exchange Rates'!$B:$D,2,FALSE)</f>
        <v>0</v>
      </c>
      <c r="AB129" s="196">
        <f xml:space="preserve"> IF(UPPER(T129)="F", Y129, Z129) * VLOOKUP(AB$11,'Exchange Rates'!$B:$D,2,FALSE)</f>
        <v>0</v>
      </c>
      <c r="AC129" s="188"/>
    </row>
    <row r="130" spans="1:29">
      <c r="A130" s="197" t="s">
        <v>81</v>
      </c>
      <c r="B130" s="194"/>
      <c r="C130" s="194"/>
      <c r="D130" s="194"/>
      <c r="E130" s="229"/>
      <c r="F130" s="195"/>
      <c r="G130" s="196">
        <f t="shared" si="6"/>
        <v>0</v>
      </c>
      <c r="H130" s="196">
        <f t="shared" si="7"/>
        <v>0</v>
      </c>
      <c r="I130" s="196">
        <f>VLOOKUP(J$12,'Exchange Rates'!$B:$D,2,FALSE) * IF(UPPER(B130)="F", G130, H130) / VLOOKUP(J$11,'Exchange Rates'!$B:$D,2,FALSE)</f>
        <v>0</v>
      </c>
      <c r="J130" s="196">
        <f xml:space="preserve"> IF(UPPER(B130)="F", G130, H130) * VLOOKUP(J$12,'Exchange Rates'!$B:$D,2,FALSE)</f>
        <v>0</v>
      </c>
      <c r="K130" s="194"/>
      <c r="L130" s="194"/>
      <c r="M130" s="194"/>
      <c r="N130" s="194"/>
      <c r="O130" s="195"/>
      <c r="P130" s="196">
        <f t="shared" si="8"/>
        <v>0</v>
      </c>
      <c r="Q130" s="196">
        <f t="shared" si="9"/>
        <v>0</v>
      </c>
      <c r="R130" s="196">
        <f>VLOOKUP(S$12,'Exchange Rates'!$B:$D,2,FALSE) * IF(UPPER(K130)="F", P130, Q130) / VLOOKUP(S$11,'Exchange Rates'!$B:$D,2,FALSE)</f>
        <v>0</v>
      </c>
      <c r="S130" s="196">
        <f xml:space="preserve"> IF(UPPER(K130)="F", P130, Q130) * VLOOKUP(S$11,'Exchange Rates'!$B:$D,2,FALSE)</f>
        <v>0</v>
      </c>
      <c r="T130" s="194"/>
      <c r="U130" s="194"/>
      <c r="V130" s="194"/>
      <c r="W130" s="194"/>
      <c r="X130" s="195"/>
      <c r="Y130" s="196">
        <f t="shared" si="10"/>
        <v>0</v>
      </c>
      <c r="Z130" s="196">
        <f t="shared" si="11"/>
        <v>0</v>
      </c>
      <c r="AA130" s="196">
        <f>VLOOKUP(AB$12,'Exchange Rates'!$B:$D,2,FALSE) * IF(UPPER(T130)="F", Y130, Z130) / VLOOKUP(AB$11,'Exchange Rates'!$B:$D,2,FALSE)</f>
        <v>0</v>
      </c>
      <c r="AB130" s="196">
        <f xml:space="preserve"> IF(UPPER(T130)="F", Y130, Z130) * VLOOKUP(AB$11,'Exchange Rates'!$B:$D,2,FALSE)</f>
        <v>0</v>
      </c>
      <c r="AC130" s="188"/>
    </row>
    <row r="131" spans="1:29">
      <c r="A131" s="197" t="s">
        <v>137</v>
      </c>
      <c r="B131" s="194"/>
      <c r="C131" s="194"/>
      <c r="D131" s="194"/>
      <c r="E131" s="229"/>
      <c r="F131" s="195"/>
      <c r="G131" s="196">
        <f t="shared" si="6"/>
        <v>0</v>
      </c>
      <c r="H131" s="196">
        <f t="shared" si="7"/>
        <v>0</v>
      </c>
      <c r="I131" s="196">
        <f>VLOOKUP(J$12,'Exchange Rates'!$B:$D,2,FALSE) * IF(UPPER(B131)="F", G131, H131) / VLOOKUP(J$11,'Exchange Rates'!$B:$D,2,FALSE)</f>
        <v>0</v>
      </c>
      <c r="J131" s="196">
        <f xml:space="preserve"> IF(UPPER(B131)="F", G131, H131) * VLOOKUP(J$12,'Exchange Rates'!$B:$D,2,FALSE)</f>
        <v>0</v>
      </c>
      <c r="K131" s="194"/>
      <c r="L131" s="194"/>
      <c r="M131" s="194"/>
      <c r="N131" s="194"/>
      <c r="O131" s="195"/>
      <c r="P131" s="196">
        <f t="shared" si="8"/>
        <v>0</v>
      </c>
      <c r="Q131" s="196">
        <f t="shared" si="9"/>
        <v>0</v>
      </c>
      <c r="R131" s="196">
        <f>VLOOKUP(S$12,'Exchange Rates'!$B:$D,2,FALSE) * IF(UPPER(K131)="F", P131, Q131) / VLOOKUP(S$11,'Exchange Rates'!$B:$D,2,FALSE)</f>
        <v>0</v>
      </c>
      <c r="S131" s="196">
        <f xml:space="preserve"> IF(UPPER(K131)="F", P131, Q131) * VLOOKUP(S$11,'Exchange Rates'!$B:$D,2,FALSE)</f>
        <v>0</v>
      </c>
      <c r="T131" s="194"/>
      <c r="U131" s="194"/>
      <c r="V131" s="194"/>
      <c r="W131" s="194"/>
      <c r="X131" s="195"/>
      <c r="Y131" s="196">
        <f t="shared" si="10"/>
        <v>0</v>
      </c>
      <c r="Z131" s="196">
        <f t="shared" si="11"/>
        <v>0</v>
      </c>
      <c r="AA131" s="196">
        <f>VLOOKUP(AB$12,'Exchange Rates'!$B:$D,2,FALSE) * IF(UPPER(T131)="F", Y131, Z131) / VLOOKUP(AB$11,'Exchange Rates'!$B:$D,2,FALSE)</f>
        <v>0</v>
      </c>
      <c r="AB131" s="196">
        <f xml:space="preserve"> IF(UPPER(T131)="F", Y131, Z131) * VLOOKUP(AB$11,'Exchange Rates'!$B:$D,2,FALSE)</f>
        <v>0</v>
      </c>
      <c r="AC131" s="188"/>
    </row>
    <row r="132" spans="1:29">
      <c r="A132" s="197" t="s">
        <v>82</v>
      </c>
      <c r="B132" s="194"/>
      <c r="C132" s="194"/>
      <c r="D132" s="194"/>
      <c r="E132" s="229"/>
      <c r="F132" s="195"/>
      <c r="G132" s="196">
        <f t="shared" si="6"/>
        <v>0</v>
      </c>
      <c r="H132" s="196">
        <f t="shared" si="7"/>
        <v>0</v>
      </c>
      <c r="I132" s="196">
        <f>VLOOKUP(J$12,'Exchange Rates'!$B:$D,2,FALSE) * IF(UPPER(B132)="F", G132, H132) / VLOOKUP(J$11,'Exchange Rates'!$B:$D,2,FALSE)</f>
        <v>0</v>
      </c>
      <c r="J132" s="196">
        <f xml:space="preserve"> IF(UPPER(B132)="F", G132, H132) * VLOOKUP(J$12,'Exchange Rates'!$B:$D,2,FALSE)</f>
        <v>0</v>
      </c>
      <c r="K132" s="194"/>
      <c r="L132" s="194"/>
      <c r="M132" s="194"/>
      <c r="N132" s="194"/>
      <c r="O132" s="195"/>
      <c r="P132" s="196">
        <f t="shared" si="8"/>
        <v>0</v>
      </c>
      <c r="Q132" s="196">
        <f t="shared" si="9"/>
        <v>0</v>
      </c>
      <c r="R132" s="196">
        <f>VLOOKUP(S$12,'Exchange Rates'!$B:$D,2,FALSE) * IF(UPPER(K132)="F", P132, Q132) / VLOOKUP(S$11,'Exchange Rates'!$B:$D,2,FALSE)</f>
        <v>0</v>
      </c>
      <c r="S132" s="196">
        <f xml:space="preserve"> IF(UPPER(K132)="F", P132, Q132) * VLOOKUP(S$11,'Exchange Rates'!$B:$D,2,FALSE)</f>
        <v>0</v>
      </c>
      <c r="T132" s="194"/>
      <c r="U132" s="194"/>
      <c r="V132" s="194"/>
      <c r="W132" s="194"/>
      <c r="X132" s="195"/>
      <c r="Y132" s="196">
        <f t="shared" si="10"/>
        <v>0</v>
      </c>
      <c r="Z132" s="196">
        <f t="shared" si="11"/>
        <v>0</v>
      </c>
      <c r="AA132" s="196">
        <f>VLOOKUP(AB$12,'Exchange Rates'!$B:$D,2,FALSE) * IF(UPPER(T132)="F", Y132, Z132) / VLOOKUP(AB$11,'Exchange Rates'!$B:$D,2,FALSE)</f>
        <v>0</v>
      </c>
      <c r="AB132" s="196">
        <f xml:space="preserve"> IF(UPPER(T132)="F", Y132, Z132) * VLOOKUP(AB$11,'Exchange Rates'!$B:$D,2,FALSE)</f>
        <v>0</v>
      </c>
      <c r="AC132" s="188"/>
    </row>
    <row r="133" spans="1:29" s="192" customFormat="1">
      <c r="A133" s="202" t="s">
        <v>83</v>
      </c>
      <c r="B133" s="199"/>
      <c r="C133" s="199"/>
      <c r="D133" s="199"/>
      <c r="E133" s="230">
        <f>SUM(E127:E132)</f>
        <v>0</v>
      </c>
      <c r="F133" s="200"/>
      <c r="G133" s="230">
        <f>SUM(G127:G132)</f>
        <v>0</v>
      </c>
      <c r="H133" s="198">
        <f>SUM(H128:H132)</f>
        <v>0</v>
      </c>
      <c r="I133" s="198">
        <f>SUM(I128:I132)</f>
        <v>0</v>
      </c>
      <c r="J133" s="198">
        <f>SUM(J128:J132)</f>
        <v>0</v>
      </c>
      <c r="K133" s="199"/>
      <c r="L133" s="199"/>
      <c r="M133" s="199"/>
      <c r="N133" s="199"/>
      <c r="O133" s="200"/>
      <c r="P133" s="201"/>
      <c r="Q133" s="189">
        <f>SUM(Q128:Q132)</f>
        <v>0</v>
      </c>
      <c r="R133" s="189">
        <f>SUM(R128:R132)</f>
        <v>0</v>
      </c>
      <c r="S133" s="189">
        <f>SUM(S128:S132)</f>
        <v>0</v>
      </c>
      <c r="T133" s="199"/>
      <c r="U133" s="199"/>
      <c r="V133" s="199"/>
      <c r="W133" s="199"/>
      <c r="X133" s="200"/>
      <c r="Y133" s="201"/>
      <c r="Z133" s="189">
        <f>SUM(Z128:Z132)</f>
        <v>0</v>
      </c>
      <c r="AA133" s="189">
        <f>SUM(AA128:AA132)</f>
        <v>0</v>
      </c>
      <c r="AB133" s="190">
        <f>SUM(AB128:AB132)</f>
        <v>0</v>
      </c>
      <c r="AC133" s="191"/>
    </row>
    <row r="134" spans="1:29">
      <c r="A134" s="202" t="s">
        <v>196</v>
      </c>
      <c r="B134" s="231">
        <f>H133-SUMPRODUCT(C127:C132,D127:D132,E127:E132)</f>
        <v>0</v>
      </c>
      <c r="C134" s="204"/>
      <c r="D134" s="204"/>
      <c r="E134" s="204"/>
      <c r="F134" s="205"/>
      <c r="G134" s="166"/>
      <c r="H134" s="206"/>
      <c r="I134" s="206"/>
      <c r="J134" s="206"/>
      <c r="K134" s="189">
        <f>Q133-SUMPRODUCT(L127:L132,M127:M132,N127:N132)</f>
        <v>0</v>
      </c>
      <c r="L134" s="204"/>
      <c r="M134" s="204"/>
      <c r="N134" s="204"/>
      <c r="O134" s="205"/>
      <c r="P134" s="166"/>
      <c r="Q134" s="206"/>
      <c r="R134" s="206"/>
      <c r="S134" s="206"/>
      <c r="T134" s="189">
        <f>Z133-SUMPRODUCT(U127:U132,V127:V132,W127:W132)</f>
        <v>0</v>
      </c>
      <c r="U134" s="204"/>
      <c r="V134" s="204"/>
      <c r="W134" s="204"/>
      <c r="X134" s="205"/>
      <c r="Y134" s="166"/>
      <c r="Z134" s="206"/>
      <c r="AA134" s="206"/>
      <c r="AB134" s="206"/>
      <c r="AC134" s="209"/>
    </row>
    <row r="135" spans="1:29" s="168" customForma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c r="AA135" s="268"/>
      <c r="AB135" s="268"/>
      <c r="AC135" s="187"/>
    </row>
    <row r="136" spans="1:29" s="192" customFormat="1" ht="21">
      <c r="A136" s="282" t="s">
        <v>84</v>
      </c>
      <c r="B136" s="283"/>
      <c r="C136" s="283"/>
      <c r="D136" s="283"/>
      <c r="E136" s="283"/>
      <c r="F136" s="283"/>
      <c r="G136" s="283"/>
      <c r="H136" s="283"/>
      <c r="I136" s="283"/>
      <c r="J136" s="283"/>
      <c r="K136" s="283"/>
      <c r="L136" s="283"/>
      <c r="M136" s="283"/>
      <c r="N136" s="283"/>
      <c r="O136" s="283"/>
      <c r="P136" s="283"/>
      <c r="Q136" s="283"/>
      <c r="R136" s="282"/>
      <c r="S136" s="283"/>
      <c r="T136" s="283"/>
      <c r="U136" s="283"/>
      <c r="V136" s="283"/>
      <c r="W136" s="283"/>
      <c r="X136" s="283"/>
      <c r="Y136" s="283"/>
      <c r="Z136" s="283"/>
      <c r="AA136" s="283"/>
      <c r="AB136" s="283"/>
      <c r="AC136" s="191"/>
    </row>
    <row r="137" spans="1:29">
      <c r="A137" s="197" t="s">
        <v>85</v>
      </c>
      <c r="B137" s="194"/>
      <c r="C137" s="194"/>
      <c r="D137" s="194"/>
      <c r="E137" s="229"/>
      <c r="F137" s="195"/>
      <c r="G137" s="196">
        <f>E137*(1+F137)</f>
        <v>0</v>
      </c>
      <c r="H137" s="196">
        <f xml:space="preserve"> IF(UPPER(B137)="F", G137, G137*(C137*D137))</f>
        <v>0</v>
      </c>
      <c r="I137" s="196">
        <f>VLOOKUP(J$12,'Exchange Rates'!$B:$D,2,FALSE) * IF(UPPER(B137)="F", G137, H137) / VLOOKUP(J$11,'Exchange Rates'!$B:$D,2,FALSE)</f>
        <v>0</v>
      </c>
      <c r="J137" s="196">
        <f xml:space="preserve"> IF(UPPER(B137)="F", G137, H137) * VLOOKUP(J$12,'Exchange Rates'!$B:$D,2,FALSE)</f>
        <v>0</v>
      </c>
      <c r="K137" s="194"/>
      <c r="L137" s="194"/>
      <c r="M137" s="194"/>
      <c r="N137" s="194"/>
      <c r="O137" s="195"/>
      <c r="P137" s="196">
        <f>N137*(1+O137)</f>
        <v>0</v>
      </c>
      <c r="Q137" s="196">
        <f xml:space="preserve"> IF(UPPER(K137)="F", P137, P137*(L137*M137))</f>
        <v>0</v>
      </c>
      <c r="R137" s="196">
        <f>VLOOKUP(S$12,'Exchange Rates'!$B:$D,2,FALSE) * IF(UPPER(K137)="F", P137, Q137) / VLOOKUP(S$11,'Exchange Rates'!$B:$D,2,FALSE)</f>
        <v>0</v>
      </c>
      <c r="S137" s="196">
        <f xml:space="preserve"> IF(UPPER(K137)="F", P137, Q137) * VLOOKUP(S$11,'Exchange Rates'!$B:$D,2,FALSE)</f>
        <v>0</v>
      </c>
      <c r="T137" s="194"/>
      <c r="U137" s="194"/>
      <c r="V137" s="194"/>
      <c r="W137" s="194"/>
      <c r="X137" s="195"/>
      <c r="Y137" s="196">
        <f>W137*(1+X137)</f>
        <v>0</v>
      </c>
      <c r="Z137" s="196">
        <f xml:space="preserve"> IF(UPPER(T137)="F", Y137, Y137*(U137*V137))</f>
        <v>0</v>
      </c>
      <c r="AA137" s="196">
        <f>VLOOKUP(AB$12,'Exchange Rates'!$B:$D,2,FALSE) * IF(UPPER(T137)="F", Y137, Z137) / VLOOKUP(AB$11,'Exchange Rates'!$B:$D,2,FALSE)</f>
        <v>0</v>
      </c>
      <c r="AB137" s="196">
        <f xml:space="preserve"> IF(UPPER(T137)="F", Y137, Z137) * VLOOKUP(AB$11,'Exchange Rates'!$B:$D,2,FALSE)</f>
        <v>0</v>
      </c>
      <c r="AC137" s="188"/>
    </row>
    <row r="138" spans="1:29">
      <c r="A138" s="211" t="s">
        <v>28</v>
      </c>
      <c r="B138" s="194"/>
      <c r="C138" s="194"/>
      <c r="D138" s="194"/>
      <c r="E138" s="229"/>
      <c r="F138" s="195"/>
      <c r="G138" s="214"/>
      <c r="H138" s="214"/>
      <c r="I138" s="214"/>
      <c r="J138" s="214"/>
      <c r="K138" s="212"/>
      <c r="L138" s="212"/>
      <c r="M138" s="212"/>
      <c r="N138" s="212"/>
      <c r="O138" s="213"/>
      <c r="P138" s="214"/>
      <c r="Q138" s="214"/>
      <c r="R138" s="214"/>
      <c r="S138" s="214"/>
      <c r="T138" s="212"/>
      <c r="U138" s="212"/>
      <c r="V138" s="212"/>
      <c r="W138" s="212"/>
      <c r="X138" s="213"/>
      <c r="Y138" s="214"/>
      <c r="Z138" s="214"/>
      <c r="AA138" s="214"/>
      <c r="AB138" s="214"/>
      <c r="AC138" s="188"/>
    </row>
    <row r="139" spans="1:29" s="192" customFormat="1">
      <c r="A139" s="216" t="s">
        <v>86</v>
      </c>
      <c r="B139" s="189"/>
      <c r="C139" s="189"/>
      <c r="D139" s="189"/>
      <c r="E139" s="230"/>
      <c r="F139" s="217"/>
      <c r="G139" s="189"/>
      <c r="H139" s="198">
        <f>H123+H133+H137</f>
        <v>0</v>
      </c>
      <c r="I139" s="198">
        <f>I123+I133+I137</f>
        <v>0</v>
      </c>
      <c r="J139" s="198">
        <f>J123+J133+J137</f>
        <v>0</v>
      </c>
      <c r="K139" s="189"/>
      <c r="L139" s="189"/>
      <c r="M139" s="189"/>
      <c r="N139" s="189"/>
      <c r="O139" s="217"/>
      <c r="P139" s="189"/>
      <c r="Q139" s="189">
        <f>Q123+Q133+Q137</f>
        <v>0</v>
      </c>
      <c r="R139" s="189">
        <f>R123+R133+R137</f>
        <v>0</v>
      </c>
      <c r="S139" s="189">
        <f>S123+S133+S137</f>
        <v>0</v>
      </c>
      <c r="T139" s="189"/>
      <c r="U139" s="189"/>
      <c r="V139" s="189"/>
      <c r="W139" s="189"/>
      <c r="X139" s="217"/>
      <c r="Y139" s="189"/>
      <c r="Z139" s="189">
        <f>Z123+Z133+Z137</f>
        <v>0</v>
      </c>
      <c r="AA139" s="189">
        <f>AA123+AA133+AA137</f>
        <v>0</v>
      </c>
      <c r="AB139" s="189">
        <f>AB123+AB133+AB137</f>
        <v>0</v>
      </c>
      <c r="AC139" s="215"/>
    </row>
    <row r="140" spans="1:29" s="168" customForma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c r="AA140" s="268"/>
      <c r="AB140" s="268"/>
    </row>
    <row r="141" spans="1:29">
      <c r="A141" s="156"/>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c r="AB141" s="163"/>
    </row>
    <row r="142" spans="1:29"/>
    <row r="143" spans="1:29"/>
    <row r="144" spans="1:29"/>
    <row r="145"/>
    <row r="146"/>
    <row r="147"/>
    <row r="148"/>
    <row r="149"/>
  </sheetData>
  <sheetProtection algorithmName="SHA-512" hashValue="m/ocbKRM9Cz3s9AM944eJaq1fArDa2Au6uTTMeWYJd91UgP8oWajGeQZgXuBxJ1WWQdBU3qcOtd7hcpjIT2A4A==" saltValue="v5k//Q0Z8adQoeN729OVEw==" spinCount="100000" sheet="1" selectLockedCells="1"/>
  <protectedRanges>
    <protectedRange sqref="B56:D57 K56:M57 T56:V57 B96:D97 K96:M97 T96:V97 B104:D105 K104:M105 T104:V105 B113 K113 T113 B121 K121 T121 B134 K134 T134 B62:D62 B67:D68 B76:D76 B81:D82 K70:M71 T70:V71 B70:D71 K85:M86 B85:D86 T85:V86 K81:M82 K76:M76 T76:V76 T81:V82 T67:V68 K67:M68 K62:M62 T62:V62" name="Range58_1"/>
    <protectedRange sqref="B137:B138 K137:K138 T137:T138 T127:T132 K127:K132 K116:K119 K108:K111 T108:T111 T116:T119 K100:K103 T100:T103 K92:K95 K87:K90 T87:T90 T92:T95 K77:K80 K72:K75 T72:T75 T77:T80 T63:T66 K63:K66 K58:K61 T58:T61 T50:T52 K50:K52 K42:K44 T42:T44 T38:T40 K38:K40 K34:K36 T34:T36 T30:T32 K30:K32 K20:K24 T20:T24" name="Range51_1"/>
    <protectedRange sqref="I4:I5 H8:H9" name="Range49_1"/>
    <protectedRange sqref="B33:F33 B126:F126 K126:O126 T126:X126 K33:O33 B37:F37 T33:X33 C46:F46 L46:O46 U46:X46 B41:F41 B45:F45 K45:O45 T45:X45 T41:X41 K41:O41 K37:O37 T37:X37" name="Range2_1"/>
    <protectedRange sqref="K107:M107 B91:D91 K91:M91 B99:D99 K99:M99 B107:D107 T107:V107 T91:V91 T99:V99 B115:D115 C113:D113 K115:M115 L113:M113 T115:V115 U113:V113 C121:D121 L121:M121 U121:V121 B112:D112 B120:D120 K120:M120 K112:M112 T112:V112 T120:V120" name="Range21_1"/>
    <protectedRange sqref="B136:F136 K136:O136 B139:F139 K139:O139 T136:X136 T139:X139" name="Range23_1"/>
  </protectedRanges>
  <mergeCells count="91">
    <mergeCell ref="A114:AB114"/>
    <mergeCell ref="A106:AB106"/>
    <mergeCell ref="A33:G33"/>
    <mergeCell ref="A27:AB27"/>
    <mergeCell ref="A115:G115"/>
    <mergeCell ref="A107:G107"/>
    <mergeCell ref="A112:G112"/>
    <mergeCell ref="A96:G96"/>
    <mergeCell ref="A70:Q70"/>
    <mergeCell ref="R70:AB70"/>
    <mergeCell ref="A85:Q85"/>
    <mergeCell ref="R85:AB85"/>
    <mergeCell ref="A71:G71"/>
    <mergeCell ref="A84:J84"/>
    <mergeCell ref="K84:S84"/>
    <mergeCell ref="T84:AB84"/>
    <mergeCell ref="A120:G120"/>
    <mergeCell ref="A3:I3"/>
    <mergeCell ref="B5:F5"/>
    <mergeCell ref="B4:F4"/>
    <mergeCell ref="B9:F9"/>
    <mergeCell ref="B8:F8"/>
    <mergeCell ref="B7:F7"/>
    <mergeCell ref="B6:F6"/>
    <mergeCell ref="I4:K4"/>
    <mergeCell ref="I5:K5"/>
    <mergeCell ref="I7:K7"/>
    <mergeCell ref="A14:J14"/>
    <mergeCell ref="K14:S14"/>
    <mergeCell ref="A69:AB69"/>
    <mergeCell ref="A99:G99"/>
    <mergeCell ref="A104:G104"/>
    <mergeCell ref="T14:AB14"/>
    <mergeCell ref="A48:J48"/>
    <mergeCell ref="K48:S48"/>
    <mergeCell ref="T48:AB48"/>
    <mergeCell ref="K19:P19"/>
    <mergeCell ref="T19:Y19"/>
    <mergeCell ref="A17:AB17"/>
    <mergeCell ref="A18:Q18"/>
    <mergeCell ref="R18:AB18"/>
    <mergeCell ref="A28:Q28"/>
    <mergeCell ref="R28:AB28"/>
    <mergeCell ref="A19:G19"/>
    <mergeCell ref="A25:G25"/>
    <mergeCell ref="A29:G29"/>
    <mergeCell ref="A37:G37"/>
    <mergeCell ref="A81:G81"/>
    <mergeCell ref="A86:G86"/>
    <mergeCell ref="A91:G91"/>
    <mergeCell ref="A98:AB98"/>
    <mergeCell ref="A83:AB83"/>
    <mergeCell ref="A49:G49"/>
    <mergeCell ref="A53:G53"/>
    <mergeCell ref="A57:G57"/>
    <mergeCell ref="A55:AB55"/>
    <mergeCell ref="A47:AB47"/>
    <mergeCell ref="R56:AB56"/>
    <mergeCell ref="A56:Q56"/>
    <mergeCell ref="Z12:AA12"/>
    <mergeCell ref="A140:AB140"/>
    <mergeCell ref="A135:AB135"/>
    <mergeCell ref="A122:AB122"/>
    <mergeCell ref="A124:AB124"/>
    <mergeCell ref="A123:G123"/>
    <mergeCell ref="A126:G126"/>
    <mergeCell ref="A125:J125"/>
    <mergeCell ref="K125:S125"/>
    <mergeCell ref="T125:AB125"/>
    <mergeCell ref="A136:Q136"/>
    <mergeCell ref="R136:AB136"/>
    <mergeCell ref="A62:G62"/>
    <mergeCell ref="A67:G67"/>
    <mergeCell ref="A41:G41"/>
    <mergeCell ref="A45:G45"/>
    <mergeCell ref="L11:P11"/>
    <mergeCell ref="A76:G76"/>
    <mergeCell ref="A1:I1"/>
    <mergeCell ref="A2:I2"/>
    <mergeCell ref="A13:AB13"/>
    <mergeCell ref="A10:AB10"/>
    <mergeCell ref="L12:P12"/>
    <mergeCell ref="U11:Y11"/>
    <mergeCell ref="U12:Y12"/>
    <mergeCell ref="Q11:R11"/>
    <mergeCell ref="Q12:R12"/>
    <mergeCell ref="B11:F11"/>
    <mergeCell ref="B12:F12"/>
    <mergeCell ref="H11:I11"/>
    <mergeCell ref="H12:I12"/>
    <mergeCell ref="Z11:AA11"/>
  </mergeCells>
  <dataValidations count="4">
    <dataValidation type="decimal" operator="greaterThan" allowBlank="1" showErrorMessage="1" errorTitle="Please Enter a Numerical Value" error="Text is not accepted, this field will only accept numerical values, please update your input." sqref="AA121:AC121 T62:X62 AC134 P137:Q139 B25:AB26 B53:F54 B133:F134 B67:F68 G137:H139 K76:O76 T139:X139 B139:F139 K139:O139 B120:F121 B112:F113 B104:F105 Y116:Z121 B96:F97 B81:F82 R81:X82 AA81:AB82 R67:X68 AA67:AB68 T76:X76 AA53:AB54 K62:O62 R53:X54 R138:S139 I138:J139 I53:O54 B62:F62 I67:O68 B76:F76 I81:O82 I88:I90 I96:O97 I104:O105 I112:O113 I120:O121 I133:O134 G50:H54 G58:H68 I62 G72:H82 I76 G87:H90 G92:H97 G100:H105 G108:H113 G116:H121 G127:H134 P87:Q90 R96:X97 R104:X105 R112:X113 R120:X121 R133:X134 P50:Q54 P58:Q68 R62 P72:Q82 R76 P92:Q97 P100:Q105 P108:Q113 P116:Q121 P127:Q134 Y87:Z90 AA96:AB97 AA104:AB105 AA112:AB113 AA120:AB120 AA133:AB134 Y50:Z54 Y58:Z68 AA62 Y72:Z82 AA76 Y92:Z97 Y100:Z105 Y108:Z113 Y127:Z134 Y137:Z139 AA138:AB139">
      <formula1>0</formula1>
    </dataValidation>
    <dataValidation type="decimal" operator="greaterThan" allowBlank="1" showInputMessage="1" showErrorMessage="1" errorTitle="Please Enter a Numerical Value" error="Text is not accepted, this field will only accept numerical values, please update your input." sqref="K33:O33 J34:J36 J38:J40 I137:J137 J30:J32 R108:R111 I100:J103 I127:J132 I116:J119 I108:J111 K45:O46 R137 R127:R132 R116:R119 S45:X46 T41:X41 AB45:AB46 K37:O37 K41:O41 T33:X33 T37:X37 B45:F46 B33:F33 B37:F37 B41:F41 J42:J46 J87:J90 G30:I46 I50:J52 I58:J61 I63:J66 I72:J75 I77:J80 I87 I92:J95 P30:R46 R50:R52 R58:R61 R63:R66 R72:R75 R77:R80 R87:R90 R92:R95 R100:R103 Y30:AA46 AA50:AA52 AA58:AA61 AA63:AA66 AA72:AA75 AA77:AA80 AA87:AA90 AA92:AA95 AA100:AA103 AA108:AA111 AA116:AA119 AA127:AA132 AA137">
      <formula1>0</formula1>
    </dataValidation>
    <dataValidation type="decimal" operator="greaterThanOrEqual" allowBlank="1" showErrorMessage="1" errorTitle="Please Enter a Numerical Value" error="Text is not accepted, this field will only accept numerical values, please update your input." sqref="K30:O32 C137:F138 K137:O138 T137:X138 K116:O119 K108:O111 K100:O103 K92:O95 K87:O90 K77:O80 K72:O75 K63:O66 K58:O61 K50:O52 K42:O44 K38:O40 K34:O36 S137 C63:F66 C116:F119 C108:F111 C30:F32 C34:F36 C38:F40 C127:F132 C42:F44 C50:F52 C58:F61 C72:F75 C77:F80 C87:F90 C92:F95 C100:F103 K127:O132 AB137 S30:X32 S34:X36 S38:X40 S42:X44 S50:X52 S58:X61 S63:X66 S72:X75 S77:X80 S87:X90 S92:X95 S100:X103 S108:X111 S116:X119 C20:AB24 AB30:AB32 AB34:AB36 AB38:AB40 AB42:AB44 AB50:AB52 AB58:AB61 AB63:AB66 AB72:AB75 AB77:AB80 AB87:AB90 AB92:AB95 AB100:AB103 AB108:AB111 AB116:AB119 AB127:AB132 S127:X132">
      <formula1>0</formula1>
    </dataValidation>
    <dataValidation operator="greaterThanOrEqual" allowBlank="1" showErrorMessage="1" errorTitle="Please Enter a Numerical Value" error="Text is not accepted, this field will only accept numerical values, please update your input." sqref="B137:B138 B116:B119 B20:B24 B30:B32 B34:B36 B38:B40 B42:B44 B50:B52 B58:B61 B63:B66 B72:B75 B77:B80 B87:B90 B92:B95 B100:B103 B108:B111 B127:B132"/>
  </dataValidations>
  <pageMargins left="0.25" right="0.25" top="0.75" bottom="0.75" header="0.3" footer="0.3"/>
  <pageSetup paperSize="9" scale="31" fitToHeight="0" orientation="landscape" horizontalDpi="300" verticalDpi="300" r:id="rId1"/>
  <ignoredErrors>
    <ignoredError sqref="H70:I71 H91:I91 Q91:R91 Z91:AA91 B49:I49"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Rates'!$B$8:$B$115</xm:f>
          </x14:formula1>
          <xm:sqref>J11:J12 S11:S12 AB11:AB12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showGridLines="0" workbookViewId="0">
      <selection activeCell="B5" sqref="B5"/>
    </sheetView>
  </sheetViews>
  <sheetFormatPr defaultColWidth="8.85546875" defaultRowHeight="12.75"/>
  <cols>
    <col min="1" max="1" width="18" style="151" customWidth="1"/>
    <col min="2" max="2" width="18.7109375" style="151" customWidth="1"/>
    <col min="3" max="16384" width="8.85546875" style="151"/>
  </cols>
  <sheetData>
    <row r="1" spans="1:2">
      <c r="A1" s="150" t="s">
        <v>234</v>
      </c>
      <c r="B1" s="150" t="s">
        <v>235</v>
      </c>
    </row>
    <row r="2" spans="1:2">
      <c r="A2" s="151" t="s">
        <v>236</v>
      </c>
      <c r="B2" s="151" t="s">
        <v>237</v>
      </c>
    </row>
    <row r="3" spans="1:2">
      <c r="A3" s="151" t="s">
        <v>238</v>
      </c>
      <c r="B3" s="151" t="s">
        <v>239</v>
      </c>
    </row>
    <row r="4" spans="1:2">
      <c r="A4" s="151" t="s">
        <v>240</v>
      </c>
      <c r="B4" s="151" t="s">
        <v>241</v>
      </c>
    </row>
    <row r="5" spans="1:2">
      <c r="A5" s="151" t="s">
        <v>242</v>
      </c>
      <c r="B5" s="151" t="s">
        <v>243</v>
      </c>
    </row>
    <row r="9" spans="1:2">
      <c r="A9" s="150" t="s">
        <v>244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Exchange Rates</vt:lpstr>
      <vt:lpstr>Summary</vt:lpstr>
      <vt:lpstr>Bid Details</vt:lpstr>
      <vt:lpstr>Properties</vt:lpstr>
      <vt:lpstr>AgencyCurrency</vt:lpstr>
      <vt:lpstr>DigitalCurrency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Bell</dc:creator>
  <cp:lastModifiedBy>Miklas, Ewelina</cp:lastModifiedBy>
  <cp:lastPrinted>2015-05-05T11:13:56Z</cp:lastPrinted>
  <dcterms:created xsi:type="dcterms:W3CDTF">2015-03-24T17:17:20Z</dcterms:created>
  <dcterms:modified xsi:type="dcterms:W3CDTF">2018-01-18T11:46:58Z</dcterms:modified>
</cp:coreProperties>
</file>