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showInkAnnotation="0" codeName="ThisWorkbook"/>
  <mc:AlternateContent xmlns:mc="http://schemas.openxmlformats.org/markup-compatibility/2006">
    <mc:Choice Requires="x15">
      <x15ac:absPath xmlns:x15ac="http://schemas.microsoft.com/office/spreadsheetml/2010/11/ac" url="C:\Users\miklas.e\Box Sync\CCSW\AdCost\AdCost Renewal\Budget forms\corrected detailed budget forms\"/>
    </mc:Choice>
  </mc:AlternateContent>
  <workbookProtection workbookAlgorithmName="SHA-512" workbookHashValue="nL1yVotEQ0pglw8TsFsifKvGeyvg9LklFDrUAQzEWTudVrRQFSTiMYvBc+popn8xZC6ACbuWM/FL7Ib/edbN9A==" workbookSaltValue="KrN9H4TPN7OyoYAgESv55g==" workbookSpinCount="100000" lockStructure="1"/>
  <bookViews>
    <workbookView xWindow="0" yWindow="0" windowWidth="19845" windowHeight="6105" firstSheet="1" activeTab="8"/>
  </bookViews>
  <sheets>
    <sheet name="Exchange Rates" sheetId="1" r:id="rId1"/>
    <sheet name="Summary" sheetId="11" r:id="rId2"/>
    <sheet name="Bid Details - Production" sheetId="4" r:id="rId3"/>
    <sheet name="MDL Going to" sheetId="7" state="veryHidden" r:id="rId4"/>
    <sheet name="MDL Currency" sheetId="8" state="veryHidden" r:id="rId5"/>
    <sheet name="MDLMenuExtras" sheetId="9" state="veryHidden" r:id="rId6"/>
    <sheet name="MDLBid" sheetId="10" state="veryHidden" r:id="rId7"/>
    <sheet name="Bid Details - Post Production" sheetId="12" r:id="rId8"/>
    <sheet name="Bid Details - Agency" sheetId="13" r:id="rId9"/>
    <sheet name="Properties" sheetId="14" state="hidden" r:id="rId10"/>
  </sheets>
  <definedNames>
    <definedName name="_xlnm._FilterDatabase" localSheetId="2" hidden="1">'Bid Details - Production'!$N$12:$N$663</definedName>
    <definedName name="_xlnm._FilterDatabase" localSheetId="0" hidden="1">'Exchange Rates'!$A$10:$P$129</definedName>
    <definedName name="AgencyCurrency">Summary!$J$8</definedName>
    <definedName name="PostCurrency">Summary!$J$10</definedName>
    <definedName name="ProductionCurrency">Summary!$J$9</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156" i="13" l="1"/>
  <c r="P157" i="13"/>
  <c r="P158" i="13"/>
  <c r="P159" i="13"/>
  <c r="P160" i="13"/>
  <c r="P161" i="13"/>
  <c r="P162" i="13"/>
  <c r="P155" i="13"/>
  <c r="P151" i="13"/>
  <c r="P150" i="13"/>
  <c r="P127" i="13"/>
  <c r="P128" i="13"/>
  <c r="P129" i="13"/>
  <c r="P130" i="13"/>
  <c r="P131" i="13"/>
  <c r="P132" i="13"/>
  <c r="P133" i="13"/>
  <c r="P126" i="13"/>
  <c r="P114" i="13"/>
  <c r="P115" i="13"/>
  <c r="P116" i="13"/>
  <c r="P117" i="13"/>
  <c r="P118" i="13"/>
  <c r="P119" i="13"/>
  <c r="P120" i="13"/>
  <c r="P121" i="13"/>
  <c r="P113" i="13"/>
  <c r="P103" i="13"/>
  <c r="P104" i="13"/>
  <c r="P105" i="13"/>
  <c r="P106" i="13"/>
  <c r="P107" i="13"/>
  <c r="P108" i="13"/>
  <c r="P102" i="13"/>
  <c r="P96" i="13"/>
  <c r="P97" i="13"/>
  <c r="P95" i="13"/>
  <c r="P88" i="13"/>
  <c r="P543" i="4"/>
  <c r="P544" i="4"/>
  <c r="P519" i="4"/>
  <c r="P520" i="4"/>
  <c r="P521" i="4"/>
  <c r="P522" i="4"/>
  <c r="P523" i="4"/>
  <c r="P524" i="4"/>
  <c r="P525" i="4"/>
  <c r="P526" i="4"/>
  <c r="P527" i="4"/>
  <c r="P528" i="4"/>
  <c r="P517" i="4"/>
  <c r="P508" i="4"/>
  <c r="P509" i="4"/>
  <c r="P510" i="4"/>
  <c r="P511" i="4"/>
  <c r="P503" i="4"/>
  <c r="P488" i="4"/>
  <c r="P489" i="4"/>
  <c r="P490" i="4"/>
  <c r="P491" i="4"/>
  <c r="P492" i="4"/>
  <c r="P493" i="4"/>
  <c r="P494" i="4"/>
  <c r="P495" i="4"/>
  <c r="P496" i="4"/>
  <c r="P497" i="4"/>
  <c r="P487" i="4"/>
  <c r="P469" i="4"/>
  <c r="P470" i="4"/>
  <c r="P471" i="4"/>
  <c r="P472" i="4"/>
  <c r="P473" i="4"/>
  <c r="P474" i="4"/>
  <c r="P475" i="4"/>
  <c r="P476" i="4"/>
  <c r="P477" i="4"/>
  <c r="P478" i="4"/>
  <c r="P468" i="4"/>
  <c r="P456" i="4"/>
  <c r="P457" i="4"/>
  <c r="P458" i="4"/>
  <c r="P459" i="4"/>
  <c r="P460" i="4"/>
  <c r="P461" i="4"/>
  <c r="P462" i="4"/>
  <c r="P463" i="4"/>
  <c r="P432" i="4"/>
  <c r="P433" i="4"/>
  <c r="P434" i="4"/>
  <c r="P435" i="4"/>
  <c r="P436" i="4"/>
  <c r="P437" i="4"/>
  <c r="P438" i="4"/>
  <c r="P439" i="4"/>
  <c r="P440" i="4"/>
  <c r="P441" i="4"/>
  <c r="P442" i="4"/>
  <c r="P443" i="4"/>
  <c r="P444" i="4"/>
  <c r="P445" i="4"/>
  <c r="P414" i="4"/>
  <c r="P415" i="4"/>
  <c r="P416" i="4"/>
  <c r="P417" i="4"/>
  <c r="P418" i="4"/>
  <c r="P419" i="4"/>
  <c r="P420" i="4"/>
  <c r="P421" i="4"/>
  <c r="P422" i="4"/>
  <c r="P423" i="4"/>
  <c r="P424" i="4"/>
  <c r="P394" i="4"/>
  <c r="P395" i="4"/>
  <c r="P396" i="4"/>
  <c r="P397" i="4"/>
  <c r="P398" i="4"/>
  <c r="P393" i="4"/>
  <c r="P383" i="4"/>
  <c r="P384" i="4"/>
  <c r="P385" i="4"/>
  <c r="P386" i="4"/>
  <c r="P382" i="4"/>
  <c r="P367" i="4"/>
  <c r="P368" i="4"/>
  <c r="P369" i="4"/>
  <c r="P370" i="4"/>
  <c r="P371" i="4"/>
  <c r="P372" i="4"/>
  <c r="P374" i="4"/>
  <c r="P375" i="4"/>
  <c r="P376" i="4"/>
  <c r="P377" i="4"/>
  <c r="P366" i="4"/>
  <c r="P354" i="4"/>
  <c r="P355" i="4"/>
  <c r="P356" i="4"/>
  <c r="P357" i="4"/>
  <c r="P358" i="4"/>
  <c r="P359" i="4"/>
  <c r="P360" i="4"/>
  <c r="P361" i="4"/>
  <c r="P352" i="4"/>
  <c r="P334" i="4"/>
  <c r="P335" i="4"/>
  <c r="P336" i="4"/>
  <c r="P337" i="4"/>
  <c r="P338" i="4"/>
  <c r="P339" i="4"/>
  <c r="P340" i="4"/>
  <c r="P341" i="4"/>
  <c r="P312" i="4"/>
  <c r="P313" i="4"/>
  <c r="P316" i="4"/>
  <c r="P317" i="4"/>
  <c r="P318" i="4"/>
  <c r="P319" i="4"/>
  <c r="P320" i="4"/>
  <c r="P321" i="4"/>
  <c r="P322" i="4"/>
  <c r="P323" i="4"/>
  <c r="P324" i="4"/>
  <c r="P299" i="4"/>
  <c r="P300" i="4"/>
  <c r="P301" i="4"/>
  <c r="P302" i="4"/>
  <c r="P303" i="4"/>
  <c r="P304" i="4"/>
  <c r="P281" i="4"/>
  <c r="P263" i="4"/>
  <c r="P264" i="4"/>
  <c r="P266" i="4"/>
  <c r="P267" i="4"/>
  <c r="P268" i="4"/>
  <c r="P269" i="4"/>
  <c r="P270" i="4"/>
  <c r="P253" i="4"/>
  <c r="P254" i="4"/>
  <c r="P257" i="4"/>
  <c r="P252" i="4"/>
  <c r="P237" i="4"/>
  <c r="P238" i="4"/>
  <c r="P239" i="4"/>
  <c r="P240" i="4"/>
  <c r="P241" i="4"/>
  <c r="P242" i="4"/>
  <c r="P243" i="4"/>
  <c r="P244" i="4"/>
  <c r="P245" i="4"/>
  <c r="P246" i="4"/>
  <c r="P247" i="4"/>
  <c r="P230" i="4"/>
  <c r="P220" i="4"/>
  <c r="P221" i="4"/>
  <c r="P222" i="4"/>
  <c r="P223" i="4"/>
  <c r="P194" i="4"/>
  <c r="P195" i="4"/>
  <c r="P196" i="4"/>
  <c r="P197" i="4"/>
  <c r="P198" i="4"/>
  <c r="P199" i="4"/>
  <c r="P200" i="4"/>
  <c r="P201" i="4"/>
  <c r="P202" i="4"/>
  <c r="P179" i="4"/>
  <c r="P187" i="4"/>
  <c r="P188" i="4"/>
  <c r="P178" i="4"/>
  <c r="P172" i="4"/>
  <c r="P173" i="4"/>
  <c r="P161" i="4"/>
  <c r="P162" i="4"/>
  <c r="P163" i="4"/>
  <c r="P164" i="4"/>
  <c r="P150" i="4"/>
  <c r="P151" i="4"/>
  <c r="P152" i="4"/>
  <c r="P139" i="4"/>
  <c r="P126" i="4"/>
  <c r="P127" i="4"/>
  <c r="P128" i="4"/>
  <c r="P129" i="4"/>
  <c r="P119" i="4"/>
  <c r="P120" i="4"/>
  <c r="P104" i="4"/>
  <c r="P105" i="4"/>
  <c r="P106" i="4"/>
  <c r="P107" i="4"/>
  <c r="P108" i="4"/>
  <c r="P109" i="4"/>
  <c r="P110" i="4"/>
  <c r="P103" i="4"/>
  <c r="O26" i="4"/>
  <c r="P26" i="4" s="1"/>
  <c r="O103" i="4"/>
  <c r="O104" i="4"/>
  <c r="O105" i="4"/>
  <c r="O106" i="4"/>
  <c r="O107" i="4"/>
  <c r="O108" i="4"/>
  <c r="O109" i="4"/>
  <c r="O110" i="4"/>
  <c r="N111" i="4"/>
  <c r="N104" i="4"/>
  <c r="N105" i="4"/>
  <c r="N106" i="4"/>
  <c r="N107" i="4"/>
  <c r="N108" i="4"/>
  <c r="N109" i="4"/>
  <c r="N110" i="4"/>
  <c r="N103" i="4"/>
  <c r="K106" i="4"/>
  <c r="K111" i="4"/>
  <c r="D112" i="4"/>
  <c r="K104" i="4"/>
  <c r="K105" i="4"/>
  <c r="K107" i="4"/>
  <c r="K108" i="4"/>
  <c r="K109" i="4"/>
  <c r="K110" i="4"/>
  <c r="K103" i="4"/>
  <c r="K97" i="4"/>
  <c r="P87" i="4"/>
  <c r="P88" i="4"/>
  <c r="P89" i="4"/>
  <c r="P90" i="4"/>
  <c r="P91" i="4"/>
  <c r="P92" i="4"/>
  <c r="P93" i="4"/>
  <c r="P94" i="4"/>
  <c r="P95" i="4"/>
  <c r="P96" i="4"/>
  <c r="P97" i="4"/>
  <c r="P72" i="4"/>
  <c r="P73" i="4"/>
  <c r="P47" i="4"/>
  <c r="P48" i="4"/>
  <c r="P49" i="4"/>
  <c r="P37" i="4"/>
  <c r="P38" i="4"/>
  <c r="K36" i="12" l="1"/>
  <c r="K37" i="12"/>
  <c r="N37" i="12" s="1"/>
  <c r="K38" i="12"/>
  <c r="N38" i="12"/>
  <c r="K39" i="12"/>
  <c r="N39" i="12" s="1"/>
  <c r="K40" i="12"/>
  <c r="N40" i="12" s="1"/>
  <c r="K41" i="12"/>
  <c r="N41" i="12" s="1"/>
  <c r="K42" i="12"/>
  <c r="N42" i="12"/>
  <c r="K43" i="12"/>
  <c r="N43" i="12" s="1"/>
  <c r="K44" i="12"/>
  <c r="N44" i="12"/>
  <c r="K45" i="12"/>
  <c r="N45" i="12" s="1"/>
  <c r="K46" i="12"/>
  <c r="N46" i="12"/>
  <c r="K47" i="12"/>
  <c r="N47" i="12" s="1"/>
  <c r="K48" i="12"/>
  <c r="N48" i="12" s="1"/>
  <c r="K49" i="12"/>
  <c r="N49" i="12" s="1"/>
  <c r="K50" i="12"/>
  <c r="N50" i="12"/>
  <c r="K51" i="12"/>
  <c r="N51" i="12" s="1"/>
  <c r="K52" i="12"/>
  <c r="N52" i="12"/>
  <c r="K53" i="12"/>
  <c r="N53" i="12" s="1"/>
  <c r="K54" i="12"/>
  <c r="N54" i="12"/>
  <c r="K55" i="12"/>
  <c r="N55" i="12" s="1"/>
  <c r="K60" i="12"/>
  <c r="K91" i="12"/>
  <c r="K80" i="12"/>
  <c r="K22" i="12"/>
  <c r="K23" i="12"/>
  <c r="K24" i="12"/>
  <c r="K25" i="12"/>
  <c r="K26" i="12"/>
  <c r="K27" i="12"/>
  <c r="K28" i="12"/>
  <c r="K29" i="12"/>
  <c r="K30" i="12"/>
  <c r="K31" i="12"/>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O96" i="12"/>
  <c r="P96" i="12" s="1"/>
  <c r="O95" i="12"/>
  <c r="P95" i="12" s="1"/>
  <c r="O94" i="12"/>
  <c r="P94" i="12" s="1"/>
  <c r="O92" i="12"/>
  <c r="P92" i="12" s="1"/>
  <c r="N91" i="12"/>
  <c r="O86" i="12"/>
  <c r="P86" i="12" s="1"/>
  <c r="O85" i="12"/>
  <c r="P85" i="12" s="1"/>
  <c r="O84" i="12"/>
  <c r="P84" i="12" s="1"/>
  <c r="O83" i="12"/>
  <c r="P83" i="12" s="1"/>
  <c r="O82" i="12"/>
  <c r="P82" i="12" s="1"/>
  <c r="O81" i="12"/>
  <c r="P81" i="12" s="1"/>
  <c r="O80" i="12"/>
  <c r="P80" i="12" s="1"/>
  <c r="O75" i="12"/>
  <c r="P75" i="12" s="1"/>
  <c r="O74" i="12"/>
  <c r="P74" i="12" s="1"/>
  <c r="O72" i="12"/>
  <c r="P72" i="12" s="1"/>
  <c r="O71" i="12"/>
  <c r="P71" i="12" s="1"/>
  <c r="O70" i="12"/>
  <c r="P70" i="12" s="1"/>
  <c r="O69" i="12"/>
  <c r="O68" i="12"/>
  <c r="P68" i="12" s="1"/>
  <c r="O67" i="12"/>
  <c r="P67" i="12" s="1"/>
  <c r="O66" i="12"/>
  <c r="O64" i="12"/>
  <c r="P64" i="12" s="1"/>
  <c r="O63" i="12"/>
  <c r="P63" i="12" s="1"/>
  <c r="O62" i="12"/>
  <c r="O61" i="12"/>
  <c r="P61" i="12" s="1"/>
  <c r="O60" i="12"/>
  <c r="O55" i="12"/>
  <c r="P55" i="12" s="1"/>
  <c r="O54" i="12"/>
  <c r="P54" i="12" s="1"/>
  <c r="O53" i="12"/>
  <c r="P53" i="12" s="1"/>
  <c r="O52" i="12"/>
  <c r="P52" i="12" s="1"/>
  <c r="O51" i="12"/>
  <c r="P51" i="12" s="1"/>
  <c r="O48" i="12"/>
  <c r="P48" i="12" s="1"/>
  <c r="O47" i="12"/>
  <c r="P47" i="12" s="1"/>
  <c r="O46" i="12"/>
  <c r="P46" i="12" s="1"/>
  <c r="O45" i="12"/>
  <c r="P45" i="12" s="1"/>
  <c r="O44" i="12"/>
  <c r="P44" i="12" s="1"/>
  <c r="O43" i="12"/>
  <c r="P43" i="12" s="1"/>
  <c r="O42" i="12"/>
  <c r="P42" i="12" s="1"/>
  <c r="O40" i="12"/>
  <c r="P40" i="12" s="1"/>
  <c r="O39" i="12"/>
  <c r="P39" i="12" s="1"/>
  <c r="O38" i="12"/>
  <c r="P38" i="12" s="1"/>
  <c r="O37" i="12"/>
  <c r="P37" i="12" s="1"/>
  <c r="L398" i="4"/>
  <c r="O398" i="4" s="1"/>
  <c r="L397" i="4"/>
  <c r="O397" i="4" s="1"/>
  <c r="L396" i="4"/>
  <c r="O396" i="4" s="1"/>
  <c r="L395" i="4"/>
  <c r="O395" i="4" s="1"/>
  <c r="L394" i="4"/>
  <c r="O394" i="4" s="1"/>
  <c r="L393" i="4"/>
  <c r="O393" i="4" s="1"/>
  <c r="D18" i="4"/>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8" i="1"/>
  <c r="E8" i="1"/>
  <c r="H59" i="11"/>
  <c r="K394" i="4"/>
  <c r="Q3" i="12"/>
  <c r="A5" i="1"/>
  <c r="J8" i="11"/>
  <c r="J9" i="11"/>
  <c r="J10" i="11"/>
  <c r="H31" i="11"/>
  <c r="H58" i="11"/>
  <c r="I64" i="11"/>
  <c r="I61" i="11"/>
  <c r="H61" i="11"/>
  <c r="I58" i="11"/>
  <c r="I53" i="11"/>
  <c r="I50" i="11"/>
  <c r="H50" i="11"/>
  <c r="I47" i="11"/>
  <c r="H47" i="11"/>
  <c r="I39" i="11"/>
  <c r="H39" i="11"/>
  <c r="I31" i="11"/>
  <c r="H17" i="11"/>
  <c r="I17" i="11"/>
  <c r="A3" i="1"/>
  <c r="K86" i="13"/>
  <c r="N86" i="13" s="1"/>
  <c r="K102" i="13"/>
  <c r="N102" i="13"/>
  <c r="K126" i="13"/>
  <c r="N126" i="13" s="1"/>
  <c r="K95" i="13"/>
  <c r="N95" i="13" s="1"/>
  <c r="K75" i="13"/>
  <c r="N75" i="13"/>
  <c r="K17" i="13"/>
  <c r="N17" i="13" s="1"/>
  <c r="K34" i="13"/>
  <c r="N34" i="13" s="1"/>
  <c r="K54" i="13"/>
  <c r="N54" i="13" s="1"/>
  <c r="D14" i="12"/>
  <c r="O3" i="4" s="1"/>
  <c r="S101" i="4"/>
  <c r="V101" i="4"/>
  <c r="X101" i="4"/>
  <c r="S114" i="4"/>
  <c r="N388" i="4"/>
  <c r="O151" i="13"/>
  <c r="N325" i="4"/>
  <c r="O150" i="13" s="1"/>
  <c r="N342" i="4"/>
  <c r="N387" i="4"/>
  <c r="K534" i="4"/>
  <c r="K535" i="4"/>
  <c r="N535" i="4" s="1"/>
  <c r="K536" i="4"/>
  <c r="N536" i="4" s="1"/>
  <c r="K537" i="4"/>
  <c r="K538" i="4"/>
  <c r="K539" i="4"/>
  <c r="N539" i="4" s="1"/>
  <c r="K540" i="4"/>
  <c r="N540" i="4" s="1"/>
  <c r="K541" i="4"/>
  <c r="K542" i="4"/>
  <c r="N542" i="4" s="1"/>
  <c r="K543" i="4"/>
  <c r="N543" i="4" s="1"/>
  <c r="K544" i="4"/>
  <c r="N544" i="4" s="1"/>
  <c r="K517" i="4"/>
  <c r="K518" i="4"/>
  <c r="K519" i="4"/>
  <c r="K520" i="4"/>
  <c r="K521" i="4"/>
  <c r="K522" i="4"/>
  <c r="N522" i="4" s="1"/>
  <c r="K523" i="4"/>
  <c r="K524" i="4"/>
  <c r="N524" i="4" s="1"/>
  <c r="K525" i="4"/>
  <c r="K526" i="4"/>
  <c r="N526" i="4" s="1"/>
  <c r="K527" i="4"/>
  <c r="N527" i="4" s="1"/>
  <c r="K528" i="4"/>
  <c r="K503" i="4"/>
  <c r="N503" i="4" s="1"/>
  <c r="K504" i="4"/>
  <c r="K505" i="4"/>
  <c r="N505" i="4" s="1"/>
  <c r="K506" i="4"/>
  <c r="K507" i="4"/>
  <c r="K508" i="4"/>
  <c r="N508" i="4" s="1"/>
  <c r="K509" i="4"/>
  <c r="K510" i="4"/>
  <c r="K511" i="4"/>
  <c r="K487" i="4"/>
  <c r="K488" i="4"/>
  <c r="K489" i="4"/>
  <c r="K490" i="4"/>
  <c r="N490" i="4" s="1"/>
  <c r="K491" i="4"/>
  <c r="K492" i="4"/>
  <c r="N492" i="4" s="1"/>
  <c r="K493" i="4"/>
  <c r="K494" i="4"/>
  <c r="K495" i="4"/>
  <c r="N495" i="4" s="1"/>
  <c r="K496" i="4"/>
  <c r="N496" i="4" s="1"/>
  <c r="K497" i="4"/>
  <c r="N497" i="4" s="1"/>
  <c r="K455" i="4"/>
  <c r="K456" i="4"/>
  <c r="K457" i="4"/>
  <c r="K458" i="4"/>
  <c r="K459" i="4"/>
  <c r="N459" i="4" s="1"/>
  <c r="K460" i="4"/>
  <c r="K461" i="4"/>
  <c r="N461" i="4" s="1"/>
  <c r="K462" i="4"/>
  <c r="K463" i="4"/>
  <c r="K468" i="4"/>
  <c r="N468" i="4" s="1"/>
  <c r="K469" i="4"/>
  <c r="K470" i="4"/>
  <c r="K471" i="4"/>
  <c r="N471" i="4" s="1"/>
  <c r="K472" i="4"/>
  <c r="K473" i="4"/>
  <c r="N473" i="4" s="1"/>
  <c r="K474" i="4"/>
  <c r="N474" i="4" s="1"/>
  <c r="K475" i="4"/>
  <c r="N475" i="4" s="1"/>
  <c r="K476" i="4"/>
  <c r="K477" i="4"/>
  <c r="N477" i="4" s="1"/>
  <c r="K478" i="4"/>
  <c r="N478" i="4" s="1"/>
  <c r="K408" i="4"/>
  <c r="K409" i="4"/>
  <c r="S409" i="4" s="1"/>
  <c r="K410" i="4"/>
  <c r="K411" i="4"/>
  <c r="N411" i="4" s="1"/>
  <c r="K412" i="4"/>
  <c r="N412" i="4" s="1"/>
  <c r="K413" i="4"/>
  <c r="N413" i="4" s="1"/>
  <c r="K414" i="4"/>
  <c r="K415" i="4"/>
  <c r="N415" i="4" s="1"/>
  <c r="K416" i="4"/>
  <c r="K417" i="4"/>
  <c r="N417" i="4" s="1"/>
  <c r="K418" i="4"/>
  <c r="S418" i="4" s="1"/>
  <c r="K419" i="4"/>
  <c r="S419" i="4" s="1"/>
  <c r="K420" i="4"/>
  <c r="K421" i="4"/>
  <c r="N421" i="4" s="1"/>
  <c r="K422" i="4"/>
  <c r="K423" i="4"/>
  <c r="N423" i="4" s="1"/>
  <c r="K424" i="4"/>
  <c r="N424" i="4" s="1"/>
  <c r="K429" i="4"/>
  <c r="K430" i="4"/>
  <c r="N430" i="4" s="1"/>
  <c r="K431" i="4"/>
  <c r="K432" i="4"/>
  <c r="N432" i="4" s="1"/>
  <c r="K433" i="4"/>
  <c r="N433" i="4" s="1"/>
  <c r="K434" i="4"/>
  <c r="N434" i="4" s="1"/>
  <c r="K435" i="4"/>
  <c r="N435" i="4" s="1"/>
  <c r="K436" i="4"/>
  <c r="N436" i="4" s="1"/>
  <c r="K437" i="4"/>
  <c r="N437" i="4" s="1"/>
  <c r="K438" i="4"/>
  <c r="K439" i="4"/>
  <c r="N439" i="4" s="1"/>
  <c r="K440" i="4"/>
  <c r="N440" i="4" s="1"/>
  <c r="K441" i="4"/>
  <c r="N441" i="4" s="1"/>
  <c r="K442" i="4"/>
  <c r="N442" i="4" s="1"/>
  <c r="K443" i="4"/>
  <c r="K444" i="4"/>
  <c r="N444" i="4" s="1"/>
  <c r="K445" i="4"/>
  <c r="K352" i="4"/>
  <c r="K353" i="4"/>
  <c r="K354" i="4"/>
  <c r="K355" i="4"/>
  <c r="N355" i="4" s="1"/>
  <c r="K356" i="4"/>
  <c r="N356" i="4" s="1"/>
  <c r="K357" i="4"/>
  <c r="N357" i="4" s="1"/>
  <c r="K358" i="4"/>
  <c r="N358" i="4" s="1"/>
  <c r="K359" i="4"/>
  <c r="K360" i="4"/>
  <c r="N360" i="4" s="1"/>
  <c r="K361" i="4"/>
  <c r="N361" i="4" s="1"/>
  <c r="K366" i="4"/>
  <c r="N366" i="4" s="1"/>
  <c r="K367" i="4"/>
  <c r="N367" i="4" s="1"/>
  <c r="K368" i="4"/>
  <c r="N368" i="4" s="1"/>
  <c r="K369" i="4"/>
  <c r="N369" i="4" s="1"/>
  <c r="K370" i="4"/>
  <c r="K371" i="4"/>
  <c r="K372" i="4"/>
  <c r="N372" i="4" s="1"/>
  <c r="K373" i="4"/>
  <c r="K374" i="4"/>
  <c r="N374" i="4" s="1"/>
  <c r="K375" i="4"/>
  <c r="K376" i="4"/>
  <c r="N376" i="4" s="1"/>
  <c r="K377" i="4"/>
  <c r="K382" i="4"/>
  <c r="N382" i="4" s="1"/>
  <c r="K383" i="4"/>
  <c r="K384" i="4"/>
  <c r="K385" i="4"/>
  <c r="N385" i="4" s="1"/>
  <c r="K386" i="4"/>
  <c r="K393" i="4"/>
  <c r="N393" i="4" s="1"/>
  <c r="N394" i="4"/>
  <c r="K395" i="4"/>
  <c r="N395" i="4" s="1"/>
  <c r="K396" i="4"/>
  <c r="N396" i="4" s="1"/>
  <c r="K397" i="4"/>
  <c r="K398" i="4"/>
  <c r="N398" i="4" s="1"/>
  <c r="K291" i="4"/>
  <c r="N291" i="4" s="1"/>
  <c r="K292" i="4"/>
  <c r="N292" i="4" s="1"/>
  <c r="K293" i="4"/>
  <c r="K294" i="4"/>
  <c r="N294" i="4" s="1"/>
  <c r="K295" i="4"/>
  <c r="N295" i="4" s="1"/>
  <c r="K296" i="4"/>
  <c r="K297" i="4"/>
  <c r="K298" i="4"/>
  <c r="K299" i="4"/>
  <c r="K300" i="4"/>
  <c r="N300" i="4" s="1"/>
  <c r="K301" i="4"/>
  <c r="K302" i="4"/>
  <c r="K303" i="4"/>
  <c r="K304" i="4"/>
  <c r="N304" i="4" s="1"/>
  <c r="K309" i="4"/>
  <c r="N309" i="4" s="1"/>
  <c r="K310" i="4"/>
  <c r="N310" i="4" s="1"/>
  <c r="K311" i="4"/>
  <c r="K312" i="4"/>
  <c r="K313" i="4"/>
  <c r="K314" i="4"/>
  <c r="K315" i="4"/>
  <c r="K316" i="4"/>
  <c r="N316" i="4" s="1"/>
  <c r="K317" i="4"/>
  <c r="K318" i="4"/>
  <c r="N318" i="4" s="1"/>
  <c r="K319" i="4"/>
  <c r="K320" i="4"/>
  <c r="N320" i="4" s="1"/>
  <c r="K321" i="4"/>
  <c r="K322" i="4"/>
  <c r="N322" i="4" s="1"/>
  <c r="K323" i="4"/>
  <c r="K324" i="4"/>
  <c r="K330" i="4"/>
  <c r="K331" i="4"/>
  <c r="K332" i="4"/>
  <c r="N332" i="4" s="1"/>
  <c r="K333" i="4"/>
  <c r="K334" i="4"/>
  <c r="K335" i="4"/>
  <c r="K336" i="4"/>
  <c r="N336" i="4" s="1"/>
  <c r="K337" i="4"/>
  <c r="K338" i="4"/>
  <c r="K339" i="4"/>
  <c r="K340" i="4"/>
  <c r="K341" i="4"/>
  <c r="N341" i="4" s="1"/>
  <c r="K230" i="4"/>
  <c r="N230" i="4" s="1"/>
  <c r="K231" i="4"/>
  <c r="N231" i="4" s="1"/>
  <c r="K232" i="4"/>
  <c r="N232" i="4" s="1"/>
  <c r="K233" i="4"/>
  <c r="K234" i="4"/>
  <c r="N234" i="4" s="1"/>
  <c r="K235" i="4"/>
  <c r="N235" i="4" s="1"/>
  <c r="K236" i="4"/>
  <c r="K237" i="4"/>
  <c r="K238" i="4"/>
  <c r="K239" i="4"/>
  <c r="K240" i="4"/>
  <c r="N240" i="4" s="1"/>
  <c r="K241" i="4"/>
  <c r="K242" i="4"/>
  <c r="K243" i="4"/>
  <c r="N243" i="4" s="1"/>
  <c r="K244" i="4"/>
  <c r="K245" i="4"/>
  <c r="K246" i="4"/>
  <c r="K247" i="4"/>
  <c r="N247" i="4" s="1"/>
  <c r="K252" i="4"/>
  <c r="K253" i="4"/>
  <c r="N253" i="4" s="1"/>
  <c r="K254" i="4"/>
  <c r="K255" i="4"/>
  <c r="K256" i="4"/>
  <c r="K257" i="4"/>
  <c r="K262" i="4"/>
  <c r="K263" i="4"/>
  <c r="N263" i="4" s="1"/>
  <c r="K264" i="4"/>
  <c r="N264" i="4" s="1"/>
  <c r="K265" i="4"/>
  <c r="K266" i="4"/>
  <c r="K267" i="4"/>
  <c r="N267" i="4" s="1"/>
  <c r="K268" i="4"/>
  <c r="K269" i="4"/>
  <c r="N269" i="4" s="1"/>
  <c r="K270" i="4"/>
  <c r="K275" i="4"/>
  <c r="K276" i="4"/>
  <c r="N276" i="4" s="1"/>
  <c r="K277" i="4"/>
  <c r="N277" i="4" s="1"/>
  <c r="K278" i="4"/>
  <c r="N278" i="4" s="1"/>
  <c r="K279" i="4"/>
  <c r="N279" i="4" s="1"/>
  <c r="K280" i="4"/>
  <c r="K281" i="4"/>
  <c r="K211" i="4"/>
  <c r="N211" i="4" s="1"/>
  <c r="K212" i="4"/>
  <c r="N212" i="4" s="1"/>
  <c r="K213" i="4"/>
  <c r="K214" i="4"/>
  <c r="N214" i="4" s="1"/>
  <c r="K215" i="4"/>
  <c r="K216" i="4"/>
  <c r="N216" i="4" s="1"/>
  <c r="K217" i="4"/>
  <c r="N217" i="4" s="1"/>
  <c r="K218" i="4"/>
  <c r="N218" i="4" s="1"/>
  <c r="K219" i="4"/>
  <c r="K220" i="4"/>
  <c r="N220" i="4" s="1"/>
  <c r="K221" i="4"/>
  <c r="N221" i="4" s="1"/>
  <c r="K222" i="4"/>
  <c r="N222" i="4" s="1"/>
  <c r="K223" i="4"/>
  <c r="K134" i="4"/>
  <c r="K135" i="4"/>
  <c r="K136" i="4"/>
  <c r="N136" i="4" s="1"/>
  <c r="K137" i="4"/>
  <c r="K138" i="4"/>
  <c r="N138" i="4" s="1"/>
  <c r="K139" i="4"/>
  <c r="N139" i="4" s="1"/>
  <c r="K144" i="4"/>
  <c r="K145" i="4"/>
  <c r="N145" i="4" s="1"/>
  <c r="K146" i="4"/>
  <c r="N146" i="4" s="1"/>
  <c r="K147" i="4"/>
  <c r="N147" i="4" s="1"/>
  <c r="K148" i="4"/>
  <c r="N148" i="4" s="1"/>
  <c r="K149" i="4"/>
  <c r="K150" i="4"/>
  <c r="N150" i="4" s="1"/>
  <c r="K151" i="4"/>
  <c r="N151" i="4" s="1"/>
  <c r="K152" i="4"/>
  <c r="N152" i="4" s="1"/>
  <c r="K157" i="4"/>
  <c r="K158" i="4"/>
  <c r="N158" i="4" s="1"/>
  <c r="K159" i="4"/>
  <c r="K160" i="4"/>
  <c r="K161" i="4"/>
  <c r="K162" i="4"/>
  <c r="N162" i="4" s="1"/>
  <c r="K163" i="4"/>
  <c r="N163" i="4" s="1"/>
  <c r="K164" i="4"/>
  <c r="N164" i="4" s="1"/>
  <c r="K169" i="4"/>
  <c r="K170" i="4"/>
  <c r="K171" i="4"/>
  <c r="K172" i="4"/>
  <c r="N172" i="4" s="1"/>
  <c r="K173" i="4"/>
  <c r="K178" i="4"/>
  <c r="N178" i="4" s="1"/>
  <c r="K179" i="4"/>
  <c r="N179" i="4" s="1"/>
  <c r="K180" i="4"/>
  <c r="K181" i="4"/>
  <c r="K182" i="4"/>
  <c r="N182" i="4" s="1"/>
  <c r="K183" i="4"/>
  <c r="K184" i="4"/>
  <c r="N184" i="4" s="1"/>
  <c r="K185" i="4"/>
  <c r="N185" i="4" s="1"/>
  <c r="K186" i="4"/>
  <c r="N186" i="4" s="1"/>
  <c r="K187" i="4"/>
  <c r="K188" i="4"/>
  <c r="K193" i="4"/>
  <c r="K194" i="4"/>
  <c r="N194" i="4" s="1"/>
  <c r="K195" i="4"/>
  <c r="N195" i="4" s="1"/>
  <c r="K196" i="4"/>
  <c r="K197" i="4"/>
  <c r="K198" i="4"/>
  <c r="K199" i="4"/>
  <c r="N199" i="4" s="1"/>
  <c r="K200" i="4"/>
  <c r="N200" i="4" s="1"/>
  <c r="K201" i="4"/>
  <c r="K202" i="4"/>
  <c r="N202" i="4" s="1"/>
  <c r="K124" i="4"/>
  <c r="K125" i="4"/>
  <c r="N125" i="4" s="1"/>
  <c r="K126" i="4"/>
  <c r="N126" i="4" s="1"/>
  <c r="K127" i="4"/>
  <c r="K128" i="4"/>
  <c r="N128" i="4" s="1"/>
  <c r="K129" i="4"/>
  <c r="N129" i="4" s="1"/>
  <c r="K115" i="4"/>
  <c r="K116" i="4"/>
  <c r="N116" i="4" s="1"/>
  <c r="K117" i="4"/>
  <c r="K118" i="4"/>
  <c r="N118" i="4" s="1"/>
  <c r="K119" i="4"/>
  <c r="K120" i="4"/>
  <c r="N120" i="4" s="1"/>
  <c r="K79" i="4"/>
  <c r="K80" i="4"/>
  <c r="K81" i="4"/>
  <c r="K82" i="4"/>
  <c r="K83" i="4"/>
  <c r="K84" i="4"/>
  <c r="K85" i="4"/>
  <c r="K86" i="4"/>
  <c r="K87" i="4"/>
  <c r="K88" i="4"/>
  <c r="K89" i="4"/>
  <c r="K90" i="4"/>
  <c r="K91" i="4"/>
  <c r="K92" i="4"/>
  <c r="N92" i="4" s="1"/>
  <c r="K93" i="4"/>
  <c r="K94" i="4"/>
  <c r="K95" i="4"/>
  <c r="K96" i="4"/>
  <c r="K59" i="4"/>
  <c r="K60" i="4"/>
  <c r="K61" i="4"/>
  <c r="N61" i="4" s="1"/>
  <c r="K62" i="4"/>
  <c r="K63" i="4"/>
  <c r="N63" i="4" s="1"/>
  <c r="K64" i="4"/>
  <c r="N64" i="4" s="1"/>
  <c r="K65" i="4"/>
  <c r="N65" i="4" s="1"/>
  <c r="K66" i="4"/>
  <c r="K67" i="4"/>
  <c r="N67" i="4" s="1"/>
  <c r="K68" i="4"/>
  <c r="N68" i="4" s="1"/>
  <c r="K69" i="4"/>
  <c r="N69" i="4" s="1"/>
  <c r="K70" i="4"/>
  <c r="K71" i="4"/>
  <c r="N71" i="4" s="1"/>
  <c r="K72" i="4"/>
  <c r="N72" i="4" s="1"/>
  <c r="K73" i="4"/>
  <c r="N73" i="4" s="1"/>
  <c r="K26" i="4"/>
  <c r="V26" i="4" s="1"/>
  <c r="K27" i="4"/>
  <c r="K28" i="4"/>
  <c r="X28" i="4" s="1"/>
  <c r="K29" i="4"/>
  <c r="K30" i="4"/>
  <c r="K31" i="4"/>
  <c r="K32" i="4"/>
  <c r="N32" i="4" s="1"/>
  <c r="K33" i="4"/>
  <c r="N33" i="4" s="1"/>
  <c r="K34" i="4"/>
  <c r="N34" i="4" s="1"/>
  <c r="K35" i="4"/>
  <c r="K36" i="4"/>
  <c r="K37" i="4"/>
  <c r="K38" i="4"/>
  <c r="N38" i="4" s="1"/>
  <c r="K44" i="4"/>
  <c r="N44" i="4" s="1"/>
  <c r="K45" i="4"/>
  <c r="N45" i="4" s="1"/>
  <c r="K46" i="4"/>
  <c r="N46" i="4" s="1"/>
  <c r="K47" i="4"/>
  <c r="K48" i="4"/>
  <c r="N48" i="4" s="1"/>
  <c r="K49" i="4"/>
  <c r="O143" i="13"/>
  <c r="O5" i="4" s="1"/>
  <c r="E12" i="13"/>
  <c r="K18" i="13"/>
  <c r="N18" i="13" s="1"/>
  <c r="K19" i="13"/>
  <c r="N19" i="13" s="1"/>
  <c r="K20" i="13"/>
  <c r="K21" i="13"/>
  <c r="N21" i="13" s="1"/>
  <c r="K22" i="13"/>
  <c r="N22" i="13"/>
  <c r="K23" i="13"/>
  <c r="N23" i="13" s="1"/>
  <c r="K24" i="13"/>
  <c r="N24" i="13" s="1"/>
  <c r="K25" i="13"/>
  <c r="K26" i="13"/>
  <c r="N26" i="13" s="1"/>
  <c r="K27" i="13"/>
  <c r="N27" i="13" s="1"/>
  <c r="K28" i="13"/>
  <c r="N28" i="13" s="1"/>
  <c r="K29" i="13"/>
  <c r="N29" i="13" s="1"/>
  <c r="K35" i="13"/>
  <c r="K36" i="13"/>
  <c r="N36" i="13" s="1"/>
  <c r="K37" i="13"/>
  <c r="N37" i="13"/>
  <c r="K38" i="13"/>
  <c r="N38" i="13" s="1"/>
  <c r="K39" i="13"/>
  <c r="N39" i="13" s="1"/>
  <c r="K40" i="13"/>
  <c r="N40" i="13" s="1"/>
  <c r="K41" i="13"/>
  <c r="N41" i="13" s="1"/>
  <c r="K42" i="13"/>
  <c r="N42" i="13" s="1"/>
  <c r="K43" i="13"/>
  <c r="N43" i="13"/>
  <c r="K44" i="13"/>
  <c r="N44" i="13" s="1"/>
  <c r="K45" i="13"/>
  <c r="N45" i="13" s="1"/>
  <c r="K46" i="13"/>
  <c r="N46" i="13" s="1"/>
  <c r="K47" i="13"/>
  <c r="N47" i="13"/>
  <c r="K48" i="13"/>
  <c r="N48" i="13" s="1"/>
  <c r="K49" i="13"/>
  <c r="N49" i="13" s="1"/>
  <c r="K55" i="13"/>
  <c r="N55" i="13" s="1"/>
  <c r="K56" i="13"/>
  <c r="N56" i="13"/>
  <c r="K57" i="13"/>
  <c r="N57" i="13" s="1"/>
  <c r="K58" i="13"/>
  <c r="N58" i="13" s="1"/>
  <c r="K59" i="13"/>
  <c r="K60" i="13"/>
  <c r="N60" i="13" s="1"/>
  <c r="K61" i="13"/>
  <c r="N61" i="13" s="1"/>
  <c r="K62" i="13"/>
  <c r="N62" i="13" s="1"/>
  <c r="K63" i="13"/>
  <c r="N63" i="13" s="1"/>
  <c r="K64" i="13"/>
  <c r="N64" i="13" s="1"/>
  <c r="K65" i="13"/>
  <c r="N65" i="13" s="1"/>
  <c r="K66" i="13"/>
  <c r="N66" i="13" s="1"/>
  <c r="K67" i="13"/>
  <c r="N67" i="13" s="1"/>
  <c r="K68" i="13"/>
  <c r="N68" i="13" s="1"/>
  <c r="K69" i="13"/>
  <c r="N69" i="13" s="1"/>
  <c r="K70" i="13"/>
  <c r="N70" i="13"/>
  <c r="K127" i="13"/>
  <c r="K128" i="13"/>
  <c r="N128" i="13" s="1"/>
  <c r="K129" i="13"/>
  <c r="K130" i="13"/>
  <c r="N130" i="13" s="1"/>
  <c r="K131" i="13"/>
  <c r="N131" i="13" s="1"/>
  <c r="K132" i="13"/>
  <c r="N132" i="13" s="1"/>
  <c r="K133" i="13"/>
  <c r="N133" i="13"/>
  <c r="K76" i="13"/>
  <c r="N76" i="13" s="1"/>
  <c r="K77" i="13"/>
  <c r="N77" i="13" s="1"/>
  <c r="K78" i="13"/>
  <c r="N78" i="13" s="1"/>
  <c r="K79" i="13"/>
  <c r="N79" i="13" s="1"/>
  <c r="K80" i="13"/>
  <c r="N80" i="13" s="1"/>
  <c r="K81" i="13"/>
  <c r="N81" i="13" s="1"/>
  <c r="K87" i="13"/>
  <c r="N87" i="13" s="1"/>
  <c r="K88" i="13"/>
  <c r="N88" i="13" s="1"/>
  <c r="K96" i="13"/>
  <c r="K97" i="13"/>
  <c r="N97" i="13" s="1"/>
  <c r="K103" i="13"/>
  <c r="N103" i="13" s="1"/>
  <c r="K104" i="13"/>
  <c r="N104" i="13" s="1"/>
  <c r="K105" i="13"/>
  <c r="N105" i="13" s="1"/>
  <c r="K106" i="13"/>
  <c r="N106" i="13"/>
  <c r="K107" i="13"/>
  <c r="N107" i="13" s="1"/>
  <c r="K108" i="13"/>
  <c r="N108" i="13" s="1"/>
  <c r="K113" i="13"/>
  <c r="N113" i="13" s="1"/>
  <c r="K114" i="13"/>
  <c r="K115" i="13"/>
  <c r="N115" i="13" s="1"/>
  <c r="K116" i="13"/>
  <c r="N116" i="13" s="1"/>
  <c r="K117" i="13"/>
  <c r="N117" i="13" s="1"/>
  <c r="K118" i="13"/>
  <c r="N118" i="13" s="1"/>
  <c r="K119" i="13"/>
  <c r="N119" i="13" s="1"/>
  <c r="K120" i="13"/>
  <c r="N120" i="13" s="1"/>
  <c r="K121" i="13"/>
  <c r="N121" i="13" s="1"/>
  <c r="S534" i="4"/>
  <c r="S535" i="4"/>
  <c r="S536" i="4"/>
  <c r="S537" i="4"/>
  <c r="S538" i="4"/>
  <c r="S539" i="4"/>
  <c r="S540" i="4"/>
  <c r="S541" i="4"/>
  <c r="S542" i="4"/>
  <c r="S543" i="4"/>
  <c r="S544" i="4"/>
  <c r="S487" i="4"/>
  <c r="S488" i="4"/>
  <c r="S489" i="4"/>
  <c r="S490" i="4"/>
  <c r="S491" i="4"/>
  <c r="S492" i="4"/>
  <c r="S493" i="4"/>
  <c r="S494" i="4"/>
  <c r="S495" i="4"/>
  <c r="S496" i="4"/>
  <c r="S497" i="4"/>
  <c r="S468" i="4"/>
  <c r="S469" i="4"/>
  <c r="S470" i="4"/>
  <c r="S471" i="4"/>
  <c r="S472" i="4"/>
  <c r="S473" i="4"/>
  <c r="S474" i="4"/>
  <c r="S475" i="4"/>
  <c r="S476" i="4"/>
  <c r="S477" i="4"/>
  <c r="S478" i="4"/>
  <c r="S455" i="4"/>
  <c r="S456" i="4"/>
  <c r="S457" i="4"/>
  <c r="S458" i="4"/>
  <c r="S459" i="4"/>
  <c r="S460" i="4"/>
  <c r="S461" i="4"/>
  <c r="S462" i="4"/>
  <c r="S463" i="4"/>
  <c r="S429" i="4"/>
  <c r="S430" i="4"/>
  <c r="S431" i="4"/>
  <c r="S432" i="4"/>
  <c r="S433" i="4"/>
  <c r="S434" i="4"/>
  <c r="S435" i="4"/>
  <c r="S436" i="4"/>
  <c r="S437" i="4"/>
  <c r="S438" i="4"/>
  <c r="S439" i="4"/>
  <c r="S440" i="4"/>
  <c r="S441" i="4"/>
  <c r="S442" i="4"/>
  <c r="S443" i="4"/>
  <c r="S444" i="4"/>
  <c r="S445" i="4"/>
  <c r="S408" i="4"/>
  <c r="S410" i="4"/>
  <c r="S411" i="4"/>
  <c r="S413" i="4"/>
  <c r="S414" i="4"/>
  <c r="S415" i="4"/>
  <c r="S416" i="4"/>
  <c r="S417" i="4"/>
  <c r="S393" i="4"/>
  <c r="S394" i="4"/>
  <c r="S395" i="4"/>
  <c r="S396" i="4"/>
  <c r="S397" i="4"/>
  <c r="S398" i="4"/>
  <c r="S382" i="4"/>
  <c r="S383" i="4"/>
  <c r="S384" i="4"/>
  <c r="S385" i="4"/>
  <c r="S386" i="4"/>
  <c r="S366" i="4"/>
  <c r="S367" i="4"/>
  <c r="S368" i="4"/>
  <c r="S369" i="4"/>
  <c r="S370" i="4"/>
  <c r="S371" i="4"/>
  <c r="S372" i="4"/>
  <c r="S373" i="4"/>
  <c r="S352" i="4"/>
  <c r="S353" i="4"/>
  <c r="S354" i="4"/>
  <c r="S355" i="4"/>
  <c r="S356" i="4"/>
  <c r="S357" i="4"/>
  <c r="S358" i="4"/>
  <c r="S359" i="4"/>
  <c r="S360" i="4"/>
  <c r="S361" i="4"/>
  <c r="S330" i="4"/>
  <c r="S331" i="4"/>
  <c r="S332" i="4"/>
  <c r="S333" i="4"/>
  <c r="S334" i="4"/>
  <c r="S335" i="4"/>
  <c r="S336" i="4"/>
  <c r="S337" i="4"/>
  <c r="S338" i="4"/>
  <c r="S339" i="4"/>
  <c r="S340" i="4"/>
  <c r="S341" i="4"/>
  <c r="S309" i="4"/>
  <c r="S310" i="4"/>
  <c r="S311" i="4"/>
  <c r="S312" i="4"/>
  <c r="S313" i="4"/>
  <c r="S314" i="4"/>
  <c r="S315" i="4"/>
  <c r="S316" i="4"/>
  <c r="S317" i="4"/>
  <c r="S318" i="4"/>
  <c r="S319" i="4"/>
  <c r="S320" i="4"/>
  <c r="S321" i="4"/>
  <c r="S322" i="4"/>
  <c r="S323" i="4"/>
  <c r="S324" i="4"/>
  <c r="S291" i="4"/>
  <c r="S292" i="4"/>
  <c r="S293" i="4"/>
  <c r="S294" i="4"/>
  <c r="S295" i="4"/>
  <c r="S296" i="4"/>
  <c r="S297" i="4"/>
  <c r="S298" i="4"/>
  <c r="S299" i="4"/>
  <c r="S300" i="4"/>
  <c r="S301" i="4"/>
  <c r="S302" i="4"/>
  <c r="S303" i="4"/>
  <c r="S304" i="4"/>
  <c r="S275" i="4"/>
  <c r="S276" i="4"/>
  <c r="S277" i="4"/>
  <c r="S278" i="4"/>
  <c r="S279" i="4"/>
  <c r="S280" i="4"/>
  <c r="S281" i="4"/>
  <c r="S262" i="4"/>
  <c r="S263" i="4"/>
  <c r="S264" i="4"/>
  <c r="S265" i="4"/>
  <c r="S266" i="4"/>
  <c r="S267" i="4"/>
  <c r="S268" i="4"/>
  <c r="S269" i="4"/>
  <c r="S270" i="4"/>
  <c r="S252" i="4"/>
  <c r="S253" i="4"/>
  <c r="S254" i="4"/>
  <c r="S255" i="4"/>
  <c r="S256" i="4"/>
  <c r="S257" i="4"/>
  <c r="S230" i="4"/>
  <c r="S231" i="4"/>
  <c r="S232" i="4"/>
  <c r="S233" i="4"/>
  <c r="S234" i="4"/>
  <c r="S235" i="4"/>
  <c r="S236" i="4"/>
  <c r="S237" i="4"/>
  <c r="S238" i="4"/>
  <c r="S239" i="4"/>
  <c r="S240" i="4"/>
  <c r="S241" i="4"/>
  <c r="S242" i="4"/>
  <c r="S243" i="4"/>
  <c r="S244" i="4"/>
  <c r="S245" i="4"/>
  <c r="S246" i="4"/>
  <c r="S247" i="4"/>
  <c r="S211" i="4"/>
  <c r="S212" i="4"/>
  <c r="S213" i="4"/>
  <c r="S214" i="4"/>
  <c r="S215" i="4"/>
  <c r="S216" i="4"/>
  <c r="S217" i="4"/>
  <c r="S218" i="4"/>
  <c r="S219" i="4"/>
  <c r="S220" i="4"/>
  <c r="S221" i="4"/>
  <c r="S222" i="4"/>
  <c r="S223" i="4"/>
  <c r="S193" i="4"/>
  <c r="S194" i="4"/>
  <c r="S195" i="4"/>
  <c r="S196" i="4"/>
  <c r="S197" i="4"/>
  <c r="S198" i="4"/>
  <c r="S199" i="4"/>
  <c r="S200" i="4"/>
  <c r="S201" i="4"/>
  <c r="S202" i="4"/>
  <c r="S178" i="4"/>
  <c r="S179" i="4"/>
  <c r="S180" i="4"/>
  <c r="S181" i="4"/>
  <c r="S182" i="4"/>
  <c r="S183" i="4"/>
  <c r="S184" i="4"/>
  <c r="S185" i="4"/>
  <c r="S186" i="4"/>
  <c r="S187" i="4"/>
  <c r="S188" i="4"/>
  <c r="S169" i="4"/>
  <c r="S170" i="4"/>
  <c r="S171" i="4"/>
  <c r="S172" i="4"/>
  <c r="S173" i="4"/>
  <c r="S157" i="4"/>
  <c r="S158" i="4"/>
  <c r="S159" i="4"/>
  <c r="S160" i="4"/>
  <c r="S161" i="4"/>
  <c r="S162" i="4"/>
  <c r="S163" i="4"/>
  <c r="S164" i="4"/>
  <c r="S144" i="4"/>
  <c r="S145" i="4"/>
  <c r="S146" i="4"/>
  <c r="S147" i="4"/>
  <c r="S148" i="4"/>
  <c r="S149" i="4"/>
  <c r="S150" i="4"/>
  <c r="S151" i="4"/>
  <c r="S152" i="4"/>
  <c r="S134" i="4"/>
  <c r="S135" i="4"/>
  <c r="S136" i="4"/>
  <c r="S137" i="4"/>
  <c r="S138" i="4"/>
  <c r="S139" i="4"/>
  <c r="S124" i="4"/>
  <c r="S125" i="4"/>
  <c r="S115" i="4"/>
  <c r="S121" i="4" s="1"/>
  <c r="S116" i="4"/>
  <c r="S79" i="4"/>
  <c r="S80" i="4"/>
  <c r="S81" i="4"/>
  <c r="S82" i="4"/>
  <c r="S83" i="4"/>
  <c r="S84" i="4"/>
  <c r="S85" i="4"/>
  <c r="S86" i="4"/>
  <c r="S87" i="4"/>
  <c r="S88" i="4"/>
  <c r="S89" i="4"/>
  <c r="S90" i="4"/>
  <c r="S91" i="4"/>
  <c r="S92" i="4"/>
  <c r="S93" i="4"/>
  <c r="S94" i="4"/>
  <c r="S95" i="4"/>
  <c r="S96" i="4"/>
  <c r="S97" i="4"/>
  <c r="S59" i="4"/>
  <c r="S60" i="4"/>
  <c r="S61" i="4"/>
  <c r="S62" i="4"/>
  <c r="S63" i="4"/>
  <c r="S64" i="4"/>
  <c r="S65" i="4"/>
  <c r="S66" i="4"/>
  <c r="S67" i="4"/>
  <c r="S68" i="4"/>
  <c r="S69" i="4"/>
  <c r="S70" i="4"/>
  <c r="S71" i="4"/>
  <c r="S72" i="4"/>
  <c r="S73" i="4"/>
  <c r="S26" i="4"/>
  <c r="S27" i="4"/>
  <c r="S28" i="4"/>
  <c r="S29" i="4"/>
  <c r="S30" i="4"/>
  <c r="S31" i="4"/>
  <c r="S32" i="4"/>
  <c r="S33" i="4"/>
  <c r="S34" i="4"/>
  <c r="S38" i="4"/>
  <c r="S44" i="4"/>
  <c r="S45" i="4"/>
  <c r="S46" i="4"/>
  <c r="S47" i="4"/>
  <c r="S48" i="4"/>
  <c r="S49" i="4"/>
  <c r="K139" i="13"/>
  <c r="D31" i="13"/>
  <c r="D51" i="13"/>
  <c r="D72" i="13"/>
  <c r="D83" i="13"/>
  <c r="D90" i="13"/>
  <c r="D99" i="13"/>
  <c r="D110" i="13"/>
  <c r="D123" i="13"/>
  <c r="D135" i="13"/>
  <c r="O133" i="13"/>
  <c r="O132" i="13"/>
  <c r="O131" i="13"/>
  <c r="O130" i="13"/>
  <c r="O129" i="13"/>
  <c r="O128" i="13"/>
  <c r="O127" i="13"/>
  <c r="O126" i="13"/>
  <c r="O121" i="13"/>
  <c r="O120" i="13"/>
  <c r="O119" i="13"/>
  <c r="O118" i="13"/>
  <c r="O117" i="13"/>
  <c r="O116" i="13"/>
  <c r="O115" i="13"/>
  <c r="O114" i="13"/>
  <c r="O113" i="13"/>
  <c r="O108" i="13"/>
  <c r="O107" i="13"/>
  <c r="O106" i="13"/>
  <c r="O105" i="13"/>
  <c r="O104" i="13"/>
  <c r="O103" i="13"/>
  <c r="O102" i="13"/>
  <c r="O97" i="13"/>
  <c r="O96" i="13"/>
  <c r="O95" i="13"/>
  <c r="O88" i="13"/>
  <c r="O87" i="13"/>
  <c r="P87" i="13" s="1"/>
  <c r="O86" i="13"/>
  <c r="O81" i="13"/>
  <c r="P81" i="13" s="1"/>
  <c r="O80" i="13"/>
  <c r="P80" i="13" s="1"/>
  <c r="O79" i="13"/>
  <c r="P79" i="13" s="1"/>
  <c r="O78" i="13"/>
  <c r="P78" i="13" s="1"/>
  <c r="O77" i="13"/>
  <c r="P77" i="13" s="1"/>
  <c r="O76" i="13"/>
  <c r="P76" i="13" s="1"/>
  <c r="O75" i="13"/>
  <c r="P75" i="13" s="1"/>
  <c r="O70" i="13"/>
  <c r="P70" i="13" s="1"/>
  <c r="O69" i="13"/>
  <c r="P69" i="13" s="1"/>
  <c r="O68" i="13"/>
  <c r="P68" i="13" s="1"/>
  <c r="O67" i="13"/>
  <c r="P67" i="13" s="1"/>
  <c r="O66" i="13"/>
  <c r="P66" i="13" s="1"/>
  <c r="O65" i="13"/>
  <c r="P65" i="13" s="1"/>
  <c r="O64" i="13"/>
  <c r="O63" i="13"/>
  <c r="O62" i="13"/>
  <c r="O61" i="13"/>
  <c r="P61" i="13" s="1"/>
  <c r="O60" i="13"/>
  <c r="P60" i="13" s="1"/>
  <c r="O59" i="13"/>
  <c r="P59" i="13" s="1"/>
  <c r="O58" i="13"/>
  <c r="P58" i="13" s="1"/>
  <c r="O57" i="13"/>
  <c r="O56" i="13"/>
  <c r="P56" i="13" s="1"/>
  <c r="O55" i="13"/>
  <c r="P55" i="13" s="1"/>
  <c r="O54" i="13"/>
  <c r="O49" i="13"/>
  <c r="P49" i="13" s="1"/>
  <c r="O48" i="13"/>
  <c r="P48" i="13" s="1"/>
  <c r="O47" i="13"/>
  <c r="P47" i="13" s="1"/>
  <c r="O46" i="13"/>
  <c r="P46" i="13" s="1"/>
  <c r="O45" i="13"/>
  <c r="P45" i="13" s="1"/>
  <c r="O44" i="13"/>
  <c r="P44" i="13" s="1"/>
  <c r="O43" i="13"/>
  <c r="P43" i="13" s="1"/>
  <c r="O42" i="13"/>
  <c r="P42" i="13" s="1"/>
  <c r="O41" i="13"/>
  <c r="P41" i="13" s="1"/>
  <c r="O40" i="13"/>
  <c r="P40" i="13" s="1"/>
  <c r="O39" i="13"/>
  <c r="P39" i="13" s="1"/>
  <c r="O38" i="13"/>
  <c r="P38" i="13" s="1"/>
  <c r="O37" i="13"/>
  <c r="P37" i="13" s="1"/>
  <c r="O36" i="13"/>
  <c r="P36" i="13" s="1"/>
  <c r="O35" i="13"/>
  <c r="P35" i="13" s="1"/>
  <c r="O34" i="13"/>
  <c r="P34" i="13" s="1"/>
  <c r="O29" i="13"/>
  <c r="P29" i="13" s="1"/>
  <c r="O28" i="13"/>
  <c r="P28" i="13" s="1"/>
  <c r="O27" i="13"/>
  <c r="P27" i="13" s="1"/>
  <c r="O26" i="13"/>
  <c r="P26" i="13" s="1"/>
  <c r="O25" i="13"/>
  <c r="P25" i="13" s="1"/>
  <c r="O24" i="13"/>
  <c r="P24" i="13" s="1"/>
  <c r="O23" i="13"/>
  <c r="P23" i="13" s="1"/>
  <c r="O22" i="13"/>
  <c r="P22" i="13" s="1"/>
  <c r="O21" i="13"/>
  <c r="P21" i="13" s="1"/>
  <c r="O20" i="13"/>
  <c r="P20" i="13" s="1"/>
  <c r="O19" i="13"/>
  <c r="P19" i="13" s="1"/>
  <c r="O18" i="13"/>
  <c r="P18" i="13" s="1"/>
  <c r="O17" i="13"/>
  <c r="P17" i="13" s="1"/>
  <c r="K61" i="12"/>
  <c r="N61" i="12" s="1"/>
  <c r="K62" i="12"/>
  <c r="K63" i="12"/>
  <c r="N63" i="12" s="1"/>
  <c r="K64" i="12"/>
  <c r="K65" i="12"/>
  <c r="N65" i="12" s="1"/>
  <c r="K66" i="12"/>
  <c r="N66" i="12" s="1"/>
  <c r="K67" i="12"/>
  <c r="K68" i="12"/>
  <c r="K69" i="12"/>
  <c r="N69" i="12" s="1"/>
  <c r="K70" i="12"/>
  <c r="N70" i="12" s="1"/>
  <c r="K71" i="12"/>
  <c r="N71" i="12" s="1"/>
  <c r="K72" i="12"/>
  <c r="K73" i="12"/>
  <c r="N73" i="12" s="1"/>
  <c r="K74" i="12"/>
  <c r="N74" i="12" s="1"/>
  <c r="K75" i="12"/>
  <c r="N75" i="12" s="1"/>
  <c r="K81" i="12"/>
  <c r="N81" i="12" s="1"/>
  <c r="K82" i="12"/>
  <c r="N82" i="12" s="1"/>
  <c r="K83" i="12"/>
  <c r="N83" i="12" s="1"/>
  <c r="K84" i="12"/>
  <c r="N84" i="12" s="1"/>
  <c r="K85" i="12"/>
  <c r="N85" i="12" s="1"/>
  <c r="K86" i="12"/>
  <c r="N86" i="12" s="1"/>
  <c r="K92" i="12"/>
  <c r="K93" i="12"/>
  <c r="N93" i="12" s="1"/>
  <c r="K94" i="12"/>
  <c r="N94" i="12" s="1"/>
  <c r="K95" i="12"/>
  <c r="N95" i="12" s="1"/>
  <c r="K96" i="12"/>
  <c r="N96" i="12"/>
  <c r="K97" i="12"/>
  <c r="N97" i="12"/>
  <c r="K98" i="12"/>
  <c r="N98" i="12"/>
  <c r="O98" i="12"/>
  <c r="P98" i="12" s="1"/>
  <c r="O97" i="12"/>
  <c r="P97" i="12" s="1"/>
  <c r="O93" i="12"/>
  <c r="P93" i="12" s="1"/>
  <c r="O73" i="12"/>
  <c r="P73" i="12" s="1"/>
  <c r="O65" i="12"/>
  <c r="P65" i="12" s="1"/>
  <c r="O50" i="12"/>
  <c r="P50" i="12" s="1"/>
  <c r="O49" i="12"/>
  <c r="P49" i="12" s="1"/>
  <c r="O41" i="12"/>
  <c r="P41" i="12" s="1"/>
  <c r="O30" i="12"/>
  <c r="P30" i="12" s="1"/>
  <c r="O28" i="12"/>
  <c r="P28" i="12" s="1"/>
  <c r="O26" i="12"/>
  <c r="P26" i="12" s="1"/>
  <c r="O24" i="12"/>
  <c r="P24" i="12" s="1"/>
  <c r="O22" i="12"/>
  <c r="K555" i="4"/>
  <c r="L38" i="4"/>
  <c r="O38" i="4" s="1"/>
  <c r="O28" i="4"/>
  <c r="P28" i="4" s="1"/>
  <c r="O30" i="4"/>
  <c r="P30" i="4" s="1"/>
  <c r="O31" i="4"/>
  <c r="P31" i="4" s="1"/>
  <c r="O32" i="4"/>
  <c r="P32" i="4" s="1"/>
  <c r="O33" i="4"/>
  <c r="P33" i="4" s="1"/>
  <c r="L34" i="4"/>
  <c r="O34" i="4" s="1"/>
  <c r="P34" i="4" s="1"/>
  <c r="L35" i="4"/>
  <c r="O35" i="4" s="1"/>
  <c r="P35" i="4" s="1"/>
  <c r="L36" i="4"/>
  <c r="O36" i="4" s="1"/>
  <c r="P36" i="4" s="1"/>
  <c r="L37" i="4"/>
  <c r="L49" i="4"/>
  <c r="O49" i="4" s="1"/>
  <c r="O44" i="4"/>
  <c r="P44" i="4" s="1"/>
  <c r="O45" i="4"/>
  <c r="P45" i="4" s="1"/>
  <c r="O46" i="4"/>
  <c r="P46" i="4" s="1"/>
  <c r="L47" i="4"/>
  <c r="L48" i="4"/>
  <c r="O48" i="4" s="1"/>
  <c r="L73" i="4"/>
  <c r="O73" i="4" s="1"/>
  <c r="O60" i="4"/>
  <c r="P60" i="4" s="1"/>
  <c r="O61" i="4"/>
  <c r="P61" i="4" s="1"/>
  <c r="O62" i="4"/>
  <c r="P62" i="4" s="1"/>
  <c r="O63" i="4"/>
  <c r="P63" i="4" s="1"/>
  <c r="O64" i="4"/>
  <c r="P64" i="4" s="1"/>
  <c r="O65" i="4"/>
  <c r="P65" i="4" s="1"/>
  <c r="O66" i="4"/>
  <c r="P66" i="4" s="1"/>
  <c r="O67" i="4"/>
  <c r="P67" i="4" s="1"/>
  <c r="O68" i="4"/>
  <c r="P68" i="4" s="1"/>
  <c r="O69" i="4"/>
  <c r="P69" i="4" s="1"/>
  <c r="L70" i="4"/>
  <c r="O70" i="4" s="1"/>
  <c r="P70" i="4" s="1"/>
  <c r="L71" i="4"/>
  <c r="O71" i="4" s="1"/>
  <c r="P71" i="4" s="1"/>
  <c r="L72" i="4"/>
  <c r="O72" i="4" s="1"/>
  <c r="L97" i="4"/>
  <c r="O97" i="4" s="1"/>
  <c r="O79" i="4"/>
  <c r="P79" i="4" s="1"/>
  <c r="O83" i="4"/>
  <c r="P83" i="4" s="1"/>
  <c r="O84" i="4"/>
  <c r="P84" i="4" s="1"/>
  <c r="O86" i="4"/>
  <c r="P86" i="4" s="1"/>
  <c r="L87" i="4"/>
  <c r="O87" i="4" s="1"/>
  <c r="L88" i="4"/>
  <c r="O88" i="4" s="1"/>
  <c r="L89" i="4"/>
  <c r="L90" i="4"/>
  <c r="O90" i="4" s="1"/>
  <c r="L91" i="4"/>
  <c r="O91" i="4" s="1"/>
  <c r="L92" i="4"/>
  <c r="O92" i="4" s="1"/>
  <c r="L93" i="4"/>
  <c r="N93" i="4" s="1"/>
  <c r="L94" i="4"/>
  <c r="L95" i="4"/>
  <c r="O95" i="4" s="1"/>
  <c r="L96" i="4"/>
  <c r="L120" i="4"/>
  <c r="O120" i="4" s="1"/>
  <c r="N115" i="4"/>
  <c r="L116" i="4"/>
  <c r="O116" i="4" s="1"/>
  <c r="P116" i="4" s="1"/>
  <c r="L117" i="4"/>
  <c r="O117" i="4" s="1"/>
  <c r="P117" i="4" s="1"/>
  <c r="L118" i="4"/>
  <c r="O118" i="4" s="1"/>
  <c r="P118" i="4" s="1"/>
  <c r="L119" i="4"/>
  <c r="O119" i="4" s="1"/>
  <c r="L129" i="4"/>
  <c r="O129" i="4" s="1"/>
  <c r="O124" i="4"/>
  <c r="P124" i="4" s="1"/>
  <c r="L125" i="4"/>
  <c r="O125" i="4" s="1"/>
  <c r="P125" i="4" s="1"/>
  <c r="L126" i="4"/>
  <c r="O126" i="4" s="1"/>
  <c r="L127" i="4"/>
  <c r="L128" i="4"/>
  <c r="O128" i="4" s="1"/>
  <c r="L139" i="4"/>
  <c r="O139" i="4" s="1"/>
  <c r="O134" i="4"/>
  <c r="P134" i="4" s="1"/>
  <c r="O135" i="4"/>
  <c r="P135" i="4" s="1"/>
  <c r="O136" i="4"/>
  <c r="P136" i="4" s="1"/>
  <c r="L137" i="4"/>
  <c r="O137" i="4" s="1"/>
  <c r="P137" i="4" s="1"/>
  <c r="L138" i="4"/>
  <c r="O138" i="4" s="1"/>
  <c r="P138" i="4" s="1"/>
  <c r="L152" i="4"/>
  <c r="O152" i="4" s="1"/>
  <c r="O144" i="4"/>
  <c r="P144" i="4" s="1"/>
  <c r="O145" i="4"/>
  <c r="P145" i="4" s="1"/>
  <c r="O146" i="4"/>
  <c r="P146" i="4" s="1"/>
  <c r="O147" i="4"/>
  <c r="P147" i="4" s="1"/>
  <c r="O148" i="4"/>
  <c r="P148" i="4" s="1"/>
  <c r="O149" i="4"/>
  <c r="P149" i="4" s="1"/>
  <c r="L150" i="4"/>
  <c r="O150" i="4" s="1"/>
  <c r="L151" i="4"/>
  <c r="O151" i="4" s="1"/>
  <c r="L164" i="4"/>
  <c r="O164" i="4" s="1"/>
  <c r="O158" i="4"/>
  <c r="P158" i="4" s="1"/>
  <c r="L159" i="4"/>
  <c r="O159" i="4" s="1"/>
  <c r="P159" i="4" s="1"/>
  <c r="L160" i="4"/>
  <c r="O160" i="4" s="1"/>
  <c r="P160" i="4" s="1"/>
  <c r="L161" i="4"/>
  <c r="N161" i="4" s="1"/>
  <c r="L162" i="4"/>
  <c r="O162" i="4" s="1"/>
  <c r="L163" i="4"/>
  <c r="O163" i="4" s="1"/>
  <c r="L173" i="4"/>
  <c r="O173" i="4" s="1"/>
  <c r="O169" i="4"/>
  <c r="P169" i="4" s="1"/>
  <c r="L170" i="4"/>
  <c r="L171" i="4"/>
  <c r="O171" i="4" s="1"/>
  <c r="P171" i="4" s="1"/>
  <c r="L172" i="4"/>
  <c r="O172" i="4" s="1"/>
  <c r="L188" i="4"/>
  <c r="O188" i="4" s="1"/>
  <c r="L178" i="4"/>
  <c r="O178" i="4" s="1"/>
  <c r="L179" i="4"/>
  <c r="O179" i="4" s="1"/>
  <c r="O182" i="4"/>
  <c r="P182" i="4" s="1"/>
  <c r="O183" i="4"/>
  <c r="P183" i="4" s="1"/>
  <c r="O184" i="4"/>
  <c r="P184" i="4" s="1"/>
  <c r="L185" i="4"/>
  <c r="O185" i="4" s="1"/>
  <c r="P185" i="4" s="1"/>
  <c r="L186" i="4"/>
  <c r="O186" i="4" s="1"/>
  <c r="P186" i="4" s="1"/>
  <c r="L187" i="4"/>
  <c r="O187" i="4" s="1"/>
  <c r="L202" i="4"/>
  <c r="O202" i="4" s="1"/>
  <c r="L194" i="4"/>
  <c r="O194" i="4" s="1"/>
  <c r="L195" i="4"/>
  <c r="O195" i="4" s="1"/>
  <c r="L196" i="4"/>
  <c r="O196" i="4" s="1"/>
  <c r="L197" i="4"/>
  <c r="O197" i="4" s="1"/>
  <c r="L198" i="4"/>
  <c r="O198" i="4" s="1"/>
  <c r="L199" i="4"/>
  <c r="O199" i="4" s="1"/>
  <c r="L200" i="4"/>
  <c r="O200" i="4" s="1"/>
  <c r="L201" i="4"/>
  <c r="O201" i="4" s="1"/>
  <c r="L223" i="4"/>
  <c r="O223" i="4" s="1"/>
  <c r="O212" i="4"/>
  <c r="P212" i="4" s="1"/>
  <c r="O213" i="4"/>
  <c r="P213" i="4" s="1"/>
  <c r="O214" i="4"/>
  <c r="P214" i="4" s="1"/>
  <c r="O215" i="4"/>
  <c r="P215" i="4" s="1"/>
  <c r="O216" i="4"/>
  <c r="P216" i="4" s="1"/>
  <c r="O217" i="4"/>
  <c r="P217" i="4" s="1"/>
  <c r="O218" i="4"/>
  <c r="P218" i="4" s="1"/>
  <c r="L219" i="4"/>
  <c r="O219" i="4" s="1"/>
  <c r="P219" i="4" s="1"/>
  <c r="L220" i="4"/>
  <c r="O220" i="4" s="1"/>
  <c r="L221" i="4"/>
  <c r="O221" i="4" s="1"/>
  <c r="L222" i="4"/>
  <c r="O222" i="4" s="1"/>
  <c r="L247" i="4"/>
  <c r="O247" i="4" s="1"/>
  <c r="L230" i="4"/>
  <c r="O230" i="4" s="1"/>
  <c r="L231" i="4"/>
  <c r="O231" i="4" s="1"/>
  <c r="P231" i="4" s="1"/>
  <c r="L232" i="4"/>
  <c r="O232" i="4" s="1"/>
  <c r="P232" i="4" s="1"/>
  <c r="O233" i="4"/>
  <c r="P233" i="4" s="1"/>
  <c r="L234" i="4"/>
  <c r="O234" i="4" s="1"/>
  <c r="P234" i="4" s="1"/>
  <c r="L235" i="4"/>
  <c r="O235" i="4" s="1"/>
  <c r="P235" i="4" s="1"/>
  <c r="L236" i="4"/>
  <c r="L237" i="4"/>
  <c r="O237" i="4" s="1"/>
  <c r="L238" i="4"/>
  <c r="O238" i="4" s="1"/>
  <c r="L239" i="4"/>
  <c r="L240" i="4"/>
  <c r="O240" i="4" s="1"/>
  <c r="L241" i="4"/>
  <c r="O241" i="4" s="1"/>
  <c r="L242" i="4"/>
  <c r="O242" i="4" s="1"/>
  <c r="L243" i="4"/>
  <c r="O243" i="4" s="1"/>
  <c r="L244" i="4"/>
  <c r="L245" i="4"/>
  <c r="L246" i="4"/>
  <c r="O246" i="4" s="1"/>
  <c r="L257" i="4"/>
  <c r="L252" i="4"/>
  <c r="O252" i="4" s="1"/>
  <c r="L253" i="4"/>
  <c r="O253" i="4" s="1"/>
  <c r="L254" i="4"/>
  <c r="L255" i="4"/>
  <c r="O255" i="4" s="1"/>
  <c r="P255" i="4" s="1"/>
  <c r="L256" i="4"/>
  <c r="O256" i="4" s="1"/>
  <c r="P256" i="4" s="1"/>
  <c r="L270" i="4"/>
  <c r="O270" i="4" s="1"/>
  <c r="L263" i="4"/>
  <c r="O263" i="4" s="1"/>
  <c r="L264" i="4"/>
  <c r="O264" i="4" s="1"/>
  <c r="L265" i="4"/>
  <c r="L266" i="4"/>
  <c r="O266" i="4" s="1"/>
  <c r="L267" i="4"/>
  <c r="O267" i="4" s="1"/>
  <c r="L268" i="4"/>
  <c r="L269" i="4"/>
  <c r="O269" i="4" s="1"/>
  <c r="L281" i="4"/>
  <c r="O276" i="4"/>
  <c r="P276" i="4" s="1"/>
  <c r="O277" i="4"/>
  <c r="P277" i="4" s="1"/>
  <c r="O278" i="4"/>
  <c r="P278" i="4" s="1"/>
  <c r="L279" i="4"/>
  <c r="O279" i="4" s="1"/>
  <c r="P279" i="4" s="1"/>
  <c r="L280" i="4"/>
  <c r="O280" i="4" s="1"/>
  <c r="P280" i="4" s="1"/>
  <c r="L304" i="4"/>
  <c r="O304" i="4" s="1"/>
  <c r="O291" i="4"/>
  <c r="P291" i="4" s="1"/>
  <c r="O292" i="4"/>
  <c r="P292" i="4" s="1"/>
  <c r="O293" i="4"/>
  <c r="P293" i="4" s="1"/>
  <c r="O294" i="4"/>
  <c r="P294" i="4" s="1"/>
  <c r="O295" i="4"/>
  <c r="P295" i="4" s="1"/>
  <c r="L297" i="4"/>
  <c r="O297" i="4" s="1"/>
  <c r="P297" i="4" s="1"/>
  <c r="L298" i="4"/>
  <c r="L299" i="4"/>
  <c r="L300" i="4"/>
  <c r="O300" i="4" s="1"/>
  <c r="L301" i="4"/>
  <c r="N301" i="4" s="1"/>
  <c r="L302" i="4"/>
  <c r="O302" i="4" s="1"/>
  <c r="L303" i="4"/>
  <c r="O303" i="4" s="1"/>
  <c r="L324" i="4"/>
  <c r="O309" i="4"/>
  <c r="P309" i="4" s="1"/>
  <c r="L310" i="4"/>
  <c r="O310" i="4" s="1"/>
  <c r="P310" i="4" s="1"/>
  <c r="L311" i="4"/>
  <c r="L312" i="4"/>
  <c r="L313" i="4"/>
  <c r="O313" i="4" s="1"/>
  <c r="L314" i="4"/>
  <c r="L315" i="4"/>
  <c r="O315" i="4" s="1"/>
  <c r="P315" i="4" s="1"/>
  <c r="L316" i="4"/>
  <c r="O316" i="4" s="1"/>
  <c r="L317" i="4"/>
  <c r="O317" i="4" s="1"/>
  <c r="L318" i="4"/>
  <c r="O318" i="4" s="1"/>
  <c r="L319" i="4"/>
  <c r="L320" i="4"/>
  <c r="O320" i="4" s="1"/>
  <c r="L321" i="4"/>
  <c r="L322" i="4"/>
  <c r="O322" i="4" s="1"/>
  <c r="L323" i="4"/>
  <c r="O323" i="4" s="1"/>
  <c r="L341" i="4"/>
  <c r="O341" i="4" s="1"/>
  <c r="O330" i="4"/>
  <c r="P330" i="4" s="1"/>
  <c r="L331" i="4"/>
  <c r="L332" i="4"/>
  <c r="O332" i="4" s="1"/>
  <c r="P332" i="4" s="1"/>
  <c r="L333" i="4"/>
  <c r="L334" i="4"/>
  <c r="N334" i="4" s="1"/>
  <c r="L335" i="4"/>
  <c r="L336" i="4"/>
  <c r="O336" i="4" s="1"/>
  <c r="L337" i="4"/>
  <c r="L338" i="4"/>
  <c r="O338" i="4" s="1"/>
  <c r="L339" i="4"/>
  <c r="L340" i="4"/>
  <c r="O340" i="4" s="1"/>
  <c r="L361" i="4"/>
  <c r="O361" i="4" s="1"/>
  <c r="L352" i="4"/>
  <c r="N352" i="4" s="1"/>
  <c r="L353" i="4"/>
  <c r="L354" i="4"/>
  <c r="O354" i="4" s="1"/>
  <c r="L355" i="4"/>
  <c r="O355" i="4" s="1"/>
  <c r="L356" i="4"/>
  <c r="O356" i="4" s="1"/>
  <c r="L357" i="4"/>
  <c r="O357" i="4" s="1"/>
  <c r="L358" i="4"/>
  <c r="O358" i="4" s="1"/>
  <c r="L359" i="4"/>
  <c r="L360" i="4"/>
  <c r="O360" i="4" s="1"/>
  <c r="L377" i="4"/>
  <c r="O377" i="4" s="1"/>
  <c r="L366" i="4"/>
  <c r="O366" i="4" s="1"/>
  <c r="L367" i="4"/>
  <c r="O367" i="4" s="1"/>
  <c r="L368" i="4"/>
  <c r="O368" i="4" s="1"/>
  <c r="L369" i="4"/>
  <c r="O369" i="4" s="1"/>
  <c r="L370" i="4"/>
  <c r="O370" i="4" s="1"/>
  <c r="L371" i="4"/>
  <c r="L372" i="4"/>
  <c r="O372" i="4" s="1"/>
  <c r="L373" i="4"/>
  <c r="L374" i="4"/>
  <c r="O374" i="4" s="1"/>
  <c r="L375" i="4"/>
  <c r="O375" i="4" s="1"/>
  <c r="L376" i="4"/>
  <c r="O376" i="4" s="1"/>
  <c r="L386" i="4"/>
  <c r="O386" i="4" s="1"/>
  <c r="L382" i="4"/>
  <c r="O382" i="4" s="1"/>
  <c r="L383" i="4"/>
  <c r="L384" i="4"/>
  <c r="L385" i="4"/>
  <c r="O385" i="4" s="1"/>
  <c r="L424" i="4"/>
  <c r="O424" i="4" s="1"/>
  <c r="L408" i="4"/>
  <c r="O409" i="4"/>
  <c r="P409" i="4" s="1"/>
  <c r="L410" i="4"/>
  <c r="O410" i="4" s="1"/>
  <c r="P410" i="4" s="1"/>
  <c r="L411" i="4"/>
  <c r="O411" i="4" s="1"/>
  <c r="P411" i="4" s="1"/>
  <c r="L412" i="4"/>
  <c r="O412" i="4" s="1"/>
  <c r="P412" i="4" s="1"/>
  <c r="L413" i="4"/>
  <c r="O413" i="4" s="1"/>
  <c r="P413" i="4" s="1"/>
  <c r="L414" i="4"/>
  <c r="O414" i="4" s="1"/>
  <c r="L415" i="4"/>
  <c r="O415" i="4" s="1"/>
  <c r="L416" i="4"/>
  <c r="L417" i="4"/>
  <c r="O417" i="4" s="1"/>
  <c r="L418" i="4"/>
  <c r="O418" i="4" s="1"/>
  <c r="L419" i="4"/>
  <c r="O419" i="4" s="1"/>
  <c r="L420" i="4"/>
  <c r="O420" i="4" s="1"/>
  <c r="L421" i="4"/>
  <c r="O421" i="4" s="1"/>
  <c r="L422" i="4"/>
  <c r="L423" i="4"/>
  <c r="O423" i="4" s="1"/>
  <c r="L445" i="4"/>
  <c r="O429" i="4"/>
  <c r="P429" i="4" s="1"/>
  <c r="L430" i="4"/>
  <c r="O430" i="4" s="1"/>
  <c r="P430" i="4" s="1"/>
  <c r="L431" i="4"/>
  <c r="O431" i="4" s="1"/>
  <c r="P431" i="4" s="1"/>
  <c r="L432" i="4"/>
  <c r="O432" i="4" s="1"/>
  <c r="L433" i="4"/>
  <c r="O433" i="4" s="1"/>
  <c r="L434" i="4"/>
  <c r="O434" i="4" s="1"/>
  <c r="L435" i="4"/>
  <c r="O435" i="4" s="1"/>
  <c r="L436" i="4"/>
  <c r="O436" i="4" s="1"/>
  <c r="L437" i="4"/>
  <c r="O437" i="4" s="1"/>
  <c r="L438" i="4"/>
  <c r="L439" i="4"/>
  <c r="O439" i="4" s="1"/>
  <c r="L440" i="4"/>
  <c r="O440" i="4" s="1"/>
  <c r="L441" i="4"/>
  <c r="O441" i="4" s="1"/>
  <c r="L442" i="4"/>
  <c r="O442" i="4" s="1"/>
  <c r="L443" i="4"/>
  <c r="O443" i="4" s="1"/>
  <c r="L444" i="4"/>
  <c r="O444" i="4" s="1"/>
  <c r="L463" i="4"/>
  <c r="L455" i="4"/>
  <c r="O455" i="4" s="1"/>
  <c r="P455" i="4" s="1"/>
  <c r="L456" i="4"/>
  <c r="L457" i="4"/>
  <c r="O457" i="4" s="1"/>
  <c r="L458" i="4"/>
  <c r="O458" i="4" s="1"/>
  <c r="L459" i="4"/>
  <c r="O459" i="4" s="1"/>
  <c r="L460" i="4"/>
  <c r="L461" i="4"/>
  <c r="O461" i="4" s="1"/>
  <c r="L462" i="4"/>
  <c r="O462" i="4" s="1"/>
  <c r="L478" i="4"/>
  <c r="O478" i="4" s="1"/>
  <c r="L468" i="4"/>
  <c r="L469" i="4"/>
  <c r="O469" i="4" s="1"/>
  <c r="L470" i="4"/>
  <c r="O470" i="4" s="1"/>
  <c r="L471" i="4"/>
  <c r="O471" i="4" s="1"/>
  <c r="L472" i="4"/>
  <c r="L473" i="4"/>
  <c r="O473" i="4" s="1"/>
  <c r="L474" i="4"/>
  <c r="O474" i="4" s="1"/>
  <c r="L475" i="4"/>
  <c r="O475" i="4" s="1"/>
  <c r="L476" i="4"/>
  <c r="L477" i="4"/>
  <c r="O477" i="4" s="1"/>
  <c r="L497" i="4"/>
  <c r="O497" i="4" s="1"/>
  <c r="L487" i="4"/>
  <c r="O487" i="4" s="1"/>
  <c r="L488" i="4"/>
  <c r="L489" i="4"/>
  <c r="O489" i="4" s="1"/>
  <c r="L490" i="4"/>
  <c r="O490" i="4" s="1"/>
  <c r="L491" i="4"/>
  <c r="O491" i="4" s="1"/>
  <c r="L492" i="4"/>
  <c r="O492" i="4" s="1"/>
  <c r="L493" i="4"/>
  <c r="O493" i="4" s="1"/>
  <c r="L494" i="4"/>
  <c r="L495" i="4"/>
  <c r="O495" i="4" s="1"/>
  <c r="L496" i="4"/>
  <c r="O496" i="4" s="1"/>
  <c r="L511" i="4"/>
  <c r="L503" i="4"/>
  <c r="O503" i="4" s="1"/>
  <c r="L504" i="4"/>
  <c r="O504" i="4" s="1"/>
  <c r="P504" i="4" s="1"/>
  <c r="O505" i="4"/>
  <c r="P505" i="4" s="1"/>
  <c r="L506" i="4"/>
  <c r="O506" i="4" s="1"/>
  <c r="P506" i="4" s="1"/>
  <c r="L507" i="4"/>
  <c r="O507" i="4" s="1"/>
  <c r="P507" i="4" s="1"/>
  <c r="L508" i="4"/>
  <c r="O508" i="4" s="1"/>
  <c r="L509" i="4"/>
  <c r="L510" i="4"/>
  <c r="O510" i="4" s="1"/>
  <c r="L528" i="4"/>
  <c r="O528" i="4" s="1"/>
  <c r="L517" i="4"/>
  <c r="O517" i="4" s="1"/>
  <c r="L518" i="4"/>
  <c r="O518" i="4" s="1"/>
  <c r="P518" i="4" s="1"/>
  <c r="L519" i="4"/>
  <c r="O519" i="4" s="1"/>
  <c r="L520" i="4"/>
  <c r="O520" i="4" s="1"/>
  <c r="L521" i="4"/>
  <c r="N521" i="4" s="1"/>
  <c r="L522" i="4"/>
  <c r="O522" i="4" s="1"/>
  <c r="L523" i="4"/>
  <c r="O523" i="4"/>
  <c r="L524" i="4"/>
  <c r="O524" i="4" s="1"/>
  <c r="L525" i="4"/>
  <c r="O525" i="4" s="1"/>
  <c r="L526" i="4"/>
  <c r="O526" i="4" s="1"/>
  <c r="L527" i="4"/>
  <c r="O527" i="4" s="1"/>
  <c r="L544" i="4"/>
  <c r="O544" i="4" s="1"/>
  <c r="O534" i="4"/>
  <c r="P534" i="4" s="1"/>
  <c r="O536" i="4"/>
  <c r="P536" i="4" s="1"/>
  <c r="O537" i="4"/>
  <c r="P537" i="4" s="1"/>
  <c r="O538" i="4"/>
  <c r="P538" i="4" s="1"/>
  <c r="O539" i="4"/>
  <c r="P539" i="4" s="1"/>
  <c r="O540" i="4"/>
  <c r="P540" i="4" s="1"/>
  <c r="O541" i="4"/>
  <c r="P541" i="4" s="1"/>
  <c r="O542" i="4"/>
  <c r="P542" i="4" s="1"/>
  <c r="L543" i="4"/>
  <c r="O543" i="4" s="1"/>
  <c r="D40" i="4"/>
  <c r="D51" i="4"/>
  <c r="D75" i="4"/>
  <c r="D99" i="4"/>
  <c r="D122" i="4"/>
  <c r="D131" i="4"/>
  <c r="D141" i="4"/>
  <c r="D154" i="4"/>
  <c r="D166" i="4"/>
  <c r="D175" i="4"/>
  <c r="D190" i="4"/>
  <c r="D204" i="4"/>
  <c r="D225" i="4"/>
  <c r="D249" i="4"/>
  <c r="D259" i="4"/>
  <c r="D272" i="4"/>
  <c r="D283" i="4"/>
  <c r="D306" i="4"/>
  <c r="D327" i="4"/>
  <c r="D344" i="4"/>
  <c r="D363" i="4"/>
  <c r="D379" i="4"/>
  <c r="D390" i="4"/>
  <c r="D400" i="4"/>
  <c r="D426" i="4"/>
  <c r="D447" i="4"/>
  <c r="D465" i="4"/>
  <c r="D480" i="4"/>
  <c r="D499" i="4"/>
  <c r="D513" i="4"/>
  <c r="D530" i="4"/>
  <c r="D546" i="4"/>
  <c r="X534" i="4"/>
  <c r="X535" i="4"/>
  <c r="X536" i="4"/>
  <c r="X537" i="4"/>
  <c r="X538" i="4"/>
  <c r="X539" i="4"/>
  <c r="X540" i="4"/>
  <c r="X541" i="4"/>
  <c r="X542" i="4"/>
  <c r="X543" i="4"/>
  <c r="X544" i="4"/>
  <c r="X487" i="4"/>
  <c r="X488" i="4"/>
  <c r="X489" i="4"/>
  <c r="X490" i="4"/>
  <c r="X491" i="4"/>
  <c r="X492" i="4"/>
  <c r="X493" i="4"/>
  <c r="X494" i="4"/>
  <c r="X495" i="4"/>
  <c r="X496" i="4"/>
  <c r="X497" i="4"/>
  <c r="X468" i="4"/>
  <c r="X469" i="4"/>
  <c r="X470" i="4"/>
  <c r="X471" i="4"/>
  <c r="X472" i="4"/>
  <c r="X473" i="4"/>
  <c r="X474" i="4"/>
  <c r="X475" i="4"/>
  <c r="X476" i="4"/>
  <c r="X477" i="4"/>
  <c r="X478" i="4"/>
  <c r="X455" i="4"/>
  <c r="X456" i="4"/>
  <c r="X457" i="4"/>
  <c r="X458" i="4"/>
  <c r="X459" i="4"/>
  <c r="X460" i="4"/>
  <c r="X461" i="4"/>
  <c r="X462" i="4"/>
  <c r="X463" i="4"/>
  <c r="X429" i="4"/>
  <c r="X430" i="4"/>
  <c r="X431" i="4"/>
  <c r="X432" i="4"/>
  <c r="X433" i="4"/>
  <c r="X434" i="4"/>
  <c r="X435" i="4"/>
  <c r="X436" i="4"/>
  <c r="X437" i="4"/>
  <c r="X438" i="4"/>
  <c r="X439" i="4"/>
  <c r="X440" i="4"/>
  <c r="X441" i="4"/>
  <c r="X442" i="4"/>
  <c r="X443" i="4"/>
  <c r="X444" i="4"/>
  <c r="X445" i="4"/>
  <c r="X408" i="4"/>
  <c r="X409" i="4"/>
  <c r="X410" i="4"/>
  <c r="X411" i="4"/>
  <c r="X412" i="4"/>
  <c r="X413" i="4"/>
  <c r="X414" i="4"/>
  <c r="X415" i="4"/>
  <c r="X416" i="4"/>
  <c r="X417" i="4"/>
  <c r="X418" i="4"/>
  <c r="X419" i="4"/>
  <c r="X420" i="4"/>
  <c r="X421" i="4"/>
  <c r="X393" i="4"/>
  <c r="X394" i="4"/>
  <c r="X395" i="4"/>
  <c r="X396" i="4"/>
  <c r="X397" i="4"/>
  <c r="X398" i="4"/>
  <c r="X382" i="4"/>
  <c r="X383" i="4"/>
  <c r="X384" i="4"/>
  <c r="X385" i="4"/>
  <c r="X386" i="4"/>
  <c r="X366" i="4"/>
  <c r="X367" i="4"/>
  <c r="X368" i="4"/>
  <c r="X369" i="4"/>
  <c r="X370" i="4"/>
  <c r="X371" i="4"/>
  <c r="X372" i="4"/>
  <c r="X373" i="4"/>
  <c r="X352" i="4"/>
  <c r="X353" i="4"/>
  <c r="X354" i="4"/>
  <c r="X355" i="4"/>
  <c r="X356" i="4"/>
  <c r="X357" i="4"/>
  <c r="X358" i="4"/>
  <c r="X359" i="4"/>
  <c r="X360" i="4"/>
  <c r="X361" i="4"/>
  <c r="X330" i="4"/>
  <c r="X331" i="4"/>
  <c r="X332" i="4"/>
  <c r="X333" i="4"/>
  <c r="X334" i="4"/>
  <c r="X335" i="4"/>
  <c r="X336" i="4"/>
  <c r="X337" i="4"/>
  <c r="X338" i="4"/>
  <c r="X339" i="4"/>
  <c r="X340" i="4"/>
  <c r="X341" i="4"/>
  <c r="X309" i="4"/>
  <c r="X310" i="4"/>
  <c r="X311" i="4"/>
  <c r="X312" i="4"/>
  <c r="X313" i="4"/>
  <c r="X314" i="4"/>
  <c r="X315" i="4"/>
  <c r="X316" i="4"/>
  <c r="X317" i="4"/>
  <c r="X318" i="4"/>
  <c r="X319" i="4"/>
  <c r="X320" i="4"/>
  <c r="X321" i="4"/>
  <c r="X322" i="4"/>
  <c r="X323" i="4"/>
  <c r="X324" i="4"/>
  <c r="X291" i="4"/>
  <c r="X292" i="4"/>
  <c r="X293" i="4"/>
  <c r="X294" i="4"/>
  <c r="X295" i="4"/>
  <c r="X296" i="4"/>
  <c r="X297" i="4"/>
  <c r="X298" i="4"/>
  <c r="X299" i="4"/>
  <c r="X300" i="4"/>
  <c r="X301" i="4"/>
  <c r="X302" i="4"/>
  <c r="X303" i="4"/>
  <c r="X304" i="4"/>
  <c r="X275" i="4"/>
  <c r="X276" i="4"/>
  <c r="X277" i="4"/>
  <c r="X278" i="4"/>
  <c r="X279" i="4"/>
  <c r="X280" i="4"/>
  <c r="X281" i="4"/>
  <c r="X262" i="4"/>
  <c r="X263" i="4"/>
  <c r="X264" i="4"/>
  <c r="X265" i="4"/>
  <c r="X266" i="4"/>
  <c r="X267" i="4"/>
  <c r="X268" i="4"/>
  <c r="X269" i="4"/>
  <c r="X270" i="4"/>
  <c r="X252" i="4"/>
  <c r="X253" i="4"/>
  <c r="X254" i="4"/>
  <c r="X255" i="4"/>
  <c r="X256" i="4"/>
  <c r="X257" i="4"/>
  <c r="X230" i="4"/>
  <c r="X231" i="4"/>
  <c r="X232" i="4"/>
  <c r="X233" i="4"/>
  <c r="X234" i="4"/>
  <c r="X235" i="4"/>
  <c r="X236" i="4"/>
  <c r="X237" i="4"/>
  <c r="X238" i="4"/>
  <c r="X239" i="4"/>
  <c r="X240" i="4"/>
  <c r="X241" i="4"/>
  <c r="X242" i="4"/>
  <c r="X243" i="4"/>
  <c r="X244" i="4"/>
  <c r="X245" i="4"/>
  <c r="X246" i="4"/>
  <c r="X247" i="4"/>
  <c r="X211" i="4"/>
  <c r="X212" i="4"/>
  <c r="X213" i="4"/>
  <c r="X214" i="4"/>
  <c r="X215" i="4"/>
  <c r="X216" i="4"/>
  <c r="X217" i="4"/>
  <c r="X218" i="4"/>
  <c r="X219" i="4"/>
  <c r="X220" i="4"/>
  <c r="X221" i="4"/>
  <c r="X222" i="4"/>
  <c r="X223" i="4"/>
  <c r="X193" i="4"/>
  <c r="X194" i="4"/>
  <c r="X195" i="4"/>
  <c r="X196" i="4"/>
  <c r="X197" i="4"/>
  <c r="X198" i="4"/>
  <c r="X199" i="4"/>
  <c r="X200" i="4"/>
  <c r="X201" i="4"/>
  <c r="X202" i="4"/>
  <c r="X178" i="4"/>
  <c r="X179" i="4"/>
  <c r="X180" i="4"/>
  <c r="X181" i="4"/>
  <c r="X182" i="4"/>
  <c r="X183" i="4"/>
  <c r="X184" i="4"/>
  <c r="X185" i="4"/>
  <c r="X186" i="4"/>
  <c r="X187" i="4"/>
  <c r="X188" i="4"/>
  <c r="X169" i="4"/>
  <c r="X170" i="4"/>
  <c r="X171" i="4"/>
  <c r="X172" i="4"/>
  <c r="X173" i="4"/>
  <c r="X157" i="4"/>
  <c r="X158" i="4"/>
  <c r="X159" i="4"/>
  <c r="X160" i="4"/>
  <c r="X161" i="4"/>
  <c r="X162" i="4"/>
  <c r="X163" i="4"/>
  <c r="X164" i="4"/>
  <c r="X144" i="4"/>
  <c r="X145" i="4"/>
  <c r="X146" i="4"/>
  <c r="X147" i="4"/>
  <c r="X148" i="4"/>
  <c r="X149" i="4"/>
  <c r="X150" i="4"/>
  <c r="X151" i="4"/>
  <c r="X152" i="4"/>
  <c r="X134" i="4"/>
  <c r="X135" i="4"/>
  <c r="X136" i="4"/>
  <c r="X137" i="4"/>
  <c r="X138" i="4"/>
  <c r="X139" i="4"/>
  <c r="X130" i="4"/>
  <c r="X115" i="4"/>
  <c r="X116" i="4"/>
  <c r="X79" i="4"/>
  <c r="X80" i="4"/>
  <c r="X81" i="4"/>
  <c r="X82" i="4"/>
  <c r="X83" i="4"/>
  <c r="X84" i="4"/>
  <c r="X85" i="4"/>
  <c r="X86" i="4"/>
  <c r="X87" i="4"/>
  <c r="X88" i="4"/>
  <c r="X89" i="4"/>
  <c r="X90" i="4"/>
  <c r="X91" i="4"/>
  <c r="X92" i="4"/>
  <c r="X93" i="4"/>
  <c r="X94" i="4"/>
  <c r="X95" i="4"/>
  <c r="X96" i="4"/>
  <c r="X97" i="4"/>
  <c r="X59" i="4"/>
  <c r="X60" i="4"/>
  <c r="X61" i="4"/>
  <c r="X62" i="4"/>
  <c r="X63" i="4"/>
  <c r="X64" i="4"/>
  <c r="X65" i="4"/>
  <c r="X66" i="4"/>
  <c r="X67" i="4"/>
  <c r="X68" i="4"/>
  <c r="X69" i="4"/>
  <c r="X70" i="4"/>
  <c r="X71" i="4"/>
  <c r="X72" i="4"/>
  <c r="X73" i="4"/>
  <c r="X26" i="4"/>
  <c r="X27" i="4"/>
  <c r="X29" i="4"/>
  <c r="X30" i="4"/>
  <c r="X32" i="4"/>
  <c r="X33" i="4"/>
  <c r="X34" i="4"/>
  <c r="X35" i="4"/>
  <c r="X36" i="4"/>
  <c r="X37" i="4"/>
  <c r="X38" i="4"/>
  <c r="X44" i="4"/>
  <c r="X45" i="4"/>
  <c r="X46" i="4"/>
  <c r="X47" i="4"/>
  <c r="X48" i="4"/>
  <c r="X49" i="4"/>
  <c r="V534" i="4"/>
  <c r="V535" i="4"/>
  <c r="V536" i="4"/>
  <c r="V537" i="4"/>
  <c r="V538" i="4"/>
  <c r="V539" i="4"/>
  <c r="V540" i="4"/>
  <c r="V541" i="4"/>
  <c r="V542" i="4"/>
  <c r="V543" i="4"/>
  <c r="V544" i="4"/>
  <c r="V487" i="4"/>
  <c r="V488" i="4"/>
  <c r="V489" i="4"/>
  <c r="V490" i="4"/>
  <c r="V491" i="4"/>
  <c r="V492" i="4"/>
  <c r="V493" i="4"/>
  <c r="V494" i="4"/>
  <c r="V495" i="4"/>
  <c r="V496" i="4"/>
  <c r="V497" i="4"/>
  <c r="V468" i="4"/>
  <c r="V469" i="4"/>
  <c r="V470" i="4"/>
  <c r="V471" i="4"/>
  <c r="V472" i="4"/>
  <c r="V473" i="4"/>
  <c r="V474" i="4"/>
  <c r="V475" i="4"/>
  <c r="V476" i="4"/>
  <c r="V477" i="4"/>
  <c r="V478" i="4"/>
  <c r="V455" i="4"/>
  <c r="V456" i="4"/>
  <c r="V457" i="4"/>
  <c r="V458" i="4"/>
  <c r="V459" i="4"/>
  <c r="V460" i="4"/>
  <c r="V461" i="4"/>
  <c r="V462" i="4"/>
  <c r="V463" i="4"/>
  <c r="V429" i="4"/>
  <c r="V430" i="4"/>
  <c r="V431" i="4"/>
  <c r="V432" i="4"/>
  <c r="V433" i="4"/>
  <c r="V434" i="4"/>
  <c r="V435" i="4"/>
  <c r="V436" i="4"/>
  <c r="V437" i="4"/>
  <c r="V438" i="4"/>
  <c r="V439" i="4"/>
  <c r="V440" i="4"/>
  <c r="V441" i="4"/>
  <c r="V442" i="4"/>
  <c r="V443" i="4"/>
  <c r="V444" i="4"/>
  <c r="V445" i="4"/>
  <c r="V408" i="4"/>
  <c r="V409" i="4"/>
  <c r="V410" i="4"/>
  <c r="V411" i="4"/>
  <c r="V412" i="4"/>
  <c r="V413" i="4"/>
  <c r="V414" i="4"/>
  <c r="V415" i="4"/>
  <c r="V416" i="4"/>
  <c r="V417" i="4"/>
  <c r="V418" i="4"/>
  <c r="V419" i="4"/>
  <c r="V420" i="4"/>
  <c r="V421" i="4"/>
  <c r="V393" i="4"/>
  <c r="V394" i="4"/>
  <c r="V395" i="4"/>
  <c r="V396" i="4"/>
  <c r="V397" i="4"/>
  <c r="V398" i="4"/>
  <c r="V382" i="4"/>
  <c r="V383" i="4"/>
  <c r="V384" i="4"/>
  <c r="V385" i="4"/>
  <c r="V386" i="4"/>
  <c r="V366" i="4"/>
  <c r="V367" i="4"/>
  <c r="V368" i="4"/>
  <c r="V369" i="4"/>
  <c r="V370" i="4"/>
  <c r="V371" i="4"/>
  <c r="V372" i="4"/>
  <c r="V373" i="4"/>
  <c r="V352" i="4"/>
  <c r="V353" i="4"/>
  <c r="V354" i="4"/>
  <c r="V355" i="4"/>
  <c r="V356" i="4"/>
  <c r="V357" i="4"/>
  <c r="V358" i="4"/>
  <c r="V359" i="4"/>
  <c r="V360" i="4"/>
  <c r="V361" i="4"/>
  <c r="V330" i="4"/>
  <c r="V331" i="4"/>
  <c r="V332" i="4"/>
  <c r="V333" i="4"/>
  <c r="V334" i="4"/>
  <c r="V335" i="4"/>
  <c r="V336" i="4"/>
  <c r="V337" i="4"/>
  <c r="V338" i="4"/>
  <c r="V339" i="4"/>
  <c r="V340" i="4"/>
  <c r="V341" i="4"/>
  <c r="V309" i="4"/>
  <c r="V310" i="4"/>
  <c r="V311" i="4"/>
  <c r="V312" i="4"/>
  <c r="V313" i="4"/>
  <c r="V314" i="4"/>
  <c r="V315" i="4"/>
  <c r="V316" i="4"/>
  <c r="V317" i="4"/>
  <c r="V318" i="4"/>
  <c r="V319" i="4"/>
  <c r="V320" i="4"/>
  <c r="V321" i="4"/>
  <c r="V322" i="4"/>
  <c r="V323" i="4"/>
  <c r="V324" i="4"/>
  <c r="V291" i="4"/>
  <c r="V292" i="4"/>
  <c r="V293" i="4"/>
  <c r="V294" i="4"/>
  <c r="V295" i="4"/>
  <c r="V296" i="4"/>
  <c r="V297" i="4"/>
  <c r="V298" i="4"/>
  <c r="V299" i="4"/>
  <c r="V300" i="4"/>
  <c r="V301" i="4"/>
  <c r="V302" i="4"/>
  <c r="V303" i="4"/>
  <c r="V304" i="4"/>
  <c r="V275" i="4"/>
  <c r="V276" i="4"/>
  <c r="V277" i="4"/>
  <c r="V278" i="4"/>
  <c r="V279" i="4"/>
  <c r="V280" i="4"/>
  <c r="V281" i="4"/>
  <c r="V262" i="4"/>
  <c r="V263" i="4"/>
  <c r="V264" i="4"/>
  <c r="V265" i="4"/>
  <c r="V266" i="4"/>
  <c r="V267" i="4"/>
  <c r="V268" i="4"/>
  <c r="V269" i="4"/>
  <c r="V270" i="4"/>
  <c r="V252" i="4"/>
  <c r="V253" i="4"/>
  <c r="V254" i="4"/>
  <c r="V255" i="4"/>
  <c r="V256" i="4"/>
  <c r="V257" i="4"/>
  <c r="V230" i="4"/>
  <c r="V231" i="4"/>
  <c r="V232" i="4"/>
  <c r="V233" i="4"/>
  <c r="V234" i="4"/>
  <c r="V235" i="4"/>
  <c r="V236" i="4"/>
  <c r="V237" i="4"/>
  <c r="V238" i="4"/>
  <c r="V239" i="4"/>
  <c r="V240" i="4"/>
  <c r="V241" i="4"/>
  <c r="V242" i="4"/>
  <c r="V243" i="4"/>
  <c r="V244" i="4"/>
  <c r="V245" i="4"/>
  <c r="V246" i="4"/>
  <c r="V247" i="4"/>
  <c r="V211" i="4"/>
  <c r="V212" i="4"/>
  <c r="V214" i="4"/>
  <c r="V215" i="4"/>
  <c r="V216" i="4"/>
  <c r="V217" i="4"/>
  <c r="V218" i="4"/>
  <c r="V219" i="4"/>
  <c r="V220" i="4"/>
  <c r="V221" i="4"/>
  <c r="V222" i="4"/>
  <c r="V223" i="4"/>
  <c r="V193" i="4"/>
  <c r="V194" i="4"/>
  <c r="V195" i="4"/>
  <c r="V196" i="4"/>
  <c r="V197" i="4"/>
  <c r="V198" i="4"/>
  <c r="V199" i="4"/>
  <c r="V200" i="4"/>
  <c r="V201" i="4"/>
  <c r="V202" i="4"/>
  <c r="V178" i="4"/>
  <c r="V179" i="4"/>
  <c r="V180" i="4"/>
  <c r="V181" i="4"/>
  <c r="V182" i="4"/>
  <c r="V183" i="4"/>
  <c r="V184" i="4"/>
  <c r="V185" i="4"/>
  <c r="V186" i="4"/>
  <c r="V187" i="4"/>
  <c r="V188" i="4"/>
  <c r="V169" i="4"/>
  <c r="V170" i="4"/>
  <c r="V171" i="4"/>
  <c r="V172" i="4"/>
  <c r="V173" i="4"/>
  <c r="V157" i="4"/>
  <c r="V158" i="4"/>
  <c r="V159" i="4"/>
  <c r="V160" i="4"/>
  <c r="V161" i="4"/>
  <c r="V162" i="4"/>
  <c r="V163" i="4"/>
  <c r="V164" i="4"/>
  <c r="V144" i="4"/>
  <c r="V145" i="4"/>
  <c r="V146" i="4"/>
  <c r="V147" i="4"/>
  <c r="V148" i="4"/>
  <c r="V149" i="4"/>
  <c r="V150" i="4"/>
  <c r="V151" i="4"/>
  <c r="V152" i="4"/>
  <c r="V134" i="4"/>
  <c r="V135" i="4"/>
  <c r="V136" i="4"/>
  <c r="V137" i="4"/>
  <c r="V138" i="4"/>
  <c r="V139" i="4"/>
  <c r="V124" i="4"/>
  <c r="V125" i="4"/>
  <c r="V115" i="4"/>
  <c r="V121" i="4" s="1"/>
  <c r="V116" i="4"/>
  <c r="V79" i="4"/>
  <c r="V80" i="4"/>
  <c r="V81" i="4"/>
  <c r="V82" i="4"/>
  <c r="V83" i="4"/>
  <c r="V84" i="4"/>
  <c r="V85" i="4"/>
  <c r="V86" i="4"/>
  <c r="V87" i="4"/>
  <c r="V88" i="4"/>
  <c r="V89" i="4"/>
  <c r="V90" i="4"/>
  <c r="V91" i="4"/>
  <c r="V92" i="4"/>
  <c r="V93" i="4"/>
  <c r="V94" i="4"/>
  <c r="V95" i="4"/>
  <c r="V96" i="4"/>
  <c r="V97" i="4"/>
  <c r="V59" i="4"/>
  <c r="V60" i="4"/>
  <c r="V61" i="4"/>
  <c r="V62" i="4"/>
  <c r="V63" i="4"/>
  <c r="V64" i="4"/>
  <c r="V65" i="4"/>
  <c r="V66" i="4"/>
  <c r="V67" i="4"/>
  <c r="V68" i="4"/>
  <c r="V69" i="4"/>
  <c r="V70" i="4"/>
  <c r="V71" i="4"/>
  <c r="V72" i="4"/>
  <c r="V73" i="4"/>
  <c r="V27" i="4"/>
  <c r="V28" i="4"/>
  <c r="V29" i="4"/>
  <c r="V31" i="4"/>
  <c r="V32" i="4"/>
  <c r="V33" i="4"/>
  <c r="V34" i="4"/>
  <c r="V35" i="4"/>
  <c r="V36" i="4"/>
  <c r="V37" i="4"/>
  <c r="V38" i="4"/>
  <c r="V44" i="4"/>
  <c r="V45" i="4"/>
  <c r="V46" i="4"/>
  <c r="V47" i="4"/>
  <c r="V48" i="4"/>
  <c r="V49" i="4"/>
  <c r="X546" i="4"/>
  <c r="V546" i="4"/>
  <c r="S546" i="4"/>
  <c r="X528" i="4"/>
  <c r="V528" i="4"/>
  <c r="S528" i="4"/>
  <c r="X527" i="4"/>
  <c r="V527" i="4"/>
  <c r="S527" i="4"/>
  <c r="X526" i="4"/>
  <c r="V526" i="4"/>
  <c r="S526" i="4"/>
  <c r="X525" i="4"/>
  <c r="V525" i="4"/>
  <c r="S525" i="4"/>
  <c r="X524" i="4"/>
  <c r="V524" i="4"/>
  <c r="S524" i="4"/>
  <c r="X523" i="4"/>
  <c r="V523" i="4"/>
  <c r="S523" i="4"/>
  <c r="X522" i="4"/>
  <c r="V522" i="4"/>
  <c r="S522" i="4"/>
  <c r="X521" i="4"/>
  <c r="V521" i="4"/>
  <c r="S521" i="4"/>
  <c r="X520" i="4"/>
  <c r="V520" i="4"/>
  <c r="S520" i="4"/>
  <c r="X519" i="4"/>
  <c r="V519" i="4"/>
  <c r="S519" i="4"/>
  <c r="X518" i="4"/>
  <c r="V518" i="4"/>
  <c r="S518" i="4"/>
  <c r="X517" i="4"/>
  <c r="V517" i="4"/>
  <c r="S517" i="4"/>
  <c r="X511" i="4"/>
  <c r="V511" i="4"/>
  <c r="S511" i="4"/>
  <c r="X510" i="4"/>
  <c r="V510" i="4"/>
  <c r="S510" i="4"/>
  <c r="X509" i="4"/>
  <c r="V509" i="4"/>
  <c r="S509" i="4"/>
  <c r="X508" i="4"/>
  <c r="V508" i="4"/>
  <c r="S508" i="4"/>
  <c r="X507" i="4"/>
  <c r="V507" i="4"/>
  <c r="S507" i="4"/>
  <c r="X506" i="4"/>
  <c r="V506" i="4"/>
  <c r="S506" i="4"/>
  <c r="X505" i="4"/>
  <c r="V505" i="4"/>
  <c r="S505" i="4"/>
  <c r="X504" i="4"/>
  <c r="V504" i="4"/>
  <c r="S504" i="4"/>
  <c r="X503" i="4"/>
  <c r="V503" i="4"/>
  <c r="S503" i="4"/>
  <c r="X453" i="4"/>
  <c r="V453" i="4"/>
  <c r="S453" i="4"/>
  <c r="X424" i="4"/>
  <c r="V424" i="4"/>
  <c r="S424" i="4"/>
  <c r="X423" i="4"/>
  <c r="V423" i="4"/>
  <c r="S423" i="4"/>
  <c r="X422" i="4"/>
  <c r="V422" i="4"/>
  <c r="S422" i="4"/>
  <c r="X406" i="4"/>
  <c r="V406" i="4"/>
  <c r="X388" i="4"/>
  <c r="V388" i="4"/>
  <c r="S388" i="4"/>
  <c r="V387" i="4"/>
  <c r="S387" i="4"/>
  <c r="X377" i="4"/>
  <c r="V377" i="4"/>
  <c r="S377" i="4"/>
  <c r="X376" i="4"/>
  <c r="V376" i="4"/>
  <c r="S376" i="4"/>
  <c r="X375" i="4"/>
  <c r="V375" i="4"/>
  <c r="S375" i="4"/>
  <c r="X374" i="4"/>
  <c r="V374" i="4"/>
  <c r="S374" i="4"/>
  <c r="X350" i="4"/>
  <c r="V350" i="4"/>
  <c r="X342" i="4"/>
  <c r="V342" i="4"/>
  <c r="S342" i="4"/>
  <c r="X325" i="4"/>
  <c r="V325" i="4"/>
  <c r="S325" i="4"/>
  <c r="X289" i="4"/>
  <c r="V289" i="4"/>
  <c r="S274" i="4"/>
  <c r="J271" i="4"/>
  <c r="S261" i="4"/>
  <c r="S251" i="4"/>
  <c r="S229" i="4"/>
  <c r="X228" i="4"/>
  <c r="V228" i="4"/>
  <c r="S228" i="4"/>
  <c r="S210" i="4"/>
  <c r="J206" i="4"/>
  <c r="S192" i="4"/>
  <c r="S177" i="4"/>
  <c r="S168" i="4"/>
  <c r="S156" i="4"/>
  <c r="S143" i="4"/>
  <c r="S133" i="4"/>
  <c r="V129" i="4"/>
  <c r="S129" i="4"/>
  <c r="V128" i="4"/>
  <c r="S128" i="4"/>
  <c r="V127" i="4"/>
  <c r="S127" i="4"/>
  <c r="V126" i="4"/>
  <c r="S126" i="4"/>
  <c r="X120" i="4"/>
  <c r="V120" i="4"/>
  <c r="S120" i="4"/>
  <c r="X119" i="4"/>
  <c r="V119" i="4"/>
  <c r="S119" i="4"/>
  <c r="X118" i="4"/>
  <c r="V118" i="4"/>
  <c r="S118" i="4"/>
  <c r="X117" i="4"/>
  <c r="V117" i="4"/>
  <c r="S117" i="4"/>
  <c r="O96" i="4"/>
  <c r="S78" i="4"/>
  <c r="S58" i="4"/>
  <c r="Q3" i="4"/>
  <c r="N84" i="4"/>
  <c r="N196" i="4"/>
  <c r="N188" i="4"/>
  <c r="N160" i="4"/>
  <c r="N370" i="4"/>
  <c r="N525" i="4"/>
  <c r="N517" i="4"/>
  <c r="N35" i="4"/>
  <c r="N241" i="4"/>
  <c r="N302" i="4"/>
  <c r="N469" i="4"/>
  <c r="N198" i="4"/>
  <c r="N354" i="4"/>
  <c r="N507" i="4"/>
  <c r="N537" i="4"/>
  <c r="N49" i="4"/>
  <c r="N95" i="4"/>
  <c r="N187" i="4"/>
  <c r="N171" i="4"/>
  <c r="N462" i="4"/>
  <c r="N493" i="4"/>
  <c r="N489" i="4"/>
  <c r="N506" i="4"/>
  <c r="N528" i="4"/>
  <c r="N520" i="4"/>
  <c r="N30" i="4"/>
  <c r="N70" i="4"/>
  <c r="N66" i="4"/>
  <c r="N62" i="4"/>
  <c r="N97" i="4"/>
  <c r="N119" i="4"/>
  <c r="N201" i="4"/>
  <c r="N197" i="4"/>
  <c r="N173" i="4"/>
  <c r="N149" i="4"/>
  <c r="N137" i="4"/>
  <c r="N223" i="4"/>
  <c r="N219" i="4"/>
  <c r="N215" i="4"/>
  <c r="N270" i="4"/>
  <c r="N266" i="4"/>
  <c r="N246" i="4"/>
  <c r="N242" i="4"/>
  <c r="N238" i="4"/>
  <c r="N338" i="4"/>
  <c r="N330" i="4"/>
  <c r="N317" i="4"/>
  <c r="N313" i="4"/>
  <c r="N297" i="4"/>
  <c r="N375" i="4"/>
  <c r="N67" i="12"/>
  <c r="N62" i="12"/>
  <c r="N72" i="12"/>
  <c r="N68" i="12"/>
  <c r="N64" i="12"/>
  <c r="N504" i="4"/>
  <c r="V30" i="4"/>
  <c r="S421" i="4"/>
  <c r="N252" i="4"/>
  <c r="N127" i="13"/>
  <c r="N92" i="12"/>
  <c r="N114" i="13"/>
  <c r="N20" i="13"/>
  <c r="N538" i="4"/>
  <c r="N383" i="4"/>
  <c r="O80" i="4"/>
  <c r="P80" i="4" s="1"/>
  <c r="N157" i="4"/>
  <c r="O2" i="4" l="1"/>
  <c r="P2" i="4"/>
  <c r="D5" i="1"/>
  <c r="P5" i="4"/>
  <c r="P4" i="4"/>
  <c r="P86" i="13" s="1"/>
  <c r="O4" i="4"/>
  <c r="K98" i="13"/>
  <c r="K89" i="13"/>
  <c r="K50" i="13"/>
  <c r="N35" i="13"/>
  <c r="N50" i="13" s="1"/>
  <c r="K82" i="13"/>
  <c r="K76" i="12"/>
  <c r="K56" i="12"/>
  <c r="N36" i="12"/>
  <c r="O91" i="12"/>
  <c r="P91" i="12" s="1"/>
  <c r="N22" i="12"/>
  <c r="K32" i="12"/>
  <c r="D450" i="4"/>
  <c r="S326" i="4"/>
  <c r="N180" i="4"/>
  <c r="S189" i="4"/>
  <c r="N541" i="4"/>
  <c r="O352" i="4"/>
  <c r="N79" i="4"/>
  <c r="N315" i="4"/>
  <c r="M144" i="13"/>
  <c r="M150" i="13" s="1"/>
  <c r="N83" i="4"/>
  <c r="N86" i="4"/>
  <c r="N255" i="4"/>
  <c r="N169" i="4"/>
  <c r="N174" i="4" s="1"/>
  <c r="O180" i="4"/>
  <c r="P180" i="4" s="1"/>
  <c r="N429" i="4"/>
  <c r="N518" i="4"/>
  <c r="N87" i="4"/>
  <c r="N90" i="4"/>
  <c r="N134" i="4"/>
  <c r="N26" i="4"/>
  <c r="N88" i="4"/>
  <c r="N80" i="4"/>
  <c r="N144" i="4"/>
  <c r="N153" i="4" s="1"/>
  <c r="N455" i="4"/>
  <c r="S130" i="4"/>
  <c r="M146" i="13"/>
  <c r="P3" i="4"/>
  <c r="P22" i="12" s="1"/>
  <c r="M145" i="13"/>
  <c r="N122" i="13"/>
  <c r="K122" i="13"/>
  <c r="N96" i="13"/>
  <c r="K109" i="13"/>
  <c r="K87" i="12"/>
  <c r="N30" i="12"/>
  <c r="N26" i="12"/>
  <c r="D77" i="12"/>
  <c r="N28" i="12"/>
  <c r="N24" i="12"/>
  <c r="D57" i="12"/>
  <c r="O521" i="4"/>
  <c r="I122" i="4"/>
  <c r="I131" i="4"/>
  <c r="I154" i="4"/>
  <c r="I190" i="4"/>
  <c r="O211" i="4"/>
  <c r="P211" i="4" s="1"/>
  <c r="I225" i="4"/>
  <c r="N31" i="4"/>
  <c r="X31" i="4"/>
  <c r="X39" i="4" s="1"/>
  <c r="I249" i="4"/>
  <c r="I204" i="4"/>
  <c r="N170" i="4"/>
  <c r="I175" i="4"/>
  <c r="I530" i="4"/>
  <c r="K271" i="4"/>
  <c r="O535" i="4"/>
  <c r="P535" i="4" s="1"/>
  <c r="I546" i="4"/>
  <c r="K425" i="4"/>
  <c r="I141" i="4"/>
  <c r="K305" i="4"/>
  <c r="I400" i="4"/>
  <c r="V130" i="4"/>
  <c r="V305" i="4"/>
  <c r="X203" i="4"/>
  <c r="D286" i="4"/>
  <c r="S153" i="4"/>
  <c r="K50" i="4"/>
  <c r="D401" i="4"/>
  <c r="V50" i="4"/>
  <c r="S224" i="4"/>
  <c r="S271" i="4"/>
  <c r="S282" i="4"/>
  <c r="S343" i="4"/>
  <c r="S378" i="4"/>
  <c r="S389" i="4"/>
  <c r="S399" i="4"/>
  <c r="K203" i="4"/>
  <c r="K389" i="4"/>
  <c r="O334" i="4"/>
  <c r="O301" i="4"/>
  <c r="O170" i="4"/>
  <c r="P170" i="4" s="1"/>
  <c r="O161" i="4"/>
  <c r="O115" i="4"/>
  <c r="P115" i="4" s="1"/>
  <c r="O93" i="4"/>
  <c r="V498" i="4"/>
  <c r="I513" i="4"/>
  <c r="D250" i="4"/>
  <c r="V545" i="4"/>
  <c r="K479" i="4"/>
  <c r="V479" i="4"/>
  <c r="S479" i="4"/>
  <c r="X464" i="4"/>
  <c r="D483" i="4"/>
  <c r="N419" i="4"/>
  <c r="N418" i="4"/>
  <c r="S412" i="4"/>
  <c r="D403" i="4"/>
  <c r="K378" i="4"/>
  <c r="K343" i="4"/>
  <c r="X326" i="4"/>
  <c r="K326" i="4"/>
  <c r="D347" i="4"/>
  <c r="V282" i="4"/>
  <c r="K282" i="4"/>
  <c r="N233" i="4"/>
  <c r="N237" i="4"/>
  <c r="D226" i="4"/>
  <c r="K224" i="4"/>
  <c r="D205" i="4"/>
  <c r="K189" i="4"/>
  <c r="X174" i="4"/>
  <c r="S174" i="4"/>
  <c r="K174" i="4"/>
  <c r="K165" i="4"/>
  <c r="D142" i="4"/>
  <c r="K140" i="4"/>
  <c r="D132" i="4"/>
  <c r="K121" i="4"/>
  <c r="N117" i="4"/>
  <c r="N121" i="4" s="1"/>
  <c r="H20" i="11" s="1"/>
  <c r="I20" i="11" s="1"/>
  <c r="J20" i="11" s="1"/>
  <c r="D123" i="4"/>
  <c r="K98" i="4"/>
  <c r="N96" i="4"/>
  <c r="X74" i="4"/>
  <c r="D76" i="4"/>
  <c r="S50" i="4"/>
  <c r="K39" i="4"/>
  <c r="S545" i="4"/>
  <c r="D547" i="4"/>
  <c r="V446" i="4"/>
  <c r="N409" i="4"/>
  <c r="V389" i="4"/>
  <c r="V326" i="4"/>
  <c r="X305" i="4"/>
  <c r="X282" i="4"/>
  <c r="V258" i="4"/>
  <c r="X258" i="4"/>
  <c r="K248" i="4"/>
  <c r="V248" i="4"/>
  <c r="X248" i="4"/>
  <c r="N213" i="4"/>
  <c r="N224" i="4" s="1"/>
  <c r="V189" i="4"/>
  <c r="D191" i="4"/>
  <c r="D176" i="4"/>
  <c r="V174" i="4"/>
  <c r="D167" i="4"/>
  <c r="X165" i="4"/>
  <c r="D155" i="4"/>
  <c r="K153" i="4"/>
  <c r="V140" i="4"/>
  <c r="X140" i="4"/>
  <c r="K130" i="4"/>
  <c r="X121" i="4"/>
  <c r="N60" i="4"/>
  <c r="V39" i="4"/>
  <c r="X479" i="4"/>
  <c r="X482" i="4" s="1"/>
  <c r="X378" i="4"/>
  <c r="X389" i="4"/>
  <c r="X399" i="4"/>
  <c r="O281" i="4"/>
  <c r="N281" i="4"/>
  <c r="O257" i="4"/>
  <c r="N257" i="4"/>
  <c r="O81" i="4"/>
  <c r="P81" i="4" s="1"/>
  <c r="N81" i="4"/>
  <c r="I75" i="4"/>
  <c r="N59" i="4"/>
  <c r="O47" i="4"/>
  <c r="N47" i="4"/>
  <c r="N50" i="4" s="1"/>
  <c r="D52" i="4"/>
  <c r="N25" i="12"/>
  <c r="O25" i="12"/>
  <c r="P25" i="12" s="1"/>
  <c r="D100" i="4"/>
  <c r="N91" i="4"/>
  <c r="N438" i="4"/>
  <c r="O438" i="4"/>
  <c r="O422" i="4"/>
  <c r="N422" i="4"/>
  <c r="O384" i="4"/>
  <c r="N384" i="4"/>
  <c r="N371" i="4"/>
  <c r="O371" i="4"/>
  <c r="I379" i="4"/>
  <c r="O359" i="4"/>
  <c r="N359" i="4"/>
  <c r="O331" i="4"/>
  <c r="P331" i="4" s="1"/>
  <c r="D345" i="4"/>
  <c r="I344" i="4"/>
  <c r="N331" i="4"/>
  <c r="O311" i="4"/>
  <c r="P311" i="4" s="1"/>
  <c r="D328" i="4"/>
  <c r="I327" i="4"/>
  <c r="O324" i="4"/>
  <c r="N324" i="4"/>
  <c r="O298" i="4"/>
  <c r="P298" i="4" s="1"/>
  <c r="N298" i="4"/>
  <c r="N254" i="4"/>
  <c r="O254" i="4"/>
  <c r="D260" i="4"/>
  <c r="N23" i="12"/>
  <c r="D33" i="12"/>
  <c r="O23" i="12"/>
  <c r="P23" i="12" s="1"/>
  <c r="N31" i="12"/>
  <c r="O31" i="12"/>
  <c r="P31" i="12" s="1"/>
  <c r="I426" i="4"/>
  <c r="O59" i="4"/>
  <c r="P59" i="4" s="1"/>
  <c r="V74" i="4"/>
  <c r="V98" i="4"/>
  <c r="V153" i="4"/>
  <c r="V165" i="4"/>
  <c r="V224" i="4"/>
  <c r="V271" i="4"/>
  <c r="V343" i="4"/>
  <c r="V378" i="4"/>
  <c r="V425" i="4"/>
  <c r="X50" i="4"/>
  <c r="X153" i="4"/>
  <c r="X189" i="4"/>
  <c r="X224" i="4"/>
  <c r="X271" i="4"/>
  <c r="I51" i="4"/>
  <c r="D284" i="4"/>
  <c r="D380" i="4"/>
  <c r="I259" i="4"/>
  <c r="N293" i="4"/>
  <c r="N443" i="4"/>
  <c r="N262" i="4"/>
  <c r="D273" i="4"/>
  <c r="O262" i="4"/>
  <c r="P262" i="4" s="1"/>
  <c r="I272" i="4"/>
  <c r="N27" i="12"/>
  <c r="O27" i="12"/>
  <c r="P27" i="12" s="1"/>
  <c r="D307" i="4"/>
  <c r="I306" i="4"/>
  <c r="O337" i="4"/>
  <c r="N337" i="4"/>
  <c r="I99" i="4"/>
  <c r="D481" i="4"/>
  <c r="N311" i="4"/>
  <c r="N340" i="4"/>
  <c r="X343" i="4"/>
  <c r="X362" i="4"/>
  <c r="X425" i="4"/>
  <c r="X446" i="4"/>
  <c r="X498" i="4"/>
  <c r="X545" i="4"/>
  <c r="D207" i="4"/>
  <c r="O511" i="4"/>
  <c r="N511" i="4"/>
  <c r="O494" i="4"/>
  <c r="N494" i="4"/>
  <c r="O488" i="4"/>
  <c r="I499" i="4"/>
  <c r="N488" i="4"/>
  <c r="N472" i="4"/>
  <c r="O472" i="4"/>
  <c r="N460" i="4"/>
  <c r="O460" i="4"/>
  <c r="N445" i="4"/>
  <c r="O445" i="4"/>
  <c r="N416" i="4"/>
  <c r="O416" i="4"/>
  <c r="O408" i="4"/>
  <c r="P408" i="4" s="1"/>
  <c r="N408" i="4"/>
  <c r="O383" i="4"/>
  <c r="I390" i="4"/>
  <c r="D391" i="4"/>
  <c r="O373" i="4"/>
  <c r="P373" i="4" s="1"/>
  <c r="N373" i="4"/>
  <c r="O353" i="4"/>
  <c r="P353" i="4" s="1"/>
  <c r="I363" i="4"/>
  <c r="D364" i="4"/>
  <c r="O339" i="4"/>
  <c r="N339" i="4"/>
  <c r="N27" i="4"/>
  <c r="D41" i="4"/>
  <c r="O27" i="4"/>
  <c r="P27" i="4" s="1"/>
  <c r="I40" i="4"/>
  <c r="N29" i="12"/>
  <c r="O29" i="12"/>
  <c r="P29" i="12" s="1"/>
  <c r="S420" i="4"/>
  <c r="N420" i="4"/>
  <c r="D427" i="4"/>
  <c r="N410" i="4"/>
  <c r="N457" i="4"/>
  <c r="K464" i="4"/>
  <c r="D466" i="4"/>
  <c r="M151" i="13"/>
  <c r="O509" i="4"/>
  <c r="N509" i="4"/>
  <c r="O463" i="4"/>
  <c r="N463" i="4"/>
  <c r="K134" i="13"/>
  <c r="N129" i="13"/>
  <c r="N59" i="13"/>
  <c r="N71" i="13" s="1"/>
  <c r="H42" i="11" s="1"/>
  <c r="I42" i="11" s="1"/>
  <c r="J42" i="11" s="1"/>
  <c r="K71" i="13"/>
  <c r="N25" i="13"/>
  <c r="N30" i="13" s="1"/>
  <c r="K30" i="13"/>
  <c r="N397" i="4"/>
  <c r="N399" i="4" s="1"/>
  <c r="K399" i="4"/>
  <c r="N377" i="4"/>
  <c r="N353" i="4"/>
  <c r="K362" i="4"/>
  <c r="K446" i="4"/>
  <c r="K449" i="4" s="1"/>
  <c r="N431" i="4"/>
  <c r="D448" i="4"/>
  <c r="N99" i="12"/>
  <c r="V362" i="4"/>
  <c r="V464" i="4"/>
  <c r="X98" i="4"/>
  <c r="N476" i="4"/>
  <c r="O476" i="4"/>
  <c r="O468" i="4"/>
  <c r="I480" i="4"/>
  <c r="O456" i="4"/>
  <c r="N456" i="4"/>
  <c r="I465" i="4"/>
  <c r="N321" i="4"/>
  <c r="O321" i="4"/>
  <c r="O299" i="4"/>
  <c r="N299" i="4"/>
  <c r="O296" i="4"/>
  <c r="P296" i="4" s="1"/>
  <c r="N296" i="4"/>
  <c r="N275" i="4"/>
  <c r="O275" i="4"/>
  <c r="P275" i="4" s="1"/>
  <c r="I283" i="4"/>
  <c r="O268" i="4"/>
  <c r="N268" i="4"/>
  <c r="O265" i="4"/>
  <c r="P265" i="4" s="1"/>
  <c r="N265" i="4"/>
  <c r="O244" i="4"/>
  <c r="N244" i="4"/>
  <c r="O85" i="4"/>
  <c r="P85" i="4" s="1"/>
  <c r="N85" i="4"/>
  <c r="O82" i="4"/>
  <c r="P82" i="4" s="1"/>
  <c r="N82" i="4"/>
  <c r="O37" i="4"/>
  <c r="N37" i="4"/>
  <c r="D88" i="12"/>
  <c r="H139" i="13"/>
  <c r="S39" i="4"/>
  <c r="S54" i="4" s="1"/>
  <c r="S74" i="4"/>
  <c r="S98" i="4"/>
  <c r="S140" i="4"/>
  <c r="S165" i="4"/>
  <c r="S203" i="4"/>
  <c r="S248" i="4"/>
  <c r="S258" i="4"/>
  <c r="S305" i="4"/>
  <c r="S362" i="4"/>
  <c r="S446" i="4"/>
  <c r="S464" i="4"/>
  <c r="S482" i="4" s="1"/>
  <c r="S498" i="4"/>
  <c r="N82" i="13"/>
  <c r="H40" i="11" s="1"/>
  <c r="N491" i="4"/>
  <c r="K498" i="4"/>
  <c r="D500" i="4"/>
  <c r="N487" i="4"/>
  <c r="D514" i="4"/>
  <c r="K512" i="4"/>
  <c r="K529" i="4"/>
  <c r="D531" i="4"/>
  <c r="N534" i="4"/>
  <c r="K545" i="4"/>
  <c r="N98" i="13"/>
  <c r="H44" i="11" s="1"/>
  <c r="I44" i="11" s="1"/>
  <c r="J44" i="11" s="1"/>
  <c r="V203" i="4"/>
  <c r="D55" i="4"/>
  <c r="N245" i="4"/>
  <c r="O245" i="4"/>
  <c r="O193" i="4"/>
  <c r="P193" i="4" s="1"/>
  <c r="N193" i="4"/>
  <c r="N203" i="4" s="1"/>
  <c r="O127" i="4"/>
  <c r="N127" i="4"/>
  <c r="N386" i="4"/>
  <c r="N414" i="4"/>
  <c r="N470" i="4"/>
  <c r="N458" i="4"/>
  <c r="N523" i="4"/>
  <c r="N519" i="4"/>
  <c r="N134" i="13"/>
  <c r="V399" i="4"/>
  <c r="I447" i="4"/>
  <c r="O319" i="4"/>
  <c r="N319" i="4"/>
  <c r="N239" i="4"/>
  <c r="O239" i="4"/>
  <c r="O236" i="4"/>
  <c r="P236" i="4" s="1"/>
  <c r="N236" i="4"/>
  <c r="O181" i="4"/>
  <c r="P181" i="4" s="1"/>
  <c r="N181" i="4"/>
  <c r="N109" i="13"/>
  <c r="H41" i="11" s="1"/>
  <c r="I41" i="11" s="1"/>
  <c r="J41" i="11" s="1"/>
  <c r="N510" i="4"/>
  <c r="O335" i="4"/>
  <c r="N335" i="4"/>
  <c r="O314" i="4"/>
  <c r="P314" i="4" s="1"/>
  <c r="N314" i="4"/>
  <c r="O94" i="4"/>
  <c r="N94" i="4"/>
  <c r="O29" i="4"/>
  <c r="P29" i="4" s="1"/>
  <c r="N29" i="4"/>
  <c r="K99" i="12"/>
  <c r="O333" i="4"/>
  <c r="P333" i="4" s="1"/>
  <c r="N333" i="4"/>
  <c r="O312" i="4"/>
  <c r="N312" i="4"/>
  <c r="O157" i="4"/>
  <c r="P157" i="4" s="1"/>
  <c r="I166" i="4"/>
  <c r="O89" i="4"/>
  <c r="N89" i="4"/>
  <c r="N36" i="4"/>
  <c r="N28" i="4"/>
  <c r="K74" i="4"/>
  <c r="N124" i="4"/>
  <c r="N183" i="4"/>
  <c r="N159" i="4"/>
  <c r="N165" i="4" s="1"/>
  <c r="N135" i="4"/>
  <c r="N280" i="4"/>
  <c r="N256" i="4"/>
  <c r="K258" i="4"/>
  <c r="N323" i="4"/>
  <c r="N303" i="4"/>
  <c r="O36" i="12"/>
  <c r="P36" i="12" s="1"/>
  <c r="N89" i="13"/>
  <c r="H48" i="11" s="1"/>
  <c r="I48" i="11" s="1"/>
  <c r="J48" i="11" s="1"/>
  <c r="I51" i="11"/>
  <c r="I59" i="11"/>
  <c r="J59" i="11" s="1"/>
  <c r="D100" i="12"/>
  <c r="H36" i="11" s="1"/>
  <c r="I36" i="11" s="1"/>
  <c r="J36" i="11" s="1"/>
  <c r="N56" i="12"/>
  <c r="H33" i="11" s="1"/>
  <c r="I33" i="11" s="1"/>
  <c r="J33" i="11" s="1"/>
  <c r="N80" i="12"/>
  <c r="N87" i="12" s="1"/>
  <c r="H35" i="11" s="1"/>
  <c r="I35" i="11" s="1"/>
  <c r="J35" i="11" s="1"/>
  <c r="N60" i="12"/>
  <c r="N76" i="12" s="1"/>
  <c r="P66" i="12" l="1"/>
  <c r="P69" i="12"/>
  <c r="P60" i="12"/>
  <c r="P62" i="12"/>
  <c r="P57" i="13"/>
  <c r="P62" i="13"/>
  <c r="P64" i="13"/>
  <c r="P54" i="13"/>
  <c r="P63" i="13"/>
  <c r="H34" i="11"/>
  <c r="I34" i="11" s="1"/>
  <c r="J34" i="11" s="1"/>
  <c r="N545" i="4"/>
  <c r="K346" i="4"/>
  <c r="S346" i="4"/>
  <c r="N140" i="4"/>
  <c r="V482" i="4"/>
  <c r="S402" i="4"/>
  <c r="K206" i="4"/>
  <c r="K54" i="4"/>
  <c r="K102" i="12"/>
  <c r="N189" i="4"/>
  <c r="K482" i="4"/>
  <c r="V54" i="4"/>
  <c r="K285" i="4"/>
  <c r="I207" i="4"/>
  <c r="X346" i="4"/>
  <c r="V449" i="4"/>
  <c r="N529" i="4"/>
  <c r="N389" i="4"/>
  <c r="D208" i="4"/>
  <c r="I483" i="4"/>
  <c r="N446" i="4"/>
  <c r="H23" i="11" s="1"/>
  <c r="I23" i="11" s="1"/>
  <c r="J23" i="11" s="1"/>
  <c r="I450" i="4"/>
  <c r="S425" i="4"/>
  <c r="S449" i="4" s="1"/>
  <c r="N362" i="4"/>
  <c r="I347" i="4"/>
  <c r="S285" i="4"/>
  <c r="H553" i="4"/>
  <c r="N74" i="4"/>
  <c r="I55" i="4"/>
  <c r="D56" i="4"/>
  <c r="N512" i="4"/>
  <c r="D484" i="4"/>
  <c r="K402" i="4"/>
  <c r="D404" i="4"/>
  <c r="V402" i="4"/>
  <c r="D348" i="4"/>
  <c r="V346" i="4"/>
  <c r="D287" i="4"/>
  <c r="N271" i="4"/>
  <c r="X285" i="4"/>
  <c r="V285" i="4"/>
  <c r="V206" i="4"/>
  <c r="X54" i="4"/>
  <c r="X402" i="4"/>
  <c r="X449" i="4"/>
  <c r="N425" i="4"/>
  <c r="N282" i="4"/>
  <c r="N464" i="4"/>
  <c r="I286" i="4"/>
  <c r="J51" i="11"/>
  <c r="H43" i="11"/>
  <c r="I43" i="11" s="1"/>
  <c r="J43" i="11" s="1"/>
  <c r="N137" i="13"/>
  <c r="N146" i="13" s="1"/>
  <c r="O146" i="13" s="1"/>
  <c r="P146" i="13" s="1"/>
  <c r="N248" i="4"/>
  <c r="H62" i="11"/>
  <c r="I62" i="11" s="1"/>
  <c r="N479" i="4"/>
  <c r="N498" i="4"/>
  <c r="H26" i="11" s="1"/>
  <c r="I26" i="11" s="1"/>
  <c r="J26" i="11" s="1"/>
  <c r="I40" i="11"/>
  <c r="S206" i="4"/>
  <c r="D451" i="4"/>
  <c r="N39" i="4"/>
  <c r="N54" i="4" s="1"/>
  <c r="I403" i="4"/>
  <c r="X206" i="4"/>
  <c r="H104" i="12"/>
  <c r="N258" i="4"/>
  <c r="N343" i="4"/>
  <c r="N378" i="4"/>
  <c r="N98" i="4"/>
  <c r="H19" i="11" s="1"/>
  <c r="I19" i="11" s="1"/>
  <c r="J19" i="11" s="1"/>
  <c r="N130" i="4"/>
  <c r="K137" i="13"/>
  <c r="N326" i="4"/>
  <c r="N305" i="4"/>
  <c r="N32" i="12"/>
  <c r="N206" i="4" l="1"/>
  <c r="S551" i="4"/>
  <c r="S144" i="13" s="1"/>
  <c r="H45" i="11"/>
  <c r="H18" i="11"/>
  <c r="I18" i="11" s="1"/>
  <c r="N449" i="4"/>
  <c r="H27" i="11"/>
  <c r="I27" i="11" s="1"/>
  <c r="J27" i="11" s="1"/>
  <c r="K551" i="4"/>
  <c r="N402" i="4"/>
  <c r="H24" i="11" s="1"/>
  <c r="I24" i="11" s="1"/>
  <c r="J24" i="11" s="1"/>
  <c r="O553" i="4"/>
  <c r="H555" i="4"/>
  <c r="H28" i="11" s="1"/>
  <c r="I28" i="11" s="1"/>
  <c r="J28" i="11" s="1"/>
  <c r="V551" i="4"/>
  <c r="X551" i="4"/>
  <c r="H32" i="11"/>
  <c r="N102" i="12"/>
  <c r="N145" i="13" s="1"/>
  <c r="O145" i="13" s="1"/>
  <c r="P145" i="13" s="1"/>
  <c r="N285" i="4"/>
  <c r="H22" i="11" s="1"/>
  <c r="I22" i="11" s="1"/>
  <c r="J22" i="11" s="1"/>
  <c r="H25" i="11"/>
  <c r="I25" i="11" s="1"/>
  <c r="J25" i="11" s="1"/>
  <c r="N482" i="4"/>
  <c r="H21" i="11"/>
  <c r="I21" i="11" s="1"/>
  <c r="J21" i="11" s="1"/>
  <c r="N346" i="4"/>
  <c r="J40" i="11"/>
  <c r="J45" i="11" s="1"/>
  <c r="I45" i="11"/>
  <c r="J62" i="11"/>
  <c r="G550" i="4" l="1"/>
  <c r="N551" i="4"/>
  <c r="N144" i="13" s="1"/>
  <c r="H29" i="11"/>
  <c r="J18" i="11"/>
  <c r="J29" i="11" s="1"/>
  <c r="I29" i="11"/>
  <c r="I32" i="11"/>
  <c r="H37" i="11"/>
  <c r="O144" i="13" l="1"/>
  <c r="O147" i="13" s="1"/>
  <c r="J32" i="11"/>
  <c r="J37" i="11" s="1"/>
  <c r="J54" i="11" s="1"/>
  <c r="J65" i="11" s="1"/>
  <c r="I37" i="11"/>
  <c r="I54" i="11" s="1"/>
  <c r="I65" i="11" s="1"/>
  <c r="P144" i="13" l="1"/>
  <c r="M12" i="13"/>
  <c r="M14" i="12"/>
  <c r="M15" i="4"/>
</calcChain>
</file>

<file path=xl/comments1.xml><?xml version="1.0" encoding="utf-8"?>
<comments xmlns="http://schemas.openxmlformats.org/spreadsheetml/2006/main">
  <authors>
    <author>A satisfied Microsoft Office user</author>
  </authors>
  <commentList>
    <comment ref="M17" authorId="0" shapeId="0">
      <text>
        <r>
          <rPr>
            <sz val="8"/>
            <color indexed="81"/>
            <rFont val="Tahoma"/>
            <family val="2"/>
          </rPr>
          <t xml:space="preserve">Sequential number of various bid revisions.
</t>
        </r>
      </text>
    </comment>
    <comment ref="J19" authorId="0" shapeId="0">
      <text>
        <r>
          <rPr>
            <sz val="8"/>
            <color indexed="81"/>
            <rFont val="Tahoma"/>
            <family val="2"/>
          </rPr>
          <t>DV, Digi Beta, Beta SP, 16mm or 35mm</t>
        </r>
      </text>
    </comment>
    <comment ref="M19" authorId="0" shapeId="0">
      <text>
        <r>
          <rPr>
            <sz val="8"/>
            <color indexed="81"/>
            <rFont val="Tahoma"/>
            <family val="2"/>
          </rPr>
          <t xml:space="preserve">Film 16 mm, Film 35 mm, Digi Beta, eta SP, Digital DV, ...
</t>
        </r>
      </text>
    </comment>
    <comment ref="H22" authorId="0" shapeId="0">
      <text>
        <r>
          <rPr>
            <sz val="8"/>
            <color indexed="81"/>
            <rFont val="Tahoma"/>
            <family val="2"/>
          </rPr>
          <t>Number of hours included in the daily rate.
This data is required for info only.</t>
        </r>
      </text>
    </comment>
    <comment ref="J22" authorId="0" shapeId="0">
      <text>
        <r>
          <rPr>
            <sz val="8"/>
            <color indexed="81"/>
            <rFont val="Tahoma"/>
            <family val="2"/>
          </rPr>
          <t>Attach details of rate calculation for clarification if necessary.</t>
        </r>
      </text>
    </comment>
    <comment ref="L22" authorId="0" shapeId="0">
      <text>
        <r>
          <rPr>
            <sz val="8"/>
            <color indexed="81"/>
            <rFont val="Tahoma"/>
            <family val="2"/>
          </rPr>
          <t>Just type a number, not %, no comma's. 
Number will be converted to and calculate as %.</t>
        </r>
      </text>
    </comment>
    <comment ref="O22" authorId="0" shapeId="0">
      <text>
        <r>
          <rPr>
            <sz val="8"/>
            <color indexed="81"/>
            <rFont val="Tahoma"/>
            <family val="2"/>
          </rPr>
          <t xml:space="preserve">This is the all inclusive rate we will use to compare costs across the region.
</t>
        </r>
      </text>
    </comment>
    <comment ref="P22" authorId="0" shapeId="0">
      <text>
        <r>
          <rPr>
            <sz val="8"/>
            <color indexed="81"/>
            <rFont val="Tahoma"/>
            <family val="2"/>
          </rPr>
          <t xml:space="preserve">This is the all inclusive rate we will use to compare costs across the region.
</t>
        </r>
      </text>
    </comment>
    <comment ref="C212" authorId="0" shapeId="0">
      <text>
        <r>
          <rPr>
            <sz val="8"/>
            <color indexed="81"/>
            <rFont val="Tahoma"/>
            <family val="2"/>
          </rPr>
          <t>Please give total number of KW</t>
        </r>
      </text>
    </comment>
    <comment ref="C213" authorId="0" shapeId="0">
      <text>
        <r>
          <rPr>
            <sz val="8"/>
            <color indexed="81"/>
            <rFont val="Tahoma"/>
            <family val="2"/>
          </rPr>
          <t>Please give total number of KW</t>
        </r>
      </text>
    </comment>
    <comment ref="C214" authorId="0" shapeId="0">
      <text>
        <r>
          <rPr>
            <sz val="8"/>
            <color indexed="81"/>
            <rFont val="Tahoma"/>
            <family val="2"/>
          </rPr>
          <t>Please give total number of KW</t>
        </r>
      </text>
    </comment>
    <comment ref="C230" authorId="0" shapeId="0">
      <text>
        <r>
          <rPr>
            <sz val="8"/>
            <color indexed="81"/>
            <rFont val="Tahoma"/>
            <family val="2"/>
          </rPr>
          <t>Package should include:
Prime lenses
Standard zoom 10:100
Short and long leg
Fluid head
3 magazines
CCTV attachment &amp; replay eqpt.</t>
        </r>
      </text>
    </comment>
    <comment ref="C325" authorId="0" shapeId="0">
      <text>
        <r>
          <rPr>
            <sz val="8"/>
            <color indexed="81"/>
            <rFont val="Tahoma"/>
            <family val="2"/>
          </rPr>
          <t xml:space="preserve">Include estimated value of all reused props,  furniture etc.
WE NEED ONLY TOTAL ESTIMATE BUT SINCE TOTAL COST COLUMN IS PROTECTED, FILL OUT RATE i.o. TOTAL
</t>
        </r>
      </text>
    </comment>
    <comment ref="G325" authorId="0" shapeId="0">
      <text>
        <r>
          <rPr>
            <sz val="8"/>
            <color indexed="81"/>
            <rFont val="Tahoma"/>
            <family val="2"/>
          </rPr>
          <t xml:space="preserve">RATE STANDS FOR TOTAL VALUE OF REUSED MATERIAL.
</t>
        </r>
      </text>
    </comment>
    <comment ref="C342" authorId="0" shapeId="0">
      <text>
        <r>
          <rPr>
            <sz val="8"/>
            <color indexed="81"/>
            <rFont val="Tahoma"/>
            <family val="2"/>
          </rPr>
          <t xml:space="preserve">Your estimated commercial value of reused wardrobe.
WE ONLY NEED ONE AMOUNT,  BUT SINCE TOTAL COST COLUMN IS PROTECTED, FILL OUT THIS TOTAL IN RATE COLUMN.
</t>
        </r>
      </text>
    </comment>
    <comment ref="G342" authorId="0" shapeId="0">
      <text>
        <r>
          <rPr>
            <sz val="8"/>
            <color indexed="81"/>
            <rFont val="Tahoma"/>
            <family val="2"/>
          </rPr>
          <t xml:space="preserve">TOTAL VALUE OF REUSED WARDROBE MATERIAL.
</t>
        </r>
      </text>
    </comment>
    <comment ref="C368" authorId="0" shapeId="0">
      <text>
        <r>
          <rPr>
            <sz val="8"/>
            <color indexed="81"/>
            <rFont val="Tahoma"/>
            <family val="2"/>
          </rPr>
          <t>Including make up and dressing rooms</t>
        </r>
      </text>
    </comment>
    <comment ref="C369" authorId="0" shapeId="0">
      <text>
        <r>
          <rPr>
            <sz val="8"/>
            <color indexed="81"/>
            <rFont val="Tahoma"/>
            <family val="2"/>
          </rPr>
          <t>Including make up and dressing rooms</t>
        </r>
      </text>
    </comment>
    <comment ref="C387" authorId="0" shapeId="0">
      <text>
        <r>
          <rPr>
            <sz val="8"/>
            <color indexed="81"/>
            <rFont val="Tahoma"/>
            <family val="2"/>
          </rPr>
          <t xml:space="preserve">Estimated value of all set material, props, furniture, etc. reused from previous shoots 
</t>
        </r>
      </text>
    </comment>
    <comment ref="G387" authorId="0" shapeId="0">
      <text>
        <r>
          <rPr>
            <sz val="8"/>
            <color indexed="81"/>
            <rFont val="Tahoma"/>
            <family val="2"/>
          </rPr>
          <t xml:space="preserve">RATE EQUALS TOTAL VALUE OF REUSED MATERIAL.
</t>
        </r>
      </text>
    </comment>
    <comment ref="C388" authorId="0" shapeId="0">
      <text>
        <r>
          <rPr>
            <sz val="8"/>
            <color indexed="81"/>
            <rFont val="Tahoma"/>
            <family val="2"/>
          </rPr>
          <t>Estimated benefits of combining different shoots.</t>
        </r>
      </text>
    </comment>
    <comment ref="G388" authorId="0" shapeId="0">
      <text>
        <r>
          <rPr>
            <sz val="8"/>
            <color indexed="81"/>
            <rFont val="Tahoma"/>
            <family val="2"/>
          </rPr>
          <t xml:space="preserve">THIS NUMBER TO BE REPRESENTATIVE FOR TOTAL SAVINGS REALIZED BY COMBINING PRODUCTIONS
</t>
        </r>
      </text>
    </comment>
    <comment ref="C550" authorId="0" shapeId="0">
      <text>
        <r>
          <rPr>
            <sz val="8"/>
            <color indexed="81"/>
            <rFont val="Tahoma"/>
            <family val="2"/>
          </rPr>
          <t>Include a separate worksheet with detailed calculation whenever appropriate. Call the sheet "Weather day"</t>
        </r>
      </text>
    </comment>
    <comment ref="G550" authorId="0" shapeId="0">
      <text>
        <r>
          <rPr>
            <sz val="8"/>
            <color indexed="81"/>
            <rFont val="Tahoma"/>
            <family val="2"/>
          </rPr>
          <t>Cost is not added to total but is an indication for what would have to be paid in case to avoid later discussions.</t>
        </r>
      </text>
    </comment>
  </commentList>
</comments>
</file>

<file path=xl/comments2.xml><?xml version="1.0" encoding="utf-8"?>
<comments xmlns="http://schemas.openxmlformats.org/spreadsheetml/2006/main">
  <authors>
    <author>A satisfied Microsoft Office user</author>
  </authors>
  <commentList>
    <comment ref="D14" authorId="0" shapeId="0">
      <text>
        <r>
          <rPr>
            <sz val="8"/>
            <color indexed="81"/>
            <rFont val="Tahoma"/>
            <family val="2"/>
          </rPr>
          <t xml:space="preserve">CURRENCY IN WHICH THE POST PRODUCTION COSTS HEREBELOW ARE QUOTED. USE THE OFFICIAL CURRENCY ABBREVIATION AS IN THE EXCHANGE RATES WORKSHEET.
</t>
        </r>
      </text>
    </comment>
    <comment ref="M16" authorId="0" shapeId="0">
      <text>
        <r>
          <rPr>
            <sz val="8"/>
            <color indexed="81"/>
            <rFont val="Tahoma"/>
            <family val="2"/>
          </rPr>
          <t xml:space="preserve">Sequential number of various bid revisions.
</t>
        </r>
      </text>
    </comment>
    <comment ref="H19" authorId="0" shapeId="0">
      <text>
        <r>
          <rPr>
            <sz val="8"/>
            <color indexed="81"/>
            <rFont val="Tahoma"/>
            <family val="2"/>
          </rPr>
          <t>Number of hours included in the daily rate.
This data is required for info only.</t>
        </r>
      </text>
    </comment>
    <comment ref="J19" authorId="0" shapeId="0">
      <text>
        <r>
          <rPr>
            <sz val="8"/>
            <color indexed="81"/>
            <rFont val="Tahoma"/>
            <family val="2"/>
          </rPr>
          <t>Attach details of rate calculation for clarification if necessary.</t>
        </r>
      </text>
    </comment>
    <comment ref="L19" authorId="0" shapeId="0">
      <text>
        <r>
          <rPr>
            <sz val="8"/>
            <color indexed="81"/>
            <rFont val="Tahoma"/>
            <family val="2"/>
          </rPr>
          <t>Just type a number, not %, no comma's. 
Number will be converted to and calculate as %.</t>
        </r>
      </text>
    </comment>
    <comment ref="O19" authorId="0" shapeId="0">
      <text>
        <r>
          <rPr>
            <sz val="8"/>
            <color indexed="81"/>
            <rFont val="Tahoma"/>
            <family val="2"/>
          </rPr>
          <t xml:space="preserve">This is the all inclusive rate we will use to compare costs across the region.
</t>
        </r>
      </text>
    </comment>
    <comment ref="P19" authorId="0" shapeId="0">
      <text>
        <r>
          <rPr>
            <sz val="8"/>
            <color indexed="81"/>
            <rFont val="Tahoma"/>
            <family val="2"/>
          </rPr>
          <t xml:space="preserve">This is the all inclusive rate we will use to compare costs across the region.
</t>
        </r>
      </text>
    </comment>
    <comment ref="L20" authorId="0" shapeId="0">
      <text>
        <r>
          <rPr>
            <sz val="8"/>
            <color indexed="81"/>
            <rFont val="Tahoma"/>
            <family val="2"/>
          </rPr>
          <t>Type just the number here of the Mark Up (no %)</t>
        </r>
      </text>
    </comment>
  </commentList>
</comments>
</file>

<file path=xl/comments3.xml><?xml version="1.0" encoding="utf-8"?>
<comments xmlns="http://schemas.openxmlformats.org/spreadsheetml/2006/main">
  <authors>
    <author>A satisfied Microsoft Office user</author>
  </authors>
  <commentList>
    <comment ref="E12" authorId="0" shapeId="0">
      <text>
        <r>
          <rPr>
            <sz val="8"/>
            <color indexed="81"/>
            <rFont val="Tahoma"/>
            <family val="2"/>
          </rPr>
          <t xml:space="preserve">CURRENCY IN WHICH THE AGENCIES COSTS HEREBELOW ARE QUOTED. USE THE OFFICIAL CURRENCY ABBREVIATION AS IN THE EXCHANGE RATES WORKSHEET.
</t>
        </r>
      </text>
    </comment>
    <comment ref="H15" authorId="0" shapeId="0">
      <text>
        <r>
          <rPr>
            <sz val="8"/>
            <color indexed="81"/>
            <rFont val="Tahoma"/>
            <family val="2"/>
          </rPr>
          <t>Number of hours included in the daily rate.
This data is required for info only.</t>
        </r>
      </text>
    </comment>
    <comment ref="J15" authorId="0" shapeId="0">
      <text>
        <r>
          <rPr>
            <sz val="8"/>
            <color indexed="81"/>
            <rFont val="Tahoma"/>
            <family val="2"/>
          </rPr>
          <t>Attach details of rate calculation for clarification if necessary.</t>
        </r>
      </text>
    </comment>
    <comment ref="L15" authorId="0" shapeId="0">
      <text>
        <r>
          <rPr>
            <sz val="8"/>
            <color indexed="81"/>
            <rFont val="Tahoma"/>
            <family val="2"/>
          </rPr>
          <t>Just type a number, not %, no comma's. 
Number will be converted to and calculate as %.</t>
        </r>
      </text>
    </comment>
    <comment ref="O15" authorId="0" shapeId="0">
      <text>
        <r>
          <rPr>
            <sz val="8"/>
            <color indexed="81"/>
            <rFont val="Tahoma"/>
            <family val="2"/>
          </rPr>
          <t xml:space="preserve">This is the all inclusive rate we will use to compare costs across the region.
</t>
        </r>
      </text>
    </comment>
    <comment ref="P15" authorId="0" shapeId="0">
      <text>
        <r>
          <rPr>
            <sz val="8"/>
            <color indexed="81"/>
            <rFont val="Tahoma"/>
            <family val="2"/>
          </rPr>
          <t xml:space="preserve">This is the all inclusive rate we will use to compare costs across the region.
</t>
        </r>
      </text>
    </comment>
  </commentList>
</comments>
</file>

<file path=xl/sharedStrings.xml><?xml version="1.0" encoding="utf-8"?>
<sst xmlns="http://schemas.openxmlformats.org/spreadsheetml/2006/main" count="1289" uniqueCount="957">
  <si>
    <t>EPCATS WORKBOOK</t>
  </si>
  <si>
    <t>RELEASE 4.1</t>
  </si>
  <si>
    <t>Exchange Rates</t>
  </si>
  <si>
    <t>Last updated:</t>
  </si>
  <si>
    <t>USD</t>
  </si>
  <si>
    <t>CZK</t>
  </si>
  <si>
    <t>DKK</t>
  </si>
  <si>
    <t>EGP</t>
  </si>
  <si>
    <t>Euro</t>
  </si>
  <si>
    <t>EUR</t>
  </si>
  <si>
    <t>MAD</t>
  </si>
  <si>
    <t>PLN</t>
  </si>
  <si>
    <t>ZAR</t>
  </si>
  <si>
    <t>SEK</t>
  </si>
  <si>
    <t>CHF</t>
  </si>
  <si>
    <t>GBP</t>
  </si>
  <si>
    <t>Date</t>
  </si>
  <si>
    <t>Project Title-Campaign</t>
  </si>
  <si>
    <t>ADCostS Number</t>
  </si>
  <si>
    <t>Brand/Product</t>
  </si>
  <si>
    <t xml:space="preserve">Exch.Rate     </t>
  </si>
  <si>
    <t>Production Company</t>
  </si>
  <si>
    <t>Number Shoot days</t>
  </si>
  <si>
    <t>Estimate in $</t>
  </si>
  <si>
    <t>AGENCY</t>
  </si>
  <si>
    <t xml:space="preserve">1. PRODUCTION COST </t>
  </si>
  <si>
    <t>A</t>
  </si>
  <si>
    <t>B1</t>
  </si>
  <si>
    <t>C1</t>
  </si>
  <si>
    <t>D1</t>
  </si>
  <si>
    <t>D2</t>
  </si>
  <si>
    <t>D3</t>
  </si>
  <si>
    <t>E</t>
  </si>
  <si>
    <t>F</t>
  </si>
  <si>
    <t>G</t>
  </si>
  <si>
    <t>H</t>
  </si>
  <si>
    <t>I</t>
  </si>
  <si>
    <t>J</t>
  </si>
  <si>
    <t>K</t>
  </si>
  <si>
    <t>L</t>
  </si>
  <si>
    <t>M</t>
  </si>
  <si>
    <t>N</t>
  </si>
  <si>
    <t>PP1</t>
  </si>
  <si>
    <t>PP2</t>
  </si>
  <si>
    <t>PP3</t>
  </si>
  <si>
    <t>ON LINE VIDEO FINALIZATION</t>
  </si>
  <si>
    <t>PP4</t>
  </si>
  <si>
    <t>PP5</t>
  </si>
  <si>
    <t>B2</t>
  </si>
  <si>
    <t>C2</t>
  </si>
  <si>
    <t>Q</t>
  </si>
  <si>
    <t>S</t>
  </si>
  <si>
    <t>U</t>
  </si>
  <si>
    <t>W</t>
  </si>
  <si>
    <t>X</t>
  </si>
  <si>
    <t>Y</t>
  </si>
  <si>
    <t>WD</t>
  </si>
  <si>
    <t>Rate</t>
  </si>
  <si>
    <t>This color indicates cells that must be filled in on this sheet</t>
  </si>
  <si>
    <t>This color indicates cells that must not be filled in - already titled or includes formula</t>
  </si>
  <si>
    <t>This color indicates cells that must not be filled in - data transferred from other sheets</t>
  </si>
  <si>
    <t>P &amp; G EMEA COMMERCIAL PRODUCTION - DETAILED PRODUCTION BID.</t>
  </si>
  <si>
    <t>Project Title/Campaign</t>
  </si>
  <si>
    <t>Tot. project cost (in Prod Curr.)</t>
  </si>
  <si>
    <t xml:space="preserve">PRODUCTION CURRENCY </t>
  </si>
  <si>
    <t xml:space="preserve">Weather Day </t>
  </si>
  <si>
    <t>Insurance  A</t>
  </si>
  <si>
    <t>Insurance  B</t>
  </si>
  <si>
    <t>Column D: U = Unit</t>
  </si>
  <si>
    <t>nbr</t>
  </si>
  <si>
    <t>Base</t>
  </si>
  <si>
    <t>Hrs</t>
  </si>
  <si>
    <t>OVERTIME</t>
  </si>
  <si>
    <t>Mark-</t>
  </si>
  <si>
    <t>Total all</t>
  </si>
  <si>
    <t>Base Rate+NIC</t>
  </si>
  <si>
    <t>Base Rate+NIC+</t>
  </si>
  <si>
    <t>Calculation</t>
  </si>
  <si>
    <t>(x) next to</t>
  </si>
  <si>
    <t>Value of</t>
  </si>
  <si>
    <t>D = day, H = hour, F = fixed amount</t>
  </si>
  <si>
    <t>Qty</t>
  </si>
  <si>
    <t>of U</t>
  </si>
  <si>
    <t>rate / U</t>
  </si>
  <si>
    <t>incl.</t>
  </si>
  <si>
    <t>Total</t>
  </si>
  <si>
    <t xml:space="preserve">up % </t>
  </si>
  <si>
    <t>inclusive</t>
  </si>
  <si>
    <t>+ markup</t>
  </si>
  <si>
    <t>markup in US$</t>
  </si>
  <si>
    <t>(x) if incl.</t>
  </si>
  <si>
    <t>Net cost</t>
  </si>
  <si>
    <t>items</t>
  </si>
  <si>
    <t>item</t>
  </si>
  <si>
    <t>A. PRE-PRODUCTION</t>
  </si>
  <si>
    <t xml:space="preserve">A.1.  Recce </t>
  </si>
  <si>
    <t>Location Manager</t>
  </si>
  <si>
    <t>x</t>
  </si>
  <si>
    <t xml:space="preserve">Video/Stills/Polaroid </t>
  </si>
  <si>
    <t>Car Hire (all inclusive)</t>
  </si>
  <si>
    <t>Telecommunication</t>
  </si>
  <si>
    <t xml:space="preserve">SUB TOTAL A.1. RECCE </t>
  </si>
  <si>
    <t>OVERTIME A.1.</t>
  </si>
  <si>
    <t>+ MARK-UP + NIC</t>
  </si>
  <si>
    <t>MARK-UP A.1.</t>
  </si>
  <si>
    <t>A.2. PPM &amp; Miscellaneous</t>
  </si>
  <si>
    <t>Travel</t>
  </si>
  <si>
    <t>Hotel</t>
  </si>
  <si>
    <t>Meals</t>
  </si>
  <si>
    <t>SUB TOTAL A.2. PPM &amp; Miscellaneous.</t>
  </si>
  <si>
    <t>OVERTIME A.2.</t>
  </si>
  <si>
    <t>MARK-UP A.2.</t>
  </si>
  <si>
    <t>TOTAL A. PRE PRODUCTION</t>
  </si>
  <si>
    <t>TOTAL OVERTIME A</t>
  </si>
  <si>
    <t>TOTAL MARK-UP A</t>
  </si>
  <si>
    <t>B. 1. Casting production House</t>
  </si>
  <si>
    <t>Casting Director A (country)</t>
  </si>
  <si>
    <t>Casting Director B</t>
  </si>
  <si>
    <t>Casting Director C</t>
  </si>
  <si>
    <t>Casting studio</t>
  </si>
  <si>
    <t>Casting fees</t>
  </si>
  <si>
    <t>Casting editing</t>
  </si>
  <si>
    <t>Polaroid/Stills</t>
  </si>
  <si>
    <t>Video camera / tapes</t>
  </si>
  <si>
    <t>Casting Accommodation</t>
  </si>
  <si>
    <t>Casting meals</t>
  </si>
  <si>
    <t>TOTAL B. CASTING PROD.  HOUSE</t>
  </si>
  <si>
    <t>TOTAL OVERTIME B.1.</t>
  </si>
  <si>
    <t>TOTAL MARK-UP B.1.</t>
  </si>
  <si>
    <t>Actors principals</t>
  </si>
  <si>
    <t>Models</t>
  </si>
  <si>
    <t>Extras</t>
  </si>
  <si>
    <t xml:space="preserve">Children </t>
  </si>
  <si>
    <t>Children back up / stand by</t>
  </si>
  <si>
    <t>Chaperones</t>
  </si>
  <si>
    <t>Stunts</t>
  </si>
  <si>
    <t>Hand Artist</t>
  </si>
  <si>
    <t>Principals'/Models'  transport</t>
  </si>
  <si>
    <t>Principals Wardrobe Call</t>
  </si>
  <si>
    <t>TOTAL C.1.  CAST PROD. HOUSE</t>
  </si>
  <si>
    <t>TOTAL OVERTIME C.1.</t>
  </si>
  <si>
    <t>TOTAL MARK-UP C.1.</t>
  </si>
  <si>
    <t>D. PRODUCTION SALARIES</t>
  </si>
  <si>
    <t>D.1.  Director fee</t>
  </si>
  <si>
    <t xml:space="preserve">Director travel </t>
  </si>
  <si>
    <t>Director accommodation</t>
  </si>
  <si>
    <t>D.1. TOTAL DIRECTOR SALARIES.</t>
  </si>
  <si>
    <t>TOTAL OVERTIME D.1.</t>
  </si>
  <si>
    <t>TOTAL MARK-UP D.1.</t>
  </si>
  <si>
    <t>D.2. Lighting cameraman fee (DOP)</t>
  </si>
  <si>
    <t>Lighting cameraman travel</t>
  </si>
  <si>
    <t>Lighting cameraman accommodation</t>
  </si>
  <si>
    <t>D.2. LIGHTING CAMERAMAN (DOP)</t>
  </si>
  <si>
    <t>TOTAL OVERTIME D.2.</t>
  </si>
  <si>
    <t>TOTAL MARK-UP D.2.</t>
  </si>
  <si>
    <t>D.3. Directors unit</t>
  </si>
  <si>
    <t>Assistant director 1.</t>
  </si>
  <si>
    <t>Assistant director 2.</t>
  </si>
  <si>
    <t>Continuity / script</t>
  </si>
  <si>
    <t>SUB TOTAL D.3. DIRECTOR UNIT</t>
  </si>
  <si>
    <t>OVERTIME D.3.</t>
  </si>
  <si>
    <t>MARK-UP D.3.</t>
  </si>
  <si>
    <t>D.4. Production unit</t>
  </si>
  <si>
    <t>Producer</t>
  </si>
  <si>
    <t>Production Manager</t>
  </si>
  <si>
    <t>Production Assistant 1</t>
  </si>
  <si>
    <t>Production Assistant 2</t>
  </si>
  <si>
    <t>Runner</t>
  </si>
  <si>
    <t>SUB TOTAL D.4. PRODUCTION UNIT</t>
  </si>
  <si>
    <t>OVERTIME D.4.</t>
  </si>
  <si>
    <t>MARK-UP D.4.</t>
  </si>
  <si>
    <t>D.5. Camera Crew</t>
  </si>
  <si>
    <t>Camera Operator</t>
  </si>
  <si>
    <t>Focus Puller1</t>
  </si>
  <si>
    <t>Clapper Loader</t>
  </si>
  <si>
    <t>C.C.T.V. &amp; Video take off operator</t>
  </si>
  <si>
    <t>Video (special) Camera Engineer</t>
  </si>
  <si>
    <t>SUB TOTAL D.5. CAMERA CREW.</t>
  </si>
  <si>
    <t>OVERTIME D.5.</t>
  </si>
  <si>
    <t>MARK-UP D.5.</t>
  </si>
  <si>
    <t>D.6.  Sound crew</t>
  </si>
  <si>
    <t>Sound Engineer</t>
  </si>
  <si>
    <t xml:space="preserve">Sound Assistant </t>
  </si>
  <si>
    <t>SUB TOTAL D.6. SOUND CREW</t>
  </si>
  <si>
    <t>OVERTIME D.6.</t>
  </si>
  <si>
    <t>MARK-UP D.6.</t>
  </si>
  <si>
    <t>D.7. Electrical  / grip</t>
  </si>
  <si>
    <t>Camera grip</t>
  </si>
  <si>
    <t>Crane grip</t>
  </si>
  <si>
    <t>Dolly grip</t>
  </si>
  <si>
    <t>Camera car driver</t>
  </si>
  <si>
    <t>Chief Electrician (Gaffer)</t>
  </si>
  <si>
    <t>Electricians</t>
  </si>
  <si>
    <t>Generator Operator</t>
  </si>
  <si>
    <t>SUB TOTAL D.7. ELECTRICAL SALARIES</t>
  </si>
  <si>
    <t>OVERTIME D.7.</t>
  </si>
  <si>
    <t>MARK-UP D.7.</t>
  </si>
  <si>
    <t>D.8. Other salaries</t>
  </si>
  <si>
    <t>Make up</t>
  </si>
  <si>
    <t>Make up assistant</t>
  </si>
  <si>
    <t>Hairdresser</t>
  </si>
  <si>
    <t>Hairdresser assistant</t>
  </si>
  <si>
    <t>Stills Photographer</t>
  </si>
  <si>
    <t>Nurse</t>
  </si>
  <si>
    <t>Security</t>
  </si>
  <si>
    <t>SUB TOTAL D.8. OTHER SALARIES</t>
  </si>
  <si>
    <t>OVERTIME D.8.</t>
  </si>
  <si>
    <t>MARK-UP D.8.</t>
  </si>
  <si>
    <t>TOTAL  D.3.- D.8. PRODUCTION SALARIES</t>
  </si>
  <si>
    <t>TOTAL OVERTIME D.3.- D.8.</t>
  </si>
  <si>
    <t>TOTAL MARK-UP D.3. - D.8.</t>
  </si>
  <si>
    <t>E. Electrical equipment</t>
  </si>
  <si>
    <t>Generator: Mileage and fuel includ.</t>
  </si>
  <si>
    <t>Lights HMI Flicker free (Tot.KW:          )</t>
  </si>
  <si>
    <t>Lights HMI regular (Tot.KW:                 )</t>
  </si>
  <si>
    <t>Lights Tungsten (Tot.KW:                     )</t>
  </si>
  <si>
    <t>Lights other</t>
  </si>
  <si>
    <t>Equipment</t>
  </si>
  <si>
    <t xml:space="preserve">Consumables/gels </t>
  </si>
  <si>
    <t xml:space="preserve">Power consumption </t>
  </si>
  <si>
    <t>Wind Machine(s) etc.</t>
  </si>
  <si>
    <t>SFX machine</t>
  </si>
  <si>
    <t>TOTAL E.  ELECTRICAL EQPT.</t>
  </si>
  <si>
    <t>TOTAL OVERTIME E</t>
  </si>
  <si>
    <t>TOTAL MARK-UP E</t>
  </si>
  <si>
    <t>F. CAMERA &amp; SOUND EQUIPMENT</t>
  </si>
  <si>
    <t>F.1 CAMERA EQUIPMENT</t>
  </si>
  <si>
    <t>Camera other (specify)</t>
  </si>
  <si>
    <t>Zoom Lens not included in package</t>
  </si>
  <si>
    <t>Lenses not included in package</t>
  </si>
  <si>
    <t>Filters not included in package.</t>
  </si>
  <si>
    <t>Matte boxes</t>
  </si>
  <si>
    <t>Head/Legs</t>
  </si>
  <si>
    <t>Dolly</t>
  </si>
  <si>
    <t>Panther</t>
  </si>
  <si>
    <t>Rigs/Mounts</t>
  </si>
  <si>
    <t>Other camera eqpt.</t>
  </si>
  <si>
    <t xml:space="preserve">Crane </t>
  </si>
  <si>
    <t>Special Equipment</t>
  </si>
  <si>
    <t>Umatic/beta video control, incl Tapes</t>
  </si>
  <si>
    <t>SUB TOTAL F.1. CAMERA EQUIPMENT</t>
  </si>
  <si>
    <t>OVERTIME F.1.</t>
  </si>
  <si>
    <t>MARK-UP F.1.</t>
  </si>
  <si>
    <t>F.2. SOUND EQUIPMENT</t>
  </si>
  <si>
    <t>Sound Recorder</t>
  </si>
  <si>
    <t>Play Back</t>
  </si>
  <si>
    <t>Microphones</t>
  </si>
  <si>
    <t>SUB TOTAL F.2. SOUND EQUIPMENT</t>
  </si>
  <si>
    <t>OVERTIME F.2.</t>
  </si>
  <si>
    <t>MARK-UP F.2.</t>
  </si>
  <si>
    <t>F.3 MISCELLANEOUS EQPT.</t>
  </si>
  <si>
    <t>Radio Telephones - Walkie Talkies</t>
  </si>
  <si>
    <t xml:space="preserve">Underwater Equipment </t>
  </si>
  <si>
    <t>Grip/Unit Box</t>
  </si>
  <si>
    <t>Helicopter</t>
  </si>
  <si>
    <t>Ground Back-up</t>
  </si>
  <si>
    <t xml:space="preserve">Heli-Rigs   </t>
  </si>
  <si>
    <t>SUB TOTAL F.3. MISCELLANEOUS EQPT.</t>
  </si>
  <si>
    <t>OVERTIME F.3.</t>
  </si>
  <si>
    <t>MARK-UP F.3.</t>
  </si>
  <si>
    <t>F.4. EQUIPMENT TRANSPORT</t>
  </si>
  <si>
    <t>Camera truck/van &amp; mileage</t>
  </si>
  <si>
    <t>Lights truck &amp; mileage</t>
  </si>
  <si>
    <t>Grips truck &amp; mileage</t>
  </si>
  <si>
    <t>Sound car</t>
  </si>
  <si>
    <t>SUB TOTAL F.4. EQPT. TRANSPORT</t>
  </si>
  <si>
    <t>OVERTIME F.4.</t>
  </si>
  <si>
    <t>MARK-UP F.4.</t>
  </si>
  <si>
    <t xml:space="preserve"> TOTAL F. CAMERA &amp; SOUND EQPT</t>
  </si>
  <si>
    <t>TOTAL OVERTIME F</t>
  </si>
  <si>
    <t>TOTAL MARK-UP F</t>
  </si>
  <si>
    <t>G. ART DEPARTMENT</t>
  </si>
  <si>
    <t>G.1. Personnel</t>
  </si>
  <si>
    <t>Set designer / Art Director</t>
  </si>
  <si>
    <t xml:space="preserve">Set Dresser     </t>
  </si>
  <si>
    <t>Stylist</t>
  </si>
  <si>
    <t>Costume Designer</t>
  </si>
  <si>
    <t>Wardrobe Mistress</t>
  </si>
  <si>
    <t>Wardrobe Assistant</t>
  </si>
  <si>
    <t>Food stylist</t>
  </si>
  <si>
    <t>SFX Manager</t>
  </si>
  <si>
    <t>SFX Assistant</t>
  </si>
  <si>
    <t>Model maker</t>
  </si>
  <si>
    <t>SUB TOTAL G.1.  ART DEPT PERSONNEL</t>
  </si>
  <si>
    <t>OVERTIME G.1.</t>
  </si>
  <si>
    <t>MARK-UP G.1.</t>
  </si>
  <si>
    <t>G.2. Material and other costs.</t>
  </si>
  <si>
    <t>Props hire</t>
  </si>
  <si>
    <t xml:space="preserve">Props purchase </t>
  </si>
  <si>
    <t xml:space="preserve">Props food </t>
  </si>
  <si>
    <t xml:space="preserve">Props special </t>
  </si>
  <si>
    <t>Props transport</t>
  </si>
  <si>
    <t xml:space="preserve">Rigs   </t>
  </si>
  <si>
    <t>Artwork</t>
  </si>
  <si>
    <t>Special Packs/Labels</t>
  </si>
  <si>
    <t>Special Effects material</t>
  </si>
  <si>
    <t>Accessories</t>
  </si>
  <si>
    <t>Stylist Car</t>
  </si>
  <si>
    <t>Costume designer Van</t>
  </si>
  <si>
    <t>Estimated benefits of reused materials</t>
  </si>
  <si>
    <t>SUB TOTAL G.2. OTHER COSTS</t>
  </si>
  <si>
    <t>OVERTIME G.2.</t>
  </si>
  <si>
    <t>MARK-UP G.2.</t>
  </si>
  <si>
    <t>G.3. Wardrobe.</t>
  </si>
  <si>
    <t>Wardrobe Principals Purchase</t>
  </si>
  <si>
    <t>Wardrobe Principals Hire</t>
  </si>
  <si>
    <t>Wardrobe Children Purchase</t>
  </si>
  <si>
    <t>Wardrobe Children Hire</t>
  </si>
  <si>
    <t>Wardrobe Extras Purchase</t>
  </si>
  <si>
    <t>Wardrobe Extras Hire</t>
  </si>
  <si>
    <t>Wardrobe Transport</t>
  </si>
  <si>
    <t>Cleaning &amp; Alterations</t>
  </si>
  <si>
    <t>Wigs/Beards</t>
  </si>
  <si>
    <t>Estimated savings from reused wardrobe</t>
  </si>
  <si>
    <t>SUB TOTAL G.3. WARDROBE</t>
  </si>
  <si>
    <t>OVERTIME G.3.</t>
  </si>
  <si>
    <t>MARK-UP G.3.</t>
  </si>
  <si>
    <t>TOTAL G.  ART DEPARTMENT</t>
  </si>
  <si>
    <t>TOTAL OVERTIME G</t>
  </si>
  <si>
    <t>TOTAL MARK-UP G</t>
  </si>
  <si>
    <t>H. STUDIO &amp; SET</t>
  </si>
  <si>
    <t>H.1. Personnel Cost</t>
  </si>
  <si>
    <t>Construction Manager</t>
  </si>
  <si>
    <t>Carpenter/s</t>
  </si>
  <si>
    <t>Painter/s</t>
  </si>
  <si>
    <t>Plasterer/s</t>
  </si>
  <si>
    <t>Plumber/s</t>
  </si>
  <si>
    <t>Rigger/s</t>
  </si>
  <si>
    <t>Stagehand/s</t>
  </si>
  <si>
    <t>SUB TOTAL H.1. PERSONNEL</t>
  </si>
  <si>
    <t>OVERTIME H.1.</t>
  </si>
  <si>
    <t>MARK-UP H.1.</t>
  </si>
  <si>
    <t>H.2.  Studio Cost</t>
  </si>
  <si>
    <t>Studio rent for building</t>
  </si>
  <si>
    <t>Studio rent for prelight</t>
  </si>
  <si>
    <t>Studio rent shoot - sound stage</t>
  </si>
  <si>
    <t>Studio rent shoot - non sound stage</t>
  </si>
  <si>
    <t xml:space="preserve">Studio Strike </t>
  </si>
  <si>
    <t>Studio cleaning</t>
  </si>
  <si>
    <t xml:space="preserve">Heating </t>
  </si>
  <si>
    <t>Power</t>
  </si>
  <si>
    <t>SUB TOTAL H2 STUDIO COST.</t>
  </si>
  <si>
    <t>OVERTIME H.2.</t>
  </si>
  <si>
    <t>MARK-UP H.2.</t>
  </si>
  <si>
    <t>H.3. Set cost</t>
  </si>
  <si>
    <t>Building material</t>
  </si>
  <si>
    <t>Additional set costs</t>
  </si>
  <si>
    <t>Value of reused material:</t>
  </si>
  <si>
    <t>Benefits of back to back production</t>
  </si>
  <si>
    <t>SUB TOTAL H.3. SET COST</t>
  </si>
  <si>
    <t>OVERTIME H.3.</t>
  </si>
  <si>
    <t>MARK-UP H.3.</t>
  </si>
  <si>
    <t>H.4.  Miscellaneous Studio costs.</t>
  </si>
  <si>
    <t>Waste disposal / container</t>
  </si>
  <si>
    <t>Catering</t>
  </si>
  <si>
    <t>SUB TOTAL H.4. MISCELLANEOUS</t>
  </si>
  <si>
    <t>OVERTIME H.4.</t>
  </si>
  <si>
    <t>MARK-UP H.4.</t>
  </si>
  <si>
    <t>TOTAL H.  STUDIO &amp; SET COST</t>
  </si>
  <si>
    <t>TOTAL OVERTIME H</t>
  </si>
  <si>
    <t>TOTAL MARK-UP H</t>
  </si>
  <si>
    <t>I. LOCATION COSTS</t>
  </si>
  <si>
    <t>I.1. Location cost</t>
  </si>
  <si>
    <t>Location prelight</t>
  </si>
  <si>
    <t>Location shoot</t>
  </si>
  <si>
    <t xml:space="preserve">Location Strike </t>
  </si>
  <si>
    <t xml:space="preserve">Location clean up </t>
  </si>
  <si>
    <t>Production Office</t>
  </si>
  <si>
    <t>Permissions</t>
  </si>
  <si>
    <t>Timber</t>
  </si>
  <si>
    <t>Paint</t>
  </si>
  <si>
    <t>Drapes</t>
  </si>
  <si>
    <t>Flats</t>
  </si>
  <si>
    <t>Backdrops</t>
  </si>
  <si>
    <t>Stock Hire</t>
  </si>
  <si>
    <t xml:space="preserve">Power </t>
  </si>
  <si>
    <t>Container Hire / waste disposal</t>
  </si>
  <si>
    <t>SUB TOTAL I.1.OTHER LOC. COSTS</t>
  </si>
  <si>
    <t>OVERTIME I.1.</t>
  </si>
  <si>
    <t>MARK-UP I.1.</t>
  </si>
  <si>
    <t>I.2. Location Tel. &amp; transport.</t>
  </si>
  <si>
    <t>Coach/Minibus &amp; Mileage</t>
  </si>
  <si>
    <t>Unit Van &amp; Mileage</t>
  </si>
  <si>
    <t>Car Hire &amp; Mileage</t>
  </si>
  <si>
    <t>Make-up/Hair van</t>
  </si>
  <si>
    <t>Wardrobe/dressing van</t>
  </si>
  <si>
    <t>Taxis</t>
  </si>
  <si>
    <t xml:space="preserve">Catering  (van) </t>
  </si>
  <si>
    <t>Catering (rate per person)</t>
  </si>
  <si>
    <t>Walkie talkies</t>
  </si>
  <si>
    <t>Caravan / Mobile toilets</t>
  </si>
  <si>
    <t>Security guard</t>
  </si>
  <si>
    <t>Rushes Transport</t>
  </si>
  <si>
    <t>Misc. Expenses</t>
  </si>
  <si>
    <t>SUB TOTAL I.2. LOCATION TEL. &amp; TRANSPORT</t>
  </si>
  <si>
    <t>OVERTIME I.2.</t>
  </si>
  <si>
    <t>MARK-UP I.2.</t>
  </si>
  <si>
    <t>TOTAL I.   LOCATION COSTS</t>
  </si>
  <si>
    <t>TOTAL OVERTIME I</t>
  </si>
  <si>
    <t>TOTAL MARK-UP I</t>
  </si>
  <si>
    <t>J. PRODUCTION TRAVEL &amp; SUNDRIES</t>
  </si>
  <si>
    <t>J.1. Production travel.</t>
  </si>
  <si>
    <t>Hotel Crew</t>
  </si>
  <si>
    <t>Hotel Artists</t>
  </si>
  <si>
    <t xml:space="preserve">Food Crew </t>
  </si>
  <si>
    <t xml:space="preserve">Food Artists </t>
  </si>
  <si>
    <t>Travel Crew</t>
  </si>
  <si>
    <t>Travel Artists</t>
  </si>
  <si>
    <t>SUB TOTAL J.1. PRODUCTION TRAVEL</t>
  </si>
  <si>
    <t>OVERTIME J.1.</t>
  </si>
  <si>
    <t>MARK-UP J.1.</t>
  </si>
  <si>
    <t>J.2. Sundries</t>
  </si>
  <si>
    <t>Courier</t>
  </si>
  <si>
    <t>Carnets</t>
  </si>
  <si>
    <t>Customs Broker</t>
  </si>
  <si>
    <t>Customs Duties</t>
  </si>
  <si>
    <t>Permits/Visas</t>
  </si>
  <si>
    <t>Airport Transfer</t>
  </si>
  <si>
    <t>Air Freight</t>
  </si>
  <si>
    <t>Extra weight charge</t>
  </si>
  <si>
    <t>SUB TOTAL J.2. LOCATION TEL. &amp; TRANSPORT</t>
  </si>
  <si>
    <t>OVERTIME J.2.</t>
  </si>
  <si>
    <t>MARK-UP J.2.</t>
  </si>
  <si>
    <t>TOTAL J. PROD. TRAVEL &amp; SUNDRIES</t>
  </si>
  <si>
    <t>TOTAL OVERTIME J</t>
  </si>
  <si>
    <t>TOTAL MARK-UP J</t>
  </si>
  <si>
    <t>Employee liability insurance</t>
  </si>
  <si>
    <t>Workers' compensation insurance</t>
  </si>
  <si>
    <t>Other (if PIP does not apply yet in region)</t>
  </si>
  <si>
    <t>TOTAL K.  INSURANCE COSTS (not covered by P&amp;G insurance policy)</t>
  </si>
  <si>
    <t>TOTAL OVERTIME K</t>
  </si>
  <si>
    <t>TOTAL MARK-UP K</t>
  </si>
  <si>
    <t>L. Stock, negative &amp; processing</t>
  </si>
  <si>
    <t>Neg. Stock : 35mm  (Unit price=122 m)</t>
  </si>
  <si>
    <t>Neg. Stock : 16mm (      "          "          )</t>
  </si>
  <si>
    <t>Stock - Development</t>
  </si>
  <si>
    <t>Negative washing &amp; cleaning</t>
  </si>
  <si>
    <t>Video Tapes</t>
  </si>
  <si>
    <t>Transport</t>
  </si>
  <si>
    <t>TOTAL L.  STOCK  &amp; PROCESSING</t>
  </si>
  <si>
    <t>TOTAL OVERTIME L</t>
  </si>
  <si>
    <t>TOTAL MARK-UP L</t>
  </si>
  <si>
    <t>M. Editing preparation</t>
  </si>
  <si>
    <t>D1 machine</t>
  </si>
  <si>
    <t>Beta machine</t>
  </si>
  <si>
    <t>U-matic machines</t>
  </si>
  <si>
    <t>TC insert / KC insert</t>
  </si>
  <si>
    <t>Material</t>
  </si>
  <si>
    <t>Cassettes</t>
  </si>
  <si>
    <t>Digi transfer to Beta SP</t>
  </si>
  <si>
    <t>Synchro rushes</t>
  </si>
  <si>
    <t>TOTAL M. EDITING PREPARATION</t>
  </si>
  <si>
    <t>TOTAL OVERTIME M</t>
  </si>
  <si>
    <t>TOTAL MARK-UP M</t>
  </si>
  <si>
    <t>N. Off line Director's cut</t>
  </si>
  <si>
    <t>Editor</t>
  </si>
  <si>
    <t>Editor assistant</t>
  </si>
  <si>
    <t>Avid loading</t>
  </si>
  <si>
    <t>Avid edit</t>
  </si>
  <si>
    <t>U-matic edit</t>
  </si>
  <si>
    <t>Beta machines</t>
  </si>
  <si>
    <t>Cassette</t>
  </si>
  <si>
    <t>Miscellaneous</t>
  </si>
  <si>
    <t>TOTAL N. OFF LINE DIRECTOR'S CUT</t>
  </si>
  <si>
    <t>TOTAL OVERTIME N</t>
  </si>
  <si>
    <t>TOTAL MARK-UP N</t>
  </si>
  <si>
    <t>WD. WEATHER DAY.</t>
  </si>
  <si>
    <t>Total cost for one weather day</t>
  </si>
  <si>
    <t>TOTAL  PRODUCTION COST including Cast :</t>
  </si>
  <si>
    <t>OVT</t>
  </si>
  <si>
    <t>TOTAL OVERTIME INCL. IN PRODUCTION COST:</t>
  </si>
  <si>
    <t>TOTAL OVERTIME INCL. MARK-UP + NIC</t>
  </si>
  <si>
    <t>TOTAL MARK-UP INCL. IN PRODUCTION COST:</t>
  </si>
  <si>
    <t>P &amp; G COMMERCIAL PRODUCTION - DETAILED POST PRODUCTION BID</t>
  </si>
  <si>
    <t>Brand/product</t>
  </si>
  <si>
    <t>Post Production Company</t>
  </si>
  <si>
    <t>Tot. project cost (in PP Curr.)</t>
  </si>
  <si>
    <t xml:space="preserve">POST PRODUCTION CURRENCY </t>
  </si>
  <si>
    <t>PP.1. Off line 2nd and 3rd edit.</t>
  </si>
  <si>
    <t>TOTAL PP1.OFF LINE 2nd AND 3rd EDIT</t>
  </si>
  <si>
    <t>MARK-UP PP1</t>
  </si>
  <si>
    <t>PP.2. Audio finalization</t>
  </si>
  <si>
    <t>Voice casting</t>
  </si>
  <si>
    <t>Voice fee 1</t>
  </si>
  <si>
    <t>Voice fee 2</t>
  </si>
  <si>
    <t>Voice fee 3</t>
  </si>
  <si>
    <t>Voice fee 4</t>
  </si>
  <si>
    <t>Sound effects</t>
  </si>
  <si>
    <t>Sound recording &amp; dubbing</t>
  </si>
  <si>
    <t>Sound edit</t>
  </si>
  <si>
    <t>Sound design</t>
  </si>
  <si>
    <t>Sound transfer to video</t>
  </si>
  <si>
    <t>Sound technician</t>
  </si>
  <si>
    <t>Material/tapes/DAT</t>
  </si>
  <si>
    <t>Music library search</t>
  </si>
  <si>
    <t>Music library fee</t>
  </si>
  <si>
    <t>Copies (number….)</t>
  </si>
  <si>
    <t>TOTAL PP.2. AUDIO FINALIZATION</t>
  </si>
  <si>
    <t>MARK-UP PP2</t>
  </si>
  <si>
    <t>PP.3. ON line video finalization</t>
  </si>
  <si>
    <t xml:space="preserve">Post production manager </t>
  </si>
  <si>
    <t>Telecine preparation / lab work</t>
  </si>
  <si>
    <t>Telecine color correction</t>
  </si>
  <si>
    <t>Telecine material (tapes etc.)</t>
  </si>
  <si>
    <t>Analog on line suite</t>
  </si>
  <si>
    <t>Digital on line suite</t>
  </si>
  <si>
    <t>Flame</t>
  </si>
  <si>
    <t>Harry / Henry</t>
  </si>
  <si>
    <t>Edit box</t>
  </si>
  <si>
    <t>Other (specify)</t>
  </si>
  <si>
    <t>Tape to tape color correction</t>
  </si>
  <si>
    <t>Material/tapes</t>
  </si>
  <si>
    <t>TOTAL PP.3. VIDEO FINALIZATION</t>
  </si>
  <si>
    <t>MARK-UP PP3</t>
  </si>
  <si>
    <t>PP.4. Extra special effects</t>
  </si>
  <si>
    <t>SFX man</t>
  </si>
  <si>
    <t>Computer animation 2D</t>
  </si>
  <si>
    <t>Computer animation 3D</t>
  </si>
  <si>
    <t>Animation other</t>
  </si>
  <si>
    <t>TOTAL PP.4. EXTRA SPECIAL EFFECTS</t>
  </si>
  <si>
    <t>MARK-UP PP4</t>
  </si>
  <si>
    <t>PP.5. Other costs</t>
  </si>
  <si>
    <t>Film finalization (labo work)</t>
  </si>
  <si>
    <t>Copies (number  :                     )</t>
  </si>
  <si>
    <t>Stockfootage search</t>
  </si>
  <si>
    <t>Library search</t>
  </si>
  <si>
    <t>Broadcast tapes</t>
  </si>
  <si>
    <t xml:space="preserve"> TOTAL PP.5. OTHER COSTS</t>
  </si>
  <si>
    <t>MARK-UP PP5</t>
  </si>
  <si>
    <t>TOTAL PP. POST PRODUCTION</t>
  </si>
  <si>
    <t>TOTAL MARK-UP INCL. IN POST PRODUCTION</t>
  </si>
  <si>
    <t>AGENCY COST  -  BID CURRENCY</t>
  </si>
  <si>
    <t>Tot. project cost (Agency Curr.)</t>
  </si>
  <si>
    <t xml:space="preserve"> Agency Issue Nr</t>
  </si>
  <si>
    <t xml:space="preserve"> in US$</t>
  </si>
  <si>
    <t>B. Casting Agency</t>
  </si>
  <si>
    <t>Casting Director</t>
  </si>
  <si>
    <t>TOTAL B. CASTING  AGENCY</t>
  </si>
  <si>
    <t>TOTAL OVERTIME B.</t>
  </si>
  <si>
    <t>TOTAL C.2.  CAST AGENCY</t>
  </si>
  <si>
    <t>TOTAL OVERTIME C.</t>
  </si>
  <si>
    <t>Music Author</t>
  </si>
  <si>
    <t>Arranger</t>
  </si>
  <si>
    <t>Adapter</t>
  </si>
  <si>
    <t>Musicians</t>
  </si>
  <si>
    <t>Singers Audition Call</t>
  </si>
  <si>
    <t>Singers</t>
  </si>
  <si>
    <t>Instruments Rental</t>
  </si>
  <si>
    <t>Musicians &amp; Singers subst.</t>
  </si>
  <si>
    <t>Recording Studio</t>
  </si>
  <si>
    <t>Mixing Studio</t>
  </si>
  <si>
    <t>D.A.T.</t>
  </si>
  <si>
    <t>Audio Tapes</t>
  </si>
  <si>
    <t>TOTAL O. MUSIC &amp; LICENSING</t>
  </si>
  <si>
    <t>TOTAL OVERTIME Q.</t>
  </si>
  <si>
    <t>S. PACKAGING &amp; ARTWORK</t>
  </si>
  <si>
    <t>TOTAL R. PACKAGING &amp; ARTWORK</t>
  </si>
  <si>
    <t>TOTAL OVERTIME S.</t>
  </si>
  <si>
    <t>TOTAL OTHER AGENCY</t>
  </si>
  <si>
    <t>TOTAL OVERTIME U.</t>
  </si>
  <si>
    <t>AGENCY NON-COMMISSION</t>
  </si>
  <si>
    <t>TOTAL INSURANCE AGENCY</t>
  </si>
  <si>
    <t>TOTAL OVERTIME W.</t>
  </si>
  <si>
    <t>X. Agency travel.</t>
  </si>
  <si>
    <t>Hotel &amp; Food Agency (per diem)</t>
  </si>
  <si>
    <t xml:space="preserve">Travel Agency </t>
  </si>
  <si>
    <t xml:space="preserve">Hotel Agency </t>
  </si>
  <si>
    <t xml:space="preserve">Meals Agency </t>
  </si>
  <si>
    <t xml:space="preserve"> TOTAL X. AGENCY TRAVEL</t>
  </si>
  <si>
    <t>TOTAL OVERTIME X.</t>
  </si>
  <si>
    <t>Y. Other Agency Non Commissioned</t>
  </si>
  <si>
    <t xml:space="preserve"> TOTAL Y. AGENCY NON COMMISSIONED</t>
  </si>
  <si>
    <t>TOTAL OVERTIME Y.</t>
  </si>
  <si>
    <t>R</t>
  </si>
  <si>
    <t>TOTAL Q. ROYALTIES</t>
  </si>
  <si>
    <t>TOTAL OVERTIME R.</t>
  </si>
  <si>
    <t>TOTAL AGENCY COST</t>
  </si>
  <si>
    <t>TOTAL OVERTIME INCL. IN AGENCY BID:</t>
  </si>
  <si>
    <t>BID</t>
  </si>
  <si>
    <t>P&amp;G</t>
  </si>
  <si>
    <t>CURRENCIES</t>
  </si>
  <si>
    <t>CURR.</t>
  </si>
  <si>
    <t>SUB TOTAL PRODUCTION (including Cast)</t>
  </si>
  <si>
    <t>Wday</t>
  </si>
  <si>
    <t>SUB TOTAL POST PRODUCTION</t>
  </si>
  <si>
    <t>TOTAL PROJECT COST (in Agency Curr. / in USD) -</t>
  </si>
  <si>
    <t>ESTIMATED BENEFITS FROM REUSED FURNITURE, PROPS, CLOTHES ETC.</t>
  </si>
  <si>
    <t>ESTIMATED BENEFITS FROM BACK TO BACK PRODUCTION.</t>
  </si>
  <si>
    <t>Estimated savings</t>
  </si>
  <si>
    <t>Bid currency</t>
  </si>
  <si>
    <t>US$</t>
  </si>
  <si>
    <t>ILS</t>
  </si>
  <si>
    <t>TRY</t>
  </si>
  <si>
    <t>RON</t>
  </si>
  <si>
    <t>HUF</t>
  </si>
  <si>
    <t>AED</t>
  </si>
  <si>
    <t>SAR</t>
  </si>
  <si>
    <t>HKD</t>
  </si>
  <si>
    <t>UAH</t>
  </si>
  <si>
    <t>CNY</t>
  </si>
  <si>
    <t>KZT</t>
  </si>
  <si>
    <t>PKR</t>
  </si>
  <si>
    <t>MDL</t>
  </si>
  <si>
    <t>MKD</t>
  </si>
  <si>
    <t>NGN</t>
  </si>
  <si>
    <t>LVL</t>
  </si>
  <si>
    <t>TAX (IF NON-RECLAIMABLE)</t>
  </si>
  <si>
    <t>AUD</t>
  </si>
  <si>
    <t>KES</t>
  </si>
  <si>
    <t>NOK</t>
  </si>
  <si>
    <t>TND</t>
  </si>
  <si>
    <t>ARS</t>
  </si>
  <si>
    <t>BOB</t>
  </si>
  <si>
    <t>BRL</t>
  </si>
  <si>
    <t>CLP</t>
  </si>
  <si>
    <t>COP</t>
  </si>
  <si>
    <t>CRC</t>
  </si>
  <si>
    <t>DOP</t>
  </si>
  <si>
    <t>GTQ</t>
  </si>
  <si>
    <t>HNL</t>
  </si>
  <si>
    <t>MXN</t>
  </si>
  <si>
    <t>NIO</t>
  </si>
  <si>
    <t>PYG</t>
  </si>
  <si>
    <t>PAB</t>
  </si>
  <si>
    <t>PEN</t>
  </si>
  <si>
    <t>UYU</t>
  </si>
  <si>
    <t>VEF</t>
  </si>
  <si>
    <t>VEB</t>
  </si>
  <si>
    <t>INR</t>
  </si>
  <si>
    <t xml:space="preserve">Agency </t>
  </si>
  <si>
    <t>Agency Currency</t>
  </si>
  <si>
    <t>Production Currency</t>
  </si>
  <si>
    <t>Post Prod. Currency</t>
  </si>
  <si>
    <t>Post Production House</t>
  </si>
  <si>
    <t>Director Name</t>
  </si>
  <si>
    <t>Number of Shoot Days</t>
  </si>
  <si>
    <t>Shooting Location</t>
  </si>
  <si>
    <t>Assets</t>
  </si>
  <si>
    <t>Cost in Bidding Currency</t>
  </si>
  <si>
    <t>P1</t>
  </si>
  <si>
    <t>PRE PRODUCTION/ CASTING</t>
  </si>
  <si>
    <t>P2</t>
  </si>
  <si>
    <t xml:space="preserve">TALENT FEES </t>
  </si>
  <si>
    <t>P3</t>
  </si>
  <si>
    <t xml:space="preserve">DIRECTOR FEES </t>
  </si>
  <si>
    <t>P4</t>
  </si>
  <si>
    <t xml:space="preserve">CREW SALARIES </t>
  </si>
  <si>
    <t>P5</t>
  </si>
  <si>
    <t>EQUIPMENT</t>
  </si>
  <si>
    <t>P6</t>
  </si>
  <si>
    <t>TRANSPORT/CATERING</t>
  </si>
  <si>
    <t>P7</t>
  </si>
  <si>
    <t>LOCATION/ STUDIO/ ART DEPARTMENT/SETS/ WARDROBE</t>
  </si>
  <si>
    <t>P8</t>
  </si>
  <si>
    <t>TRAVEL (exc. Agency Travel)</t>
  </si>
  <si>
    <t>P9</t>
  </si>
  <si>
    <t>INSURANCE (if not covered by P&amp;G)</t>
  </si>
  <si>
    <t>P10</t>
  </si>
  <si>
    <t>DIRECTORS CUT (if managed by PH)</t>
  </si>
  <si>
    <t>P11</t>
  </si>
  <si>
    <t>PH MARK UP</t>
  </si>
  <si>
    <t xml:space="preserve">T1       TOTAL PROD COST </t>
  </si>
  <si>
    <t>2. POST PRODUCTION COST</t>
  </si>
  <si>
    <t>OFFLINE EDITS</t>
  </si>
  <si>
    <t xml:space="preserve">AUDIO FINALIZATION </t>
  </si>
  <si>
    <t>CGI /ANIMATION</t>
  </si>
  <si>
    <t>PPH MARK UP (if applicable)</t>
  </si>
  <si>
    <t xml:space="preserve">T2       TOTAL POST PROD COST </t>
  </si>
  <si>
    <t xml:space="preserve">3. AGENCY COST      </t>
  </si>
  <si>
    <t>A1</t>
  </si>
  <si>
    <t>ARTWORK/PACKS</t>
  </si>
  <si>
    <t>A2</t>
  </si>
  <si>
    <t>TRAVEL</t>
  </si>
  <si>
    <t xml:space="preserve">T3       TOTAL AGENCY COST </t>
  </si>
  <si>
    <t xml:space="preserve">4. TAX/IMPORTATION FEES (when applicable)                                           </t>
  </si>
  <si>
    <t>T4</t>
  </si>
  <si>
    <t>T5</t>
  </si>
  <si>
    <t>TOTAL PRODUCTION COST</t>
  </si>
  <si>
    <t xml:space="preserve">  T1+T2+T3+T4+T5 </t>
  </si>
  <si>
    <t>TOTAL PRODUCTION COST + Usage/Buyouts</t>
  </si>
  <si>
    <t>Cost in Ag. Curr</t>
  </si>
  <si>
    <t>VIDEO Quotation Summary Form</t>
  </si>
  <si>
    <t xml:space="preserve">  T1+T2+T3+T4+T5 +T6+T7</t>
  </si>
  <si>
    <t xml:space="preserve">Section below is not transferred to Adstream </t>
  </si>
  <si>
    <t>detailed bid mapping</t>
  </si>
  <si>
    <t>metadata mapping</t>
  </si>
  <si>
    <t>Pre Production/Casting</t>
  </si>
  <si>
    <t>Talent Fees</t>
  </si>
  <si>
    <t>Director Fees</t>
  </si>
  <si>
    <t>Crew Salaries</t>
  </si>
  <si>
    <t>Transport/Catering</t>
  </si>
  <si>
    <t>Art Department</t>
  </si>
  <si>
    <t>Insurance</t>
  </si>
  <si>
    <t>Directors Cut</t>
  </si>
  <si>
    <t>PH Mark Up</t>
  </si>
  <si>
    <t>Offline Edits</t>
  </si>
  <si>
    <t>Audio Edits</t>
  </si>
  <si>
    <t>Online Video Finalization</t>
  </si>
  <si>
    <t>CGI Animation</t>
  </si>
  <si>
    <t xml:space="preserve">PPH Mark up </t>
  </si>
  <si>
    <t>Artwork/packs</t>
  </si>
  <si>
    <t>Agency Travel</t>
  </si>
  <si>
    <t>tax</t>
  </si>
  <si>
    <t>manual entry</t>
  </si>
  <si>
    <t xml:space="preserve">5.  P&amp;G INSURANCE                                                                   </t>
  </si>
  <si>
    <t>Total Production Cost</t>
  </si>
  <si>
    <t>6 BUYOUTS/USAGE/LICENSE by PH</t>
  </si>
  <si>
    <t>7 BUYOUTS/USAGE/LICENSE by agency</t>
  </si>
  <si>
    <t xml:space="preserve">T6     TOTAL BUYOUTS                                                                          </t>
  </si>
  <si>
    <t xml:space="preserve">T7    TOTAL BUYOUTS                                                              </t>
  </si>
  <si>
    <t>Pre-Production Travel</t>
  </si>
  <si>
    <t>Pre-Production  Accommodation</t>
  </si>
  <si>
    <t>Pre-Production meals</t>
  </si>
  <si>
    <t>C.1. Cast Production House (DAY FEE ONLY/ NOT USAGE OR BUYOUTS)</t>
  </si>
  <si>
    <t xml:space="preserve">Camera Package </t>
  </si>
  <si>
    <t>Video take off (if using film)</t>
  </si>
  <si>
    <t>C. Cast (Agency)DAY FEE ONLY (Not Usage/Buyouts)</t>
  </si>
  <si>
    <t>R. Royalties Artists (talent/music/stock buy outs)</t>
  </si>
  <si>
    <t>Music</t>
  </si>
  <si>
    <t>A3</t>
  </si>
  <si>
    <t>A4</t>
  </si>
  <si>
    <t xml:space="preserve">Q. MUSIC </t>
  </si>
  <si>
    <t>Casting</t>
  </si>
  <si>
    <t>A5</t>
  </si>
  <si>
    <t>MUSIC</t>
  </si>
  <si>
    <t>CASTING</t>
  </si>
  <si>
    <t>INSURANCE</t>
  </si>
  <si>
    <t>This Local Billing Currency is taken from the Briefing Specification sheet. 
If you need to change it, the button on the right will take you straight to that cell on the 'Briefing Specification' sheet.</t>
  </si>
  <si>
    <t>This exchange rate is from the table on the left and looks up the rate entered for the specified billing currency…</t>
  </si>
  <si>
    <t>Market</t>
  </si>
  <si>
    <t>ISO</t>
  </si>
  <si>
    <t>Bid Details BD-Production Costs</t>
  </si>
  <si>
    <t>BD-PostProduction Cost</t>
  </si>
  <si>
    <t>BD-Agency Costs</t>
  </si>
  <si>
    <r>
      <t xml:space="preserve">K. Insurance not covered by </t>
    </r>
    <r>
      <rPr>
        <b/>
        <u/>
        <sz val="12"/>
        <rFont val="Calibri Light"/>
        <family val="2"/>
      </rPr>
      <t>P</t>
    </r>
    <r>
      <rPr>
        <b/>
        <sz val="12"/>
        <rFont val="Calibri Light"/>
        <family val="2"/>
      </rPr>
      <t>&amp;G</t>
    </r>
    <r>
      <rPr>
        <b/>
        <u/>
        <sz val="12"/>
        <rFont val="Calibri Light"/>
        <family val="2"/>
      </rPr>
      <t xml:space="preserve"> I</t>
    </r>
    <r>
      <rPr>
        <b/>
        <sz val="12"/>
        <rFont val="Calibri Light"/>
        <family val="2"/>
      </rPr>
      <t>nsurance</t>
    </r>
    <r>
      <rPr>
        <b/>
        <u/>
        <sz val="12"/>
        <rFont val="Calibri Light"/>
        <family val="2"/>
      </rPr>
      <t xml:space="preserve"> P</t>
    </r>
    <r>
      <rPr>
        <b/>
        <sz val="12"/>
        <rFont val="Calibri Light"/>
        <family val="2"/>
      </rPr>
      <t>olicy</t>
    </r>
  </si>
  <si>
    <r>
      <t xml:space="preserve">W. Insurance not covered by </t>
    </r>
    <r>
      <rPr>
        <b/>
        <u/>
        <sz val="12"/>
        <rFont val="Calibri Light"/>
        <family val="2"/>
      </rPr>
      <t>P</t>
    </r>
    <r>
      <rPr>
        <b/>
        <sz val="12"/>
        <rFont val="Calibri Light"/>
        <family val="2"/>
      </rPr>
      <t>&amp;G</t>
    </r>
    <r>
      <rPr>
        <b/>
        <u/>
        <sz val="12"/>
        <rFont val="Calibri Light"/>
        <family val="2"/>
      </rPr>
      <t xml:space="preserve"> I</t>
    </r>
    <r>
      <rPr>
        <b/>
        <sz val="12"/>
        <rFont val="Calibri Light"/>
        <family val="2"/>
      </rPr>
      <t>nsurance</t>
    </r>
    <r>
      <rPr>
        <b/>
        <u/>
        <sz val="12"/>
        <rFont val="Calibri Light"/>
        <family val="2"/>
      </rPr>
      <t xml:space="preserve"> P</t>
    </r>
    <r>
      <rPr>
        <b/>
        <sz val="12"/>
        <rFont val="Calibri Light"/>
        <family val="2"/>
      </rPr>
      <t>olicy</t>
    </r>
  </si>
  <si>
    <t>Post Production Comp. Issue Nr</t>
  </si>
  <si>
    <t>Bid Issue Nr</t>
  </si>
  <si>
    <t>Production Comp. Issue Nr</t>
  </si>
  <si>
    <t>Format</t>
  </si>
  <si>
    <t>P&amp;G insurance</t>
  </si>
  <si>
    <t xml:space="preserve">This colour indicates cells that should be filled in </t>
  </si>
  <si>
    <t>This colour indicates cells that must not be filled and are protected</t>
  </si>
  <si>
    <t>ADCosts Number</t>
  </si>
  <si>
    <t>This colour indicates cells that must be filled in on this sheet</t>
  </si>
  <si>
    <t>This colour indicates cells that must not be filled in - already titled or includes formula</t>
  </si>
  <si>
    <t>This colour indicates cells that must not be filled in - data transferred from other sheets</t>
  </si>
  <si>
    <t>+ mark-up</t>
  </si>
  <si>
    <t>mark-up in US$</t>
  </si>
  <si>
    <t>Location Finder scout</t>
  </si>
  <si>
    <t>Prop Buyer / Prop man</t>
  </si>
  <si>
    <t>Telecine / Film scanning</t>
  </si>
  <si>
    <t>SUB TOTAL AGENCY WITH ROYALTY &amp; BUY OUT BUT WITHOUT COMMISSION</t>
  </si>
  <si>
    <t>New line</t>
  </si>
  <si>
    <t>=SUM('Bid Details - Production'!N51+'Bid Details - Production'!N70)</t>
  </si>
  <si>
    <t>='Bid Details - Production'!N94</t>
  </si>
  <si>
    <t>='Bid Details - Production'!N117</t>
  </si>
  <si>
    <t>=SUM('Bid Details - Production'!N126+'Bid Details - Production'!N137+'Bid Details - Production'!N150+'Bid Details - Production'!N162+'Bid Details - Production'!N171+'Bid Details - Production'!N186+'Bid Details - Production'!N200+'Bid Details - Production'!N302)</t>
  </si>
  <si>
    <t>=SUM('Bid Details - Production'!N221+'Bid Details - Production'!N282)</t>
  </si>
  <si>
    <t>='Bid Details - Production'!N443</t>
  </si>
  <si>
    <t>='Bid Details - Production'!N461</t>
  </si>
  <si>
    <t>='Bid Details - Production'!N495</t>
  </si>
  <si>
    <t>=SUM('Bid Details - Production'!N509+'Bid Details - Production'!N526+'Bid Details - Production'!N542)</t>
  </si>
  <si>
    <t>='Bid Details - Production'!H552</t>
  </si>
  <si>
    <t>='Bid Details - Post Production'!N32</t>
  </si>
  <si>
    <t>='Bid Details - Post Production'!N56</t>
  </si>
  <si>
    <t>='Bid Details - Post Production'!N76+'Bid Details - Post Production'!N99</t>
  </si>
  <si>
    <t>='Bid Details - Post Production'!N87</t>
  </si>
  <si>
    <t>='Bid Details - Post Production'!D100</t>
  </si>
  <si>
    <t>='Bid Details - Agency'!N82</t>
  </si>
  <si>
    <t>='Bid Details - Agency'!N109</t>
  </si>
  <si>
    <t>='Bid Details - Agency'!N71</t>
  </si>
  <si>
    <t>=SUM('Bid Details - Agency'!N30+'Bid Details - Agency'!N50)</t>
  </si>
  <si>
    <t>='Bid Details - Agency'!N98</t>
  </si>
  <si>
    <t>='Bid Details - Agency'!N89</t>
  </si>
  <si>
    <t>='Bid Details - Production'!N107</t>
  </si>
  <si>
    <t>='Bid Details - Agency'!N134</t>
  </si>
  <si>
    <t>Name</t>
  </si>
  <si>
    <t>Value</t>
  </si>
  <si>
    <t>Content Type</t>
  </si>
  <si>
    <t>Video</t>
  </si>
  <si>
    <t>Production</t>
  </si>
  <si>
    <t>Full production</t>
  </si>
  <si>
    <t>Format Type</t>
  </si>
  <si>
    <t>Summary And Detailed</t>
  </si>
  <si>
    <t>Mapping Key</t>
  </si>
  <si>
    <t>VideoFullProductionAllSummaryAndDetail</t>
  </si>
  <si>
    <t>DO NOT MODIFY THIS SHEET</t>
  </si>
  <si>
    <r>
      <rPr>
        <b/>
        <sz val="10"/>
        <rFont val="Calibri"/>
        <family val="2"/>
        <scheme val="minor"/>
      </rPr>
      <t xml:space="preserve">ENTERING LOCAL EXCHANGE RATES
</t>
    </r>
    <r>
      <rPr>
        <sz val="10"/>
        <rFont val="Calibri"/>
        <family val="2"/>
        <scheme val="minor"/>
      </rPr>
      <t xml:space="preserve">
The EPCATS model works out the cost of your project by starting with the currency in which you actually bill P&amp;G.
This 'billing' currency is automatically converted to "P&amp;G dollars", for their own internal analysis, using the table on the left. This same dollar exchange rate is also to calculate any other currencies used.
The exchange rate used to convert your own local 'billing' currency in the table on the left, should come from P&amp;G.
However, if you have items anywhere in your bid that involve you paying for anything in another 'extra' currency, (billed on to P&amp;G in your own currency), then you need to enter -for that extra currency- the ACTUAL exchange rate paid by you for that extra currency.
This might occur if, for example, you use a production company from outside your own country.
But although this local exchange rate will be between your own currency and the 'extra' one, the ACTUAL rate needs to be entered as a dollar factor, in the table on the left, which requires a conversion calculation.
The calculator below will work out the figure you need to enter against your extra currency in the table to the left.
</t>
    </r>
  </si>
  <si>
    <t>(version November 1, 2017)</t>
  </si>
  <si>
    <t>US Dollar</t>
  </si>
  <si>
    <t>Albanian Lek</t>
  </si>
  <si>
    <t>ALL</t>
  </si>
  <si>
    <t>Algerian Dinar</t>
  </si>
  <si>
    <t>DZD</t>
  </si>
  <si>
    <t>Angolan Kwanza</t>
  </si>
  <si>
    <t>AOA</t>
  </si>
  <si>
    <t>Argentine Peso</t>
  </si>
  <si>
    <t>Armenian Dram</t>
  </si>
  <si>
    <t>AMD</t>
  </si>
  <si>
    <t>Australian Dollar</t>
  </si>
  <si>
    <t>Azerbaijan Manat</t>
  </si>
  <si>
    <t>AZM</t>
  </si>
  <si>
    <t>Azerbaijan New Manat</t>
  </si>
  <si>
    <t>AZN</t>
  </si>
  <si>
    <t>Bahraini Dinar</t>
  </si>
  <si>
    <t>BHD</t>
  </si>
  <si>
    <t>Bangladeshi Taka</t>
  </si>
  <si>
    <t>BDT</t>
  </si>
  <si>
    <t>Barbados Dollar</t>
  </si>
  <si>
    <t>BBD</t>
  </si>
  <si>
    <t>Belarusian Ruble</t>
  </si>
  <si>
    <t>BYR</t>
  </si>
  <si>
    <t>Belize Dollar</t>
  </si>
  <si>
    <t>BZD</t>
  </si>
  <si>
    <t>Bolivian Boliviano</t>
  </si>
  <si>
    <t>Bosnian Mark</t>
  </si>
  <si>
    <t>BAM</t>
  </si>
  <si>
    <t>Brazilian Real</t>
  </si>
  <si>
    <t>British Pound</t>
  </si>
  <si>
    <t>Brunei Dollar</t>
  </si>
  <si>
    <t>BND</t>
  </si>
  <si>
    <t>Bulgarian Lev</t>
  </si>
  <si>
    <t>BGN</t>
  </si>
  <si>
    <t>Canadian Dollar</t>
  </si>
  <si>
    <t>CAD</t>
  </si>
  <si>
    <t>CFA Franc BEAC</t>
  </si>
  <si>
    <t>XAF</t>
  </si>
  <si>
    <t>Chilean Peso</t>
  </si>
  <si>
    <t>Chinese Yuan Renminbi</t>
  </si>
  <si>
    <t>Colombian Peso</t>
  </si>
  <si>
    <t>Congolese Franc</t>
  </si>
  <si>
    <t>CDF</t>
  </si>
  <si>
    <t>Costa Rican Colon</t>
  </si>
  <si>
    <t>Croatian Kuna</t>
  </si>
  <si>
    <t>HRK</t>
  </si>
  <si>
    <t>Cyprus Pound</t>
  </si>
  <si>
    <t>CYP</t>
  </si>
  <si>
    <t>Czech Koruna</t>
  </si>
  <si>
    <t>Danish Krone</t>
  </si>
  <si>
    <t>Dominican R. Peso</t>
  </si>
  <si>
    <t>Egyptian Pound</t>
  </si>
  <si>
    <t>El Salvador Colon</t>
  </si>
  <si>
    <t>SVC</t>
  </si>
  <si>
    <t>Estonian Kroon</t>
  </si>
  <si>
    <t>EEK</t>
  </si>
  <si>
    <t>Ethiopian Birr</t>
  </si>
  <si>
    <t>ETB</t>
  </si>
  <si>
    <t>Georgian Lari</t>
  </si>
  <si>
    <t>GEL</t>
  </si>
  <si>
    <t>Ghanaian Cedi</t>
  </si>
  <si>
    <t>GHC</t>
  </si>
  <si>
    <t>Ghanaian New Cedi</t>
  </si>
  <si>
    <t>GHS</t>
  </si>
  <si>
    <t>Guatemalan Quetzal</t>
  </si>
  <si>
    <t>Honduran Lempira</t>
  </si>
  <si>
    <t>Hong Kong Dollar</t>
  </si>
  <si>
    <t>Hungarian Forint</t>
  </si>
  <si>
    <t>Iceland Krona</t>
  </si>
  <si>
    <t>ISK</t>
  </si>
  <si>
    <t>Indian Rupee</t>
  </si>
  <si>
    <t>Indonesian Rupiah</t>
  </si>
  <si>
    <t>IDR</t>
  </si>
  <si>
    <t>Iranian Rial</t>
  </si>
  <si>
    <t>IRR</t>
  </si>
  <si>
    <t>Israeli New Shekel</t>
  </si>
  <si>
    <t>Jamaican Dollar</t>
  </si>
  <si>
    <t>JMD</t>
  </si>
  <si>
    <t>Japanese Yen</t>
  </si>
  <si>
    <t>JPY</t>
  </si>
  <si>
    <t>Jordanian Dinar</t>
  </si>
  <si>
    <t>JOD</t>
  </si>
  <si>
    <t>Kazakhstan Tenge</t>
  </si>
  <si>
    <t>Kenyan Shilling</t>
  </si>
  <si>
    <t>Kuwaiti Dinar</t>
  </si>
  <si>
    <t>KWD</t>
  </si>
  <si>
    <t>Latvian Lats</t>
  </si>
  <si>
    <t>Lebanese Pound</t>
  </si>
  <si>
    <t>LBP</t>
  </si>
  <si>
    <t>Libyan Dinar</t>
  </si>
  <si>
    <t>LYD</t>
  </si>
  <si>
    <t>Lithuanian Litas</t>
  </si>
  <si>
    <t>LTL</t>
  </si>
  <si>
    <t>Luxembourg Franc</t>
  </si>
  <si>
    <t>LUF</t>
  </si>
  <si>
    <t>Macedonian Denar</t>
  </si>
  <si>
    <t>Malawi Kwacha</t>
  </si>
  <si>
    <t>MWK</t>
  </si>
  <si>
    <t>Malaysian Ringgit</t>
  </si>
  <si>
    <t>MYR</t>
  </si>
  <si>
    <t>Maltese Lira</t>
  </si>
  <si>
    <t>MTL</t>
  </si>
  <si>
    <t>Mauritius Rupee</t>
  </si>
  <si>
    <t>MUR</t>
  </si>
  <si>
    <t>Mexican Peso</t>
  </si>
  <si>
    <t>Moldovan Leu</t>
  </si>
  <si>
    <t>Mongolian Tugrik</t>
  </si>
  <si>
    <t>MNT</t>
  </si>
  <si>
    <t>Moroccan Dirham</t>
  </si>
  <si>
    <t>Myanmar Kyat</t>
  </si>
  <si>
    <t>MMK</t>
  </si>
  <si>
    <t>New Zealand Dollar</t>
  </si>
  <si>
    <t>NZD</t>
  </si>
  <si>
    <t>Nicaraguan Cordoba Oro</t>
  </si>
  <si>
    <t>Nigerian Naira</t>
  </si>
  <si>
    <t>Norwegian Kroner</t>
  </si>
  <si>
    <t>Omani Rial</t>
  </si>
  <si>
    <t>OMR</t>
  </si>
  <si>
    <t>Pakistan Rupee</t>
  </si>
  <si>
    <t>Panamanian Balboa</t>
  </si>
  <si>
    <t>Paraguay Guarani</t>
  </si>
  <si>
    <t>Peruvian Nuevo Sol</t>
  </si>
  <si>
    <t>Philippine Peso</t>
  </si>
  <si>
    <t>PHP</t>
  </si>
  <si>
    <t>Polish Zloty</t>
  </si>
  <si>
    <t>Qatari Rial</t>
  </si>
  <si>
    <t>QAR</t>
  </si>
  <si>
    <t>Romanian New Lei</t>
  </si>
  <si>
    <t>Saudi Riyal</t>
  </si>
  <si>
    <t>Serbian Dinar</t>
  </si>
  <si>
    <t>RSD</t>
  </si>
  <si>
    <t>Singapore Dollar</t>
  </si>
  <si>
    <t>SGD</t>
  </si>
  <si>
    <t>Slovak Koruna</t>
  </si>
  <si>
    <t>SKK</t>
  </si>
  <si>
    <t>Slovenian Tolar</t>
  </si>
  <si>
    <t>SIT</t>
  </si>
  <si>
    <t>South African Rand</t>
  </si>
  <si>
    <t>South-Korean Won</t>
  </si>
  <si>
    <t>KRW</t>
  </si>
  <si>
    <t>Sri Lanka Rupee</t>
  </si>
  <si>
    <t>LKR</t>
  </si>
  <si>
    <t>Swedish Krona</t>
  </si>
  <si>
    <t>Swiss Franc</t>
  </si>
  <si>
    <t>Syrian Pound</t>
  </si>
  <si>
    <t>SYP</t>
  </si>
  <si>
    <t>Taiwan Dollar</t>
  </si>
  <si>
    <t>TWD</t>
  </si>
  <si>
    <t>Tanzanian Shilling</t>
  </si>
  <si>
    <t>TZS</t>
  </si>
  <si>
    <t>Thai Baht</t>
  </si>
  <si>
    <t>THB</t>
  </si>
  <si>
    <t>Tunisian Dinar</t>
  </si>
  <si>
    <t>Turkish Lira</t>
  </si>
  <si>
    <t>Uganda Shilling</t>
  </si>
  <si>
    <t>UGX</t>
  </si>
  <si>
    <t>Ukraine Hryvnia</t>
  </si>
  <si>
    <t>Uruguayan Peso</t>
  </si>
  <si>
    <t>Utd. Arab Emir. Dirham</t>
  </si>
  <si>
    <t>Uzbekistan Som</t>
  </si>
  <si>
    <t>UZS</t>
  </si>
  <si>
    <t>Venezuelan Bolivar</t>
  </si>
  <si>
    <t>Venezuelan Bolivar Fuerte</t>
  </si>
  <si>
    <t>Vietnamese Dong</t>
  </si>
  <si>
    <t>VND</t>
  </si>
  <si>
    <t>Yemeni Rial</t>
  </si>
  <si>
    <t>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</si>
</sst>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1" formatCode="_-* #,##0_-;\-* #,##0_-;_-* &quot;-&quot;_-;_-@_-"/>
    <numFmt numFmtId="43" formatCode="_-* #,##0.00_-;\-* #,##0.00_-;_-* &quot;-&quot;??_-;_-@_-"/>
    <numFmt numFmtId="164" formatCode="_(* #,##0_);_(* \(#,##0\);_(* &quot;-&quot;_);_(@_)"/>
    <numFmt numFmtId="165" formatCode="_(* #,##0.00_);_(* \(#,##0.00\);_(* &quot;-&quot;??_);_(@_)"/>
    <numFmt numFmtId="166" formatCode="_(&quot;$&quot;* #,##0_);_(&quot;$&quot;* \(#,##0\);_(&quot;$&quot;* &quot;-&quot;_);_(@_)"/>
    <numFmt numFmtId="167" formatCode="0_);[Red]\(0\)"/>
    <numFmt numFmtId="168" formatCode="_(* #,##0_);_(* \(#,##0\);_(* &quot;-&quot;??_);_(@_)"/>
    <numFmt numFmtId="169" formatCode=";;;"/>
    <numFmt numFmtId="170" formatCode="_-* #,##0.00\ _€_-;\-* #,##0.00\ _€_-;_-* &quot;-&quot;??\ _€_-;_-@_-"/>
    <numFmt numFmtId="171" formatCode="_-* #,##0\ _€_-;\-* #,##0\ _€_-;_-* &quot;-&quot;\ _€_-;_-@_-"/>
    <numFmt numFmtId="172" formatCode="#,##0.000"/>
    <numFmt numFmtId="173" formatCode="#,##0.0000000"/>
    <numFmt numFmtId="174" formatCode="_-* #,##0.000000_-;\-* #,##0.000000_-;_-* &quot;-&quot;??????_-;_-@_-"/>
  </numFmts>
  <fonts count="43" x14ac:knownFonts="1">
    <font>
      <sz val="10"/>
      <name val="Arial"/>
    </font>
    <font>
      <sz val="10"/>
      <name val="Arial"/>
      <family val="2"/>
      <charset val="238"/>
    </font>
    <font>
      <sz val="8"/>
      <color indexed="81"/>
      <name val="Tahoma"/>
      <family val="2"/>
    </font>
    <font>
      <sz val="10"/>
      <name val="Aharoni"/>
      <charset val="177"/>
    </font>
    <font>
      <sz val="10"/>
      <name val="Aharoni"/>
      <charset val="177"/>
    </font>
    <font>
      <sz val="10"/>
      <name val="Arial"/>
      <family val="2"/>
      <charset val="238"/>
    </font>
    <font>
      <b/>
      <sz val="11"/>
      <name val="Calibri"/>
      <family val="2"/>
      <scheme val="minor"/>
    </font>
    <font>
      <sz val="11"/>
      <name val="Calibri"/>
      <family val="2"/>
      <scheme val="minor"/>
    </font>
    <font>
      <sz val="18"/>
      <color theme="0"/>
      <name val="Calibri Light"/>
      <family val="2"/>
    </font>
    <font>
      <sz val="18"/>
      <name val="Calibri"/>
      <family val="2"/>
      <scheme val="minor"/>
    </font>
    <font>
      <sz val="16"/>
      <color indexed="63"/>
      <name val="Calibri"/>
      <family val="2"/>
      <scheme val="minor"/>
    </font>
    <font>
      <sz val="10"/>
      <name val="Calibri"/>
      <family val="2"/>
      <scheme val="minor"/>
    </font>
    <font>
      <sz val="14"/>
      <name val="Calibri"/>
      <family val="2"/>
      <scheme val="minor"/>
    </font>
    <font>
      <sz val="12"/>
      <name val="Calibri"/>
      <family val="2"/>
      <scheme val="minor"/>
    </font>
    <font>
      <sz val="16"/>
      <color indexed="10"/>
      <name val="Calibri"/>
      <family val="2"/>
      <scheme val="minor"/>
    </font>
    <font>
      <sz val="28"/>
      <color theme="0"/>
      <name val="Calibri Light"/>
      <family val="2"/>
    </font>
    <font>
      <sz val="14"/>
      <name val="Calibri Light"/>
      <family val="2"/>
    </font>
    <font>
      <sz val="14"/>
      <color indexed="8"/>
      <name val="Calibri Light"/>
      <family val="2"/>
    </font>
    <font>
      <sz val="12"/>
      <color theme="0"/>
      <name val="Calibri"/>
      <family val="2"/>
      <scheme val="minor"/>
    </font>
    <font>
      <b/>
      <sz val="10"/>
      <color theme="0"/>
      <name val="Calibri"/>
      <family val="2"/>
      <scheme val="minor"/>
    </font>
    <font>
      <b/>
      <sz val="11"/>
      <name val="Calibri Light"/>
      <family val="2"/>
    </font>
    <font>
      <b/>
      <sz val="12"/>
      <name val="Calibri Light"/>
      <family val="2"/>
    </font>
    <font>
      <b/>
      <sz val="14"/>
      <name val="Calibri Light"/>
      <family val="2"/>
    </font>
    <font>
      <b/>
      <sz val="10"/>
      <name val="Calibri Light"/>
      <family val="2"/>
    </font>
    <font>
      <b/>
      <sz val="16"/>
      <name val="Calibri Light"/>
      <family val="2"/>
    </font>
    <font>
      <b/>
      <u/>
      <sz val="12"/>
      <name val="Calibri Light"/>
      <family val="2"/>
    </font>
    <font>
      <b/>
      <sz val="12"/>
      <color indexed="8"/>
      <name val="Calibri Light"/>
      <family val="2"/>
    </font>
    <font>
      <b/>
      <i/>
      <u/>
      <sz val="12"/>
      <name val="Calibri Light"/>
      <family val="2"/>
    </font>
    <font>
      <sz val="10"/>
      <name val="Calibri Light"/>
      <family val="2"/>
    </font>
    <font>
      <sz val="11"/>
      <name val="Calibri Light"/>
      <family val="2"/>
    </font>
    <font>
      <sz val="14"/>
      <color theme="0"/>
      <name val="Calibri Light"/>
      <family val="2"/>
    </font>
    <font>
      <sz val="10"/>
      <name val="Arial"/>
      <family val="2"/>
    </font>
    <font>
      <b/>
      <u/>
      <sz val="14"/>
      <name val="Calibri Light"/>
      <family val="2"/>
    </font>
    <font>
      <sz val="12"/>
      <color rgb="FFFFFF00"/>
      <name val="Calibri"/>
      <family val="2"/>
      <scheme val="minor"/>
    </font>
    <font>
      <sz val="12"/>
      <color theme="0" tint="-0.14999847407452621"/>
      <name val="Calibri"/>
      <family val="2"/>
      <scheme val="minor"/>
    </font>
    <font>
      <sz val="12"/>
      <color rgb="FF92D050"/>
      <name val="Calibri"/>
      <family val="2"/>
      <scheme val="minor"/>
    </font>
    <font>
      <b/>
      <sz val="10"/>
      <name val="Arial"/>
      <family val="2"/>
    </font>
    <font>
      <b/>
      <sz val="10"/>
      <name val="Calibri"/>
      <family val="2"/>
      <scheme val="minor"/>
    </font>
    <font>
      <sz val="10"/>
      <color theme="0"/>
      <name val="Calibri Light"/>
      <family val="2"/>
    </font>
    <font>
      <sz val="12"/>
      <color rgb="FFFF0000"/>
      <name val="Calibri"/>
      <family val="2"/>
      <scheme val="minor"/>
    </font>
    <font>
      <sz val="20"/>
      <name val="Calibri"/>
      <family val="2"/>
    </font>
    <font>
      <sz val="12"/>
      <name val="Arial"/>
      <family val="2"/>
    </font>
    <font>
      <b/>
      <sz val="12"/>
      <color theme="1"/>
      <name val="Calibri Light"/>
      <family val="2"/>
    </font>
  </fonts>
  <fills count="2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3"/>
        <bgColor indexed="64"/>
      </patternFill>
    </fill>
    <fill>
      <patternFill patternType="solid">
        <fgColor indexed="42"/>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0" tint="-0.34998626667073579"/>
        <bgColor indexed="64"/>
      </patternFill>
    </fill>
    <fill>
      <patternFill patternType="solid">
        <fgColor theme="1"/>
        <bgColor indexed="64"/>
      </patternFill>
    </fill>
    <fill>
      <patternFill patternType="solid">
        <fgColor rgb="FFC0C0C0"/>
        <bgColor rgb="FF000000"/>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theme="5" tint="0.39997558519241921"/>
        <bgColor indexed="64"/>
      </patternFill>
    </fill>
    <fill>
      <gradientFill degree="180">
        <stop position="0">
          <color rgb="FF7030A0"/>
        </stop>
        <stop position="1">
          <color rgb="FF002060"/>
        </stop>
      </gradientFill>
    </fill>
    <fill>
      <patternFill patternType="solid">
        <fgColor rgb="FF7030A0"/>
        <bgColor auto="1"/>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rgb="FFCCFFCC"/>
        <bgColor indexed="64"/>
      </patternFill>
    </fill>
  </fills>
  <borders count="64">
    <border>
      <left/>
      <right/>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right/>
      <top style="medium">
        <color auto="1"/>
      </top>
      <bottom style="medium">
        <color auto="1"/>
      </bottom>
      <diagonal/>
    </border>
    <border>
      <left/>
      <right style="medium">
        <color auto="1"/>
      </right>
      <top/>
      <bottom style="hair">
        <color auto="1"/>
      </bottom>
      <diagonal/>
    </border>
    <border>
      <left style="medium">
        <color auto="1"/>
      </left>
      <right/>
      <top style="medium">
        <color auto="1"/>
      </top>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thin">
        <color auto="1"/>
      </top>
      <bottom/>
      <diagonal/>
    </border>
    <border>
      <left/>
      <right style="medium">
        <color auto="1"/>
      </right>
      <top style="medium">
        <color auto="1"/>
      </top>
      <bottom style="medium">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top style="medium">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hair">
        <color auto="1"/>
      </left>
      <right style="medium">
        <color auto="1"/>
      </right>
      <top style="hair">
        <color auto="1"/>
      </top>
      <bottom style="hair">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bottom style="thin">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hair">
        <color auto="1"/>
      </left>
      <right style="hair">
        <color auto="1"/>
      </right>
      <top style="hair">
        <color auto="1"/>
      </top>
      <bottom style="thin">
        <color auto="1"/>
      </bottom>
      <diagonal/>
    </border>
    <border>
      <left/>
      <right/>
      <top/>
      <bottom style="thin">
        <color auto="1"/>
      </bottom>
      <diagonal/>
    </border>
    <border>
      <left style="medium">
        <color auto="1"/>
      </left>
      <right/>
      <top/>
      <bottom style="thin">
        <color auto="1"/>
      </bottom>
      <diagonal/>
    </border>
    <border>
      <left style="medium">
        <color auto="1"/>
      </left>
      <right style="medium">
        <color auto="1"/>
      </right>
      <top style="thin">
        <color auto="1"/>
      </top>
      <bottom style="medium">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hair">
        <color auto="1"/>
      </left>
      <right style="hair">
        <color auto="1"/>
      </right>
      <top/>
      <bottom style="hair">
        <color auto="1"/>
      </bottom>
      <diagonal/>
    </border>
    <border>
      <left style="thin">
        <color theme="0" tint="-0.249977111117893"/>
      </left>
      <right/>
      <top style="thin">
        <color theme="0" tint="-0.249977111117893"/>
      </top>
      <bottom/>
      <diagonal/>
    </border>
    <border>
      <left/>
      <right/>
      <top style="thin">
        <color theme="0" tint="-0.249977111117893"/>
      </top>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medium">
        <color auto="1"/>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right style="medium">
        <color auto="1"/>
      </right>
      <top style="thin">
        <color auto="1"/>
      </top>
      <bottom style="thin">
        <color auto="1"/>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right style="thin">
        <color auto="1"/>
      </right>
      <top/>
      <bottom/>
      <diagonal/>
    </border>
    <border>
      <left style="hair">
        <color auto="1"/>
      </left>
      <right style="hair">
        <color auto="1"/>
      </right>
      <top style="hair">
        <color auto="1"/>
      </top>
      <bottom/>
      <diagonal/>
    </border>
    <border>
      <left style="thin">
        <color auto="1"/>
      </left>
      <right style="thin">
        <color theme="0" tint="-0.249977111117893"/>
      </right>
      <top style="thin">
        <color auto="1"/>
      </top>
      <bottom style="thin">
        <color auto="1"/>
      </bottom>
      <diagonal/>
    </border>
  </borders>
  <cellStyleXfs count="55">
    <xf numFmtId="0" fontId="0" fillId="0" borderId="0"/>
    <xf numFmtId="165"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71"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0"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5" fillId="0" borderId="0"/>
    <xf numFmtId="0" fontId="1" fillId="0" borderId="0"/>
    <xf numFmtId="0" fontId="3"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0" fontId="31" fillId="0" borderId="0"/>
    <xf numFmtId="171" fontId="31"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6"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31" fillId="0" borderId="0"/>
    <xf numFmtId="43"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1" fillId="0" borderId="0"/>
    <xf numFmtId="41" fontId="31" fillId="0" borderId="0" applyFont="0" applyFill="0" applyBorder="0" applyAlignment="0" applyProtection="0"/>
  </cellStyleXfs>
  <cellXfs count="591">
    <xf numFmtId="0" fontId="0" fillId="0" borderId="0" xfId="0"/>
    <xf numFmtId="0" fontId="13" fillId="10" borderId="0" xfId="0" applyFont="1" applyFill="1" applyAlignment="1" applyProtection="1">
      <alignment vertical="center"/>
      <protection hidden="1"/>
    </xf>
    <xf numFmtId="164" fontId="13" fillId="10" borderId="0" xfId="2" applyFont="1" applyFill="1" applyAlignment="1" applyProtection="1">
      <alignment vertical="center"/>
      <protection hidden="1"/>
    </xf>
    <xf numFmtId="0" fontId="13" fillId="7" borderId="0" xfId="0" applyFont="1" applyFill="1" applyAlignment="1" applyProtection="1">
      <alignment vertical="center"/>
      <protection hidden="1"/>
    </xf>
    <xf numFmtId="0" fontId="13" fillId="9" borderId="51" xfId="0" applyFont="1" applyFill="1" applyBorder="1" applyAlignment="1" applyProtection="1">
      <alignment vertical="center"/>
      <protection hidden="1"/>
    </xf>
    <xf numFmtId="0" fontId="7" fillId="10" borderId="0" xfId="0" applyFont="1" applyFill="1" applyAlignment="1" applyProtection="1">
      <alignment vertical="center"/>
      <protection hidden="1"/>
    </xf>
    <xf numFmtId="0" fontId="7" fillId="7" borderId="0" xfId="0" applyFont="1" applyFill="1" applyAlignment="1" applyProtection="1">
      <alignment vertical="center"/>
      <protection hidden="1"/>
    </xf>
    <xf numFmtId="0" fontId="7" fillId="10" borderId="0" xfId="0" applyFont="1" applyFill="1" applyAlignment="1" applyProtection="1">
      <alignment vertical="center" wrapText="1"/>
      <protection hidden="1"/>
    </xf>
    <xf numFmtId="0" fontId="7" fillId="10" borderId="0" xfId="0" applyFont="1" applyFill="1" applyBorder="1" applyAlignment="1" applyProtection="1">
      <alignment vertical="center"/>
      <protection hidden="1"/>
    </xf>
    <xf numFmtId="0" fontId="16" fillId="9" borderId="51" xfId="0" applyFont="1" applyFill="1" applyBorder="1" applyAlignment="1" applyProtection="1">
      <alignment vertical="center"/>
      <protection hidden="1"/>
    </xf>
    <xf numFmtId="0" fontId="16" fillId="9" borderId="48" xfId="0" applyFont="1" applyFill="1" applyBorder="1" applyAlignment="1" applyProtection="1">
      <alignment vertical="center"/>
      <protection hidden="1"/>
    </xf>
    <xf numFmtId="0" fontId="6" fillId="7" borderId="0" xfId="0" applyFont="1" applyFill="1" applyBorder="1" applyAlignment="1" applyProtection="1">
      <alignment vertical="center"/>
      <protection hidden="1"/>
    </xf>
    <xf numFmtId="0" fontId="16" fillId="10" borderId="0" xfId="0" applyFont="1" applyFill="1" applyBorder="1" applyAlignment="1" applyProtection="1">
      <alignment vertical="center"/>
      <protection hidden="1"/>
    </xf>
    <xf numFmtId="0" fontId="16" fillId="10" borderId="0" xfId="0" applyFont="1" applyFill="1" applyBorder="1" applyAlignment="1" applyProtection="1">
      <alignment vertical="center" wrapText="1"/>
      <protection hidden="1"/>
    </xf>
    <xf numFmtId="0" fontId="17" fillId="9" borderId="51" xfId="0" applyFont="1" applyFill="1" applyBorder="1" applyAlignment="1" applyProtection="1">
      <alignment vertical="center"/>
      <protection hidden="1"/>
    </xf>
    <xf numFmtId="0" fontId="17" fillId="9" borderId="48" xfId="0" applyFont="1" applyFill="1" applyBorder="1" applyAlignment="1" applyProtection="1">
      <alignment vertical="center"/>
      <protection hidden="1"/>
    </xf>
    <xf numFmtId="0" fontId="16" fillId="22" borderId="51" xfId="0" applyFont="1" applyFill="1" applyBorder="1" applyAlignment="1" applyProtection="1">
      <alignment vertical="center"/>
      <protection hidden="1"/>
    </xf>
    <xf numFmtId="0" fontId="16" fillId="22" borderId="48" xfId="0" applyFont="1" applyFill="1" applyBorder="1" applyAlignment="1" applyProtection="1">
      <alignment vertical="center"/>
      <protection hidden="1"/>
    </xf>
    <xf numFmtId="0" fontId="16" fillId="22" borderId="51" xfId="0" applyFont="1" applyFill="1" applyBorder="1" applyAlignment="1" applyProtection="1">
      <alignment vertical="center" wrapText="1"/>
      <protection hidden="1"/>
    </xf>
    <xf numFmtId="0" fontId="17" fillId="9" borderId="51" xfId="17" applyFont="1" applyFill="1" applyBorder="1" applyAlignment="1" applyProtection="1">
      <alignment vertical="center"/>
      <protection hidden="1"/>
    </xf>
    <xf numFmtId="0" fontId="17" fillId="9" borderId="48" xfId="17" applyFont="1" applyFill="1" applyBorder="1" applyAlignment="1" applyProtection="1">
      <alignment vertical="center"/>
      <protection hidden="1"/>
    </xf>
    <xf numFmtId="0" fontId="16" fillId="23" borderId="51" xfId="0" applyFont="1" applyFill="1" applyBorder="1" applyAlignment="1" applyProtection="1">
      <alignment vertical="center"/>
      <protection hidden="1"/>
    </xf>
    <xf numFmtId="0" fontId="16" fillId="23" borderId="48" xfId="0" applyFont="1" applyFill="1" applyBorder="1" applyAlignment="1" applyProtection="1">
      <alignment vertical="center"/>
      <protection hidden="1"/>
    </xf>
    <xf numFmtId="0" fontId="16" fillId="23" borderId="51" xfId="0" applyFont="1" applyFill="1" applyBorder="1" applyAlignment="1" applyProtection="1">
      <alignment vertical="center" wrapText="1"/>
      <protection hidden="1"/>
    </xf>
    <xf numFmtId="0" fontId="16" fillId="9" borderId="51" xfId="0" applyFont="1" applyFill="1" applyBorder="1" applyAlignment="1" applyProtection="1">
      <protection hidden="1"/>
    </xf>
    <xf numFmtId="0" fontId="16" fillId="9" borderId="48" xfId="0" applyFont="1" applyFill="1" applyBorder="1" applyAlignment="1" applyProtection="1">
      <protection hidden="1"/>
    </xf>
    <xf numFmtId="0" fontId="16" fillId="24" borderId="51" xfId="0" applyFont="1" applyFill="1" applyBorder="1" applyAlignment="1" applyProtection="1">
      <alignment vertical="center"/>
      <protection hidden="1"/>
    </xf>
    <xf numFmtId="0" fontId="16" fillId="24" borderId="48" xfId="0" applyFont="1" applyFill="1" applyBorder="1" applyAlignment="1" applyProtection="1">
      <alignment vertical="center"/>
      <protection hidden="1"/>
    </xf>
    <xf numFmtId="0" fontId="16" fillId="24" borderId="51" xfId="0" applyFont="1" applyFill="1" applyBorder="1" applyAlignment="1" applyProtection="1">
      <alignment vertical="center" wrapText="1"/>
      <protection hidden="1"/>
    </xf>
    <xf numFmtId="0" fontId="13" fillId="10" borderId="0" xfId="0" applyFont="1" applyFill="1" applyBorder="1" applyAlignment="1" applyProtection="1">
      <alignment vertical="center"/>
      <protection hidden="1"/>
    </xf>
    <xf numFmtId="0" fontId="13" fillId="10" borderId="0" xfId="0" applyFont="1" applyFill="1" applyBorder="1" applyAlignment="1" applyProtection="1">
      <alignment vertical="top"/>
      <protection hidden="1"/>
    </xf>
    <xf numFmtId="0" fontId="13" fillId="15" borderId="51" xfId="0" applyFont="1" applyFill="1" applyBorder="1" applyAlignment="1" applyProtection="1">
      <alignment vertical="center"/>
      <protection hidden="1"/>
    </xf>
    <xf numFmtId="0" fontId="13" fillId="15" borderId="47" xfId="0" applyFont="1" applyFill="1" applyBorder="1" applyAlignment="1" applyProtection="1">
      <alignment vertical="center"/>
      <protection hidden="1"/>
    </xf>
    <xf numFmtId="0" fontId="13" fillId="15" borderId="48" xfId="0" applyFont="1" applyFill="1" applyBorder="1" applyAlignment="1" applyProtection="1">
      <alignment vertical="center"/>
      <protection hidden="1"/>
    </xf>
    <xf numFmtId="0" fontId="13" fillId="23" borderId="51" xfId="0" applyFont="1" applyFill="1" applyBorder="1" applyAlignment="1" applyProtection="1">
      <alignment horizontal="center" vertical="center" wrapText="1"/>
      <protection hidden="1"/>
    </xf>
    <xf numFmtId="0" fontId="13" fillId="22" borderId="51" xfId="0" applyFont="1" applyFill="1" applyBorder="1" applyAlignment="1" applyProtection="1">
      <alignment horizontal="center" vertical="center" wrapText="1"/>
      <protection hidden="1"/>
    </xf>
    <xf numFmtId="0" fontId="18" fillId="25" borderId="52" xfId="0" applyFont="1" applyFill="1" applyBorder="1" applyAlignment="1" applyProtection="1">
      <alignment horizontal="center" vertical="center" wrapText="1"/>
      <protection hidden="1"/>
    </xf>
    <xf numFmtId="0" fontId="6" fillId="7" borderId="0" xfId="0" applyFont="1" applyFill="1" applyAlignment="1" applyProtection="1">
      <alignment vertical="center"/>
      <protection hidden="1"/>
    </xf>
    <xf numFmtId="0" fontId="13" fillId="9" borderId="47" xfId="0" applyFont="1" applyFill="1" applyBorder="1" applyAlignment="1" applyProtection="1">
      <alignment vertical="center"/>
      <protection hidden="1"/>
    </xf>
    <xf numFmtId="0" fontId="13" fillId="16" borderId="51" xfId="0" applyFont="1" applyFill="1" applyBorder="1" applyAlignment="1" applyProtection="1">
      <alignment vertical="center"/>
      <protection hidden="1"/>
    </xf>
    <xf numFmtId="0" fontId="13" fillId="16" borderId="47" xfId="0" applyFont="1" applyFill="1" applyBorder="1" applyAlignment="1" applyProtection="1">
      <alignment vertical="center"/>
      <protection hidden="1"/>
    </xf>
    <xf numFmtId="0" fontId="13" fillId="16" borderId="48" xfId="0" applyFont="1" applyFill="1" applyBorder="1" applyAlignment="1" applyProtection="1">
      <alignment vertical="center"/>
      <protection hidden="1"/>
    </xf>
    <xf numFmtId="0" fontId="13" fillId="24" borderId="51" xfId="0" applyFont="1" applyFill="1" applyBorder="1" applyAlignment="1" applyProtection="1">
      <alignment horizontal="center" vertical="center" wrapText="1"/>
      <protection hidden="1"/>
    </xf>
    <xf numFmtId="0" fontId="13" fillId="9" borderId="50" xfId="0" applyFont="1" applyFill="1" applyBorder="1" applyAlignment="1" applyProtection="1">
      <alignment vertical="center"/>
      <protection hidden="1"/>
    </xf>
    <xf numFmtId="0" fontId="13" fillId="9" borderId="49" xfId="0" applyFont="1" applyFill="1" applyBorder="1" applyAlignment="1" applyProtection="1">
      <alignment vertical="center"/>
      <protection hidden="1"/>
    </xf>
    <xf numFmtId="0" fontId="13" fillId="9" borderId="53" xfId="0" applyFont="1" applyFill="1" applyBorder="1" applyAlignment="1" applyProtection="1">
      <alignment vertical="center"/>
      <protection hidden="1"/>
    </xf>
    <xf numFmtId="0" fontId="13" fillId="9" borderId="45" xfId="0" applyFont="1" applyFill="1" applyBorder="1" applyAlignment="1" applyProtection="1">
      <alignment vertical="center"/>
      <protection hidden="1"/>
    </xf>
    <xf numFmtId="0" fontId="13" fillId="9" borderId="46" xfId="0" applyFont="1" applyFill="1" applyBorder="1" applyAlignment="1" applyProtection="1">
      <alignment vertical="center"/>
      <protection hidden="1"/>
    </xf>
    <xf numFmtId="0" fontId="13" fillId="16" borderId="54" xfId="0" applyFont="1" applyFill="1" applyBorder="1" applyAlignment="1" applyProtection="1">
      <alignment vertical="center"/>
      <protection hidden="1"/>
    </xf>
    <xf numFmtId="0" fontId="13" fillId="17" borderId="51" xfId="0" applyFont="1" applyFill="1" applyBorder="1" applyAlignment="1" applyProtection="1">
      <alignment vertical="center"/>
      <protection hidden="1"/>
    </xf>
    <xf numFmtId="0" fontId="13" fillId="17" borderId="47" xfId="0" applyFont="1" applyFill="1" applyBorder="1" applyAlignment="1" applyProtection="1">
      <alignment vertical="center"/>
      <protection hidden="1"/>
    </xf>
    <xf numFmtId="0" fontId="13" fillId="17" borderId="48" xfId="0" applyFont="1" applyFill="1" applyBorder="1" applyAlignment="1" applyProtection="1">
      <alignment vertical="center"/>
      <protection hidden="1"/>
    </xf>
    <xf numFmtId="0" fontId="13" fillId="12" borderId="51" xfId="0" applyFont="1" applyFill="1" applyBorder="1" applyAlignment="1" applyProtection="1">
      <alignment vertical="center"/>
      <protection hidden="1"/>
    </xf>
    <xf numFmtId="0" fontId="13" fillId="12" borderId="47" xfId="0" applyFont="1" applyFill="1" applyBorder="1" applyAlignment="1" applyProtection="1">
      <alignment vertical="center"/>
      <protection hidden="1"/>
    </xf>
    <xf numFmtId="0" fontId="13" fillId="12" borderId="48" xfId="0" applyFont="1" applyFill="1" applyBorder="1" applyAlignment="1" applyProtection="1">
      <alignment vertical="center"/>
      <protection hidden="1"/>
    </xf>
    <xf numFmtId="0" fontId="6" fillId="0" borderId="0" xfId="0" applyFont="1" applyFill="1" applyBorder="1" applyAlignment="1" applyProtection="1">
      <alignment horizontal="left" vertical="center"/>
      <protection hidden="1"/>
    </xf>
    <xf numFmtId="0" fontId="6" fillId="11" borderId="0" xfId="0" applyFont="1" applyFill="1" applyAlignment="1" applyProtection="1">
      <alignment vertical="center"/>
      <protection hidden="1"/>
    </xf>
    <xf numFmtId="0" fontId="13" fillId="18" borderId="51" xfId="0" applyFont="1" applyFill="1" applyBorder="1" applyAlignment="1" applyProtection="1">
      <alignment vertical="center"/>
      <protection hidden="1"/>
    </xf>
    <xf numFmtId="0" fontId="13" fillId="18" borderId="47" xfId="0" applyFont="1" applyFill="1" applyBorder="1" applyAlignment="1" applyProtection="1">
      <alignment vertical="center"/>
      <protection hidden="1"/>
    </xf>
    <xf numFmtId="0" fontId="13" fillId="18" borderId="48" xfId="0" applyFont="1" applyFill="1" applyBorder="1" applyAlignment="1" applyProtection="1">
      <alignment vertical="center"/>
      <protection hidden="1"/>
    </xf>
    <xf numFmtId="0" fontId="18" fillId="13" borderId="51" xfId="0" applyFont="1" applyFill="1" applyBorder="1" applyAlignment="1" applyProtection="1">
      <alignment vertical="center"/>
      <protection hidden="1"/>
    </xf>
    <xf numFmtId="0" fontId="18" fillId="13" borderId="47" xfId="0" applyFont="1" applyFill="1" applyBorder="1" applyAlignment="1" applyProtection="1">
      <alignment vertical="center"/>
      <protection hidden="1"/>
    </xf>
    <xf numFmtId="0" fontId="18" fillId="13" borderId="48" xfId="0" applyFont="1" applyFill="1" applyBorder="1" applyAlignment="1" applyProtection="1">
      <alignment vertical="center"/>
      <protection hidden="1"/>
    </xf>
    <xf numFmtId="165" fontId="13" fillId="13" borderId="52" xfId="0" applyNumberFormat="1" applyFont="1" applyFill="1" applyBorder="1" applyAlignment="1" applyProtection="1">
      <alignment horizontal="center" vertical="center" wrapText="1"/>
      <protection hidden="1"/>
    </xf>
    <xf numFmtId="37" fontId="13" fillId="13" borderId="52" xfId="2" applyNumberFormat="1" applyFont="1" applyFill="1" applyBorder="1" applyAlignment="1" applyProtection="1">
      <alignment horizontal="center" vertical="center" wrapText="1"/>
      <protection hidden="1"/>
    </xf>
    <xf numFmtId="0" fontId="13" fillId="19" borderId="51" xfId="0" applyFont="1" applyFill="1" applyBorder="1" applyAlignment="1" applyProtection="1">
      <alignment vertical="center"/>
      <protection hidden="1"/>
    </xf>
    <xf numFmtId="0" fontId="13" fillId="19" borderId="47" xfId="0" applyFont="1" applyFill="1" applyBorder="1" applyAlignment="1" applyProtection="1">
      <alignment vertical="center"/>
      <protection hidden="1"/>
    </xf>
    <xf numFmtId="0" fontId="13" fillId="19" borderId="48" xfId="0" applyFont="1" applyFill="1" applyBorder="1" applyAlignment="1" applyProtection="1">
      <alignment vertical="center"/>
      <protection hidden="1"/>
    </xf>
    <xf numFmtId="165" fontId="7" fillId="7" borderId="0" xfId="0" applyNumberFormat="1" applyFont="1" applyFill="1" applyAlignment="1" applyProtection="1">
      <alignment vertical="center" wrapText="1"/>
      <protection hidden="1"/>
    </xf>
    <xf numFmtId="0" fontId="7" fillId="7" borderId="0" xfId="0" applyFont="1" applyFill="1" applyAlignment="1" applyProtection="1">
      <alignment vertical="center" wrapText="1"/>
      <protection hidden="1"/>
    </xf>
    <xf numFmtId="165" fontId="6" fillId="7" borderId="0" xfId="0" applyNumberFormat="1" applyFont="1" applyFill="1" applyAlignment="1" applyProtection="1">
      <alignment vertical="center" wrapText="1"/>
      <protection hidden="1"/>
    </xf>
    <xf numFmtId="0" fontId="6" fillId="7" borderId="0" xfId="0" applyFont="1" applyFill="1" applyAlignment="1" applyProtection="1">
      <alignment vertical="center" wrapText="1"/>
      <protection hidden="1"/>
    </xf>
    <xf numFmtId="0" fontId="30" fillId="23" borderId="51" xfId="0" applyFont="1" applyFill="1" applyBorder="1" applyAlignment="1" applyProtection="1">
      <alignment vertical="center"/>
      <protection hidden="1"/>
    </xf>
    <xf numFmtId="0" fontId="7" fillId="7" borderId="0" xfId="0" applyFont="1" applyFill="1" applyBorder="1" applyAlignment="1" applyProtection="1">
      <alignment vertical="center"/>
      <protection hidden="1"/>
    </xf>
    <xf numFmtId="0" fontId="9" fillId="0" borderId="0" xfId="0" applyFont="1" applyAlignment="1" applyProtection="1">
      <protection hidden="1"/>
    </xf>
    <xf numFmtId="0" fontId="10" fillId="0" borderId="49" xfId="0" applyFont="1" applyFill="1" applyBorder="1" applyAlignment="1" applyProtection="1">
      <alignment horizontal="left"/>
      <protection hidden="1"/>
    </xf>
    <xf numFmtId="0" fontId="11" fillId="0" borderId="49" xfId="0" applyFont="1" applyFill="1" applyBorder="1" applyAlignment="1" applyProtection="1">
      <protection hidden="1"/>
    </xf>
    <xf numFmtId="0" fontId="11" fillId="0" borderId="49" xfId="0" applyFont="1" applyFill="1" applyBorder="1" applyAlignment="1" applyProtection="1">
      <alignment horizontal="right"/>
      <protection hidden="1"/>
    </xf>
    <xf numFmtId="14" fontId="10" fillId="0" borderId="49" xfId="0" applyNumberFormat="1" applyFont="1" applyFill="1" applyBorder="1" applyAlignment="1" applyProtection="1">
      <alignment horizontal="left"/>
      <protection hidden="1"/>
    </xf>
    <xf numFmtId="0" fontId="11" fillId="0" borderId="0" xfId="0" applyFont="1" applyFill="1" applyBorder="1" applyAlignment="1" applyProtection="1">
      <protection hidden="1"/>
    </xf>
    <xf numFmtId="0" fontId="11" fillId="0" borderId="0" xfId="0" applyFont="1" applyFill="1" applyBorder="1" applyAlignment="1" applyProtection="1">
      <alignment wrapText="1"/>
      <protection hidden="1"/>
    </xf>
    <xf numFmtId="0" fontId="11" fillId="0" borderId="0" xfId="0" applyFont="1" applyAlignment="1" applyProtection="1">
      <protection hidden="1"/>
    </xf>
    <xf numFmtId="0" fontId="11" fillId="7" borderId="49" xfId="0" applyFont="1" applyFill="1" applyBorder="1" applyAlignment="1" applyProtection="1">
      <alignment vertical="center" wrapText="1"/>
      <protection hidden="1"/>
    </xf>
    <xf numFmtId="169" fontId="11" fillId="0" borderId="4" xfId="0" applyNumberFormat="1" applyFont="1" applyFill="1" applyBorder="1" applyAlignment="1" applyProtection="1">
      <alignment horizontal="left"/>
      <protection hidden="1"/>
    </xf>
    <xf numFmtId="0" fontId="11" fillId="0" borderId="0" xfId="0" applyFont="1" applyFill="1" applyBorder="1" applyAlignment="1" applyProtection="1">
      <alignment horizontal="right"/>
      <protection hidden="1"/>
    </xf>
    <xf numFmtId="0" fontId="11" fillId="0" borderId="0" xfId="0" applyFont="1" applyFill="1" applyBorder="1" applyAlignment="1" applyProtection="1">
      <alignment vertical="center" wrapText="1"/>
      <protection hidden="1"/>
    </xf>
    <xf numFmtId="0" fontId="7" fillId="0" borderId="0" xfId="0" applyFont="1" applyAlignment="1" applyProtection="1">
      <protection hidden="1"/>
    </xf>
    <xf numFmtId="0" fontId="19" fillId="26" borderId="0" xfId="0" applyFont="1" applyFill="1" applyBorder="1" applyAlignment="1" applyProtection="1">
      <alignment horizontal="left" vertical="center"/>
      <protection hidden="1"/>
    </xf>
    <xf numFmtId="0" fontId="13" fillId="7" borderId="52" xfId="0" applyFont="1" applyFill="1" applyBorder="1" applyAlignment="1" applyProtection="1">
      <alignment horizontal="left" vertical="center"/>
      <protection hidden="1"/>
    </xf>
    <xf numFmtId="0" fontId="13" fillId="7" borderId="52" xfId="1" applyNumberFormat="1" applyFont="1" applyFill="1" applyBorder="1" applyAlignment="1" applyProtection="1">
      <alignment horizontal="center" vertical="center"/>
      <protection hidden="1"/>
    </xf>
    <xf numFmtId="0" fontId="11" fillId="0" borderId="0" xfId="0" applyFont="1" applyFill="1" applyBorder="1" applyAlignment="1" applyProtection="1">
      <alignment vertical="center"/>
      <protection hidden="1"/>
    </xf>
    <xf numFmtId="0" fontId="11" fillId="3" borderId="0" xfId="0" applyFont="1" applyFill="1" applyAlignment="1" applyProtection="1">
      <alignment vertical="center"/>
      <protection hidden="1"/>
    </xf>
    <xf numFmtId="0" fontId="11" fillId="0" borderId="0" xfId="0" applyFont="1" applyAlignment="1" applyProtection="1">
      <alignment vertical="center"/>
      <protection hidden="1"/>
    </xf>
    <xf numFmtId="0" fontId="14" fillId="0" borderId="0" xfId="0" applyFont="1" applyFill="1" applyBorder="1" applyAlignment="1" applyProtection="1">
      <alignment vertical="center"/>
      <protection hidden="1"/>
    </xf>
    <xf numFmtId="168" fontId="13" fillId="7" borderId="52" xfId="1" applyNumberFormat="1" applyFont="1" applyFill="1" applyBorder="1" applyAlignment="1" applyProtection="1">
      <alignment horizontal="center" vertical="center"/>
      <protection hidden="1"/>
    </xf>
    <xf numFmtId="168" fontId="13" fillId="7" borderId="52" xfId="6" applyNumberFormat="1" applyFont="1" applyFill="1" applyBorder="1" applyAlignment="1" applyProtection="1">
      <alignment horizontal="center" vertical="center"/>
      <protection hidden="1"/>
    </xf>
    <xf numFmtId="0" fontId="11" fillId="0" borderId="0" xfId="0" applyFont="1" applyBorder="1" applyAlignment="1" applyProtection="1">
      <protection hidden="1"/>
    </xf>
    <xf numFmtId="0" fontId="13" fillId="7" borderId="55" xfId="0" applyFont="1" applyFill="1" applyBorder="1" applyAlignment="1" applyProtection="1">
      <alignment horizontal="left" vertical="center"/>
      <protection hidden="1"/>
    </xf>
    <xf numFmtId="168" fontId="13" fillId="7" borderId="55" xfId="1" applyNumberFormat="1" applyFont="1" applyFill="1" applyBorder="1" applyAlignment="1" applyProtection="1">
      <alignment horizontal="center" vertical="center"/>
      <protection hidden="1"/>
    </xf>
    <xf numFmtId="0" fontId="11" fillId="0" borderId="0" xfId="0" applyFont="1" applyAlignment="1" applyProtection="1">
      <alignment horizontal="left"/>
      <protection hidden="1"/>
    </xf>
    <xf numFmtId="0" fontId="11" fillId="0" borderId="0" xfId="0" applyFont="1" applyAlignment="1" applyProtection="1">
      <alignment horizontal="right"/>
      <protection hidden="1"/>
    </xf>
    <xf numFmtId="0" fontId="20" fillId="0" borderId="0" xfId="0" applyFont="1" applyFill="1" applyAlignment="1" applyProtection="1">
      <alignment horizontal="left" vertical="center"/>
      <protection hidden="1"/>
    </xf>
    <xf numFmtId="0" fontId="29" fillId="0" borderId="0" xfId="0" applyFont="1" applyFill="1" applyAlignment="1" applyProtection="1">
      <alignment vertical="center"/>
      <protection hidden="1"/>
    </xf>
    <xf numFmtId="0" fontId="20" fillId="0" borderId="0" xfId="0" applyFont="1" applyFill="1" applyBorder="1" applyAlignment="1" applyProtection="1">
      <alignment horizontal="left" vertical="center"/>
      <protection hidden="1"/>
    </xf>
    <xf numFmtId="3" fontId="20" fillId="0" borderId="0" xfId="0" applyNumberFormat="1" applyFont="1" applyFill="1" applyBorder="1" applyAlignment="1" applyProtection="1">
      <alignment horizontal="left" vertical="center"/>
      <protection hidden="1"/>
    </xf>
    <xf numFmtId="0" fontId="21" fillId="2" borderId="0" xfId="0" applyFont="1" applyFill="1" applyBorder="1" applyAlignment="1" applyProtection="1">
      <alignment horizontal="left" vertical="center"/>
      <protection hidden="1"/>
    </xf>
    <xf numFmtId="2" fontId="22" fillId="2" borderId="17" xfId="0" applyNumberFormat="1" applyFont="1" applyFill="1" applyBorder="1" applyAlignment="1" applyProtection="1">
      <alignment horizontal="center" vertical="center"/>
      <protection hidden="1"/>
    </xf>
    <xf numFmtId="0" fontId="23" fillId="0" borderId="0" xfId="0" applyFont="1" applyAlignment="1" applyProtection="1">
      <alignment horizontal="left" vertical="center"/>
      <protection hidden="1"/>
    </xf>
    <xf numFmtId="3" fontId="21" fillId="2" borderId="0" xfId="0" applyNumberFormat="1" applyFont="1" applyFill="1" applyBorder="1" applyAlignment="1" applyProtection="1">
      <alignment horizontal="left" vertical="center"/>
      <protection hidden="1"/>
    </xf>
    <xf numFmtId="0" fontId="21" fillId="2" borderId="8" xfId="0" applyFont="1" applyFill="1" applyBorder="1" applyAlignment="1" applyProtection="1">
      <alignment horizontal="left" vertical="center"/>
      <protection hidden="1"/>
    </xf>
    <xf numFmtId="0" fontId="20" fillId="2" borderId="1" xfId="0" applyFont="1" applyFill="1" applyBorder="1" applyAlignment="1" applyProtection="1">
      <alignment horizontal="left" vertical="center"/>
      <protection hidden="1"/>
    </xf>
    <xf numFmtId="0" fontId="21" fillId="2" borderId="20" xfId="0" applyFont="1" applyFill="1" applyBorder="1" applyAlignment="1" applyProtection="1">
      <alignment horizontal="left" vertical="center"/>
      <protection hidden="1"/>
    </xf>
    <xf numFmtId="0" fontId="21" fillId="2" borderId="21" xfId="0" applyFont="1" applyFill="1" applyBorder="1" applyAlignment="1" applyProtection="1">
      <alignment horizontal="left" vertical="center"/>
      <protection hidden="1"/>
    </xf>
    <xf numFmtId="3" fontId="21" fillId="2" borderId="21" xfId="0" applyNumberFormat="1" applyFont="1" applyFill="1" applyBorder="1" applyAlignment="1" applyProtection="1">
      <alignment horizontal="left" vertical="center"/>
      <protection hidden="1"/>
    </xf>
    <xf numFmtId="3" fontId="21" fillId="2" borderId="24" xfId="0" applyNumberFormat="1" applyFont="1" applyFill="1" applyBorder="1" applyAlignment="1" applyProtection="1">
      <alignment horizontal="left" vertical="center"/>
      <protection hidden="1"/>
    </xf>
    <xf numFmtId="9" fontId="21" fillId="2" borderId="1" xfId="18" applyNumberFormat="1" applyFont="1" applyFill="1" applyBorder="1" applyAlignment="1" applyProtection="1">
      <alignment horizontal="left" vertical="center"/>
      <protection hidden="1"/>
    </xf>
    <xf numFmtId="9" fontId="21" fillId="2" borderId="21" xfId="18" applyNumberFormat="1" applyFont="1" applyFill="1" applyBorder="1" applyAlignment="1" applyProtection="1">
      <alignment horizontal="left" vertical="center"/>
      <protection hidden="1"/>
    </xf>
    <xf numFmtId="3" fontId="21" fillId="2" borderId="21" xfId="2" applyNumberFormat="1" applyFont="1" applyFill="1" applyBorder="1" applyAlignment="1" applyProtection="1">
      <alignment horizontal="left" vertical="center"/>
      <protection hidden="1"/>
    </xf>
    <xf numFmtId="0" fontId="21" fillId="2" borderId="25" xfId="0" applyFont="1" applyFill="1" applyBorder="1" applyAlignment="1" applyProtection="1">
      <alignment horizontal="left" vertical="center"/>
      <protection hidden="1"/>
    </xf>
    <xf numFmtId="0" fontId="21" fillId="2" borderId="39" xfId="0" applyFont="1" applyFill="1" applyBorder="1" applyAlignment="1" applyProtection="1">
      <alignment horizontal="left" vertical="center"/>
      <protection hidden="1"/>
    </xf>
    <xf numFmtId="0" fontId="20" fillId="2" borderId="38" xfId="0" applyFont="1" applyFill="1" applyBorder="1" applyAlignment="1" applyProtection="1">
      <alignment horizontal="left" vertical="center"/>
      <protection hidden="1"/>
    </xf>
    <xf numFmtId="0" fontId="21" fillId="2" borderId="33" xfId="0" applyFont="1" applyFill="1" applyBorder="1" applyAlignment="1" applyProtection="1">
      <alignment horizontal="left" vertical="center"/>
      <protection hidden="1"/>
    </xf>
    <xf numFmtId="0" fontId="21" fillId="2" borderId="26" xfId="0" applyFont="1" applyFill="1" applyBorder="1" applyAlignment="1" applyProtection="1">
      <alignment horizontal="left" vertical="center"/>
      <protection hidden="1"/>
    </xf>
    <xf numFmtId="3" fontId="21" fillId="2" borderId="26" xfId="0" applyNumberFormat="1" applyFont="1" applyFill="1" applyBorder="1" applyAlignment="1" applyProtection="1">
      <alignment horizontal="left" vertical="center"/>
      <protection hidden="1"/>
    </xf>
    <xf numFmtId="3" fontId="21" fillId="2" borderId="33" xfId="0" applyNumberFormat="1" applyFont="1" applyFill="1" applyBorder="1" applyAlignment="1" applyProtection="1">
      <alignment horizontal="left" vertical="center"/>
      <protection hidden="1"/>
    </xf>
    <xf numFmtId="3" fontId="21" fillId="2" borderId="17" xfId="0" applyNumberFormat="1" applyFont="1" applyFill="1" applyBorder="1" applyAlignment="1" applyProtection="1">
      <alignment horizontal="left" vertical="center"/>
      <protection hidden="1"/>
    </xf>
    <xf numFmtId="9" fontId="21" fillId="2" borderId="38" xfId="18" applyNumberFormat="1" applyFont="1" applyFill="1" applyBorder="1" applyAlignment="1" applyProtection="1">
      <alignment horizontal="left" vertical="center"/>
      <protection hidden="1"/>
    </xf>
    <xf numFmtId="9" fontId="21" fillId="2" borderId="26" xfId="0" applyNumberFormat="1" applyFont="1" applyFill="1" applyBorder="1" applyAlignment="1" applyProtection="1">
      <alignment horizontal="left" vertical="center"/>
      <protection hidden="1"/>
    </xf>
    <xf numFmtId="3" fontId="21" fillId="2" borderId="26" xfId="2" applyNumberFormat="1" applyFont="1" applyFill="1" applyBorder="1" applyAlignment="1" applyProtection="1">
      <alignment horizontal="left" vertical="center"/>
      <protection hidden="1"/>
    </xf>
    <xf numFmtId="0" fontId="21" fillId="2" borderId="26" xfId="0" quotePrefix="1" applyFont="1" applyFill="1" applyBorder="1" applyAlignment="1" applyProtection="1">
      <alignment horizontal="left" vertical="center"/>
      <protection hidden="1"/>
    </xf>
    <xf numFmtId="0" fontId="21" fillId="2" borderId="34" xfId="0" applyFont="1" applyFill="1" applyBorder="1" applyAlignment="1" applyProtection="1">
      <alignment horizontal="left" vertical="center"/>
      <protection hidden="1"/>
    </xf>
    <xf numFmtId="0" fontId="21" fillId="2" borderId="4" xfId="0" applyFont="1" applyFill="1" applyBorder="1" applyAlignment="1" applyProtection="1">
      <alignment horizontal="left" vertical="center"/>
      <protection hidden="1"/>
    </xf>
    <xf numFmtId="0" fontId="21" fillId="0" borderId="0" xfId="0" applyFont="1" applyFill="1" applyBorder="1" applyAlignment="1" applyProtection="1">
      <alignment horizontal="left" vertical="center"/>
      <protection hidden="1"/>
    </xf>
    <xf numFmtId="3" fontId="21" fillId="0" borderId="0" xfId="0" applyNumberFormat="1" applyFont="1" applyFill="1" applyBorder="1" applyAlignment="1" applyProtection="1">
      <alignment horizontal="left" vertical="center"/>
      <protection hidden="1"/>
    </xf>
    <xf numFmtId="9" fontId="21" fillId="0" borderId="0" xfId="18" applyNumberFormat="1" applyFont="1" applyFill="1" applyBorder="1" applyAlignment="1" applyProtection="1">
      <alignment horizontal="left" vertical="center"/>
      <protection hidden="1"/>
    </xf>
    <xf numFmtId="3" fontId="21" fillId="0" borderId="0" xfId="2" applyNumberFormat="1" applyFont="1" applyFill="1" applyBorder="1" applyAlignment="1" applyProtection="1">
      <alignment horizontal="left" vertical="center"/>
      <protection hidden="1"/>
    </xf>
    <xf numFmtId="1" fontId="21" fillId="0" borderId="0" xfId="0" applyNumberFormat="1" applyFont="1" applyFill="1" applyBorder="1" applyAlignment="1" applyProtection="1">
      <alignment horizontal="left" vertical="center"/>
      <protection hidden="1"/>
    </xf>
    <xf numFmtId="164" fontId="21" fillId="0" borderId="5" xfId="2" applyFont="1" applyFill="1" applyBorder="1" applyAlignment="1" applyProtection="1">
      <alignment horizontal="left" vertical="center"/>
      <protection hidden="1"/>
    </xf>
    <xf numFmtId="3" fontId="21" fillId="2" borderId="19" xfId="2" applyNumberFormat="1" applyFont="1" applyFill="1" applyBorder="1" applyAlignment="1" applyProtection="1">
      <alignment horizontal="left" vertical="center"/>
      <protection hidden="1"/>
    </xf>
    <xf numFmtId="164" fontId="21" fillId="2" borderId="19" xfId="2" applyFont="1" applyFill="1" applyBorder="1" applyAlignment="1" applyProtection="1">
      <alignment horizontal="left" vertical="center"/>
      <protection hidden="1"/>
    </xf>
    <xf numFmtId="164" fontId="21" fillId="2" borderId="29" xfId="2" applyFont="1" applyFill="1" applyBorder="1" applyAlignment="1" applyProtection="1">
      <alignment horizontal="left" vertical="center"/>
      <protection hidden="1"/>
    </xf>
    <xf numFmtId="0" fontId="21" fillId="2" borderId="28" xfId="0" applyFont="1" applyFill="1" applyBorder="1" applyAlignment="1" applyProtection="1">
      <alignment horizontal="left" vertical="center"/>
      <protection hidden="1"/>
    </xf>
    <xf numFmtId="0" fontId="21" fillId="2" borderId="10" xfId="0" applyFont="1" applyFill="1" applyBorder="1" applyAlignment="1" applyProtection="1">
      <alignment horizontal="left" vertical="center"/>
      <protection hidden="1"/>
    </xf>
    <xf numFmtId="0" fontId="21" fillId="2" borderId="6" xfId="0" applyFont="1" applyFill="1" applyBorder="1" applyAlignment="1" applyProtection="1">
      <alignment horizontal="left" vertical="center"/>
      <protection hidden="1"/>
    </xf>
    <xf numFmtId="3" fontId="21" fillId="2" borderId="27" xfId="2" applyNumberFormat="1" applyFont="1" applyFill="1" applyBorder="1" applyAlignment="1" applyProtection="1">
      <alignment horizontal="left" vertical="center"/>
      <protection hidden="1"/>
    </xf>
    <xf numFmtId="3" fontId="20" fillId="0" borderId="0" xfId="2" applyNumberFormat="1" applyFont="1" applyFill="1" applyBorder="1" applyAlignment="1" applyProtection="1">
      <alignment horizontal="left" vertical="center"/>
      <protection hidden="1"/>
    </xf>
    <xf numFmtId="0" fontId="21" fillId="0" borderId="4" xfId="0" applyFont="1" applyFill="1" applyBorder="1" applyAlignment="1" applyProtection="1">
      <alignment horizontal="left" vertical="center"/>
      <protection hidden="1"/>
    </xf>
    <xf numFmtId="0" fontId="21" fillId="2" borderId="27" xfId="0" applyFont="1" applyFill="1" applyBorder="1" applyAlignment="1" applyProtection="1">
      <alignment horizontal="left" vertical="center"/>
      <protection hidden="1"/>
    </xf>
    <xf numFmtId="3" fontId="21" fillId="2" borderId="10" xfId="0" applyNumberFormat="1" applyFont="1" applyFill="1" applyBorder="1" applyAlignment="1" applyProtection="1">
      <alignment horizontal="left" vertical="center"/>
      <protection hidden="1"/>
    </xf>
    <xf numFmtId="3" fontId="21" fillId="2" borderId="6" xfId="0" applyNumberFormat="1" applyFont="1" applyFill="1" applyBorder="1" applyAlignment="1" applyProtection="1">
      <alignment horizontal="left" vertical="center"/>
      <protection hidden="1"/>
    </xf>
    <xf numFmtId="3" fontId="21" fillId="2" borderId="12" xfId="0" applyNumberFormat="1" applyFont="1" applyFill="1" applyBorder="1" applyAlignment="1" applyProtection="1">
      <alignment horizontal="left" vertical="center"/>
      <protection hidden="1"/>
    </xf>
    <xf numFmtId="3" fontId="21" fillId="0" borderId="5" xfId="2" applyNumberFormat="1" applyFont="1" applyFill="1" applyBorder="1" applyAlignment="1" applyProtection="1">
      <alignment horizontal="left" vertical="center"/>
      <protection hidden="1"/>
    </xf>
    <xf numFmtId="9" fontId="21" fillId="0" borderId="0" xfId="0" applyNumberFormat="1" applyFont="1" applyFill="1" applyBorder="1" applyAlignment="1" applyProtection="1">
      <alignment horizontal="left" vertical="center"/>
      <protection hidden="1"/>
    </xf>
    <xf numFmtId="164" fontId="21" fillId="0" borderId="0" xfId="2" applyFont="1" applyFill="1" applyBorder="1" applyAlignment="1" applyProtection="1">
      <alignment horizontal="left" vertical="center"/>
      <protection hidden="1"/>
    </xf>
    <xf numFmtId="0" fontId="25" fillId="2" borderId="0" xfId="0" applyFont="1" applyFill="1" applyBorder="1" applyAlignment="1" applyProtection="1">
      <alignment horizontal="left" vertical="center"/>
      <protection hidden="1"/>
    </xf>
    <xf numFmtId="3" fontId="20" fillId="0" borderId="0" xfId="0" applyNumberFormat="1" applyFont="1" applyFill="1" applyAlignment="1" applyProtection="1">
      <alignment horizontal="left" vertical="center"/>
      <protection hidden="1"/>
    </xf>
    <xf numFmtId="0" fontId="21" fillId="2" borderId="12" xfId="0" applyFont="1" applyFill="1" applyBorder="1" applyAlignment="1" applyProtection="1">
      <alignment horizontal="left" vertical="center"/>
      <protection hidden="1"/>
    </xf>
    <xf numFmtId="0" fontId="21" fillId="0" borderId="6" xfId="0" applyFont="1" applyFill="1" applyBorder="1" applyAlignment="1" applyProtection="1">
      <alignment horizontal="left" vertical="center"/>
      <protection hidden="1"/>
    </xf>
    <xf numFmtId="0" fontId="23" fillId="0" borderId="0" xfId="0" applyFont="1" applyFill="1" applyBorder="1" applyAlignment="1" applyProtection="1">
      <alignment horizontal="left" vertical="center"/>
      <protection hidden="1"/>
    </xf>
    <xf numFmtId="0" fontId="23" fillId="0" borderId="5" xfId="0" applyFont="1" applyFill="1" applyBorder="1" applyAlignment="1" applyProtection="1">
      <alignment horizontal="left" vertical="center"/>
      <protection hidden="1"/>
    </xf>
    <xf numFmtId="0" fontId="23" fillId="2" borderId="12" xfId="0" applyFont="1" applyFill="1" applyBorder="1" applyAlignment="1" applyProtection="1">
      <alignment horizontal="left" vertical="center"/>
      <protection hidden="1"/>
    </xf>
    <xf numFmtId="1" fontId="21" fillId="2" borderId="12" xfId="0" applyNumberFormat="1" applyFont="1" applyFill="1" applyBorder="1" applyAlignment="1" applyProtection="1">
      <alignment horizontal="left" vertical="center"/>
      <protection hidden="1"/>
    </xf>
    <xf numFmtId="3" fontId="21" fillId="0" borderId="3" xfId="0" applyNumberFormat="1" applyFont="1" applyFill="1" applyBorder="1" applyAlignment="1" applyProtection="1">
      <alignment horizontal="left" vertical="center"/>
      <protection hidden="1"/>
    </xf>
    <xf numFmtId="3" fontId="21" fillId="0" borderId="3" xfId="2" applyNumberFormat="1" applyFont="1" applyFill="1" applyBorder="1" applyAlignment="1" applyProtection="1">
      <alignment horizontal="left" vertical="center"/>
      <protection hidden="1"/>
    </xf>
    <xf numFmtId="164" fontId="21" fillId="0" borderId="3" xfId="2" applyFont="1" applyFill="1" applyBorder="1" applyAlignment="1" applyProtection="1">
      <alignment horizontal="left" vertical="center"/>
      <protection hidden="1"/>
    </xf>
    <xf numFmtId="0" fontId="23" fillId="0" borderId="9" xfId="0" applyFont="1" applyBorder="1" applyAlignment="1" applyProtection="1">
      <alignment horizontal="left" vertical="center"/>
      <protection hidden="1"/>
    </xf>
    <xf numFmtId="9" fontId="21" fillId="2" borderId="30" xfId="18" applyNumberFormat="1" applyFont="1" applyFill="1" applyBorder="1" applyAlignment="1" applyProtection="1">
      <alignment horizontal="left" vertical="center"/>
      <protection hidden="1"/>
    </xf>
    <xf numFmtId="3" fontId="21" fillId="2" borderId="14" xfId="2" applyNumberFormat="1" applyFont="1" applyFill="1" applyBorder="1" applyAlignment="1" applyProtection="1">
      <alignment horizontal="left" vertical="center"/>
      <protection hidden="1"/>
    </xf>
    <xf numFmtId="164" fontId="21" fillId="2" borderId="31" xfId="2" applyFont="1" applyFill="1" applyBorder="1" applyAlignment="1" applyProtection="1">
      <alignment horizontal="left" vertical="center"/>
      <protection hidden="1"/>
    </xf>
    <xf numFmtId="164" fontId="21" fillId="2" borderId="32" xfId="2" applyFont="1" applyFill="1" applyBorder="1" applyAlignment="1" applyProtection="1">
      <alignment horizontal="left" vertical="center"/>
      <protection hidden="1"/>
    </xf>
    <xf numFmtId="9" fontId="21" fillId="2" borderId="33" xfId="18" applyNumberFormat="1" applyFont="1" applyFill="1" applyBorder="1" applyAlignment="1" applyProtection="1">
      <alignment horizontal="left" vertical="center"/>
      <protection hidden="1"/>
    </xf>
    <xf numFmtId="3" fontId="21" fillId="2" borderId="16" xfId="2" applyNumberFormat="1" applyFont="1" applyFill="1" applyBorder="1" applyAlignment="1" applyProtection="1">
      <alignment horizontal="left" vertical="center"/>
      <protection hidden="1"/>
    </xf>
    <xf numFmtId="164" fontId="21" fillId="2" borderId="26" xfId="2" applyFont="1" applyFill="1" applyBorder="1" applyAlignment="1" applyProtection="1">
      <alignment horizontal="left" vertical="center"/>
      <protection hidden="1"/>
    </xf>
    <xf numFmtId="164" fontId="21" fillId="2" borderId="34" xfId="2" applyFont="1" applyFill="1" applyBorder="1" applyAlignment="1" applyProtection="1">
      <alignment horizontal="left" vertical="center"/>
      <protection hidden="1"/>
    </xf>
    <xf numFmtId="3" fontId="21" fillId="8" borderId="17" xfId="0" applyNumberFormat="1" applyFont="1" applyFill="1" applyBorder="1" applyAlignment="1" applyProtection="1">
      <alignment horizontal="left" vertical="center"/>
      <protection hidden="1"/>
    </xf>
    <xf numFmtId="164" fontId="21" fillId="2" borderId="35" xfId="2" applyFont="1" applyFill="1" applyBorder="1" applyAlignment="1" applyProtection="1">
      <alignment horizontal="left" vertical="center"/>
      <protection hidden="1"/>
    </xf>
    <xf numFmtId="164" fontId="21" fillId="2" borderId="36" xfId="2" applyFont="1" applyFill="1" applyBorder="1" applyAlignment="1" applyProtection="1">
      <alignment horizontal="left" vertical="center"/>
      <protection hidden="1"/>
    </xf>
    <xf numFmtId="0" fontId="23" fillId="0" borderId="0" xfId="0" applyFont="1" applyBorder="1" applyAlignment="1" applyProtection="1">
      <alignment horizontal="left" vertical="center"/>
      <protection hidden="1"/>
    </xf>
    <xf numFmtId="3" fontId="21" fillId="2" borderId="18" xfId="0" applyNumberFormat="1" applyFont="1" applyFill="1" applyBorder="1" applyAlignment="1" applyProtection="1">
      <alignment horizontal="left" vertical="center"/>
      <protection hidden="1"/>
    </xf>
    <xf numFmtId="0" fontId="27" fillId="0" borderId="4" xfId="0" applyFont="1" applyFill="1" applyBorder="1" applyAlignment="1" applyProtection="1">
      <alignment horizontal="left" vertical="center"/>
      <protection hidden="1"/>
    </xf>
    <xf numFmtId="0" fontId="21" fillId="2" borderId="17" xfId="0" applyFont="1" applyFill="1" applyBorder="1" applyAlignment="1" applyProtection="1">
      <alignment horizontal="center" vertical="center"/>
      <protection hidden="1"/>
    </xf>
    <xf numFmtId="0" fontId="21" fillId="2" borderId="36" xfId="0" applyFont="1" applyFill="1" applyBorder="1" applyAlignment="1" applyProtection="1">
      <alignment horizontal="center" vertical="center"/>
      <protection hidden="1"/>
    </xf>
    <xf numFmtId="0" fontId="20" fillId="0" borderId="0" xfId="0" applyFont="1" applyFill="1" applyAlignment="1" applyProtection="1">
      <alignment vertical="center" wrapText="1"/>
      <protection hidden="1"/>
    </xf>
    <xf numFmtId="164" fontId="21" fillId="2" borderId="36" xfId="2" applyFont="1" applyFill="1" applyBorder="1" applyAlignment="1" applyProtection="1">
      <alignment horizontal="center" vertical="center"/>
      <protection hidden="1"/>
    </xf>
    <xf numFmtId="0" fontId="21" fillId="0" borderId="2" xfId="0" applyFont="1" applyFill="1" applyBorder="1" applyAlignment="1" applyProtection="1">
      <alignment horizontal="left" vertical="center"/>
      <protection hidden="1"/>
    </xf>
    <xf numFmtId="0" fontId="21" fillId="0" borderId="3" xfId="0" applyFont="1" applyFill="1" applyBorder="1" applyAlignment="1" applyProtection="1">
      <alignment horizontal="left" vertical="center"/>
      <protection hidden="1"/>
    </xf>
    <xf numFmtId="0" fontId="20" fillId="0" borderId="0" xfId="0" applyFont="1" applyFill="1" applyAlignment="1" applyProtection="1">
      <alignment horizontal="left"/>
      <protection hidden="1"/>
    </xf>
    <xf numFmtId="0" fontId="29" fillId="0" borderId="0" xfId="0" applyFont="1" applyFill="1" applyProtection="1">
      <protection hidden="1"/>
    </xf>
    <xf numFmtId="0" fontId="20" fillId="0" borderId="0" xfId="0" applyFont="1" applyFill="1" applyBorder="1" applyAlignment="1" applyProtection="1">
      <alignment horizontal="left"/>
      <protection hidden="1"/>
    </xf>
    <xf numFmtId="9" fontId="20" fillId="0" borderId="0" xfId="0" applyNumberFormat="1" applyFont="1" applyFill="1" applyBorder="1" applyAlignment="1" applyProtection="1">
      <alignment horizontal="left" vertical="center"/>
      <protection hidden="1"/>
    </xf>
    <xf numFmtId="0" fontId="20" fillId="0" borderId="0" xfId="0" applyFont="1" applyAlignment="1" applyProtection="1">
      <alignment horizontal="left"/>
      <protection hidden="1"/>
    </xf>
    <xf numFmtId="0" fontId="20" fillId="2" borderId="0" xfId="0" applyFont="1" applyFill="1" applyBorder="1" applyAlignment="1" applyProtection="1">
      <alignment horizontal="left" vertical="center"/>
      <protection hidden="1"/>
    </xf>
    <xf numFmtId="0" fontId="20" fillId="0" borderId="0" xfId="0" applyFont="1" applyBorder="1" applyAlignment="1" applyProtection="1">
      <alignment horizontal="left"/>
      <protection hidden="1"/>
    </xf>
    <xf numFmtId="0" fontId="20" fillId="2" borderId="0" xfId="0" applyFont="1" applyFill="1" applyBorder="1" applyAlignment="1" applyProtection="1">
      <alignment horizontal="left"/>
      <protection hidden="1"/>
    </xf>
    <xf numFmtId="9" fontId="20" fillId="2" borderId="0" xfId="18" applyNumberFormat="1" applyFont="1" applyFill="1" applyBorder="1" applyAlignment="1" applyProtection="1">
      <alignment horizontal="left" vertical="center"/>
      <protection hidden="1"/>
    </xf>
    <xf numFmtId="9" fontId="20" fillId="0" borderId="0" xfId="18" applyNumberFormat="1" applyFont="1" applyFill="1" applyBorder="1" applyAlignment="1" applyProtection="1">
      <alignment horizontal="left" vertical="center"/>
      <protection hidden="1"/>
    </xf>
    <xf numFmtId="0" fontId="21" fillId="0" borderId="0" xfId="0" applyFont="1" applyFill="1" applyBorder="1" applyAlignment="1" applyProtection="1">
      <alignment horizontal="left"/>
      <protection hidden="1"/>
    </xf>
    <xf numFmtId="0" fontId="23" fillId="0" borderId="0" xfId="0" applyFont="1" applyAlignment="1" applyProtection="1">
      <alignment horizontal="left"/>
      <protection hidden="1"/>
    </xf>
    <xf numFmtId="0" fontId="21" fillId="2" borderId="8" xfId="0" applyFont="1" applyFill="1" applyBorder="1" applyAlignment="1" applyProtection="1">
      <alignment horizontal="left"/>
      <protection hidden="1"/>
    </xf>
    <xf numFmtId="0" fontId="20" fillId="2" borderId="1" xfId="0" applyFont="1" applyFill="1" applyBorder="1" applyAlignment="1" applyProtection="1">
      <alignment horizontal="left"/>
      <protection hidden="1"/>
    </xf>
    <xf numFmtId="0" fontId="21" fillId="2" borderId="20" xfId="0" applyFont="1" applyFill="1" applyBorder="1" applyAlignment="1" applyProtection="1">
      <alignment horizontal="left"/>
      <protection hidden="1"/>
    </xf>
    <xf numFmtId="0" fontId="21" fillId="2" borderId="21" xfId="0" applyFont="1" applyFill="1" applyBorder="1" applyAlignment="1" applyProtection="1">
      <alignment horizontal="left"/>
      <protection hidden="1"/>
    </xf>
    <xf numFmtId="3" fontId="21" fillId="2" borderId="21" xfId="0" applyNumberFormat="1" applyFont="1" applyFill="1" applyBorder="1" applyAlignment="1" applyProtection="1">
      <alignment horizontal="left"/>
      <protection hidden="1"/>
    </xf>
    <xf numFmtId="3" fontId="21" fillId="2" borderId="22" xfId="0" applyNumberFormat="1" applyFont="1" applyFill="1" applyBorder="1" applyAlignment="1" applyProtection="1">
      <alignment horizontal="left"/>
      <protection hidden="1"/>
    </xf>
    <xf numFmtId="3" fontId="21" fillId="2" borderId="23" xfId="0" applyNumberFormat="1" applyFont="1" applyFill="1" applyBorder="1" applyAlignment="1" applyProtection="1">
      <alignment horizontal="left"/>
      <protection hidden="1"/>
    </xf>
    <xf numFmtId="3" fontId="21" fillId="2" borderId="24" xfId="0" applyNumberFormat="1" applyFont="1" applyFill="1" applyBorder="1" applyAlignment="1" applyProtection="1">
      <alignment horizontal="left"/>
      <protection hidden="1"/>
    </xf>
    <xf numFmtId="9" fontId="21" fillId="2" borderId="1" xfId="18" applyNumberFormat="1" applyFont="1" applyFill="1" applyBorder="1" applyAlignment="1" applyProtection="1">
      <alignment horizontal="left"/>
      <protection hidden="1"/>
    </xf>
    <xf numFmtId="9" fontId="21" fillId="2" borderId="21" xfId="18" applyNumberFormat="1" applyFont="1" applyFill="1" applyBorder="1" applyAlignment="1" applyProtection="1">
      <alignment horizontal="left"/>
      <protection hidden="1"/>
    </xf>
    <xf numFmtId="3" fontId="21" fillId="2" borderId="21" xfId="2" applyNumberFormat="1" applyFont="1" applyFill="1" applyBorder="1" applyAlignment="1" applyProtection="1">
      <alignment horizontal="left"/>
      <protection hidden="1"/>
    </xf>
    <xf numFmtId="0" fontId="21" fillId="2" borderId="25" xfId="0" applyFont="1" applyFill="1" applyBorder="1" applyAlignment="1" applyProtection="1">
      <alignment horizontal="left"/>
      <protection hidden="1"/>
    </xf>
    <xf numFmtId="0" fontId="21" fillId="2" borderId="39" xfId="0" applyFont="1" applyFill="1" applyBorder="1" applyAlignment="1" applyProtection="1">
      <alignment horizontal="left"/>
      <protection hidden="1"/>
    </xf>
    <xf numFmtId="0" fontId="20" fillId="2" borderId="38" xfId="0" applyFont="1" applyFill="1" applyBorder="1" applyAlignment="1" applyProtection="1">
      <alignment horizontal="left"/>
      <protection hidden="1"/>
    </xf>
    <xf numFmtId="0" fontId="21" fillId="2" borderId="33" xfId="0" applyFont="1" applyFill="1" applyBorder="1" applyAlignment="1" applyProtection="1">
      <alignment horizontal="left"/>
      <protection hidden="1"/>
    </xf>
    <xf numFmtId="0" fontId="21" fillId="2" borderId="26" xfId="0" applyFont="1" applyFill="1" applyBorder="1" applyAlignment="1" applyProtection="1">
      <alignment horizontal="left"/>
      <protection hidden="1"/>
    </xf>
    <xf numFmtId="3" fontId="21" fillId="2" borderId="26" xfId="0" applyNumberFormat="1" applyFont="1" applyFill="1" applyBorder="1" applyAlignment="1" applyProtection="1">
      <alignment horizontal="left"/>
      <protection hidden="1"/>
    </xf>
    <xf numFmtId="3" fontId="21" fillId="2" borderId="33" xfId="0" applyNumberFormat="1" applyFont="1" applyFill="1" applyBorder="1" applyAlignment="1" applyProtection="1">
      <alignment horizontal="left"/>
      <protection hidden="1"/>
    </xf>
    <xf numFmtId="3" fontId="21" fillId="2" borderId="17" xfId="0" applyNumberFormat="1" applyFont="1" applyFill="1" applyBorder="1" applyAlignment="1" applyProtection="1">
      <alignment horizontal="left"/>
      <protection hidden="1"/>
    </xf>
    <xf numFmtId="9" fontId="21" fillId="2" borderId="38" xfId="18" applyNumberFormat="1" applyFont="1" applyFill="1" applyBorder="1" applyAlignment="1" applyProtection="1">
      <alignment horizontal="left"/>
      <protection hidden="1"/>
    </xf>
    <xf numFmtId="9" fontId="21" fillId="2" borderId="26" xfId="0" applyNumberFormat="1" applyFont="1" applyFill="1" applyBorder="1" applyAlignment="1" applyProtection="1">
      <alignment horizontal="left"/>
      <protection hidden="1"/>
    </xf>
    <xf numFmtId="3" fontId="21" fillId="2" borderId="26" xfId="2" applyNumberFormat="1" applyFont="1" applyFill="1" applyBorder="1" applyAlignment="1" applyProtection="1">
      <alignment horizontal="left"/>
      <protection hidden="1"/>
    </xf>
    <xf numFmtId="0" fontId="21" fillId="2" borderId="26" xfId="0" quotePrefix="1" applyFont="1" applyFill="1" applyBorder="1" applyAlignment="1" applyProtection="1">
      <alignment horizontal="left"/>
      <protection hidden="1"/>
    </xf>
    <xf numFmtId="0" fontId="21" fillId="2" borderId="34" xfId="0" quotePrefix="1" applyFont="1" applyFill="1" applyBorder="1" applyAlignment="1" applyProtection="1">
      <alignment horizontal="left"/>
      <protection hidden="1"/>
    </xf>
    <xf numFmtId="0" fontId="21" fillId="0" borderId="4" xfId="0" applyFont="1" applyFill="1" applyBorder="1" applyAlignment="1" applyProtection="1">
      <alignment horizontal="left"/>
      <protection hidden="1"/>
    </xf>
    <xf numFmtId="3" fontId="21" fillId="0" borderId="0" xfId="0" applyNumberFormat="1" applyFont="1" applyFill="1" applyBorder="1" applyAlignment="1" applyProtection="1">
      <alignment horizontal="left"/>
      <protection hidden="1"/>
    </xf>
    <xf numFmtId="9" fontId="21" fillId="0" borderId="0" xfId="0" applyNumberFormat="1" applyFont="1" applyFill="1" applyBorder="1" applyAlignment="1" applyProtection="1">
      <alignment horizontal="left"/>
      <protection hidden="1"/>
    </xf>
    <xf numFmtId="3" fontId="21" fillId="0" borderId="0" xfId="2" applyNumberFormat="1" applyFont="1" applyFill="1" applyBorder="1" applyAlignment="1" applyProtection="1">
      <alignment horizontal="left"/>
      <protection hidden="1"/>
    </xf>
    <xf numFmtId="0" fontId="21" fillId="0" borderId="0" xfId="0" quotePrefix="1" applyFont="1" applyFill="1" applyBorder="1" applyAlignment="1" applyProtection="1">
      <alignment horizontal="left"/>
      <protection hidden="1"/>
    </xf>
    <xf numFmtId="164" fontId="21" fillId="0" borderId="5" xfId="2" applyFont="1" applyFill="1" applyBorder="1" applyAlignment="1" applyProtection="1">
      <alignment horizontal="left"/>
      <protection hidden="1"/>
    </xf>
    <xf numFmtId="0" fontId="21" fillId="2" borderId="18" xfId="0" applyFont="1" applyFill="1" applyBorder="1" applyAlignment="1" applyProtection="1">
      <alignment horizontal="left" vertical="center"/>
      <protection hidden="1"/>
    </xf>
    <xf numFmtId="0" fontId="21" fillId="2" borderId="13" xfId="0" applyFont="1" applyFill="1" applyBorder="1" applyAlignment="1" applyProtection="1">
      <alignment horizontal="left" vertical="center"/>
      <protection hidden="1"/>
    </xf>
    <xf numFmtId="9" fontId="21" fillId="2" borderId="15" xfId="0" applyNumberFormat="1" applyFont="1" applyFill="1" applyBorder="1" applyAlignment="1" applyProtection="1">
      <alignment horizontal="left" vertical="center"/>
      <protection hidden="1"/>
    </xf>
    <xf numFmtId="3" fontId="21" fillId="0" borderId="11" xfId="0" applyNumberFormat="1" applyFont="1" applyFill="1" applyBorder="1" applyAlignment="1" applyProtection="1">
      <alignment horizontal="left" vertical="center"/>
      <protection hidden="1"/>
    </xf>
    <xf numFmtId="3" fontId="21" fillId="2" borderId="17" xfId="2" applyNumberFormat="1" applyFont="1" applyFill="1" applyBorder="1" applyAlignment="1" applyProtection="1">
      <alignment horizontal="left" vertical="center"/>
      <protection hidden="1"/>
    </xf>
    <xf numFmtId="3" fontId="21" fillId="0" borderId="11" xfId="2" applyNumberFormat="1" applyFont="1" applyFill="1" applyBorder="1" applyAlignment="1" applyProtection="1">
      <alignment horizontal="left" vertical="center"/>
      <protection hidden="1"/>
    </xf>
    <xf numFmtId="3" fontId="21" fillId="2" borderId="13" xfId="0" applyNumberFormat="1" applyFont="1" applyFill="1" applyBorder="1" applyAlignment="1" applyProtection="1">
      <alignment horizontal="left" vertical="center"/>
      <protection hidden="1"/>
    </xf>
    <xf numFmtId="3" fontId="23" fillId="2" borderId="15" xfId="0" applyNumberFormat="1" applyFont="1" applyFill="1" applyBorder="1" applyAlignment="1" applyProtection="1">
      <alignment horizontal="left"/>
      <protection hidden="1"/>
    </xf>
    <xf numFmtId="9" fontId="21" fillId="0" borderId="11" xfId="18" applyNumberFormat="1" applyFont="1" applyFill="1" applyBorder="1" applyAlignment="1" applyProtection="1">
      <alignment horizontal="left" vertical="center"/>
      <protection hidden="1"/>
    </xf>
    <xf numFmtId="9" fontId="21" fillId="2" borderId="6" xfId="0" applyNumberFormat="1" applyFont="1" applyFill="1" applyBorder="1" applyAlignment="1" applyProtection="1">
      <alignment horizontal="left" vertical="center"/>
      <protection hidden="1"/>
    </xf>
    <xf numFmtId="3" fontId="21" fillId="0" borderId="9" xfId="2" applyNumberFormat="1" applyFont="1" applyFill="1" applyBorder="1" applyAlignment="1" applyProtection="1">
      <alignment horizontal="left" vertical="center"/>
      <protection hidden="1"/>
    </xf>
    <xf numFmtId="0" fontId="20" fillId="2" borderId="6" xfId="0" applyFont="1" applyFill="1" applyBorder="1" applyAlignment="1" applyProtection="1">
      <alignment horizontal="left" vertical="center"/>
      <protection hidden="1"/>
    </xf>
    <xf numFmtId="3" fontId="20" fillId="2" borderId="12" xfId="0" applyNumberFormat="1" applyFont="1" applyFill="1" applyBorder="1" applyAlignment="1" applyProtection="1">
      <alignment horizontal="left" vertical="center"/>
      <protection hidden="1"/>
    </xf>
    <xf numFmtId="3" fontId="20" fillId="2" borderId="10" xfId="0" applyNumberFormat="1" applyFont="1" applyFill="1" applyBorder="1" applyAlignment="1" applyProtection="1">
      <alignment horizontal="left" vertical="center"/>
      <protection hidden="1"/>
    </xf>
    <xf numFmtId="3" fontId="20" fillId="0" borderId="3" xfId="2" applyNumberFormat="1" applyFont="1" applyFill="1" applyBorder="1" applyAlignment="1" applyProtection="1">
      <alignment horizontal="left" vertical="center"/>
      <protection hidden="1"/>
    </xf>
    <xf numFmtId="164" fontId="20" fillId="0" borderId="3" xfId="2" applyFont="1" applyFill="1" applyBorder="1" applyAlignment="1" applyProtection="1">
      <alignment horizontal="left" vertical="center"/>
      <protection hidden="1"/>
    </xf>
    <xf numFmtId="164" fontId="20" fillId="0" borderId="9" xfId="2" applyFont="1" applyFill="1" applyBorder="1" applyAlignment="1" applyProtection="1">
      <alignment horizontal="left" vertical="center"/>
      <protection hidden="1"/>
    </xf>
    <xf numFmtId="0" fontId="20" fillId="0" borderId="0" xfId="0" applyFont="1" applyFill="1" applyProtection="1">
      <protection hidden="1"/>
    </xf>
    <xf numFmtId="0" fontId="22" fillId="4" borderId="0" xfId="0" applyFont="1" applyFill="1" applyBorder="1" applyProtection="1">
      <protection hidden="1"/>
    </xf>
    <xf numFmtId="0" fontId="23" fillId="4" borderId="0" xfId="0" applyFont="1" applyFill="1" applyBorder="1" applyProtection="1">
      <protection hidden="1"/>
    </xf>
    <xf numFmtId="0" fontId="20" fillId="4" borderId="0" xfId="0" applyFont="1" applyFill="1" applyBorder="1" applyProtection="1">
      <protection hidden="1"/>
    </xf>
    <xf numFmtId="0" fontId="20" fillId="4" borderId="0" xfId="0" applyFont="1" applyFill="1" applyBorder="1" applyAlignment="1" applyProtection="1">
      <alignment horizontal="center"/>
      <protection hidden="1"/>
    </xf>
    <xf numFmtId="0" fontId="20" fillId="0" borderId="48" xfId="0" applyFont="1" applyFill="1" applyBorder="1" applyAlignment="1" applyProtection="1">
      <alignment vertical="center"/>
      <protection hidden="1"/>
    </xf>
    <xf numFmtId="9" fontId="20" fillId="7" borderId="52" xfId="0" applyNumberFormat="1" applyFont="1" applyFill="1" applyBorder="1" applyAlignment="1" applyProtection="1">
      <alignment horizontal="center" vertical="center"/>
      <protection hidden="1"/>
    </xf>
    <xf numFmtId="0" fontId="22" fillId="2" borderId="0" xfId="0" applyFont="1" applyFill="1" applyBorder="1" applyProtection="1">
      <protection hidden="1"/>
    </xf>
    <xf numFmtId="0" fontId="23" fillId="2" borderId="0" xfId="0" applyFont="1" applyFill="1" applyBorder="1" applyProtection="1">
      <protection hidden="1"/>
    </xf>
    <xf numFmtId="0" fontId="20" fillId="2" borderId="0" xfId="0" applyFont="1" applyFill="1" applyBorder="1" applyAlignment="1" applyProtection="1">
      <alignment horizontal="center"/>
      <protection hidden="1"/>
    </xf>
    <xf numFmtId="9" fontId="20" fillId="7" borderId="52" xfId="0" applyNumberFormat="1" applyFont="1" applyFill="1" applyBorder="1" applyAlignment="1" applyProtection="1">
      <alignment horizontal="center"/>
      <protection hidden="1"/>
    </xf>
    <xf numFmtId="0" fontId="20" fillId="0" borderId="0" xfId="0" applyFont="1" applyFill="1" applyAlignment="1" applyProtection="1">
      <alignment vertical="center"/>
      <protection hidden="1"/>
    </xf>
    <xf numFmtId="0" fontId="22" fillId="5" borderId="0" xfId="0" applyFont="1" applyFill="1" applyBorder="1" applyAlignment="1" applyProtection="1">
      <alignment vertical="center"/>
      <protection hidden="1"/>
    </xf>
    <xf numFmtId="0" fontId="23" fillId="5" borderId="0" xfId="0" applyFont="1" applyFill="1" applyBorder="1" applyProtection="1">
      <protection hidden="1"/>
    </xf>
    <xf numFmtId="0" fontId="22" fillId="5" borderId="0" xfId="0" applyFont="1" applyFill="1" applyBorder="1" applyProtection="1">
      <protection hidden="1"/>
    </xf>
    <xf numFmtId="0" fontId="20" fillId="5" borderId="0" xfId="0" applyFont="1" applyFill="1" applyBorder="1" applyProtection="1">
      <protection hidden="1"/>
    </xf>
    <xf numFmtId="0" fontId="20" fillId="5" borderId="0" xfId="0" applyFont="1" applyFill="1" applyBorder="1" applyAlignment="1" applyProtection="1">
      <alignment horizontal="center"/>
      <protection hidden="1"/>
    </xf>
    <xf numFmtId="0" fontId="20" fillId="0" borderId="48" xfId="0" applyFont="1" applyFill="1" applyBorder="1" applyProtection="1">
      <protection hidden="1"/>
    </xf>
    <xf numFmtId="0" fontId="20" fillId="7" borderId="52" xfId="0" applyFont="1" applyFill="1" applyBorder="1" applyAlignment="1" applyProtection="1">
      <alignment horizontal="center"/>
      <protection hidden="1"/>
    </xf>
    <xf numFmtId="0" fontId="21" fillId="0" borderId="0" xfId="0" applyFont="1" applyFill="1" applyAlignment="1" applyProtection="1">
      <alignment horizontal="left"/>
      <protection hidden="1"/>
    </xf>
    <xf numFmtId="0" fontId="21" fillId="0" borderId="0" xfId="0" applyFont="1" applyFill="1" applyProtection="1">
      <protection hidden="1"/>
    </xf>
    <xf numFmtId="0" fontId="20" fillId="0" borderId="0" xfId="0" applyFont="1" applyFill="1" applyAlignment="1" applyProtection="1">
      <alignment horizontal="center"/>
      <protection hidden="1"/>
    </xf>
    <xf numFmtId="0" fontId="20" fillId="0" borderId="0" xfId="0" applyFont="1" applyFill="1" applyBorder="1" applyProtection="1">
      <protection hidden="1"/>
    </xf>
    <xf numFmtId="0" fontId="20" fillId="0" borderId="52" xfId="0" applyFont="1" applyFill="1" applyBorder="1" applyProtection="1">
      <protection hidden="1"/>
    </xf>
    <xf numFmtId="3" fontId="20" fillId="7" borderId="52" xfId="0" applyNumberFormat="1" applyFont="1" applyFill="1" applyBorder="1" applyAlignment="1" applyProtection="1">
      <alignment horizontal="center"/>
      <protection hidden="1"/>
    </xf>
    <xf numFmtId="164" fontId="20" fillId="0" borderId="0" xfId="2" applyFont="1" applyFill="1" applyBorder="1" applyAlignment="1" applyProtection="1">
      <alignment horizontal="right"/>
      <protection hidden="1"/>
    </xf>
    <xf numFmtId="164" fontId="20" fillId="0" borderId="0" xfId="2" applyFont="1" applyFill="1" applyBorder="1" applyAlignment="1" applyProtection="1">
      <alignment horizontal="right" vertical="center"/>
      <protection hidden="1"/>
    </xf>
    <xf numFmtId="0" fontId="20" fillId="0" borderId="0" xfId="0" applyFont="1" applyBorder="1" applyProtection="1">
      <protection hidden="1"/>
    </xf>
    <xf numFmtId="3" fontId="20" fillId="0" borderId="0" xfId="0" applyNumberFormat="1" applyFont="1" applyFill="1" applyBorder="1" applyAlignment="1" applyProtection="1">
      <alignment vertical="center"/>
      <protection hidden="1"/>
    </xf>
    <xf numFmtId="0" fontId="20" fillId="0" borderId="0" xfId="0" applyFont="1" applyFill="1" applyBorder="1" applyAlignment="1" applyProtection="1">
      <alignment vertical="center"/>
      <protection hidden="1"/>
    </xf>
    <xf numFmtId="0" fontId="22" fillId="0" borderId="0" xfId="0" applyFont="1" applyFill="1" applyBorder="1" applyAlignment="1" applyProtection="1">
      <alignment vertical="center"/>
      <protection hidden="1"/>
    </xf>
    <xf numFmtId="0" fontId="22" fillId="0" borderId="0" xfId="0" applyFont="1" applyFill="1" applyBorder="1" applyAlignment="1" applyProtection="1">
      <alignment horizontal="left" vertical="center"/>
      <protection hidden="1"/>
    </xf>
    <xf numFmtId="0" fontId="22" fillId="0" borderId="0" xfId="0" applyFont="1" applyFill="1" applyAlignment="1" applyProtection="1">
      <alignment vertical="center"/>
      <protection hidden="1"/>
    </xf>
    <xf numFmtId="0" fontId="21" fillId="2" borderId="0" xfId="0" applyFont="1" applyFill="1" applyBorder="1" applyAlignment="1" applyProtection="1">
      <alignment vertical="center"/>
      <protection hidden="1"/>
    </xf>
    <xf numFmtId="0" fontId="21" fillId="0" borderId="0" xfId="0" applyFont="1" applyFill="1" applyBorder="1" applyAlignment="1" applyProtection="1">
      <alignment horizontal="center" vertical="center"/>
      <protection hidden="1"/>
    </xf>
    <xf numFmtId="3" fontId="21" fillId="0" borderId="0" xfId="0" applyNumberFormat="1" applyFont="1" applyFill="1" applyBorder="1" applyAlignment="1" applyProtection="1">
      <alignment vertical="center"/>
      <protection hidden="1"/>
    </xf>
    <xf numFmtId="3" fontId="21" fillId="0" borderId="0" xfId="0" applyNumberFormat="1" applyFont="1" applyFill="1" applyBorder="1" applyAlignment="1" applyProtection="1">
      <alignment horizontal="center" vertical="center"/>
      <protection hidden="1"/>
    </xf>
    <xf numFmtId="9" fontId="21" fillId="0" borderId="0" xfId="18" applyNumberFormat="1" applyFont="1" applyFill="1" applyBorder="1" applyAlignment="1" applyProtection="1">
      <alignment horizontal="center" vertical="center"/>
      <protection hidden="1"/>
    </xf>
    <xf numFmtId="3" fontId="21" fillId="0" borderId="0" xfId="2" applyNumberFormat="1" applyFont="1" applyFill="1" applyBorder="1" applyAlignment="1" applyProtection="1">
      <alignment vertical="center"/>
      <protection hidden="1"/>
    </xf>
    <xf numFmtId="0" fontId="21" fillId="0" borderId="0" xfId="0" applyFont="1" applyFill="1" applyBorder="1" applyAlignment="1" applyProtection="1">
      <alignment vertical="center"/>
      <protection hidden="1"/>
    </xf>
    <xf numFmtId="9" fontId="21" fillId="0" borderId="11" xfId="18" applyNumberFormat="1" applyFont="1" applyFill="1" applyBorder="1" applyAlignment="1" applyProtection="1">
      <alignment horizontal="center" vertical="center"/>
      <protection hidden="1"/>
    </xf>
    <xf numFmtId="3" fontId="21" fillId="0" borderId="11" xfId="2" applyNumberFormat="1" applyFont="1" applyFill="1" applyBorder="1" applyAlignment="1" applyProtection="1">
      <alignment horizontal="center" vertical="center"/>
      <protection hidden="1"/>
    </xf>
    <xf numFmtId="3" fontId="20" fillId="0" borderId="17" xfId="2" applyNumberFormat="1" applyFont="1" applyFill="1" applyBorder="1" applyAlignment="1" applyProtection="1">
      <alignment horizontal="left" vertical="center"/>
      <protection hidden="1"/>
    </xf>
    <xf numFmtId="3" fontId="21" fillId="0" borderId="0" xfId="2" applyNumberFormat="1" applyFont="1" applyFill="1" applyBorder="1" applyAlignment="1" applyProtection="1">
      <alignment horizontal="center" vertical="center"/>
      <protection hidden="1"/>
    </xf>
    <xf numFmtId="3" fontId="21" fillId="0" borderId="0" xfId="2" applyNumberFormat="1" applyFont="1" applyFill="1" applyBorder="1" applyAlignment="1" applyProtection="1">
      <alignment horizontal="right" vertical="center"/>
      <protection hidden="1"/>
    </xf>
    <xf numFmtId="0" fontId="23" fillId="3" borderId="0" xfId="0" applyFont="1" applyFill="1" applyBorder="1" applyProtection="1">
      <protection hidden="1"/>
    </xf>
    <xf numFmtId="3" fontId="21" fillId="0" borderId="0" xfId="0" applyNumberFormat="1" applyFont="1" applyFill="1" applyBorder="1" applyAlignment="1" applyProtection="1">
      <alignment horizontal="right" vertical="center"/>
      <protection hidden="1"/>
    </xf>
    <xf numFmtId="0" fontId="21" fillId="0" borderId="0" xfId="0" applyFont="1" applyFill="1" applyBorder="1" applyAlignment="1" applyProtection="1">
      <alignment horizontal="right" vertical="center"/>
      <protection hidden="1"/>
    </xf>
    <xf numFmtId="164" fontId="21" fillId="0" borderId="0" xfId="2" applyFont="1" applyFill="1" applyBorder="1" applyAlignment="1" applyProtection="1">
      <alignment horizontal="right" vertical="center"/>
      <protection hidden="1"/>
    </xf>
    <xf numFmtId="9" fontId="21" fillId="2" borderId="12" xfId="0" applyNumberFormat="1" applyFont="1" applyFill="1" applyBorder="1" applyAlignment="1" applyProtection="1">
      <alignment horizontal="center" vertical="center"/>
      <protection hidden="1"/>
    </xf>
    <xf numFmtId="3" fontId="21" fillId="0" borderId="6" xfId="2" applyNumberFormat="1" applyFont="1" applyFill="1" applyBorder="1" applyAlignment="1" applyProtection="1">
      <alignment horizontal="center" vertical="center"/>
      <protection hidden="1"/>
    </xf>
    <xf numFmtId="9" fontId="21" fillId="0" borderId="0" xfId="0" applyNumberFormat="1" applyFont="1" applyFill="1" applyBorder="1" applyAlignment="1" applyProtection="1">
      <alignment horizontal="center" vertical="center"/>
      <protection hidden="1"/>
    </xf>
    <xf numFmtId="164" fontId="21" fillId="0" borderId="0" xfId="2" applyFont="1" applyFill="1" applyBorder="1" applyAlignment="1" applyProtection="1">
      <alignment vertical="center"/>
      <protection hidden="1"/>
    </xf>
    <xf numFmtId="0" fontId="21" fillId="0" borderId="0" xfId="0" applyFont="1" applyFill="1" applyBorder="1" applyProtection="1">
      <protection hidden="1"/>
    </xf>
    <xf numFmtId="0" fontId="21" fillId="0" borderId="0" xfId="0" applyFont="1" applyFill="1" applyBorder="1" applyAlignment="1" applyProtection="1">
      <alignment horizontal="center"/>
      <protection hidden="1"/>
    </xf>
    <xf numFmtId="0" fontId="20" fillId="0" borderId="0" xfId="0" applyFont="1" applyAlignment="1" applyProtection="1">
      <alignment vertical="center"/>
      <protection hidden="1"/>
    </xf>
    <xf numFmtId="0" fontId="21" fillId="2" borderId="0" xfId="0" applyFont="1" applyFill="1" applyBorder="1" applyAlignment="1" applyProtection="1">
      <alignment horizontal="right" vertical="center"/>
      <protection hidden="1"/>
    </xf>
    <xf numFmtId="167" fontId="21" fillId="0" borderId="0" xfId="0" applyNumberFormat="1" applyFont="1" applyFill="1" applyBorder="1" applyAlignment="1" applyProtection="1">
      <alignment horizontal="right" vertical="center"/>
      <protection hidden="1"/>
    </xf>
    <xf numFmtId="167" fontId="21" fillId="2" borderId="0" xfId="0" applyNumberFormat="1" applyFont="1" applyFill="1" applyBorder="1" applyAlignment="1" applyProtection="1">
      <alignment horizontal="right" vertical="center"/>
      <protection hidden="1"/>
    </xf>
    <xf numFmtId="3" fontId="20" fillId="0" borderId="17" xfId="0" applyNumberFormat="1" applyFont="1" applyFill="1" applyBorder="1" applyAlignment="1" applyProtection="1">
      <alignment horizontal="left" vertical="center"/>
      <protection hidden="1"/>
    </xf>
    <xf numFmtId="10" fontId="21" fillId="2" borderId="19" xfId="18" applyNumberFormat="1" applyFont="1" applyFill="1" applyBorder="1" applyAlignment="1" applyProtection="1">
      <alignment horizontal="center" vertical="center"/>
      <protection hidden="1"/>
    </xf>
    <xf numFmtId="164" fontId="20" fillId="0" borderId="0" xfId="2" applyFont="1" applyFill="1" applyBorder="1" applyAlignment="1" applyProtection="1">
      <alignment horizontal="left" vertical="center"/>
      <protection hidden="1"/>
    </xf>
    <xf numFmtId="9" fontId="21" fillId="0" borderId="6" xfId="0" applyNumberFormat="1" applyFont="1" applyFill="1" applyBorder="1" applyAlignment="1" applyProtection="1">
      <alignment horizontal="center" vertical="center"/>
      <protection hidden="1"/>
    </xf>
    <xf numFmtId="0" fontId="23" fillId="0" borderId="0" xfId="0" applyFont="1" applyFill="1" applyBorder="1" applyProtection="1">
      <protection hidden="1"/>
    </xf>
    <xf numFmtId="0" fontId="20" fillId="0" borderId="0" xfId="0" applyFont="1" applyFill="1" applyBorder="1" applyAlignment="1" applyProtection="1">
      <alignment horizontal="center" vertical="center"/>
      <protection hidden="1"/>
    </xf>
    <xf numFmtId="9" fontId="20" fillId="0" borderId="0" xfId="0" applyNumberFormat="1" applyFont="1" applyFill="1" applyBorder="1" applyAlignment="1" applyProtection="1">
      <alignment horizontal="center" vertical="center"/>
      <protection hidden="1"/>
    </xf>
    <xf numFmtId="3" fontId="20" fillId="0" borderId="0" xfId="2" applyNumberFormat="1" applyFont="1" applyFill="1" applyBorder="1" applyAlignment="1" applyProtection="1">
      <alignment horizontal="center" vertical="center"/>
      <protection hidden="1"/>
    </xf>
    <xf numFmtId="3" fontId="20" fillId="0" borderId="0" xfId="2" applyNumberFormat="1" applyFont="1" applyFill="1" applyBorder="1" applyAlignment="1" applyProtection="1">
      <alignment vertical="center"/>
      <protection hidden="1"/>
    </xf>
    <xf numFmtId="164" fontId="20" fillId="0" borderId="0" xfId="2" applyFont="1" applyFill="1" applyBorder="1" applyAlignment="1" applyProtection="1">
      <alignment vertical="center"/>
      <protection hidden="1"/>
    </xf>
    <xf numFmtId="0" fontId="24" fillId="0" borderId="0" xfId="0" applyFont="1" applyFill="1" applyBorder="1" applyAlignment="1" applyProtection="1">
      <alignment vertical="center"/>
      <protection hidden="1"/>
    </xf>
    <xf numFmtId="164" fontId="20" fillId="0" borderId="0" xfId="2" applyFont="1" applyFill="1" applyAlignment="1" applyProtection="1">
      <alignment horizontal="right"/>
      <protection hidden="1"/>
    </xf>
    <xf numFmtId="0" fontId="21" fillId="4" borderId="0" xfId="0" applyFont="1" applyFill="1" applyBorder="1" applyAlignment="1" applyProtection="1">
      <alignment horizontal="left" vertical="center"/>
      <protection locked="0" hidden="1"/>
    </xf>
    <xf numFmtId="0" fontId="21" fillId="4" borderId="19" xfId="0" applyFont="1" applyFill="1" applyBorder="1" applyAlignment="1" applyProtection="1">
      <alignment horizontal="left" vertical="center"/>
      <protection locked="0" hidden="1"/>
    </xf>
    <xf numFmtId="0" fontId="21" fillId="4" borderId="0" xfId="2" applyNumberFormat="1" applyFont="1" applyFill="1" applyBorder="1" applyAlignment="1" applyProtection="1">
      <alignment horizontal="left" vertical="center"/>
      <protection locked="0" hidden="1"/>
    </xf>
    <xf numFmtId="0" fontId="26" fillId="4" borderId="0" xfId="0" applyFont="1" applyFill="1" applyBorder="1" applyAlignment="1" applyProtection="1">
      <alignment horizontal="left" vertical="center"/>
      <protection locked="0" hidden="1"/>
    </xf>
    <xf numFmtId="0" fontId="21" fillId="4" borderId="19" xfId="0" applyFont="1" applyFill="1" applyBorder="1" applyAlignment="1" applyProtection="1">
      <alignment horizontal="center" vertical="center"/>
      <protection locked="0" hidden="1"/>
    </xf>
    <xf numFmtId="0" fontId="21" fillId="4" borderId="0" xfId="0" applyFont="1" applyFill="1" applyBorder="1" applyAlignment="1" applyProtection="1">
      <alignment horizontal="left"/>
      <protection locked="0" hidden="1"/>
    </xf>
    <xf numFmtId="3" fontId="21" fillId="4" borderId="17" xfId="0" applyNumberFormat="1" applyFont="1" applyFill="1" applyBorder="1" applyAlignment="1" applyProtection="1">
      <alignment horizontal="right" vertical="center"/>
      <protection locked="0" hidden="1"/>
    </xf>
    <xf numFmtId="38" fontId="13" fillId="10" borderId="52" xfId="24" applyNumberFormat="1" applyFont="1" applyFill="1" applyBorder="1" applyAlignment="1" applyProtection="1">
      <alignment horizontal="left" vertical="center"/>
      <protection hidden="1"/>
    </xf>
    <xf numFmtId="37" fontId="13" fillId="10" borderId="52" xfId="24" applyNumberFormat="1" applyFont="1" applyFill="1" applyBorder="1" applyAlignment="1" applyProtection="1">
      <alignment horizontal="left" vertical="center"/>
      <protection hidden="1"/>
    </xf>
    <xf numFmtId="9" fontId="13" fillId="10" borderId="52" xfId="18" applyFont="1" applyFill="1" applyBorder="1" applyAlignment="1" applyProtection="1">
      <alignment horizontal="center" vertical="center" wrapText="1"/>
      <protection hidden="1"/>
    </xf>
    <xf numFmtId="165" fontId="13" fillId="10" borderId="52" xfId="2" applyNumberFormat="1" applyFont="1" applyFill="1" applyBorder="1" applyAlignment="1" applyProtection="1">
      <alignment horizontal="center" vertical="center" wrapText="1"/>
      <protection hidden="1"/>
    </xf>
    <xf numFmtId="0" fontId="33" fillId="15" borderId="47" xfId="0" applyFont="1" applyFill="1" applyBorder="1" applyAlignment="1" applyProtection="1">
      <alignment vertical="center"/>
      <protection hidden="1"/>
    </xf>
    <xf numFmtId="0" fontId="33" fillId="15" borderId="48" xfId="0" applyFont="1" applyFill="1" applyBorder="1" applyAlignment="1" applyProtection="1">
      <alignment vertical="center"/>
      <protection hidden="1"/>
    </xf>
    <xf numFmtId="0" fontId="34" fillId="9" borderId="47" xfId="0" applyFont="1" applyFill="1" applyBorder="1" applyAlignment="1" applyProtection="1">
      <alignment vertical="center"/>
      <protection hidden="1"/>
    </xf>
    <xf numFmtId="3" fontId="34" fillId="9" borderId="48" xfId="0" quotePrefix="1" applyNumberFormat="1" applyFont="1" applyFill="1" applyBorder="1" applyAlignment="1" applyProtection="1">
      <alignment vertical="center" wrapText="1"/>
      <protection hidden="1"/>
    </xf>
    <xf numFmtId="0" fontId="34" fillId="9" borderId="49" xfId="0" applyFont="1" applyFill="1" applyBorder="1" applyAlignment="1" applyProtection="1">
      <alignment vertical="center"/>
      <protection hidden="1"/>
    </xf>
    <xf numFmtId="0" fontId="34" fillId="9" borderId="46" xfId="0" applyFont="1" applyFill="1" applyBorder="1" applyAlignment="1" applyProtection="1">
      <alignment vertical="center"/>
      <protection hidden="1"/>
    </xf>
    <xf numFmtId="3" fontId="34" fillId="9" borderId="53" xfId="0" quotePrefix="1" applyNumberFormat="1" applyFont="1" applyFill="1" applyBorder="1" applyAlignment="1" applyProtection="1">
      <alignment vertical="center"/>
      <protection hidden="1"/>
    </xf>
    <xf numFmtId="0" fontId="34" fillId="9" borderId="53" xfId="0" applyFont="1" applyFill="1" applyBorder="1" applyAlignment="1" applyProtection="1">
      <alignment vertical="center"/>
      <protection hidden="1"/>
    </xf>
    <xf numFmtId="0" fontId="34" fillId="9" borderId="50" xfId="0" applyFont="1" applyFill="1" applyBorder="1" applyAlignment="1" applyProtection="1">
      <alignment vertical="center"/>
      <protection hidden="1"/>
    </xf>
    <xf numFmtId="0" fontId="35" fillId="16" borderId="47" xfId="0" applyFont="1" applyFill="1" applyBorder="1" applyAlignment="1" applyProtection="1">
      <alignment vertical="center"/>
      <protection hidden="1"/>
    </xf>
    <xf numFmtId="0" fontId="35" fillId="16" borderId="48" xfId="0" applyFont="1" applyFill="1" applyBorder="1" applyAlignment="1" applyProtection="1">
      <alignment vertical="center"/>
      <protection hidden="1"/>
    </xf>
    <xf numFmtId="0" fontId="36" fillId="0" borderId="0" xfId="53" applyFont="1"/>
    <xf numFmtId="0" fontId="31" fillId="0" borderId="0" xfId="53"/>
    <xf numFmtId="0" fontId="28" fillId="24" borderId="51" xfId="0" applyFont="1" applyFill="1" applyBorder="1" applyAlignment="1" applyProtection="1">
      <alignment horizontal="center" vertical="center"/>
      <protection hidden="1"/>
    </xf>
    <xf numFmtId="0" fontId="38" fillId="23" borderId="51" xfId="0" applyFont="1" applyFill="1" applyBorder="1" applyAlignment="1" applyProtection="1">
      <alignment horizontal="center" vertical="center"/>
      <protection hidden="1"/>
    </xf>
    <xf numFmtId="0" fontId="28" fillId="22" borderId="51" xfId="0" applyFont="1" applyFill="1" applyBorder="1" applyAlignment="1" applyProtection="1">
      <alignment horizontal="center" vertical="center"/>
      <protection hidden="1"/>
    </xf>
    <xf numFmtId="172" fontId="39" fillId="10" borderId="51" xfId="22" applyNumberFormat="1" applyFont="1" applyFill="1" applyBorder="1" applyAlignment="1" applyProtection="1">
      <alignment horizontal="right" vertical="center"/>
      <protection hidden="1"/>
    </xf>
    <xf numFmtId="172" fontId="39" fillId="10" borderId="51" xfId="22" applyNumberFormat="1" applyFont="1" applyFill="1" applyBorder="1" applyAlignment="1" applyProtection="1">
      <alignment horizontal="center" vertical="center"/>
      <protection hidden="1"/>
    </xf>
    <xf numFmtId="0" fontId="11" fillId="0" borderId="0" xfId="0" applyFont="1" applyAlignment="1" applyProtection="1">
      <alignment horizontal="left" vertical="top"/>
      <protection hidden="1"/>
    </xf>
    <xf numFmtId="3" fontId="21" fillId="9" borderId="52" xfId="0" applyNumberFormat="1" applyFont="1" applyFill="1" applyBorder="1" applyAlignment="1" applyProtection="1">
      <alignment horizontal="center" vertical="center"/>
      <protection hidden="1"/>
    </xf>
    <xf numFmtId="3" fontId="21" fillId="2" borderId="19" xfId="2" applyNumberFormat="1" applyFont="1" applyFill="1" applyBorder="1" applyAlignment="1" applyProtection="1">
      <alignment horizontal="center" vertical="center"/>
      <protection hidden="1"/>
    </xf>
    <xf numFmtId="164" fontId="21" fillId="2" borderId="19" xfId="2" applyFont="1" applyFill="1" applyBorder="1" applyAlignment="1" applyProtection="1">
      <alignment horizontal="center" vertical="center"/>
      <protection hidden="1"/>
    </xf>
    <xf numFmtId="164" fontId="21" fillId="2" borderId="29" xfId="2" applyFont="1" applyFill="1" applyBorder="1" applyAlignment="1" applyProtection="1">
      <alignment horizontal="center" vertical="center"/>
      <protection hidden="1"/>
    </xf>
    <xf numFmtId="0" fontId="21" fillId="2" borderId="52" xfId="0" applyFont="1" applyFill="1" applyBorder="1" applyProtection="1">
      <protection hidden="1"/>
    </xf>
    <xf numFmtId="0" fontId="21" fillId="9" borderId="52" xfId="0" applyFont="1" applyFill="1" applyBorder="1" applyProtection="1">
      <protection hidden="1"/>
    </xf>
    <xf numFmtId="0" fontId="21" fillId="9" borderId="52" xfId="0" applyFont="1" applyFill="1" applyBorder="1" applyAlignment="1" applyProtection="1">
      <alignment horizontal="center"/>
      <protection hidden="1"/>
    </xf>
    <xf numFmtId="3" fontId="21" fillId="9" borderId="52" xfId="0" applyNumberFormat="1" applyFont="1" applyFill="1" applyBorder="1" applyAlignment="1" applyProtection="1">
      <alignment horizontal="center"/>
      <protection hidden="1"/>
    </xf>
    <xf numFmtId="3" fontId="21" fillId="9" borderId="52" xfId="0" applyNumberFormat="1" applyFont="1" applyFill="1" applyBorder="1" applyAlignment="1" applyProtection="1">
      <alignment horizontal="centerContinuous"/>
      <protection hidden="1"/>
    </xf>
    <xf numFmtId="9" fontId="21" fillId="9" borderId="52" xfId="18" applyNumberFormat="1" applyFont="1" applyFill="1" applyBorder="1" applyAlignment="1" applyProtection="1">
      <alignment horizontal="center"/>
      <protection hidden="1"/>
    </xf>
    <xf numFmtId="3" fontId="21" fillId="9" borderId="52" xfId="2" applyNumberFormat="1" applyFont="1" applyFill="1" applyBorder="1" applyAlignment="1" applyProtection="1">
      <alignment horizontal="center"/>
      <protection hidden="1"/>
    </xf>
    <xf numFmtId="9" fontId="21" fillId="9" borderId="52" xfId="0" applyNumberFormat="1" applyFont="1" applyFill="1" applyBorder="1" applyAlignment="1" applyProtection="1">
      <alignment horizontal="center"/>
      <protection hidden="1"/>
    </xf>
    <xf numFmtId="0" fontId="21" fillId="9" borderId="52" xfId="0" quotePrefix="1" applyFont="1" applyFill="1" applyBorder="1" applyAlignment="1" applyProtection="1">
      <alignment horizontal="center"/>
      <protection hidden="1"/>
    </xf>
    <xf numFmtId="37" fontId="13" fillId="10" borderId="60" xfId="24" applyNumberFormat="1" applyFont="1" applyFill="1" applyBorder="1" applyAlignment="1" applyProtection="1">
      <alignment horizontal="left" vertical="center"/>
      <protection hidden="1"/>
    </xf>
    <xf numFmtId="0" fontId="21" fillId="9" borderId="52" xfId="0" applyFont="1" applyFill="1" applyBorder="1" applyAlignment="1" applyProtection="1">
      <alignment horizontal="left" vertical="center"/>
      <protection hidden="1"/>
    </xf>
    <xf numFmtId="0" fontId="21" fillId="9" borderId="52" xfId="0" applyFont="1" applyFill="1" applyBorder="1" applyAlignment="1" applyProtection="1">
      <alignment vertical="center"/>
      <protection hidden="1"/>
    </xf>
    <xf numFmtId="0" fontId="21" fillId="2" borderId="52" xfId="0" applyFont="1" applyFill="1" applyBorder="1" applyAlignment="1" applyProtection="1">
      <alignment horizontal="left" vertical="center"/>
      <protection hidden="1"/>
    </xf>
    <xf numFmtId="0" fontId="21" fillId="4" borderId="52" xfId="0" applyFont="1" applyFill="1" applyBorder="1" applyAlignment="1" applyProtection="1">
      <alignment vertical="center"/>
      <protection locked="0" hidden="1"/>
    </xf>
    <xf numFmtId="3" fontId="21" fillId="9" borderId="52" xfId="2" applyNumberFormat="1" applyFont="1" applyFill="1" applyBorder="1" applyAlignment="1" applyProtection="1">
      <alignment horizontal="center" vertical="center"/>
      <protection hidden="1"/>
    </xf>
    <xf numFmtId="164" fontId="21" fillId="9" borderId="52" xfId="2" applyFont="1" applyFill="1" applyBorder="1" applyAlignment="1" applyProtection="1">
      <alignment horizontal="center" vertical="center"/>
      <protection hidden="1"/>
    </xf>
    <xf numFmtId="0" fontId="20" fillId="9" borderId="52" xfId="0" applyFont="1" applyFill="1" applyBorder="1" applyAlignment="1" applyProtection="1">
      <alignment horizontal="left" vertical="center"/>
      <protection hidden="1"/>
    </xf>
    <xf numFmtId="0" fontId="20" fillId="9" borderId="52" xfId="17" applyFont="1" applyFill="1" applyBorder="1" applyAlignment="1" applyProtection="1">
      <alignment horizontal="left" vertical="center"/>
      <protection hidden="1"/>
    </xf>
    <xf numFmtId="0" fontId="20" fillId="9" borderId="0" xfId="0" applyFont="1" applyFill="1" applyBorder="1" applyAlignment="1" applyProtection="1">
      <alignment horizontal="left" vertical="center"/>
      <protection hidden="1"/>
    </xf>
    <xf numFmtId="0" fontId="20" fillId="9" borderId="0" xfId="0" applyFont="1" applyFill="1" applyBorder="1" applyProtection="1">
      <protection hidden="1"/>
    </xf>
    <xf numFmtId="9" fontId="20" fillId="9" borderId="0" xfId="18" applyNumberFormat="1" applyFont="1" applyFill="1" applyBorder="1" applyAlignment="1" applyProtection="1">
      <alignment horizontal="center" vertical="center"/>
      <protection hidden="1"/>
    </xf>
    <xf numFmtId="9" fontId="20" fillId="9" borderId="0" xfId="18" applyNumberFormat="1" applyFont="1" applyFill="1" applyBorder="1" applyAlignment="1" applyProtection="1">
      <alignment horizontal="left" vertical="center"/>
      <protection hidden="1"/>
    </xf>
    <xf numFmtId="0" fontId="20" fillId="9" borderId="0" xfId="0" applyFont="1" applyFill="1" applyBorder="1" applyAlignment="1" applyProtection="1">
      <alignment vertical="center"/>
      <protection hidden="1"/>
    </xf>
    <xf numFmtId="0" fontId="21" fillId="9" borderId="48" xfId="0" applyFont="1" applyFill="1" applyBorder="1" applyAlignment="1" applyProtection="1">
      <alignment horizontal="left"/>
      <protection hidden="1"/>
    </xf>
    <xf numFmtId="0" fontId="21" fillId="9" borderId="55" xfId="0" applyFont="1" applyFill="1" applyBorder="1" applyAlignment="1" applyProtection="1">
      <alignment horizontal="left"/>
      <protection hidden="1"/>
    </xf>
    <xf numFmtId="0" fontId="21" fillId="9" borderId="60" xfId="0" applyFont="1" applyFill="1" applyBorder="1" applyAlignment="1" applyProtection="1">
      <alignment horizontal="left"/>
      <protection hidden="1"/>
    </xf>
    <xf numFmtId="0" fontId="23" fillId="4" borderId="52" xfId="0" applyFont="1" applyFill="1" applyBorder="1" applyAlignment="1" applyProtection="1">
      <alignment horizontal="center" vertical="center"/>
      <protection locked="0" hidden="1"/>
    </xf>
    <xf numFmtId="0" fontId="21" fillId="2" borderId="52" xfId="0" applyFont="1" applyFill="1" applyBorder="1" applyAlignment="1" applyProtection="1">
      <alignment vertical="center"/>
      <protection hidden="1"/>
    </xf>
    <xf numFmtId="3" fontId="21" fillId="9" borderId="52" xfId="0" applyNumberFormat="1" applyFont="1" applyFill="1" applyBorder="1" applyAlignment="1" applyProtection="1">
      <alignment horizontal="centerContinuous" vertical="center"/>
      <protection hidden="1"/>
    </xf>
    <xf numFmtId="3" fontId="21" fillId="2" borderId="52" xfId="0" applyNumberFormat="1" applyFont="1" applyFill="1" applyBorder="1" applyAlignment="1" applyProtection="1">
      <alignment horizontal="right" vertical="center"/>
      <protection hidden="1"/>
    </xf>
    <xf numFmtId="0" fontId="23" fillId="0" borderId="45" xfId="0" applyFont="1" applyBorder="1" applyProtection="1">
      <protection hidden="1"/>
    </xf>
    <xf numFmtId="0" fontId="23" fillId="0" borderId="46" xfId="0" applyFont="1" applyFill="1" applyBorder="1" applyAlignment="1" applyProtection="1">
      <alignment horizontal="right"/>
      <protection hidden="1"/>
    </xf>
    <xf numFmtId="0" fontId="21" fillId="0" borderId="46" xfId="0" applyFont="1" applyFill="1" applyBorder="1" applyAlignment="1" applyProtection="1">
      <alignment horizontal="right" vertical="center"/>
      <protection hidden="1"/>
    </xf>
    <xf numFmtId="9" fontId="21" fillId="0" borderId="46" xfId="0" applyNumberFormat="1" applyFont="1" applyFill="1" applyBorder="1" applyAlignment="1" applyProtection="1">
      <alignment horizontal="right" vertical="center"/>
      <protection hidden="1"/>
    </xf>
    <xf numFmtId="3" fontId="21" fillId="0" borderId="46" xfId="0" applyNumberFormat="1" applyFont="1" applyFill="1" applyBorder="1" applyAlignment="1" applyProtection="1">
      <alignment horizontal="right" vertical="center"/>
      <protection hidden="1"/>
    </xf>
    <xf numFmtId="0" fontId="23" fillId="0" borderId="46" xfId="0" applyFont="1" applyBorder="1" applyProtection="1">
      <protection hidden="1"/>
    </xf>
    <xf numFmtId="9" fontId="21" fillId="0" borderId="46" xfId="18" applyNumberFormat="1" applyFont="1" applyFill="1" applyBorder="1" applyAlignment="1" applyProtection="1">
      <alignment horizontal="center" vertical="center"/>
      <protection hidden="1"/>
    </xf>
    <xf numFmtId="3" fontId="21" fillId="0" borderId="46" xfId="2" applyNumberFormat="1" applyFont="1" applyFill="1" applyBorder="1" applyAlignment="1" applyProtection="1">
      <alignment horizontal="center" vertical="center"/>
      <protection hidden="1"/>
    </xf>
    <xf numFmtId="3" fontId="21" fillId="0" borderId="46" xfId="2" applyNumberFormat="1" applyFont="1" applyFill="1" applyBorder="1" applyAlignment="1" applyProtection="1">
      <alignment horizontal="right" vertical="center"/>
      <protection hidden="1"/>
    </xf>
    <xf numFmtId="0" fontId="23" fillId="0" borderId="56" xfId="0" applyFont="1" applyFill="1" applyBorder="1" applyProtection="1">
      <protection hidden="1"/>
    </xf>
    <xf numFmtId="0" fontId="21" fillId="2" borderId="56" xfId="0" applyFont="1" applyFill="1" applyBorder="1" applyAlignment="1" applyProtection="1">
      <alignment horizontal="left" vertical="center"/>
      <protection hidden="1"/>
    </xf>
    <xf numFmtId="164" fontId="21" fillId="0" borderId="57" xfId="2" applyFont="1" applyFill="1" applyBorder="1" applyAlignment="1" applyProtection="1">
      <alignment horizontal="right" vertical="center"/>
      <protection hidden="1"/>
    </xf>
    <xf numFmtId="0" fontId="21" fillId="0" borderId="56" xfId="0" applyFont="1" applyFill="1" applyBorder="1" applyAlignment="1" applyProtection="1">
      <alignment horizontal="left" vertical="center"/>
      <protection hidden="1"/>
    </xf>
    <xf numFmtId="3" fontId="21" fillId="0" borderId="49" xfId="0" applyNumberFormat="1" applyFont="1" applyFill="1" applyBorder="1" applyAlignment="1" applyProtection="1">
      <alignment horizontal="right" vertical="center"/>
      <protection hidden="1"/>
    </xf>
    <xf numFmtId="3" fontId="21" fillId="0" borderId="49" xfId="2" applyNumberFormat="1" applyFont="1" applyFill="1" applyBorder="1" applyAlignment="1" applyProtection="1">
      <alignment horizontal="right" vertical="center"/>
      <protection hidden="1"/>
    </xf>
    <xf numFmtId="0" fontId="21" fillId="0" borderId="56" xfId="0" applyFont="1" applyFill="1" applyBorder="1" applyProtection="1">
      <protection hidden="1"/>
    </xf>
    <xf numFmtId="0" fontId="21" fillId="14" borderId="56" xfId="0" applyFont="1" applyFill="1" applyBorder="1" applyAlignment="1" applyProtection="1">
      <alignment horizontal="left" vertical="center"/>
      <protection hidden="1"/>
    </xf>
    <xf numFmtId="0" fontId="21" fillId="0" borderId="56" xfId="0" applyFont="1" applyFill="1" applyBorder="1" applyAlignment="1" applyProtection="1">
      <alignment vertical="center"/>
      <protection hidden="1"/>
    </xf>
    <xf numFmtId="0" fontId="23" fillId="0" borderId="57" xfId="0" applyFont="1" applyFill="1" applyBorder="1" applyProtection="1">
      <protection hidden="1"/>
    </xf>
    <xf numFmtId="164" fontId="21" fillId="0" borderId="49" xfId="2" applyFont="1" applyFill="1" applyBorder="1" applyAlignment="1" applyProtection="1">
      <alignment horizontal="right" vertical="center"/>
      <protection hidden="1"/>
    </xf>
    <xf numFmtId="0" fontId="23" fillId="0" borderId="53" xfId="0" applyFont="1" applyBorder="1" applyProtection="1">
      <protection hidden="1"/>
    </xf>
    <xf numFmtId="0" fontId="21" fillId="9" borderId="56" xfId="0" applyFont="1" applyFill="1" applyBorder="1" applyAlignment="1" applyProtection="1">
      <alignment horizontal="left" vertical="center"/>
      <protection hidden="1"/>
    </xf>
    <xf numFmtId="0" fontId="21" fillId="9" borderId="60" xfId="0" applyFont="1" applyFill="1" applyBorder="1" applyAlignment="1" applyProtection="1">
      <alignment vertical="center"/>
      <protection hidden="1"/>
    </xf>
    <xf numFmtId="3" fontId="21" fillId="0" borderId="46" xfId="0" applyNumberFormat="1" applyFont="1" applyFill="1" applyBorder="1" applyAlignment="1" applyProtection="1">
      <alignment vertical="center"/>
      <protection hidden="1"/>
    </xf>
    <xf numFmtId="3" fontId="21" fillId="0" borderId="47" xfId="2" applyNumberFormat="1" applyFont="1" applyFill="1" applyBorder="1" applyAlignment="1" applyProtection="1">
      <alignment horizontal="right" vertical="center"/>
      <protection hidden="1"/>
    </xf>
    <xf numFmtId="3" fontId="21" fillId="0" borderId="47" xfId="0" applyNumberFormat="1" applyFont="1" applyFill="1" applyBorder="1" applyAlignment="1" applyProtection="1">
      <alignment vertical="center"/>
      <protection hidden="1"/>
    </xf>
    <xf numFmtId="0" fontId="21" fillId="0" borderId="45" xfId="0" applyFont="1" applyFill="1" applyBorder="1" applyAlignment="1" applyProtection="1">
      <alignment horizontal="left" vertical="center"/>
      <protection hidden="1"/>
    </xf>
    <xf numFmtId="0" fontId="21" fillId="0" borderId="50" xfId="0" applyFont="1" applyFill="1" applyBorder="1" applyAlignment="1" applyProtection="1">
      <alignment horizontal="left"/>
      <protection hidden="1"/>
    </xf>
    <xf numFmtId="0" fontId="21" fillId="0" borderId="49" xfId="0" applyFont="1" applyFill="1" applyBorder="1" applyProtection="1">
      <protection hidden="1"/>
    </xf>
    <xf numFmtId="0" fontId="20" fillId="0" borderId="49" xfId="0" applyFont="1" applyFill="1" applyBorder="1" applyProtection="1">
      <protection hidden="1"/>
    </xf>
    <xf numFmtId="0" fontId="20" fillId="0" borderId="49" xfId="0" applyFont="1" applyFill="1" applyBorder="1" applyAlignment="1" applyProtection="1">
      <alignment horizontal="center"/>
      <protection hidden="1"/>
    </xf>
    <xf numFmtId="0" fontId="21" fillId="0" borderId="56" xfId="0" applyFont="1" applyFill="1" applyBorder="1" applyAlignment="1" applyProtection="1">
      <alignment horizontal="left"/>
      <protection hidden="1"/>
    </xf>
    <xf numFmtId="0" fontId="20" fillId="0" borderId="0" xfId="0" applyFont="1" applyFill="1" applyBorder="1" applyAlignment="1" applyProtection="1">
      <alignment horizontal="center"/>
      <protection hidden="1"/>
    </xf>
    <xf numFmtId="0" fontId="21" fillId="2" borderId="52" xfId="0" applyFont="1" applyFill="1" applyBorder="1" applyAlignment="1" applyProtection="1">
      <alignment horizontal="right" vertical="center"/>
      <protection hidden="1"/>
    </xf>
    <xf numFmtId="3" fontId="21" fillId="0" borderId="59" xfId="2" applyNumberFormat="1" applyFont="1" applyFill="1" applyBorder="1" applyAlignment="1" applyProtection="1">
      <alignment horizontal="center" vertical="center"/>
      <protection hidden="1"/>
    </xf>
    <xf numFmtId="0" fontId="23" fillId="0" borderId="0" xfId="0" applyFont="1" applyBorder="1" applyAlignment="1" applyProtection="1">
      <alignment horizontal="center"/>
      <protection hidden="1"/>
    </xf>
    <xf numFmtId="3" fontId="21" fillId="0" borderId="57" xfId="2" applyNumberFormat="1" applyFont="1" applyFill="1" applyBorder="1" applyAlignment="1" applyProtection="1">
      <alignment horizontal="center" vertical="center"/>
      <protection hidden="1"/>
    </xf>
    <xf numFmtId="0" fontId="21" fillId="0" borderId="0" xfId="0" applyNumberFormat="1" applyFont="1" applyFill="1" applyBorder="1" applyAlignment="1" applyProtection="1">
      <alignment horizontal="center" vertical="center"/>
      <protection hidden="1"/>
    </xf>
    <xf numFmtId="164" fontId="20" fillId="0" borderId="57" xfId="2" applyFont="1" applyFill="1" applyBorder="1" applyAlignment="1" applyProtection="1">
      <alignment horizontal="center"/>
      <protection hidden="1"/>
    </xf>
    <xf numFmtId="3" fontId="21" fillId="9" borderId="44" xfId="0" applyNumberFormat="1" applyFont="1" applyFill="1" applyBorder="1" applyAlignment="1" applyProtection="1">
      <alignment horizontal="center" vertical="center"/>
      <protection hidden="1"/>
    </xf>
    <xf numFmtId="3" fontId="21" fillId="9" borderId="19" xfId="0" applyNumberFormat="1" applyFont="1" applyFill="1" applyBorder="1" applyAlignment="1" applyProtection="1">
      <alignment horizontal="center" vertical="center"/>
      <protection hidden="1"/>
    </xf>
    <xf numFmtId="3" fontId="21" fillId="9" borderId="62" xfId="0" applyNumberFormat="1" applyFont="1" applyFill="1" applyBorder="1" applyAlignment="1" applyProtection="1">
      <alignment horizontal="center" vertical="center"/>
      <protection hidden="1"/>
    </xf>
    <xf numFmtId="164" fontId="20" fillId="0" borderId="53" xfId="2" applyFont="1" applyFill="1" applyBorder="1" applyAlignment="1" applyProtection="1">
      <alignment horizontal="center"/>
      <protection hidden="1"/>
    </xf>
    <xf numFmtId="164" fontId="21" fillId="0" borderId="57" xfId="2" applyFont="1" applyFill="1" applyBorder="1" applyAlignment="1" applyProtection="1">
      <alignment horizontal="center" vertical="center"/>
      <protection hidden="1"/>
    </xf>
    <xf numFmtId="3" fontId="21" fillId="2" borderId="19" xfId="0" applyNumberFormat="1" applyFont="1" applyFill="1" applyBorder="1" applyAlignment="1" applyProtection="1">
      <alignment horizontal="center" vertical="center"/>
      <protection hidden="1"/>
    </xf>
    <xf numFmtId="3" fontId="21" fillId="2" borderId="27" xfId="2" applyNumberFormat="1" applyFont="1" applyFill="1" applyBorder="1" applyAlignment="1" applyProtection="1">
      <alignment horizontal="center" vertical="center"/>
      <protection hidden="1"/>
    </xf>
    <xf numFmtId="9" fontId="21" fillId="0" borderId="6" xfId="18" applyNumberFormat="1" applyFont="1" applyFill="1" applyBorder="1" applyAlignment="1" applyProtection="1">
      <alignment horizontal="center" vertical="center"/>
      <protection hidden="1"/>
    </xf>
    <xf numFmtId="164" fontId="21" fillId="0" borderId="0" xfId="2" applyFont="1" applyFill="1" applyBorder="1" applyAlignment="1" applyProtection="1">
      <alignment horizontal="center" vertical="center"/>
      <protection hidden="1"/>
    </xf>
    <xf numFmtId="3" fontId="21" fillId="2" borderId="17" xfId="2" applyNumberFormat="1" applyFont="1" applyFill="1" applyBorder="1" applyAlignment="1" applyProtection="1">
      <alignment horizontal="center" vertical="center"/>
      <protection hidden="1"/>
    </xf>
    <xf numFmtId="3" fontId="21" fillId="0" borderId="6" xfId="0" applyNumberFormat="1" applyFont="1" applyFill="1" applyBorder="1" applyAlignment="1" applyProtection="1">
      <alignment horizontal="center" vertical="center"/>
      <protection hidden="1"/>
    </xf>
    <xf numFmtId="3" fontId="21" fillId="2" borderId="37" xfId="2" applyNumberFormat="1" applyFont="1" applyFill="1" applyBorder="1" applyAlignment="1" applyProtection="1">
      <alignment horizontal="center" vertical="center"/>
      <protection hidden="1"/>
    </xf>
    <xf numFmtId="3" fontId="21" fillId="0" borderId="57" xfId="0" applyNumberFormat="1" applyFont="1" applyFill="1" applyBorder="1" applyAlignment="1" applyProtection="1">
      <alignment horizontal="center" vertical="center"/>
      <protection hidden="1"/>
    </xf>
    <xf numFmtId="167" fontId="21" fillId="0" borderId="0" xfId="2" applyNumberFormat="1" applyFont="1" applyFill="1" applyBorder="1" applyAlignment="1" applyProtection="1">
      <alignment horizontal="center" vertical="center"/>
      <protection hidden="1"/>
    </xf>
    <xf numFmtId="164" fontId="21" fillId="9" borderId="52" xfId="2" applyFont="1" applyFill="1" applyBorder="1" applyAlignment="1" applyProtection="1">
      <alignment horizontal="left" vertical="top"/>
      <protection hidden="1"/>
    </xf>
    <xf numFmtId="3" fontId="21" fillId="9" borderId="48" xfId="0" applyNumberFormat="1" applyFont="1" applyFill="1" applyBorder="1" applyAlignment="1" applyProtection="1">
      <alignment horizontal="center" vertical="center"/>
      <protection hidden="1"/>
    </xf>
    <xf numFmtId="0" fontId="21" fillId="0" borderId="46" xfId="0" applyFont="1" applyFill="1" applyBorder="1" applyAlignment="1" applyProtection="1">
      <alignment vertical="center"/>
      <protection hidden="1"/>
    </xf>
    <xf numFmtId="0" fontId="21" fillId="0" borderId="46" xfId="0" applyFont="1" applyFill="1" applyBorder="1" applyAlignment="1" applyProtection="1">
      <alignment horizontal="center" vertical="center"/>
      <protection hidden="1"/>
    </xf>
    <xf numFmtId="9" fontId="21" fillId="0" borderId="46" xfId="0" applyNumberFormat="1" applyFont="1" applyFill="1" applyBorder="1" applyAlignment="1" applyProtection="1">
      <alignment horizontal="center" vertical="center"/>
      <protection hidden="1"/>
    </xf>
    <xf numFmtId="164" fontId="21" fillId="0" borderId="59" xfId="2" applyFont="1" applyFill="1" applyBorder="1" applyAlignment="1" applyProtection="1">
      <alignment horizontal="right" vertical="center"/>
      <protection hidden="1"/>
    </xf>
    <xf numFmtId="0" fontId="23" fillId="0" borderId="49" xfId="0" applyFont="1" applyBorder="1" applyProtection="1">
      <protection hidden="1"/>
    </xf>
    <xf numFmtId="164" fontId="21" fillId="0" borderId="48" xfId="2" applyFont="1" applyFill="1" applyBorder="1" applyAlignment="1" applyProtection="1">
      <alignment horizontal="right" vertical="center"/>
      <protection hidden="1"/>
    </xf>
    <xf numFmtId="0" fontId="21" fillId="9" borderId="51" xfId="0" applyFont="1" applyFill="1" applyBorder="1" applyAlignment="1" applyProtection="1">
      <alignment horizontal="left" vertical="center"/>
      <protection hidden="1"/>
    </xf>
    <xf numFmtId="0" fontId="21" fillId="9" borderId="47" xfId="0" applyFont="1" applyFill="1" applyBorder="1" applyAlignment="1" applyProtection="1">
      <alignment vertical="center"/>
      <protection hidden="1"/>
    </xf>
    <xf numFmtId="0" fontId="21" fillId="9" borderId="47" xfId="0" applyFont="1" applyFill="1" applyBorder="1" applyAlignment="1" applyProtection="1">
      <alignment horizontal="center" vertical="center"/>
      <protection hidden="1"/>
    </xf>
    <xf numFmtId="9" fontId="21" fillId="9" borderId="47" xfId="0" applyNumberFormat="1" applyFont="1" applyFill="1" applyBorder="1" applyAlignment="1" applyProtection="1">
      <alignment horizontal="center" vertical="center"/>
      <protection hidden="1"/>
    </xf>
    <xf numFmtId="3" fontId="21" fillId="9" borderId="48" xfId="0" applyNumberFormat="1" applyFont="1" applyFill="1" applyBorder="1" applyAlignment="1" applyProtection="1">
      <alignment vertical="center"/>
      <protection hidden="1"/>
    </xf>
    <xf numFmtId="0" fontId="21" fillId="9" borderId="56" xfId="0" applyFont="1" applyFill="1" applyBorder="1" applyProtection="1">
      <protection hidden="1"/>
    </xf>
    <xf numFmtId="0" fontId="21" fillId="9" borderId="0" xfId="0" applyFont="1" applyFill="1" applyBorder="1" applyAlignment="1" applyProtection="1">
      <alignment horizontal="left" vertical="center"/>
      <protection hidden="1"/>
    </xf>
    <xf numFmtId="0" fontId="21" fillId="9" borderId="51" xfId="0" applyFont="1" applyFill="1" applyBorder="1" applyAlignment="1" applyProtection="1">
      <alignment vertical="center"/>
      <protection hidden="1"/>
    </xf>
    <xf numFmtId="0" fontId="23" fillId="9" borderId="47" xfId="0" applyFont="1" applyFill="1" applyBorder="1" applyProtection="1">
      <protection hidden="1"/>
    </xf>
    <xf numFmtId="0" fontId="23" fillId="9" borderId="48" xfId="0" applyFont="1" applyFill="1" applyBorder="1" applyProtection="1">
      <protection hidden="1"/>
    </xf>
    <xf numFmtId="3" fontId="21" fillId="9" borderId="51" xfId="0" applyNumberFormat="1" applyFont="1" applyFill="1" applyBorder="1" applyAlignment="1" applyProtection="1">
      <alignment horizontal="left" vertical="center"/>
      <protection hidden="1"/>
    </xf>
    <xf numFmtId="3" fontId="21" fillId="9" borderId="47" xfId="2" applyNumberFormat="1" applyFont="1" applyFill="1" applyBorder="1" applyAlignment="1" applyProtection="1">
      <alignment horizontal="right" vertical="center"/>
      <protection hidden="1"/>
    </xf>
    <xf numFmtId="0" fontId="21" fillId="4" borderId="52" xfId="0" applyFont="1" applyFill="1" applyBorder="1" applyAlignment="1" applyProtection="1">
      <alignment vertical="center"/>
      <protection hidden="1"/>
    </xf>
    <xf numFmtId="0" fontId="21" fillId="4" borderId="52" xfId="0" applyFont="1" applyFill="1" applyBorder="1" applyAlignment="1" applyProtection="1">
      <alignment horizontal="left" vertical="center"/>
      <protection locked="0" hidden="1"/>
    </xf>
    <xf numFmtId="0" fontId="21" fillId="4" borderId="52" xfId="0" applyFont="1" applyFill="1" applyBorder="1" applyProtection="1">
      <protection locked="0" hidden="1"/>
    </xf>
    <xf numFmtId="0" fontId="20" fillId="0" borderId="56" xfId="0" applyFont="1" applyFill="1" applyBorder="1" applyAlignment="1" applyProtection="1">
      <alignment horizontal="left" vertical="center"/>
      <protection hidden="1"/>
    </xf>
    <xf numFmtId="0" fontId="20" fillId="0" borderId="57" xfId="0" applyFont="1" applyFill="1" applyBorder="1" applyAlignment="1" applyProtection="1">
      <alignment horizontal="left" vertical="center"/>
      <protection hidden="1"/>
    </xf>
    <xf numFmtId="0" fontId="22" fillId="0" borderId="56" xfId="0" applyFont="1" applyFill="1" applyBorder="1" applyAlignment="1" applyProtection="1">
      <alignment horizontal="left" vertical="center"/>
      <protection hidden="1"/>
    </xf>
    <xf numFmtId="0" fontId="22" fillId="0" borderId="57" xfId="0" applyFont="1" applyFill="1" applyBorder="1" applyAlignment="1" applyProtection="1">
      <alignment horizontal="left" vertical="center"/>
      <protection hidden="1"/>
    </xf>
    <xf numFmtId="3" fontId="20" fillId="0" borderId="63" xfId="2" applyNumberFormat="1" applyFont="1" applyFill="1" applyBorder="1" applyAlignment="1" applyProtection="1">
      <alignment horizontal="left" vertical="center"/>
      <protection hidden="1"/>
    </xf>
    <xf numFmtId="3" fontId="20" fillId="0" borderId="57" xfId="2" applyNumberFormat="1" applyFont="1" applyFill="1" applyBorder="1" applyAlignment="1" applyProtection="1">
      <alignment horizontal="left" vertical="center"/>
      <protection hidden="1"/>
    </xf>
    <xf numFmtId="0" fontId="20" fillId="0" borderId="56" xfId="0" applyFont="1" applyBorder="1" applyAlignment="1" applyProtection="1">
      <alignment horizontal="left" vertical="center"/>
      <protection hidden="1"/>
    </xf>
    <xf numFmtId="3" fontId="20" fillId="0" borderId="0" xfId="0" applyNumberFormat="1" applyFont="1" applyBorder="1" applyAlignment="1" applyProtection="1">
      <alignment horizontal="left" vertical="center"/>
      <protection hidden="1"/>
    </xf>
    <xf numFmtId="0" fontId="20" fillId="0" borderId="0" xfId="0" applyFont="1" applyBorder="1" applyAlignment="1" applyProtection="1">
      <alignment horizontal="left" vertical="center"/>
      <protection hidden="1"/>
    </xf>
    <xf numFmtId="0" fontId="20" fillId="0" borderId="57" xfId="0" applyFont="1" applyBorder="1" applyAlignment="1" applyProtection="1">
      <alignment horizontal="left" vertical="center"/>
      <protection hidden="1"/>
    </xf>
    <xf numFmtId="3" fontId="20" fillId="0" borderId="57" xfId="0" applyNumberFormat="1" applyFont="1" applyFill="1" applyBorder="1" applyAlignment="1" applyProtection="1">
      <alignment horizontal="left" vertical="center"/>
      <protection hidden="1"/>
    </xf>
    <xf numFmtId="3" fontId="20" fillId="0" borderId="63" xfId="0" applyNumberFormat="1" applyFont="1" applyFill="1" applyBorder="1" applyAlignment="1" applyProtection="1">
      <alignment horizontal="left" vertical="center"/>
      <protection hidden="1"/>
    </xf>
    <xf numFmtId="164" fontId="20" fillId="0" borderId="57" xfId="2" applyFont="1" applyFill="1" applyBorder="1" applyAlignment="1" applyProtection="1">
      <alignment horizontal="left" vertical="center"/>
      <protection hidden="1"/>
    </xf>
    <xf numFmtId="0" fontId="20" fillId="0" borderId="50" xfId="0" applyFont="1" applyFill="1" applyBorder="1" applyAlignment="1" applyProtection="1">
      <alignment horizontal="left" vertical="center"/>
      <protection hidden="1"/>
    </xf>
    <xf numFmtId="0" fontId="20" fillId="0" borderId="49" xfId="0" applyFont="1" applyFill="1" applyBorder="1" applyAlignment="1" applyProtection="1">
      <alignment horizontal="left" vertical="center"/>
      <protection hidden="1"/>
    </xf>
    <xf numFmtId="0" fontId="20" fillId="0" borderId="53" xfId="0" applyFont="1" applyFill="1" applyBorder="1" applyAlignment="1" applyProtection="1">
      <alignment horizontal="left" vertical="center"/>
      <protection hidden="1"/>
    </xf>
    <xf numFmtId="0" fontId="20" fillId="7" borderId="56" xfId="0" applyFont="1" applyFill="1" applyBorder="1" applyAlignment="1" applyProtection="1">
      <alignment horizontal="left" vertical="center"/>
      <protection hidden="1"/>
    </xf>
    <xf numFmtId="0" fontId="20" fillId="7" borderId="0" xfId="0" applyFont="1" applyFill="1" applyBorder="1" applyAlignment="1" applyProtection="1">
      <alignment horizontal="left" vertical="center"/>
      <protection hidden="1"/>
    </xf>
    <xf numFmtId="0" fontId="20" fillId="7" borderId="57" xfId="0" applyFont="1" applyFill="1" applyBorder="1" applyAlignment="1" applyProtection="1">
      <alignment horizontal="left" vertical="center"/>
      <protection hidden="1"/>
    </xf>
    <xf numFmtId="0" fontId="32" fillId="10" borderId="52" xfId="17" applyFont="1" applyFill="1" applyBorder="1" applyAlignment="1" applyProtection="1">
      <alignment horizontal="center" vertical="center" wrapText="1"/>
      <protection locked="0" hidden="1"/>
    </xf>
    <xf numFmtId="10" fontId="21" fillId="0" borderId="0" xfId="18" applyNumberFormat="1" applyFont="1" applyFill="1" applyBorder="1" applyAlignment="1" applyProtection="1">
      <alignment horizontal="center" vertical="center"/>
      <protection hidden="1"/>
    </xf>
    <xf numFmtId="3" fontId="21" fillId="0" borderId="12" xfId="2" applyNumberFormat="1" applyFont="1" applyFill="1" applyBorder="1" applyAlignment="1" applyProtection="1">
      <alignment horizontal="center" vertical="center"/>
      <protection hidden="1"/>
    </xf>
    <xf numFmtId="3" fontId="21" fillId="2" borderId="12" xfId="0" applyNumberFormat="1" applyFont="1" applyFill="1" applyBorder="1" applyAlignment="1" applyProtection="1">
      <alignment horizontal="center" vertical="center"/>
      <protection hidden="1"/>
    </xf>
    <xf numFmtId="3" fontId="21" fillId="0" borderId="5" xfId="2" applyNumberFormat="1" applyFont="1" applyFill="1" applyBorder="1" applyAlignment="1" applyProtection="1">
      <alignment horizontal="center" vertical="center"/>
      <protection hidden="1"/>
    </xf>
    <xf numFmtId="164" fontId="21" fillId="0" borderId="5" xfId="2" applyFont="1" applyFill="1" applyBorder="1" applyAlignment="1" applyProtection="1">
      <alignment horizontal="center" vertical="center"/>
      <protection hidden="1"/>
    </xf>
    <xf numFmtId="164" fontId="21" fillId="0" borderId="7" xfId="2" applyFont="1" applyFill="1" applyBorder="1" applyAlignment="1" applyProtection="1">
      <alignment horizontal="center" vertical="center"/>
      <protection hidden="1"/>
    </xf>
    <xf numFmtId="10" fontId="21" fillId="4" borderId="40" xfId="18" applyNumberFormat="1" applyFont="1" applyFill="1" applyBorder="1" applyAlignment="1" applyProtection="1">
      <alignment horizontal="center" vertical="center"/>
      <protection locked="0" hidden="1"/>
    </xf>
    <xf numFmtId="172" fontId="39" fillId="10" borderId="52" xfId="22" applyNumberFormat="1" applyFont="1" applyFill="1" applyBorder="1" applyAlignment="1" applyProtection="1">
      <alignment horizontal="right" vertical="center" wrapText="1"/>
      <protection hidden="1"/>
    </xf>
    <xf numFmtId="172" fontId="39" fillId="10" borderId="48" xfId="22" applyNumberFormat="1" applyFont="1" applyFill="1" applyBorder="1" applyAlignment="1" applyProtection="1">
      <alignment horizontal="right" vertical="center" wrapText="1"/>
      <protection hidden="1"/>
    </xf>
    <xf numFmtId="172" fontId="39" fillId="10" borderId="51" xfId="22" applyNumberFormat="1" applyFont="1" applyFill="1" applyBorder="1" applyAlignment="1" applyProtection="1">
      <alignment horizontal="center" vertical="center" wrapText="1"/>
      <protection hidden="1"/>
    </xf>
    <xf numFmtId="0" fontId="13" fillId="7" borderId="0" xfId="0" applyFont="1" applyFill="1" applyBorder="1" applyAlignment="1" applyProtection="1">
      <alignment horizontal="left" vertical="center"/>
      <protection hidden="1"/>
    </xf>
    <xf numFmtId="168" fontId="13" fillId="7" borderId="0" xfId="1" applyNumberFormat="1" applyFont="1" applyFill="1" applyBorder="1" applyAlignment="1" applyProtection="1">
      <alignment horizontal="center" vertical="center"/>
      <protection hidden="1"/>
    </xf>
    <xf numFmtId="172" fontId="13" fillId="6" borderId="0" xfId="22" applyNumberFormat="1" applyFont="1" applyFill="1" applyBorder="1" applyAlignment="1" applyProtection="1">
      <alignment horizontal="right" vertical="center" wrapText="1"/>
      <protection hidden="1"/>
    </xf>
    <xf numFmtId="172" fontId="39" fillId="10" borderId="0" xfId="22" applyNumberFormat="1" applyFont="1" applyFill="1" applyBorder="1" applyAlignment="1" applyProtection="1">
      <alignment horizontal="right" vertical="center"/>
      <protection hidden="1"/>
    </xf>
    <xf numFmtId="172" fontId="39" fillId="10" borderId="0" xfId="22" applyNumberFormat="1" applyFont="1" applyFill="1" applyBorder="1" applyAlignment="1" applyProtection="1">
      <alignment horizontal="center" vertical="center"/>
      <protection hidden="1"/>
    </xf>
    <xf numFmtId="173" fontId="13" fillId="6" borderId="52" xfId="22" applyNumberFormat="1" applyFont="1" applyFill="1" applyBorder="1" applyAlignment="1" applyProtection="1">
      <alignment horizontal="right" vertical="center"/>
      <protection hidden="1"/>
    </xf>
    <xf numFmtId="173" fontId="13" fillId="6" borderId="52" xfId="22" applyNumberFormat="1" applyFont="1" applyFill="1" applyBorder="1" applyAlignment="1" applyProtection="1">
      <alignment horizontal="right" wrapText="1"/>
      <protection hidden="1"/>
    </xf>
    <xf numFmtId="173" fontId="13" fillId="6" borderId="52" xfId="22" applyNumberFormat="1" applyFont="1" applyFill="1" applyBorder="1" applyAlignment="1" applyProtection="1">
      <alignment horizontal="right" vertical="center" wrapText="1"/>
      <protection hidden="1"/>
    </xf>
    <xf numFmtId="173" fontId="13" fillId="6" borderId="55" xfId="22" applyNumberFormat="1" applyFont="1" applyFill="1" applyBorder="1" applyAlignment="1" applyProtection="1">
      <alignment horizontal="right" vertical="center" wrapText="1"/>
      <protection hidden="1"/>
    </xf>
    <xf numFmtId="173" fontId="16" fillId="9" borderId="52" xfId="17" applyNumberFormat="1" applyFont="1" applyFill="1" applyBorder="1" applyAlignment="1" applyProtection="1">
      <alignment horizontal="center" vertical="center" wrapText="1"/>
      <protection hidden="1"/>
    </xf>
    <xf numFmtId="4" fontId="13" fillId="9" borderId="52" xfId="2" applyNumberFormat="1" applyFont="1" applyFill="1" applyBorder="1" applyAlignment="1" applyProtection="1">
      <alignment horizontal="center" vertical="center" wrapText="1"/>
      <protection hidden="1"/>
    </xf>
    <xf numFmtId="4" fontId="13" fillId="8" borderId="52" xfId="2" applyNumberFormat="1" applyFont="1" applyFill="1" applyBorder="1" applyAlignment="1" applyProtection="1">
      <alignment horizontal="center" vertical="center" wrapText="1"/>
      <protection hidden="1"/>
    </xf>
    <xf numFmtId="4" fontId="16" fillId="10" borderId="52" xfId="17" applyNumberFormat="1" applyFont="1" applyFill="1" applyBorder="1" applyAlignment="1" applyProtection="1">
      <alignment horizontal="center" vertical="center" wrapText="1"/>
      <protection locked="0" hidden="1"/>
    </xf>
    <xf numFmtId="0" fontId="40" fillId="9" borderId="50" xfId="0" applyFont="1" applyFill="1" applyBorder="1" applyAlignment="1" applyProtection="1">
      <alignment vertical="center"/>
      <protection hidden="1"/>
    </xf>
    <xf numFmtId="0" fontId="40" fillId="9" borderId="49" xfId="0" applyFont="1" applyFill="1" applyBorder="1" applyAlignment="1" applyProtection="1">
      <alignment vertical="center"/>
      <protection hidden="1"/>
    </xf>
    <xf numFmtId="0" fontId="40" fillId="9" borderId="53" xfId="0" applyFont="1" applyFill="1" applyBorder="1" applyAlignment="1" applyProtection="1">
      <alignment vertical="center"/>
      <protection hidden="1"/>
    </xf>
    <xf numFmtId="10" fontId="23" fillId="4" borderId="52" xfId="0" applyNumberFormat="1" applyFont="1" applyFill="1" applyBorder="1" applyAlignment="1" applyProtection="1">
      <alignment horizontal="center" vertical="center"/>
      <protection locked="0" hidden="1"/>
    </xf>
    <xf numFmtId="10" fontId="21" fillId="6" borderId="52" xfId="18" applyNumberFormat="1" applyFont="1" applyFill="1" applyBorder="1" applyAlignment="1" applyProtection="1">
      <alignment horizontal="center" vertical="center"/>
      <protection locked="0" hidden="1"/>
    </xf>
    <xf numFmtId="3" fontId="23" fillId="4" borderId="52" xfId="0" applyNumberFormat="1" applyFont="1" applyFill="1" applyBorder="1" applyAlignment="1" applyProtection="1">
      <alignment horizontal="center" vertical="center"/>
      <protection locked="0" hidden="1"/>
    </xf>
    <xf numFmtId="174" fontId="21" fillId="7" borderId="52" xfId="2" applyNumberFormat="1" applyFont="1" applyFill="1" applyBorder="1" applyAlignment="1" applyProtection="1">
      <alignment vertical="center"/>
      <protection hidden="1"/>
    </xf>
    <xf numFmtId="0" fontId="41" fillId="4" borderId="19" xfId="0" applyFont="1" applyFill="1" applyBorder="1" applyAlignment="1" applyProtection="1">
      <alignment horizontal="right" vertical="center"/>
      <protection locked="0"/>
    </xf>
    <xf numFmtId="3" fontId="41" fillId="4" borderId="19" xfId="0" applyNumberFormat="1" applyFont="1" applyFill="1" applyBorder="1" applyAlignment="1" applyProtection="1">
      <alignment horizontal="right" vertical="center"/>
      <protection locked="0"/>
    </xf>
    <xf numFmtId="10" fontId="21" fillId="4" borderId="19" xfId="0" applyNumberFormat="1" applyFont="1" applyFill="1" applyBorder="1" applyAlignment="1" applyProtection="1">
      <alignment horizontal="center" vertical="center"/>
      <protection locked="0" hidden="1"/>
    </xf>
    <xf numFmtId="164" fontId="42" fillId="2" borderId="36" xfId="2" applyFont="1" applyFill="1" applyBorder="1" applyAlignment="1" applyProtection="1">
      <alignment horizontal="left" vertical="center"/>
      <protection hidden="1"/>
    </xf>
    <xf numFmtId="0" fontId="20" fillId="27" borderId="0" xfId="0" applyFont="1" applyFill="1" applyBorder="1" applyAlignment="1" applyProtection="1">
      <alignment horizontal="center"/>
      <protection hidden="1"/>
    </xf>
    <xf numFmtId="3" fontId="20" fillId="27" borderId="0" xfId="0" applyNumberFormat="1" applyFont="1" applyFill="1" applyBorder="1" applyAlignment="1" applyProtection="1">
      <alignment horizontal="left" vertical="center"/>
      <protection hidden="1"/>
    </xf>
    <xf numFmtId="3" fontId="20" fillId="27" borderId="19" xfId="0" applyNumberFormat="1" applyFont="1" applyFill="1" applyBorder="1" applyAlignment="1" applyProtection="1">
      <alignment horizontal="left" vertical="center"/>
      <protection hidden="1"/>
    </xf>
    <xf numFmtId="0" fontId="22" fillId="27" borderId="17" xfId="0" applyFont="1" applyFill="1" applyBorder="1" applyAlignment="1" applyProtection="1">
      <alignment horizontal="left" vertical="center"/>
      <protection hidden="1"/>
    </xf>
    <xf numFmtId="0" fontId="11" fillId="0" borderId="0" xfId="0" applyFont="1" applyAlignment="1" applyProtection="1">
      <alignment horizontal="left" vertical="top" wrapText="1"/>
      <protection hidden="1"/>
    </xf>
    <xf numFmtId="0" fontId="11" fillId="10" borderId="50" xfId="0" applyFont="1" applyFill="1" applyBorder="1" applyAlignment="1" applyProtection="1">
      <alignment horizontal="left" vertical="center" indent="1"/>
      <protection hidden="1"/>
    </xf>
    <xf numFmtId="0" fontId="11" fillId="10" borderId="49" xfId="0" applyFont="1" applyFill="1" applyBorder="1" applyAlignment="1" applyProtection="1">
      <alignment horizontal="left" vertical="center" indent="1"/>
      <protection hidden="1"/>
    </xf>
    <xf numFmtId="0" fontId="11" fillId="10" borderId="47" xfId="0" applyFont="1" applyFill="1" applyBorder="1" applyAlignment="1" applyProtection="1">
      <alignment horizontal="left" vertical="center" indent="1"/>
      <protection hidden="1"/>
    </xf>
    <xf numFmtId="0" fontId="11" fillId="10" borderId="48" xfId="0" applyFont="1" applyFill="1" applyBorder="1" applyAlignment="1" applyProtection="1">
      <alignment horizontal="left" vertical="center" indent="1"/>
      <protection hidden="1"/>
    </xf>
    <xf numFmtId="0" fontId="7" fillId="10" borderId="51" xfId="0" applyFont="1" applyFill="1" applyBorder="1" applyAlignment="1" applyProtection="1">
      <alignment horizontal="left" vertical="center" indent="1"/>
      <protection hidden="1"/>
    </xf>
    <xf numFmtId="0" fontId="7" fillId="10" borderId="47" xfId="0" applyFont="1" applyFill="1" applyBorder="1" applyAlignment="1" applyProtection="1">
      <alignment horizontal="left" vertical="center" indent="1"/>
      <protection hidden="1"/>
    </xf>
    <xf numFmtId="0" fontId="7" fillId="10" borderId="48" xfId="0" applyFont="1" applyFill="1" applyBorder="1" applyAlignment="1" applyProtection="1">
      <alignment horizontal="left" vertical="center" indent="1"/>
      <protection hidden="1"/>
    </xf>
    <xf numFmtId="0" fontId="8" fillId="20" borderId="45" xfId="0" applyFont="1" applyFill="1" applyBorder="1" applyAlignment="1" applyProtection="1">
      <alignment horizontal="left" vertical="center"/>
      <protection hidden="1"/>
    </xf>
    <xf numFmtId="0" fontId="8" fillId="20" borderId="46" xfId="0" applyFont="1" applyFill="1" applyBorder="1" applyAlignment="1" applyProtection="1">
      <alignment horizontal="left" vertical="center"/>
      <protection hidden="1"/>
    </xf>
    <xf numFmtId="0" fontId="8" fillId="21" borderId="46" xfId="0" applyFont="1" applyFill="1" applyBorder="1" applyAlignment="1" applyProtection="1">
      <alignment horizontal="left" vertical="center"/>
      <protection hidden="1"/>
    </xf>
    <xf numFmtId="0" fontId="8" fillId="21" borderId="47" xfId="0" applyFont="1" applyFill="1" applyBorder="1" applyAlignment="1" applyProtection="1">
      <alignment horizontal="left" vertical="center"/>
      <protection hidden="1"/>
    </xf>
    <xf numFmtId="0" fontId="8" fillId="21" borderId="48" xfId="0" applyFont="1" applyFill="1" applyBorder="1" applyAlignment="1" applyProtection="1">
      <alignment horizontal="left" vertical="center"/>
      <protection hidden="1"/>
    </xf>
    <xf numFmtId="0" fontId="7" fillId="15" borderId="51" xfId="0" applyFont="1" applyFill="1" applyBorder="1" applyAlignment="1" applyProtection="1">
      <alignment horizontal="left" vertical="center"/>
      <protection hidden="1"/>
    </xf>
    <xf numFmtId="0" fontId="7" fillId="15" borderId="47" xfId="0" applyFont="1" applyFill="1" applyBorder="1" applyAlignment="1" applyProtection="1">
      <alignment horizontal="left" vertical="center"/>
      <protection hidden="1"/>
    </xf>
    <xf numFmtId="0" fontId="7" fillId="15" borderId="48" xfId="0" applyFont="1" applyFill="1" applyBorder="1" applyAlignment="1" applyProtection="1">
      <alignment horizontal="left" vertical="center"/>
      <protection hidden="1"/>
    </xf>
    <xf numFmtId="0" fontId="10" fillId="0" borderId="49" xfId="0" applyFont="1" applyFill="1" applyBorder="1" applyAlignment="1" applyProtection="1">
      <alignment horizontal="left"/>
      <protection hidden="1"/>
    </xf>
    <xf numFmtId="0" fontId="12" fillId="7" borderId="51" xfId="0" applyFont="1" applyFill="1" applyBorder="1" applyAlignment="1" applyProtection="1">
      <alignment vertical="center"/>
      <protection hidden="1"/>
    </xf>
    <xf numFmtId="0" fontId="12" fillId="7" borderId="47" xfId="0" applyFont="1" applyFill="1" applyBorder="1" applyAlignment="1" applyProtection="1">
      <alignment vertical="center"/>
      <protection hidden="1"/>
    </xf>
    <xf numFmtId="0" fontId="7" fillId="7" borderId="51" xfId="0" applyFont="1" applyFill="1" applyBorder="1" applyAlignment="1" applyProtection="1">
      <alignment horizontal="left" vertical="center" wrapText="1"/>
      <protection hidden="1"/>
    </xf>
    <xf numFmtId="0" fontId="7" fillId="7" borderId="47" xfId="0" applyFont="1" applyFill="1" applyBorder="1" applyAlignment="1" applyProtection="1">
      <alignment horizontal="left" vertical="center" wrapText="1"/>
      <protection hidden="1"/>
    </xf>
    <xf numFmtId="0" fontId="7" fillId="7" borderId="48" xfId="0" applyFont="1" applyFill="1" applyBorder="1" applyAlignment="1" applyProtection="1">
      <alignment horizontal="left" vertical="center" wrapText="1"/>
      <protection hidden="1"/>
    </xf>
    <xf numFmtId="0" fontId="15" fillId="20" borderId="50" xfId="0" applyFont="1" applyFill="1" applyBorder="1" applyAlignment="1" applyProtection="1">
      <alignment horizontal="left" vertical="center"/>
      <protection hidden="1"/>
    </xf>
    <xf numFmtId="0" fontId="15" fillId="20" borderId="49" xfId="0" applyFont="1" applyFill="1" applyBorder="1" applyAlignment="1" applyProtection="1">
      <alignment horizontal="left" vertical="center"/>
      <protection hidden="1"/>
    </xf>
    <xf numFmtId="0" fontId="15" fillId="20" borderId="53" xfId="0" applyFont="1" applyFill="1" applyBorder="1" applyAlignment="1" applyProtection="1">
      <alignment horizontal="left" vertical="center"/>
      <protection hidden="1"/>
    </xf>
    <xf numFmtId="0" fontId="13" fillId="0" borderId="51" xfId="0" applyFont="1" applyFill="1" applyBorder="1" applyAlignment="1" applyProtection="1">
      <alignment horizontal="left" vertical="center"/>
      <protection hidden="1"/>
    </xf>
    <xf numFmtId="0" fontId="13" fillId="0" borderId="47" xfId="0" applyFont="1" applyFill="1" applyBorder="1" applyAlignment="1" applyProtection="1">
      <alignment horizontal="left" vertical="center"/>
      <protection hidden="1"/>
    </xf>
    <xf numFmtId="0" fontId="13" fillId="0" borderId="48" xfId="0" applyFont="1" applyFill="1" applyBorder="1" applyAlignment="1" applyProtection="1">
      <alignment horizontal="left" vertical="center"/>
      <protection hidden="1"/>
    </xf>
    <xf numFmtId="0" fontId="13" fillId="9" borderId="51" xfId="0" applyFont="1" applyFill="1" applyBorder="1" applyAlignment="1" applyProtection="1">
      <alignment horizontal="left" vertical="center"/>
      <protection hidden="1"/>
    </xf>
    <xf numFmtId="0" fontId="13" fillId="9" borderId="47" xfId="0" applyFont="1" applyFill="1" applyBorder="1" applyAlignment="1" applyProtection="1">
      <alignment horizontal="left" vertical="center"/>
      <protection hidden="1"/>
    </xf>
    <xf numFmtId="0" fontId="13" fillId="9" borderId="48" xfId="0" applyFont="1" applyFill="1" applyBorder="1" applyAlignment="1" applyProtection="1">
      <alignment horizontal="left" vertical="center"/>
      <protection hidden="1"/>
    </xf>
    <xf numFmtId="164" fontId="9" fillId="7" borderId="51" xfId="2" applyFont="1" applyFill="1" applyBorder="1" applyAlignment="1" applyProtection="1">
      <alignment horizontal="center" vertical="center"/>
      <protection hidden="1"/>
    </xf>
    <xf numFmtId="164" fontId="9" fillId="7" borderId="47" xfId="2" applyFont="1" applyFill="1" applyBorder="1" applyAlignment="1" applyProtection="1">
      <alignment horizontal="center" vertical="center"/>
      <protection hidden="1"/>
    </xf>
    <xf numFmtId="164" fontId="9" fillId="7" borderId="48" xfId="2" applyFont="1" applyFill="1" applyBorder="1" applyAlignment="1" applyProtection="1">
      <alignment horizontal="center" vertical="center"/>
      <protection hidden="1"/>
    </xf>
    <xf numFmtId="9" fontId="16" fillId="10" borderId="51" xfId="18" applyNumberFormat="1" applyFont="1" applyFill="1" applyBorder="1" applyAlignment="1" applyProtection="1">
      <alignment horizontal="left" vertical="center"/>
      <protection locked="0" hidden="1"/>
    </xf>
    <xf numFmtId="9" fontId="16" fillId="10" borderId="47" xfId="18" applyNumberFormat="1" applyFont="1" applyFill="1" applyBorder="1" applyAlignment="1" applyProtection="1">
      <alignment horizontal="left" vertical="center"/>
      <protection locked="0" hidden="1"/>
    </xf>
    <xf numFmtId="9" fontId="16" fillId="10" borderId="48" xfId="18" applyNumberFormat="1" applyFont="1" applyFill="1" applyBorder="1" applyAlignment="1" applyProtection="1">
      <alignment horizontal="left" vertical="center"/>
      <protection locked="0" hidden="1"/>
    </xf>
    <xf numFmtId="0" fontId="16" fillId="10" borderId="51" xfId="17" applyFont="1" applyFill="1" applyBorder="1" applyAlignment="1" applyProtection="1">
      <alignment horizontal="left" vertical="center"/>
      <protection locked="0" hidden="1"/>
    </xf>
    <xf numFmtId="0" fontId="16" fillId="10" borderId="48" xfId="17" applyFont="1" applyFill="1" applyBorder="1" applyAlignment="1" applyProtection="1">
      <alignment horizontal="left" vertical="center"/>
      <protection locked="0" hidden="1"/>
    </xf>
    <xf numFmtId="14" fontId="16" fillId="10" borderId="51" xfId="18" applyNumberFormat="1" applyFont="1" applyFill="1" applyBorder="1" applyAlignment="1" applyProtection="1">
      <alignment horizontal="left" vertical="center" wrapText="1"/>
      <protection locked="0" hidden="1"/>
    </xf>
    <xf numFmtId="14" fontId="16" fillId="10" borderId="47" xfId="18" applyNumberFormat="1" applyFont="1" applyFill="1" applyBorder="1" applyAlignment="1" applyProtection="1">
      <alignment horizontal="left" vertical="center" wrapText="1"/>
      <protection locked="0" hidden="1"/>
    </xf>
    <xf numFmtId="14" fontId="16" fillId="10" borderId="48" xfId="18" applyNumberFormat="1" applyFont="1" applyFill="1" applyBorder="1" applyAlignment="1" applyProtection="1">
      <alignment horizontal="left" vertical="center" wrapText="1"/>
      <protection locked="0" hidden="1"/>
    </xf>
    <xf numFmtId="0" fontId="16" fillId="10" borderId="51" xfId="0" applyFont="1" applyFill="1" applyBorder="1" applyAlignment="1" applyProtection="1">
      <alignment horizontal="left" vertical="center"/>
      <protection locked="0" hidden="1"/>
    </xf>
    <xf numFmtId="0" fontId="16" fillId="10" borderId="47" xfId="0" applyFont="1" applyFill="1" applyBorder="1" applyAlignment="1" applyProtection="1">
      <alignment horizontal="left" vertical="center"/>
      <protection locked="0" hidden="1"/>
    </xf>
    <xf numFmtId="0" fontId="16" fillId="10" borderId="48" xfId="0" applyFont="1" applyFill="1" applyBorder="1" applyAlignment="1" applyProtection="1">
      <alignment horizontal="left" vertical="center"/>
      <protection locked="0" hidden="1"/>
    </xf>
    <xf numFmtId="0" fontId="20" fillId="4" borderId="48" xfId="0" applyFont="1" applyFill="1" applyBorder="1" applyAlignment="1" applyProtection="1">
      <alignment horizontal="center" vertical="center"/>
      <protection locked="0" hidden="1"/>
    </xf>
    <xf numFmtId="0" fontId="20" fillId="4" borderId="52" xfId="0" applyFont="1" applyFill="1" applyBorder="1" applyAlignment="1" applyProtection="1">
      <alignment horizontal="center" vertical="center"/>
      <protection locked="0" hidden="1"/>
    </xf>
    <xf numFmtId="3" fontId="22" fillId="27" borderId="47" xfId="0" applyNumberFormat="1" applyFont="1" applyFill="1" applyBorder="1" applyAlignment="1" applyProtection="1">
      <alignment horizontal="center" vertical="center"/>
      <protection hidden="1"/>
    </xf>
    <xf numFmtId="3" fontId="22" fillId="27" borderId="48" xfId="0" applyNumberFormat="1" applyFont="1" applyFill="1" applyBorder="1" applyAlignment="1" applyProtection="1">
      <alignment horizontal="center" vertical="center"/>
      <protection hidden="1"/>
    </xf>
    <xf numFmtId="0" fontId="15" fillId="20" borderId="50" xfId="0" applyFont="1" applyFill="1" applyBorder="1" applyAlignment="1" applyProtection="1">
      <alignment horizontal="center" vertical="center"/>
      <protection hidden="1"/>
    </xf>
    <xf numFmtId="0" fontId="15" fillId="20" borderId="49" xfId="0" applyFont="1" applyFill="1" applyBorder="1" applyAlignment="1" applyProtection="1">
      <alignment horizontal="center" vertical="center"/>
      <protection hidden="1"/>
    </xf>
    <xf numFmtId="3" fontId="21" fillId="9" borderId="51" xfId="0" quotePrefix="1" applyNumberFormat="1" applyFont="1" applyFill="1" applyBorder="1" applyAlignment="1" applyProtection="1">
      <alignment horizontal="center" vertical="center"/>
      <protection hidden="1"/>
    </xf>
    <xf numFmtId="3" fontId="21" fillId="9" borderId="47" xfId="0" quotePrefix="1" applyNumberFormat="1" applyFont="1" applyFill="1" applyBorder="1" applyAlignment="1" applyProtection="1">
      <alignment horizontal="center" vertical="center"/>
      <protection hidden="1"/>
    </xf>
    <xf numFmtId="3" fontId="21" fillId="9" borderId="48" xfId="0" quotePrefix="1" applyNumberFormat="1" applyFont="1" applyFill="1" applyBorder="1" applyAlignment="1" applyProtection="1">
      <alignment horizontal="center" vertical="center"/>
      <protection hidden="1"/>
    </xf>
    <xf numFmtId="0" fontId="20" fillId="4" borderId="51" xfId="0" applyFont="1" applyFill="1" applyBorder="1" applyAlignment="1" applyProtection="1">
      <alignment horizontal="center" vertical="center"/>
      <protection locked="0" hidden="1"/>
    </xf>
    <xf numFmtId="0" fontId="20" fillId="4" borderId="47" xfId="0" applyFont="1" applyFill="1" applyBorder="1" applyAlignment="1" applyProtection="1">
      <alignment horizontal="center" vertical="center"/>
      <protection locked="0" hidden="1"/>
    </xf>
    <xf numFmtId="0" fontId="40" fillId="7" borderId="50" xfId="0" applyFont="1" applyFill="1" applyBorder="1" applyAlignment="1" applyProtection="1">
      <alignment horizontal="left" vertical="center"/>
      <protection hidden="1"/>
    </xf>
    <xf numFmtId="0" fontId="40" fillId="7" borderId="49" xfId="0" applyFont="1" applyFill="1" applyBorder="1" applyAlignment="1" applyProtection="1">
      <alignment horizontal="left" vertical="center"/>
      <protection hidden="1"/>
    </xf>
    <xf numFmtId="0" fontId="40" fillId="7" borderId="53" xfId="0" applyFont="1" applyFill="1" applyBorder="1" applyAlignment="1" applyProtection="1">
      <alignment horizontal="left" vertical="center"/>
      <protection hidden="1"/>
    </xf>
    <xf numFmtId="0" fontId="40" fillId="9" borderId="50" xfId="0" applyFont="1" applyFill="1" applyBorder="1" applyAlignment="1" applyProtection="1">
      <alignment horizontal="left" vertical="center"/>
      <protection hidden="1"/>
    </xf>
    <xf numFmtId="0" fontId="40" fillId="9" borderId="49" xfId="0" applyFont="1" applyFill="1" applyBorder="1" applyAlignment="1" applyProtection="1">
      <alignment horizontal="left" vertical="center"/>
      <protection hidden="1"/>
    </xf>
    <xf numFmtId="0" fontId="40" fillId="9" borderId="53" xfId="0" applyFont="1" applyFill="1" applyBorder="1" applyAlignment="1" applyProtection="1">
      <alignment horizontal="left" vertical="center"/>
      <protection hidden="1"/>
    </xf>
    <xf numFmtId="0" fontId="16" fillId="4" borderId="0" xfId="0" applyFont="1" applyFill="1" applyBorder="1" applyAlignment="1" applyProtection="1">
      <alignment horizontal="left"/>
      <protection hidden="1"/>
    </xf>
    <xf numFmtId="0" fontId="16" fillId="2" borderId="0" xfId="0" applyFont="1" applyFill="1" applyBorder="1" applyAlignment="1" applyProtection="1">
      <alignment horizontal="left"/>
      <protection hidden="1"/>
    </xf>
    <xf numFmtId="0" fontId="16" fillId="5" borderId="0" xfId="0" applyFont="1" applyFill="1" applyBorder="1" applyAlignment="1" applyProtection="1">
      <alignment horizontal="left" vertical="center"/>
      <protection hidden="1"/>
    </xf>
    <xf numFmtId="0" fontId="20" fillId="4" borderId="43" xfId="0" applyFont="1" applyFill="1" applyBorder="1" applyAlignment="1" applyProtection="1">
      <alignment horizontal="center" vertical="center"/>
      <protection locked="0" hidden="1"/>
    </xf>
    <xf numFmtId="0" fontId="20" fillId="4" borderId="42" xfId="0" applyFont="1" applyFill="1" applyBorder="1" applyAlignment="1" applyProtection="1">
      <alignment horizontal="center" vertical="center"/>
      <protection locked="0" hidden="1"/>
    </xf>
    <xf numFmtId="0" fontId="20" fillId="4" borderId="41" xfId="0" applyFont="1" applyFill="1" applyBorder="1" applyAlignment="1" applyProtection="1">
      <alignment horizontal="center" vertical="center"/>
      <protection locked="0" hidden="1"/>
    </xf>
    <xf numFmtId="0" fontId="21" fillId="2" borderId="18" xfId="0" applyFont="1" applyFill="1" applyBorder="1" applyAlignment="1" applyProtection="1">
      <alignment horizontal="center" vertical="center" wrapText="1"/>
      <protection hidden="1"/>
    </xf>
    <xf numFmtId="0" fontId="21" fillId="2" borderId="58" xfId="0" applyFont="1" applyFill="1" applyBorder="1" applyAlignment="1" applyProtection="1">
      <alignment horizontal="center" vertical="center" wrapText="1"/>
      <protection hidden="1"/>
    </xf>
    <xf numFmtId="0" fontId="16" fillId="4" borderId="46" xfId="0" applyFont="1" applyFill="1" applyBorder="1" applyAlignment="1" applyProtection="1">
      <alignment horizontal="center" vertical="center"/>
      <protection hidden="1"/>
    </xf>
    <xf numFmtId="0" fontId="21" fillId="2" borderId="0" xfId="0" applyFont="1" applyFill="1" applyBorder="1" applyAlignment="1" applyProtection="1">
      <alignment horizontal="left" vertical="center"/>
      <protection hidden="1"/>
    </xf>
    <xf numFmtId="9" fontId="21" fillId="2" borderId="0" xfId="18" applyNumberFormat="1" applyFont="1" applyFill="1" applyBorder="1" applyAlignment="1" applyProtection="1">
      <alignment horizontal="left" vertical="center"/>
      <protection hidden="1"/>
    </xf>
    <xf numFmtId="9" fontId="21" fillId="2" borderId="61" xfId="18" applyNumberFormat="1" applyFont="1" applyFill="1" applyBorder="1" applyAlignment="1" applyProtection="1">
      <alignment horizontal="left" vertical="center"/>
      <protection hidden="1"/>
    </xf>
    <xf numFmtId="3" fontId="21" fillId="2" borderId="22" xfId="0" applyNumberFormat="1" applyFont="1" applyFill="1" applyBorder="1" applyAlignment="1" applyProtection="1">
      <alignment horizontal="center" vertical="center" wrapText="1"/>
      <protection hidden="1"/>
    </xf>
    <xf numFmtId="3" fontId="21" fillId="2" borderId="23" xfId="0" applyNumberFormat="1" applyFont="1" applyFill="1" applyBorder="1" applyAlignment="1" applyProtection="1">
      <alignment horizontal="center" vertical="center" wrapText="1"/>
      <protection hidden="1"/>
    </xf>
    <xf numFmtId="10" fontId="21" fillId="6" borderId="19" xfId="18" applyNumberFormat="1" applyFont="1" applyFill="1" applyBorder="1" applyAlignment="1" applyProtection="1">
      <alignment horizontal="center" vertical="center"/>
      <protection locked="0" hidden="1"/>
    </xf>
  </cellXfs>
  <cellStyles count="55">
    <cellStyle name="Comma" xfId="1" builtinId="3"/>
    <cellStyle name="Comma [0]" xfId="2" builtinId="6"/>
    <cellStyle name="Comma [0] 2" xfId="3"/>
    <cellStyle name="Comma [0] 2 2" xfId="4"/>
    <cellStyle name="Comma [0] 2 2 2" xfId="41"/>
    <cellStyle name="Comma [0] 2 2 3" xfId="26"/>
    <cellStyle name="Comma [0] 2 3" xfId="40"/>
    <cellStyle name="Comma [0] 2 4" xfId="25"/>
    <cellStyle name="Comma [0] 3" xfId="5"/>
    <cellStyle name="Comma [0] 4" xfId="39"/>
    <cellStyle name="Comma [0] 5" xfId="24"/>
    <cellStyle name="Comma [0] 6" xfId="54"/>
    <cellStyle name="Comma 2" xfId="6"/>
    <cellStyle name="Comma 2 2" xfId="7"/>
    <cellStyle name="Comma 2 2 2" xfId="43"/>
    <cellStyle name="Comma 2 2 3" xfId="28"/>
    <cellStyle name="Comma 2 3" xfId="42"/>
    <cellStyle name="Comma 2 4" xfId="27"/>
    <cellStyle name="Comma 3" xfId="8"/>
    <cellStyle name="Comma 3 2" xfId="44"/>
    <cellStyle name="Comma 3 3" xfId="29"/>
    <cellStyle name="Comma 4" xfId="9"/>
    <cellStyle name="Comma 4 2" xfId="45"/>
    <cellStyle name="Comma 4 3" xfId="30"/>
    <cellStyle name="Comma 5" xfId="10"/>
    <cellStyle name="Comma 6" xfId="38"/>
    <cellStyle name="Comma 7" xfId="52"/>
    <cellStyle name="Currency [0] 2" xfId="11"/>
    <cellStyle name="Currency [0] 2 2" xfId="12"/>
    <cellStyle name="Currency [0] 2 2 2" xfId="46"/>
    <cellStyle name="Currency [0] 2 2 3" xfId="31"/>
    <cellStyle name="Normal" xfId="0" builtinId="0"/>
    <cellStyle name="Normal 2" xfId="13"/>
    <cellStyle name="Normal 2 2" xfId="14"/>
    <cellStyle name="Normal 2 2 2" xfId="53"/>
    <cellStyle name="Normal 2 3" xfId="47"/>
    <cellStyle name="Normal 2 4" xfId="32"/>
    <cellStyle name="Normal 3" xfId="15"/>
    <cellStyle name="Normal 4" xfId="16"/>
    <cellStyle name="Normal 4 2" xfId="48"/>
    <cellStyle name="Normal 4 3" xfId="33"/>
    <cellStyle name="Normal 5" xfId="37"/>
    <cellStyle name="Normal 6" xfId="23"/>
    <cellStyle name="Normal_BRIEFING SPEC" xfId="17"/>
    <cellStyle name="Percent" xfId="18" builtinId="5"/>
    <cellStyle name="Percent 2" xfId="19"/>
    <cellStyle name="Percent 2 2" xfId="20"/>
    <cellStyle name="Percent 2 2 2" xfId="51"/>
    <cellStyle name="Percent 2 2 3" xfId="36"/>
    <cellStyle name="Percent 2 3" xfId="50"/>
    <cellStyle name="Percent 2 4" xfId="35"/>
    <cellStyle name="Percent 3" xfId="21"/>
    <cellStyle name="Percent 3 2" xfId="22"/>
    <cellStyle name="Percent 4" xfId="49"/>
    <cellStyle name="Percent 5" xfId="34"/>
  </cellStyles>
  <dxfs count="9">
    <dxf>
      <font>
        <b val="0"/>
        <i val="0"/>
        <strike val="0"/>
        <condense val="0"/>
        <extend val="0"/>
        <outline val="0"/>
        <shadow val="0"/>
        <u val="none"/>
        <vertAlign val="baseline"/>
        <sz val="12"/>
        <color rgb="FFFF0000"/>
        <name val="Calibri"/>
        <scheme val="minor"/>
      </font>
      <numFmt numFmtId="172" formatCode="#,##0.000"/>
      <fill>
        <patternFill patternType="solid">
          <fgColor indexed="64"/>
          <bgColor theme="0"/>
        </patternFill>
      </fill>
      <alignment horizontal="center" vertical="center" textRotation="0" wrapText="1" indent="0" justifyLastLine="0" shrinkToFit="0" readingOrder="0"/>
      <border diagonalUp="0" diagonalDown="0" outline="0">
        <left style="thin">
          <color theme="0" tint="-0.249977111117893"/>
        </left>
        <right/>
        <top style="thin">
          <color theme="0" tint="-0.249977111117893"/>
        </top>
        <bottom style="thin">
          <color theme="0" tint="-0.249977111117893"/>
        </bottom>
      </border>
      <protection locked="1" hidden="1"/>
    </dxf>
    <dxf>
      <font>
        <b val="0"/>
        <i val="0"/>
        <strike val="0"/>
        <condense val="0"/>
        <extend val="0"/>
        <outline val="0"/>
        <shadow val="0"/>
        <u val="none"/>
        <vertAlign val="baseline"/>
        <sz val="12"/>
        <color rgb="FFFF0000"/>
        <name val="Calibri"/>
        <scheme val="minor"/>
      </font>
      <numFmt numFmtId="172" formatCode="#,##0.000"/>
      <fill>
        <patternFill patternType="solid">
          <fgColor indexed="64"/>
          <bgColor theme="0"/>
        </patternFill>
      </fill>
      <alignment horizontal="right" vertical="center" textRotation="0" wrapText="1" indent="0" justifyLastLine="0" shrinkToFit="0" readingOrder="0"/>
      <border diagonalUp="0" diagonalDown="0" outline="0">
        <left/>
        <right style="thin">
          <color theme="0" tint="-0.249977111117893"/>
        </right>
        <top style="thin">
          <color theme="0" tint="-0.249977111117893"/>
        </top>
        <bottom style="thin">
          <color theme="0" tint="-0.249977111117893"/>
        </bottom>
      </border>
      <protection locked="1" hidden="1"/>
    </dxf>
    <dxf>
      <font>
        <b val="0"/>
        <i val="0"/>
        <strike val="0"/>
        <condense val="0"/>
        <extend val="0"/>
        <outline val="0"/>
        <shadow val="0"/>
        <u val="none"/>
        <vertAlign val="baseline"/>
        <sz val="12"/>
        <color rgb="FFFF0000"/>
        <name val="Calibri"/>
        <scheme val="minor"/>
      </font>
      <numFmt numFmtId="172" formatCode="#,##0.000"/>
      <fill>
        <patternFill patternType="solid">
          <fgColor indexed="64"/>
          <bgColor theme="0"/>
        </patternFill>
      </fill>
      <alignment horizontal="right"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1" hidden="1"/>
    </dxf>
    <dxf>
      <font>
        <b val="0"/>
        <i val="0"/>
        <strike val="0"/>
        <condense val="0"/>
        <extend val="0"/>
        <outline val="0"/>
        <shadow val="0"/>
        <u val="none"/>
        <vertAlign val="baseline"/>
        <sz val="12"/>
        <color auto="1"/>
        <name val="Calibri"/>
        <scheme val="minor"/>
      </font>
      <numFmt numFmtId="173" formatCode="#,##0.0000000"/>
      <fill>
        <patternFill patternType="solid">
          <fgColor indexed="64"/>
          <bgColor rgb="FFFFFF99"/>
        </patternFill>
      </fill>
      <alignment horizontal="right"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protection locked="1" hidden="1"/>
    </dxf>
    <dxf>
      <font>
        <b val="0"/>
        <i val="0"/>
        <strike val="0"/>
        <condense val="0"/>
        <extend val="0"/>
        <outline val="0"/>
        <shadow val="0"/>
        <u val="none"/>
        <vertAlign val="baseline"/>
        <sz val="12"/>
        <color auto="1"/>
        <name val="Calibri"/>
        <scheme val="minor"/>
      </font>
      <numFmt numFmtId="168" formatCode="_(* #,##0_);_(* \(#,##0\);_(* &quot;-&quot;??_);_(@_)"/>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protection locked="1" hidden="1"/>
    </dxf>
    <dxf>
      <font>
        <b val="0"/>
        <i val="0"/>
        <strike val="0"/>
        <condense val="0"/>
        <extend val="0"/>
        <outline val="0"/>
        <shadow val="0"/>
        <u val="none"/>
        <vertAlign val="baseline"/>
        <sz val="12"/>
        <color auto="1"/>
        <name val="Calibri"/>
        <scheme val="minor"/>
      </font>
      <fill>
        <patternFill patternType="solid">
          <fgColor indexed="64"/>
          <bgColor theme="0" tint="-4.9989318521683403E-2"/>
        </patternFill>
      </fill>
      <alignment horizontal="left"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protection locked="1" hidden="1"/>
    </dxf>
    <dxf>
      <border outline="0">
        <bottom style="thin">
          <color theme="0" tint="-0.249977111117893"/>
        </bottom>
      </border>
    </dxf>
    <dxf>
      <protection locked="1" hidden="1"/>
    </dxf>
    <dxf>
      <font>
        <b/>
        <i val="0"/>
        <strike val="0"/>
        <condense val="0"/>
        <extend val="0"/>
        <outline val="0"/>
        <shadow val="0"/>
        <u val="none"/>
        <vertAlign val="baseline"/>
        <sz val="10"/>
        <color theme="0"/>
        <name val="Calibri"/>
        <scheme val="minor"/>
      </font>
      <fill>
        <patternFill patternType="solid">
          <fgColor indexed="64"/>
          <bgColor theme="1" tint="0.34998626667073579"/>
        </patternFill>
      </fill>
      <alignment horizontal="left" vertical="center" textRotation="0" wrapText="0" indent="0" justifyLastLine="0" shrinkToFit="0" readingOrder="0"/>
      <protection locked="1" hidden="1"/>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CCFFCC"/>
      <color rgb="FFCCFF99"/>
      <color rgb="FF99FF99"/>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76200</xdr:colOff>
      <xdr:row>45</xdr:row>
      <xdr:rowOff>0</xdr:rowOff>
    </xdr:from>
    <xdr:to>
      <xdr:col>10</xdr:col>
      <xdr:colOff>12</xdr:colOff>
      <xdr:row>45</xdr:row>
      <xdr:rowOff>0</xdr:rowOff>
    </xdr:to>
    <xdr:sp macro="" textlink="" fLocksText="0">
      <xdr:nvSpPr>
        <xdr:cNvPr id="2" name="Text 6">
          <a:extLst>
            <a:ext uri="{FF2B5EF4-FFF2-40B4-BE49-F238E27FC236}">
              <a16:creationId xmlns:a16="http://schemas.microsoft.com/office/drawing/2014/main" id="{CE0D77F0-50BD-4A5A-8378-348301F0CB8F}"/>
            </a:ext>
          </a:extLst>
        </xdr:cNvPr>
        <xdr:cNvSpPr txBox="1">
          <a:spLocks noChangeArrowheads="1"/>
        </xdr:cNvSpPr>
      </xdr:nvSpPr>
      <xdr:spPr bwMode="auto">
        <a:xfrm>
          <a:off x="82550" y="10248900"/>
          <a:ext cx="10118738" cy="0"/>
        </a:xfrm>
        <a:prstGeom prst="rect">
          <a:avLst/>
        </a:prstGeom>
        <a:noFill/>
        <a:ln w="1">
          <a:noFill/>
          <a:miter lim="800000"/>
          <a:headEnd/>
          <a:tailEnd/>
        </a:ln>
      </xdr:spPr>
      <xdr:txBody>
        <a:bodyPr vertOverflow="clip" wrap="square" lIns="36576" tIns="32004" rIns="0" bIns="0" anchor="t" upright="1"/>
        <a:lstStyle/>
        <a:p>
          <a:pPr algn="l" rtl="0">
            <a:defRPr sz="1000"/>
          </a:pPr>
          <a:r>
            <a:rPr lang="en-GB" sz="1600" b="0" i="0" strike="noStrike">
              <a:solidFill>
                <a:srgbClr val="000000"/>
              </a:solidFill>
              <a:latin typeface="Arial"/>
              <a:cs typeface="Arial"/>
            </a:rPr>
            <a:t>      </a:t>
          </a:r>
          <a:endParaRPr lang="en-GB" sz="1400" b="0" i="0" strike="noStrike">
            <a:solidFill>
              <a:srgbClr val="000000"/>
            </a:solidFill>
            <a:latin typeface="Arial"/>
            <a:cs typeface="Arial"/>
          </a:endParaRPr>
        </a:p>
        <a:p>
          <a:pPr algn="l" rtl="0">
            <a:defRPr sz="1000"/>
          </a:pPr>
          <a:endParaRPr lang="en-GB" sz="14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21922</xdr:colOff>
      <xdr:row>5</xdr:row>
      <xdr:rowOff>98877</xdr:rowOff>
    </xdr:from>
    <xdr:to>
      <xdr:col>16</xdr:col>
      <xdr:colOff>10129</xdr:colOff>
      <xdr:row>10</xdr:row>
      <xdr:rowOff>92577</xdr:rowOff>
    </xdr:to>
    <xdr:sp macro="" textlink="" fLocksText="0">
      <xdr:nvSpPr>
        <xdr:cNvPr id="4201" name="Text 105">
          <a:extLst>
            <a:ext uri="{FF2B5EF4-FFF2-40B4-BE49-F238E27FC236}">
              <a16:creationId xmlns:a16="http://schemas.microsoft.com/office/drawing/2014/main" id="{8C5C9B21-DA98-4077-9370-E2B8F171E4CE}"/>
            </a:ext>
          </a:extLst>
        </xdr:cNvPr>
        <xdr:cNvSpPr txBox="1">
          <a:spLocks noChangeArrowheads="1"/>
        </xdr:cNvSpPr>
      </xdr:nvSpPr>
      <xdr:spPr bwMode="auto">
        <a:xfrm>
          <a:off x="21922" y="1485294"/>
          <a:ext cx="16127790" cy="999116"/>
        </a:xfrm>
        <a:prstGeom prst="rect">
          <a:avLst/>
        </a:prstGeom>
        <a:solidFill>
          <a:srgbClr val="FFFFFF"/>
        </a:solidFill>
        <a:ln w="9525">
          <a:solidFill>
            <a:schemeClr val="bg1">
              <a:lumMod val="75000"/>
            </a:schemeClr>
          </a:solidFill>
          <a:miter lim="800000"/>
          <a:headEnd/>
          <a:tailEnd/>
        </a:ln>
      </xdr:spPr>
      <xdr:txBody>
        <a:bodyPr vertOverflow="clip" wrap="square" lIns="45720" tIns="36576" rIns="0" bIns="0" anchor="ctr" upright="1"/>
        <a:lstStyle/>
        <a:p>
          <a:pPr algn="ctr" rtl="0">
            <a:defRPr sz="1000"/>
          </a:pPr>
          <a:r>
            <a:rPr lang="en-GB" sz="1600" b="0" i="0" strike="noStrike">
              <a:solidFill>
                <a:srgbClr val="000000"/>
              </a:solidFill>
              <a:latin typeface="Calibri Light" panose="020F0302020204030204" pitchFamily="34" charset="0"/>
              <a:cs typeface="Arial"/>
            </a:rPr>
            <a:t>In this area, the production house can customize their header with a pretty picture, a LOGO, their address and technical/legal stuff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47624</xdr:colOff>
      <xdr:row>4</xdr:row>
      <xdr:rowOff>66675</xdr:rowOff>
    </xdr:from>
    <xdr:to>
      <xdr:col>15</xdr:col>
      <xdr:colOff>1209675</xdr:colOff>
      <xdr:row>9</xdr:row>
      <xdr:rowOff>75191</xdr:rowOff>
    </xdr:to>
    <xdr:sp macro="" textlink="" fLocksText="0">
      <xdr:nvSpPr>
        <xdr:cNvPr id="3" name="Text 105">
          <a:extLst>
            <a:ext uri="{FF2B5EF4-FFF2-40B4-BE49-F238E27FC236}">
              <a16:creationId xmlns:a16="http://schemas.microsoft.com/office/drawing/2014/main" id="{4A03BCE2-5433-4CAD-A6AA-86ECCD351C07}"/>
            </a:ext>
          </a:extLst>
        </xdr:cNvPr>
        <xdr:cNvSpPr txBox="1">
          <a:spLocks noChangeArrowheads="1"/>
        </xdr:cNvSpPr>
      </xdr:nvSpPr>
      <xdr:spPr bwMode="auto">
        <a:xfrm>
          <a:off x="47624" y="523875"/>
          <a:ext cx="13668376" cy="999116"/>
        </a:xfrm>
        <a:prstGeom prst="rect">
          <a:avLst/>
        </a:prstGeom>
        <a:solidFill>
          <a:srgbClr val="FFFFFF"/>
        </a:solidFill>
        <a:ln w="9525">
          <a:solidFill>
            <a:schemeClr val="bg1">
              <a:lumMod val="75000"/>
            </a:schemeClr>
          </a:solidFill>
          <a:miter lim="800000"/>
          <a:headEnd/>
          <a:tailEnd/>
        </a:ln>
      </xdr:spPr>
      <xdr:txBody>
        <a:bodyPr vertOverflow="clip" wrap="square" lIns="45720" tIns="36576" rIns="0" bIns="0" anchor="ctr" upright="1"/>
        <a:lstStyle/>
        <a:p>
          <a:pPr algn="ctr" rtl="0">
            <a:defRPr sz="1000"/>
          </a:pPr>
          <a:r>
            <a:rPr lang="en-GB" sz="1600" b="0" i="0" strike="noStrike">
              <a:solidFill>
                <a:srgbClr val="000000"/>
              </a:solidFill>
              <a:latin typeface="Calibri Light" panose="020F0302020204030204" pitchFamily="34" charset="0"/>
              <a:cs typeface="Arial"/>
            </a:rPr>
            <a:t>In this area, the production house can customize their header with a pretty picture, a LOGO, their address and technical/legal stuff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11907</xdr:colOff>
      <xdr:row>2</xdr:row>
      <xdr:rowOff>83342</xdr:rowOff>
    </xdr:from>
    <xdr:to>
      <xdr:col>15</xdr:col>
      <xdr:colOff>1119187</xdr:colOff>
      <xdr:row>10</xdr:row>
      <xdr:rowOff>107155</xdr:rowOff>
    </xdr:to>
    <xdr:sp macro="" textlink="" fLocksText="0">
      <xdr:nvSpPr>
        <xdr:cNvPr id="2" name="Text 105">
          <a:extLst>
            <a:ext uri="{FF2B5EF4-FFF2-40B4-BE49-F238E27FC236}">
              <a16:creationId xmlns:a16="http://schemas.microsoft.com/office/drawing/2014/main" id="{475D498C-5409-4891-9E2E-83155A763B6A}"/>
            </a:ext>
          </a:extLst>
        </xdr:cNvPr>
        <xdr:cNvSpPr txBox="1">
          <a:spLocks noChangeArrowheads="1"/>
        </xdr:cNvSpPr>
      </xdr:nvSpPr>
      <xdr:spPr bwMode="auto">
        <a:xfrm>
          <a:off x="535782" y="773905"/>
          <a:ext cx="14096999" cy="1547813"/>
        </a:xfrm>
        <a:prstGeom prst="rect">
          <a:avLst/>
        </a:prstGeom>
        <a:solidFill>
          <a:srgbClr val="FFFFFF"/>
        </a:solidFill>
        <a:ln w="9525">
          <a:solidFill>
            <a:schemeClr val="bg1">
              <a:lumMod val="75000"/>
            </a:schemeClr>
          </a:solidFill>
          <a:miter lim="800000"/>
          <a:headEnd/>
          <a:tailEnd/>
        </a:ln>
      </xdr:spPr>
      <xdr:txBody>
        <a:bodyPr vertOverflow="clip" wrap="square" lIns="45720" tIns="36576" rIns="0" bIns="0" anchor="ctr" upright="1"/>
        <a:lstStyle/>
        <a:p>
          <a:pPr algn="ctr" rtl="0">
            <a:defRPr sz="1000"/>
          </a:pPr>
          <a:r>
            <a:rPr lang="en-GB" sz="1600" b="0" i="0" strike="noStrike">
              <a:solidFill>
                <a:srgbClr val="000000"/>
              </a:solidFill>
              <a:latin typeface="Calibri Light" panose="020F0302020204030204" pitchFamily="34" charset="0"/>
              <a:cs typeface="Arial"/>
            </a:rPr>
            <a:t>In this area, the production house can customize their header with a pretty picture, a LOGO, their address and technical/legal stuff ...</a:t>
          </a:r>
        </a:p>
      </xdr:txBody>
    </xdr:sp>
    <xdr:clientData/>
  </xdr:twoCellAnchor>
</xdr:wsDr>
</file>

<file path=xl/tables/table1.xml><?xml version="1.0" encoding="utf-8"?>
<table xmlns="http://schemas.openxmlformats.org/spreadsheetml/2006/main" id="1" name="FX_Rates" displayName="FX_Rates" ref="A7:F115" totalsRowShown="0" headerRowDxfId="8" dataDxfId="7" tableBorderDxfId="6">
  <tableColumns count="6">
    <tableColumn id="1" name="Market" dataDxfId="5"/>
    <tableColumn id="2" name="ISO" dataDxfId="4" dataCellStyle="Comma"/>
    <tableColumn id="3" name="Rate" dataDxfId="3" dataCellStyle="Percent 3 2"/>
    <tableColumn id="6" name="Post Prod. Currency" dataDxfId="2" dataCellStyle="Percent 3 2">
      <calculatedColumnFormula>IF(ISERROR(MATCH(FX_Rates[[#This Row],[ISO]],Summary!$H$10,0))," ",IF(MATCH(FX_Rates[[#This Row],[ISO]],Summary!$H$10,0),"Post Prod. Currency"))</calculatedColumnFormula>
    </tableColumn>
    <tableColumn id="5" name="Production Currency" dataDxfId="1" dataCellStyle="Percent 3 2">
      <calculatedColumnFormula>IF(ISERROR(MATCH(FX_Rates[[#This Row],[ISO]],Summary!$H$9,0))," ",IF(MATCH(FX_Rates[[#This Row],[ISO]],Summary!$H$9,0),"Production Currency"))</calculatedColumnFormula>
    </tableColumn>
    <tableColumn id="4" name="Agency Currency" dataDxfId="0" dataCellStyle="Percent 3 2">
      <calculatedColumnFormula>IF(ISERROR(MATCH(FX_Rates[[#This Row],[ISO]],Summary!$H$8,0))," ",IF(MATCH(FX_Rates[[#This Row],[ISO]],Summary!$H$8,0),"Agency Currency"))</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178"/>
  <sheetViews>
    <sheetView showGridLines="0" workbookViewId="0">
      <pane ySplit="2" topLeftCell="A3" activePane="bottomLeft" state="frozenSplit"/>
      <selection pane="bottomLeft" activeCell="D5" sqref="D5:F5"/>
    </sheetView>
  </sheetViews>
  <sheetFormatPr defaultColWidth="11.42578125" defaultRowHeight="12.75" zeroHeight="1" x14ac:dyDescent="0.2"/>
  <cols>
    <col min="1" max="1" width="20.28515625" style="99" bestFit="1" customWidth="1"/>
    <col min="2" max="2" width="6.85546875" style="81" bestFit="1" customWidth="1"/>
    <col min="3" max="3" width="10.7109375" style="100" bestFit="1" customWidth="1"/>
    <col min="4" max="6" width="21.42578125" style="81" customWidth="1"/>
    <col min="7" max="7" width="16.28515625" style="81" bestFit="1" customWidth="1"/>
    <col min="8" max="9" width="19.28515625" style="81" customWidth="1"/>
    <col min="10" max="10" width="53.7109375" style="81" customWidth="1"/>
    <col min="11" max="11" width="8.140625" style="81" customWidth="1"/>
    <col min="12" max="16383" width="11.42578125" style="81"/>
    <col min="16384" max="16384" width="2.7109375" style="81" customWidth="1"/>
  </cols>
  <sheetData>
    <row r="1" spans="1:16" s="74" customFormat="1" ht="23.25" x14ac:dyDescent="0.35">
      <c r="A1" s="522" t="s">
        <v>0</v>
      </c>
      <c r="B1" s="523"/>
      <c r="C1" s="523"/>
      <c r="D1" s="524" t="s">
        <v>1</v>
      </c>
      <c r="E1" s="524"/>
      <c r="F1" s="524"/>
      <c r="G1" s="525" t="s">
        <v>789</v>
      </c>
      <c r="H1" s="525"/>
      <c r="I1" s="525"/>
      <c r="J1" s="525"/>
      <c r="K1" s="526"/>
    </row>
    <row r="2" spans="1:16" ht="23.25" x14ac:dyDescent="0.35">
      <c r="A2" s="75" t="s">
        <v>2</v>
      </c>
      <c r="B2" s="76"/>
      <c r="C2" s="77"/>
      <c r="D2" s="530" t="s">
        <v>3</v>
      </c>
      <c r="E2" s="530"/>
      <c r="F2" s="530"/>
      <c r="G2" s="78">
        <v>43040</v>
      </c>
      <c r="H2" s="79"/>
      <c r="I2" s="79"/>
      <c r="J2" s="80"/>
      <c r="K2" s="80"/>
      <c r="L2" s="74"/>
      <c r="M2" s="74"/>
      <c r="N2" s="74"/>
    </row>
    <row r="3" spans="1:16" ht="25.5" customHeight="1" x14ac:dyDescent="0.35">
      <c r="A3" s="531" t="str">
        <f>CONCATENATE("Your billing/bid currency is ", Summary!H8)</f>
        <v>Your billing/bid currency is USD</v>
      </c>
      <c r="B3" s="532"/>
      <c r="C3" s="82"/>
      <c r="D3" s="515" t="s">
        <v>727</v>
      </c>
      <c r="E3" s="516"/>
      <c r="F3" s="516"/>
      <c r="G3" s="516"/>
      <c r="H3" s="517"/>
      <c r="I3" s="517"/>
      <c r="J3" s="517"/>
      <c r="K3" s="518"/>
      <c r="L3" s="74"/>
      <c r="M3" s="74"/>
      <c r="N3" s="74"/>
    </row>
    <row r="4" spans="1:16" ht="25.5" customHeight="1" x14ac:dyDescent="0.35">
      <c r="A4" s="83"/>
      <c r="B4" s="79"/>
      <c r="C4" s="84"/>
      <c r="D4" s="79"/>
      <c r="I4" s="85"/>
      <c r="J4" s="85"/>
      <c r="K4" s="85"/>
      <c r="L4" s="74"/>
      <c r="M4" s="74"/>
      <c r="N4" s="74"/>
    </row>
    <row r="5" spans="1:16" s="86" customFormat="1" ht="39.75" customHeight="1" x14ac:dyDescent="0.25">
      <c r="A5" s="533" t="str">
        <f>CONCATENATE("How many new currency units do you get for ONE (1) ",Summary!$H$8,"?")</f>
        <v>How many new currency units do you get for ONE (1) USD?</v>
      </c>
      <c r="B5" s="534"/>
      <c r="C5" s="535"/>
      <c r="D5" s="527">
        <f>Summary!$J$8</f>
        <v>1</v>
      </c>
      <c r="E5" s="528"/>
      <c r="F5" s="529"/>
      <c r="G5" s="519" t="s">
        <v>728</v>
      </c>
      <c r="H5" s="520"/>
      <c r="I5" s="520"/>
      <c r="J5" s="520"/>
      <c r="K5" s="521"/>
    </row>
    <row r="6" spans="1:16" ht="23.25" x14ac:dyDescent="0.35">
      <c r="A6" s="83"/>
      <c r="B6" s="79"/>
      <c r="C6" s="84"/>
      <c r="D6" s="79"/>
      <c r="I6" s="85"/>
      <c r="J6" s="85"/>
      <c r="K6" s="85"/>
      <c r="L6" s="74"/>
      <c r="M6" s="74"/>
      <c r="N6" s="74"/>
    </row>
    <row r="7" spans="1:16" ht="23.25" customHeight="1" x14ac:dyDescent="0.35">
      <c r="A7" s="87" t="s">
        <v>729</v>
      </c>
      <c r="B7" s="87" t="s">
        <v>730</v>
      </c>
      <c r="C7" s="87" t="s">
        <v>57</v>
      </c>
      <c r="D7" s="340" t="s">
        <v>632</v>
      </c>
      <c r="E7" s="341" t="s">
        <v>631</v>
      </c>
      <c r="F7" s="342" t="s">
        <v>630</v>
      </c>
      <c r="H7" s="514" t="s">
        <v>788</v>
      </c>
      <c r="I7" s="514"/>
      <c r="J7" s="514"/>
      <c r="K7" s="514"/>
      <c r="L7" s="345"/>
      <c r="M7" s="345"/>
      <c r="N7" s="74"/>
      <c r="O7" s="74"/>
      <c r="P7" s="74"/>
    </row>
    <row r="8" spans="1:16" s="92" customFormat="1" ht="15.75" x14ac:dyDescent="0.2">
      <c r="A8" s="88" t="s">
        <v>790</v>
      </c>
      <c r="B8" s="89" t="s">
        <v>4</v>
      </c>
      <c r="C8" s="491">
        <v>1</v>
      </c>
      <c r="D8" s="344" t="str">
        <f>IF(ISERROR(MATCH(FX_Rates[[#This Row],[ISO]],Summary!$H$10,0))," ",IF(MATCH(FX_Rates[[#This Row],[ISO]],Summary!$H$10,0),"Post Prod. Currency"))</f>
        <v>Post Prod. Currency</v>
      </c>
      <c r="E8" s="344" t="str">
        <f>IF(ISERROR(MATCH(FX_Rates[[#This Row],[ISO]],Summary!$H$9,0))," ",IF(MATCH(FX_Rates[[#This Row],[ISO]],Summary!$H$9,0),"Production Currency"))</f>
        <v>Production Currency</v>
      </c>
      <c r="F8" s="344" t="str">
        <f>IF(ISERROR(MATCH(FX_Rates[[#This Row],[ISO]],Summary!$H$8,0))," ",IF(MATCH(FX_Rates[[#This Row],[ISO]],Summary!$H$8,0),"Agency Currency"))</f>
        <v>Agency Currency</v>
      </c>
      <c r="G8" s="79"/>
      <c r="H8" s="514"/>
      <c r="I8" s="514"/>
      <c r="J8" s="514"/>
      <c r="K8" s="514"/>
      <c r="L8" s="345"/>
      <c r="M8" s="345"/>
      <c r="N8" s="91"/>
    </row>
    <row r="9" spans="1:16" s="92" customFormat="1" ht="15.75" x14ac:dyDescent="0.25">
      <c r="A9" s="88" t="s">
        <v>8</v>
      </c>
      <c r="B9" s="89" t="s">
        <v>9</v>
      </c>
      <c r="C9" s="492">
        <v>1.1634</v>
      </c>
      <c r="D9" s="343" t="str">
        <f>IF(ISERROR(MATCH(FX_Rates[[#This Row],[ISO]],Summary!$H$10,0))," ",IF(MATCH(FX_Rates[[#This Row],[ISO]],Summary!$H$10,0),"Post Prod. Currency"))</f>
        <v xml:space="preserve"> </v>
      </c>
      <c r="E9" s="343" t="str">
        <f>IF(ISERROR(MATCH(FX_Rates[[#This Row],[ISO]],Summary!$H$9,0))," ",IF(MATCH(FX_Rates[[#This Row],[ISO]],Summary!$H$9,0),"Production Currency"))</f>
        <v xml:space="preserve"> </v>
      </c>
      <c r="F9" s="344" t="str">
        <f>IF(ISERROR(MATCH(FX_Rates[[#This Row],[ISO]],Summary!$H$8,0))," ",IF(MATCH(FX_Rates[[#This Row],[ISO]],Summary!$H$8,0),"Agency Currency"))</f>
        <v xml:space="preserve"> </v>
      </c>
      <c r="G9" s="90"/>
      <c r="H9" s="514"/>
      <c r="I9" s="514"/>
      <c r="J9" s="514"/>
      <c r="K9" s="514"/>
      <c r="L9" s="345"/>
      <c r="M9" s="345"/>
      <c r="N9" s="91"/>
    </row>
    <row r="10" spans="1:16" s="92" customFormat="1" ht="15.75" x14ac:dyDescent="0.25">
      <c r="A10" s="88" t="s">
        <v>791</v>
      </c>
      <c r="B10" s="89" t="s">
        <v>792</v>
      </c>
      <c r="C10" s="492">
        <v>8.7168799999999998E-3</v>
      </c>
      <c r="D10" s="343" t="str">
        <f>IF(ISERROR(MATCH(FX_Rates[[#This Row],[ISO]],Summary!$H$10,0))," ",IF(MATCH(FX_Rates[[#This Row],[ISO]],Summary!$H$10,0),"Post Prod. Currency"))</f>
        <v xml:space="preserve"> </v>
      </c>
      <c r="E10" s="343" t="str">
        <f>IF(ISERROR(MATCH(FX_Rates[[#This Row],[ISO]],Summary!$H$9,0))," ",IF(MATCH(FX_Rates[[#This Row],[ISO]],Summary!$H$9,0),"Production Currency"))</f>
        <v xml:space="preserve"> </v>
      </c>
      <c r="F10" s="344" t="str">
        <f>IF(ISERROR(MATCH(FX_Rates[[#This Row],[ISO]],Summary!$H$8,0))," ",IF(MATCH(FX_Rates[[#This Row],[ISO]],Summary!$H$8,0),"Agency Currency"))</f>
        <v xml:space="preserve"> </v>
      </c>
      <c r="G10" s="90"/>
      <c r="H10" s="514"/>
      <c r="I10" s="514"/>
      <c r="J10" s="514"/>
      <c r="K10" s="514"/>
      <c r="L10" s="345"/>
      <c r="M10" s="345"/>
      <c r="N10" s="91"/>
    </row>
    <row r="11" spans="1:16" s="92" customFormat="1" ht="15.75" x14ac:dyDescent="0.2">
      <c r="A11" s="88" t="s">
        <v>793</v>
      </c>
      <c r="B11" s="89" t="s">
        <v>794</v>
      </c>
      <c r="C11" s="491">
        <v>8.6800000000000002E-3</v>
      </c>
      <c r="D11" s="343" t="str">
        <f>IF(ISERROR(MATCH(FX_Rates[[#This Row],[ISO]],Summary!$H$10,0))," ",IF(MATCH(FX_Rates[[#This Row],[ISO]],Summary!$H$10,0),"Post Prod. Currency"))</f>
        <v xml:space="preserve"> </v>
      </c>
      <c r="E11" s="343" t="str">
        <f>IF(ISERROR(MATCH(FX_Rates[[#This Row],[ISO]],Summary!$H$9,0))," ",IF(MATCH(FX_Rates[[#This Row],[ISO]],Summary!$H$9,0),"Production Currency"))</f>
        <v xml:space="preserve"> </v>
      </c>
      <c r="F11" s="344" t="str">
        <f>IF(ISERROR(MATCH(FX_Rates[[#This Row],[ISO]],Summary!$H$8,0))," ",IF(MATCH(FX_Rates[[#This Row],[ISO]],Summary!$H$8,0),"Agency Currency"))</f>
        <v xml:space="preserve"> </v>
      </c>
      <c r="G11" s="90"/>
      <c r="H11" s="514"/>
      <c r="I11" s="514"/>
      <c r="J11" s="514"/>
      <c r="K11" s="514"/>
      <c r="L11" s="345"/>
      <c r="M11" s="345"/>
      <c r="N11" s="91"/>
    </row>
    <row r="12" spans="1:16" s="92" customFormat="1" ht="15.75" x14ac:dyDescent="0.2">
      <c r="A12" s="88" t="s">
        <v>795</v>
      </c>
      <c r="B12" s="89" t="s">
        <v>796</v>
      </c>
      <c r="C12" s="493">
        <v>5.9500000000000004E-3</v>
      </c>
      <c r="D12" s="343" t="str">
        <f>IF(ISERROR(MATCH(FX_Rates[[#This Row],[ISO]],Summary!$H$10,0))," ",IF(MATCH(FX_Rates[[#This Row],[ISO]],Summary!$H$10,0),"Post Prod. Currency"))</f>
        <v xml:space="preserve"> </v>
      </c>
      <c r="E12" s="343" t="str">
        <f>IF(ISERROR(MATCH(FX_Rates[[#This Row],[ISO]],Summary!$H$9,0))," ",IF(MATCH(FX_Rates[[#This Row],[ISO]],Summary!$H$9,0),"Production Currency"))</f>
        <v xml:space="preserve"> </v>
      </c>
      <c r="F12" s="344" t="str">
        <f>IF(ISERROR(MATCH(FX_Rates[[#This Row],[ISO]],Summary!$H$8,0))," ",IF(MATCH(FX_Rates[[#This Row],[ISO]],Summary!$H$8,0),"Agency Currency"))</f>
        <v xml:space="preserve"> </v>
      </c>
      <c r="G12" s="90"/>
      <c r="H12" s="514"/>
      <c r="I12" s="514"/>
      <c r="J12" s="514"/>
      <c r="K12" s="514"/>
      <c r="L12" s="345"/>
      <c r="M12" s="345"/>
      <c r="N12" s="91"/>
    </row>
    <row r="13" spans="1:16" s="92" customFormat="1" ht="15.75" x14ac:dyDescent="0.2">
      <c r="A13" s="88" t="s">
        <v>797</v>
      </c>
      <c r="B13" s="89" t="s">
        <v>611</v>
      </c>
      <c r="C13" s="493">
        <v>5.6509999999999998E-2</v>
      </c>
      <c r="D13" s="343" t="str">
        <f>IF(ISERROR(MATCH(FX_Rates[[#This Row],[ISO]],Summary!$H$10,0))," ",IF(MATCH(FX_Rates[[#This Row],[ISO]],Summary!$H$10,0),"Post Prod. Currency"))</f>
        <v xml:space="preserve"> </v>
      </c>
      <c r="E13" s="343" t="str">
        <f>IF(ISERROR(MATCH(FX_Rates[[#This Row],[ISO]],Summary!$H$9,0))," ",IF(MATCH(FX_Rates[[#This Row],[ISO]],Summary!$H$9,0),"Production Currency"))</f>
        <v xml:space="preserve"> </v>
      </c>
      <c r="F13" s="344" t="str">
        <f>IF(ISERROR(MATCH(FX_Rates[[#This Row],[ISO]],Summary!$H$8,0))," ",IF(MATCH(FX_Rates[[#This Row],[ISO]],Summary!$H$8,0),"Agency Currency"))</f>
        <v xml:space="preserve"> </v>
      </c>
      <c r="G13" s="90"/>
      <c r="H13" s="514"/>
      <c r="I13" s="514"/>
      <c r="J13" s="514"/>
      <c r="K13" s="514"/>
      <c r="L13" s="345"/>
      <c r="M13" s="345"/>
      <c r="N13" s="91"/>
    </row>
    <row r="14" spans="1:16" s="92" customFormat="1" ht="15.75" x14ac:dyDescent="0.25">
      <c r="A14" s="88" t="s">
        <v>798</v>
      </c>
      <c r="B14" s="89" t="s">
        <v>799</v>
      </c>
      <c r="C14" s="492">
        <v>2.0747700000000001E-3</v>
      </c>
      <c r="D14" s="343" t="str">
        <f>IF(ISERROR(MATCH(FX_Rates[[#This Row],[ISO]],Summary!$H$10,0))," ",IF(MATCH(FX_Rates[[#This Row],[ISO]],Summary!$H$10,0),"Post Prod. Currency"))</f>
        <v xml:space="preserve"> </v>
      </c>
      <c r="E14" s="343" t="str">
        <f>IF(ISERROR(MATCH(FX_Rates[[#This Row],[ISO]],Summary!$H$9,0))," ",IF(MATCH(FX_Rates[[#This Row],[ISO]],Summary!$H$9,0),"Production Currency"))</f>
        <v xml:space="preserve"> </v>
      </c>
      <c r="F14" s="344" t="str">
        <f>IF(ISERROR(MATCH(FX_Rates[[#This Row],[ISO]],Summary!$H$8,0))," ",IF(MATCH(FX_Rates[[#This Row],[ISO]],Summary!$H$8,0),"Agency Currency"))</f>
        <v xml:space="preserve"> </v>
      </c>
      <c r="G14" s="90"/>
      <c r="H14" s="514"/>
      <c r="I14" s="514"/>
      <c r="J14" s="514"/>
      <c r="K14" s="514"/>
      <c r="L14" s="345"/>
      <c r="M14" s="345"/>
      <c r="N14" s="91"/>
    </row>
    <row r="15" spans="1:16" s="92" customFormat="1" ht="15.75" x14ac:dyDescent="0.25">
      <c r="A15" s="88" t="s">
        <v>800</v>
      </c>
      <c r="B15" s="89" t="s">
        <v>607</v>
      </c>
      <c r="C15" s="492">
        <v>0.76780000000000004</v>
      </c>
      <c r="D15" s="343" t="str">
        <f>IF(ISERROR(MATCH(FX_Rates[[#This Row],[ISO]],Summary!$H$10,0))," ",IF(MATCH(FX_Rates[[#This Row],[ISO]],Summary!$H$10,0),"Post Prod. Currency"))</f>
        <v xml:space="preserve"> </v>
      </c>
      <c r="E15" s="343" t="str">
        <f>IF(ISERROR(MATCH(FX_Rates[[#This Row],[ISO]],Summary!$H$9,0))," ",IF(MATCH(FX_Rates[[#This Row],[ISO]],Summary!$H$9,0),"Production Currency"))</f>
        <v xml:space="preserve"> </v>
      </c>
      <c r="F15" s="344" t="str">
        <f>IF(ISERROR(MATCH(FX_Rates[[#This Row],[ISO]],Summary!$H$8,0))," ",IF(MATCH(FX_Rates[[#This Row],[ISO]],Summary!$H$8,0),"Agency Currency"))</f>
        <v xml:space="preserve"> </v>
      </c>
      <c r="G15" s="90"/>
      <c r="H15" s="514"/>
      <c r="I15" s="514"/>
      <c r="J15" s="514"/>
      <c r="K15" s="514"/>
      <c r="L15" s="345"/>
      <c r="M15" s="345"/>
      <c r="N15" s="91"/>
    </row>
    <row r="16" spans="1:16" s="92" customFormat="1" ht="15.75" x14ac:dyDescent="0.25">
      <c r="A16" s="88" t="s">
        <v>801</v>
      </c>
      <c r="B16" s="89" t="s">
        <v>802</v>
      </c>
      <c r="C16" s="492">
        <v>1.1752999999999999E-4</v>
      </c>
      <c r="D16" s="343" t="str">
        <f>IF(ISERROR(MATCH(FX_Rates[[#This Row],[ISO]],Summary!$H$10,0))," ",IF(MATCH(FX_Rates[[#This Row],[ISO]],Summary!$H$10,0),"Post Prod. Currency"))</f>
        <v xml:space="preserve"> </v>
      </c>
      <c r="E16" s="343" t="str">
        <f>IF(ISERROR(MATCH(FX_Rates[[#This Row],[ISO]],Summary!$H$9,0))," ",IF(MATCH(FX_Rates[[#This Row],[ISO]],Summary!$H$9,0),"Production Currency"))</f>
        <v xml:space="preserve"> </v>
      </c>
      <c r="F16" s="344" t="str">
        <f>IF(ISERROR(MATCH(FX_Rates[[#This Row],[ISO]],Summary!$H$8,0))," ",IF(MATCH(FX_Rates[[#This Row],[ISO]],Summary!$H$8,0),"Agency Currency"))</f>
        <v xml:space="preserve"> </v>
      </c>
      <c r="G16" s="90"/>
      <c r="H16" s="514"/>
      <c r="I16" s="514"/>
      <c r="J16" s="514"/>
      <c r="K16" s="514"/>
      <c r="L16" s="345"/>
      <c r="M16" s="345"/>
      <c r="N16" s="91"/>
    </row>
    <row r="17" spans="1:14" s="92" customFormat="1" ht="15.75" x14ac:dyDescent="0.25">
      <c r="A17" s="88" t="s">
        <v>803</v>
      </c>
      <c r="B17" s="89" t="s">
        <v>804</v>
      </c>
      <c r="C17" s="492">
        <v>0.58816610000000003</v>
      </c>
      <c r="D17" s="343" t="str">
        <f>IF(ISERROR(MATCH(FX_Rates[[#This Row],[ISO]],Summary!$H$10,0))," ",IF(MATCH(FX_Rates[[#This Row],[ISO]],Summary!$H$10,0),"Post Prod. Currency"))</f>
        <v xml:space="preserve"> </v>
      </c>
      <c r="E17" s="343" t="str">
        <f>IF(ISERROR(MATCH(FX_Rates[[#This Row],[ISO]],Summary!$H$9,0))," ",IF(MATCH(FX_Rates[[#This Row],[ISO]],Summary!$H$9,0),"Production Currency"))</f>
        <v xml:space="preserve"> </v>
      </c>
      <c r="F17" s="344" t="str">
        <f>IF(ISERROR(MATCH(FX_Rates[[#This Row],[ISO]],Summary!$H$8,0))," ",IF(MATCH(FX_Rates[[#This Row],[ISO]],Summary!$H$8,0),"Agency Currency"))</f>
        <v xml:space="preserve"> </v>
      </c>
      <c r="G17" s="90"/>
      <c r="H17" s="514"/>
      <c r="I17" s="514"/>
      <c r="J17" s="514"/>
      <c r="K17" s="514"/>
      <c r="L17" s="345"/>
      <c r="M17" s="345"/>
      <c r="N17" s="91"/>
    </row>
    <row r="18" spans="1:14" s="92" customFormat="1" ht="15.75" x14ac:dyDescent="0.25">
      <c r="A18" s="88" t="s">
        <v>805</v>
      </c>
      <c r="B18" s="89" t="s">
        <v>806</v>
      </c>
      <c r="C18" s="492">
        <v>2.6510400000000001</v>
      </c>
      <c r="D18" s="343" t="str">
        <f>IF(ISERROR(MATCH(FX_Rates[[#This Row],[ISO]],Summary!$H$10,0))," ",IF(MATCH(FX_Rates[[#This Row],[ISO]],Summary!$H$10,0),"Post Prod. Currency"))</f>
        <v xml:space="preserve"> </v>
      </c>
      <c r="E18" s="343" t="str">
        <f>IF(ISERROR(MATCH(FX_Rates[[#This Row],[ISO]],Summary!$H$9,0))," ",IF(MATCH(FX_Rates[[#This Row],[ISO]],Summary!$H$9,0),"Production Currency"))</f>
        <v xml:space="preserve"> </v>
      </c>
      <c r="F18" s="344" t="str">
        <f>IF(ISERROR(MATCH(FX_Rates[[#This Row],[ISO]],Summary!$H$8,0))," ",IF(MATCH(FX_Rates[[#This Row],[ISO]],Summary!$H$8,0),"Agency Currency"))</f>
        <v xml:space="preserve"> </v>
      </c>
      <c r="G18" s="90"/>
      <c r="H18" s="514"/>
      <c r="I18" s="514"/>
      <c r="J18" s="514"/>
      <c r="K18" s="514"/>
      <c r="L18" s="345"/>
      <c r="M18" s="345"/>
      <c r="N18" s="91"/>
    </row>
    <row r="19" spans="1:14" s="92" customFormat="1" ht="15.75" x14ac:dyDescent="0.2">
      <c r="A19" s="88" t="s">
        <v>807</v>
      </c>
      <c r="B19" s="89" t="s">
        <v>808</v>
      </c>
      <c r="C19" s="491">
        <v>1.206E-2</v>
      </c>
      <c r="D19" s="343" t="str">
        <f>IF(ISERROR(MATCH(FX_Rates[[#This Row],[ISO]],Summary!$H$10,0))," ",IF(MATCH(FX_Rates[[#This Row],[ISO]],Summary!$H$10,0),"Post Prod. Currency"))</f>
        <v xml:space="preserve"> </v>
      </c>
      <c r="E19" s="343" t="str">
        <f>IF(ISERROR(MATCH(FX_Rates[[#This Row],[ISO]],Summary!$H$9,0))," ",IF(MATCH(FX_Rates[[#This Row],[ISO]],Summary!$H$9,0),"Production Currency"))</f>
        <v xml:space="preserve"> </v>
      </c>
      <c r="F19" s="344" t="str">
        <f>IF(ISERROR(MATCH(FX_Rates[[#This Row],[ISO]],Summary!$H$8,0))," ",IF(MATCH(FX_Rates[[#This Row],[ISO]],Summary!$H$8,0),"Agency Currency"))</f>
        <v xml:space="preserve"> </v>
      </c>
      <c r="G19" s="90"/>
      <c r="H19" s="514"/>
      <c r="I19" s="514"/>
      <c r="J19" s="514"/>
      <c r="K19" s="514"/>
      <c r="L19" s="345"/>
      <c r="M19" s="345"/>
      <c r="N19" s="91"/>
    </row>
    <row r="20" spans="1:14" s="92" customFormat="1" ht="15.75" x14ac:dyDescent="0.2">
      <c r="A20" s="88" t="s">
        <v>809</v>
      </c>
      <c r="B20" s="89" t="s">
        <v>810</v>
      </c>
      <c r="C20" s="491">
        <v>0.5</v>
      </c>
      <c r="D20" s="343" t="str">
        <f>IF(ISERROR(MATCH(FX_Rates[[#This Row],[ISO]],Summary!$H$10,0))," ",IF(MATCH(FX_Rates[[#This Row],[ISO]],Summary!$H$10,0),"Post Prod. Currency"))</f>
        <v xml:space="preserve"> </v>
      </c>
      <c r="E20" s="343" t="str">
        <f>IF(ISERROR(MATCH(FX_Rates[[#This Row],[ISO]],Summary!$H$9,0))," ",IF(MATCH(FX_Rates[[#This Row],[ISO]],Summary!$H$9,0),"Production Currency"))</f>
        <v xml:space="preserve"> </v>
      </c>
      <c r="F20" s="344" t="str">
        <f>IF(ISERROR(MATCH(FX_Rates[[#This Row],[ISO]],Summary!$H$8,0))," ",IF(MATCH(FX_Rates[[#This Row],[ISO]],Summary!$H$8,0),"Agency Currency"))</f>
        <v xml:space="preserve"> </v>
      </c>
      <c r="G20" s="90"/>
      <c r="H20" s="514"/>
      <c r="I20" s="514"/>
      <c r="J20" s="514"/>
      <c r="K20" s="514"/>
      <c r="L20" s="90"/>
      <c r="M20" s="90"/>
      <c r="N20" s="91"/>
    </row>
    <row r="21" spans="1:14" s="92" customFormat="1" ht="15.75" x14ac:dyDescent="0.2">
      <c r="A21" s="88" t="s">
        <v>811</v>
      </c>
      <c r="B21" s="89" t="s">
        <v>812</v>
      </c>
      <c r="C21" s="491">
        <v>5.075E-5</v>
      </c>
      <c r="D21" s="343" t="str">
        <f>IF(ISERROR(MATCH(FX_Rates[[#This Row],[ISO]],Summary!$H$10,0))," ",IF(MATCH(FX_Rates[[#This Row],[ISO]],Summary!$H$10,0),"Post Prod. Currency"))</f>
        <v xml:space="preserve"> </v>
      </c>
      <c r="E21" s="343" t="str">
        <f>IF(ISERROR(MATCH(FX_Rates[[#This Row],[ISO]],Summary!$H$9,0))," ",IF(MATCH(FX_Rates[[#This Row],[ISO]],Summary!$H$9,0),"Production Currency"))</f>
        <v xml:space="preserve"> </v>
      </c>
      <c r="F21" s="344" t="str">
        <f>IF(ISERROR(MATCH(FX_Rates[[#This Row],[ISO]],Summary!$H$8,0))," ",IF(MATCH(FX_Rates[[#This Row],[ISO]],Summary!$H$8,0),"Agency Currency"))</f>
        <v xml:space="preserve"> </v>
      </c>
      <c r="G21" s="90"/>
      <c r="H21" s="514"/>
      <c r="I21" s="514"/>
      <c r="J21" s="514"/>
      <c r="K21" s="514"/>
      <c r="L21" s="90"/>
      <c r="M21" s="90"/>
      <c r="N21" s="91"/>
    </row>
    <row r="22" spans="1:14" s="92" customFormat="1" ht="21" x14ac:dyDescent="0.2">
      <c r="A22" s="88" t="s">
        <v>813</v>
      </c>
      <c r="B22" s="89" t="s">
        <v>814</v>
      </c>
      <c r="C22" s="493">
        <v>0.50033000000000005</v>
      </c>
      <c r="D22" s="343" t="str">
        <f>IF(ISERROR(MATCH(FX_Rates[[#This Row],[ISO]],Summary!$H$10,0))," ",IF(MATCH(FX_Rates[[#This Row],[ISO]],Summary!$H$10,0),"Post Prod. Currency"))</f>
        <v xml:space="preserve"> </v>
      </c>
      <c r="E22" s="343" t="str">
        <f>IF(ISERROR(MATCH(FX_Rates[[#This Row],[ISO]],Summary!$H$9,0))," ",IF(MATCH(FX_Rates[[#This Row],[ISO]],Summary!$H$9,0),"Production Currency"))</f>
        <v xml:space="preserve"> </v>
      </c>
      <c r="F22" s="344" t="str">
        <f>IF(ISERROR(MATCH(FX_Rates[[#This Row],[ISO]],Summary!$H$8,0))," ",IF(MATCH(FX_Rates[[#This Row],[ISO]],Summary!$H$8,0),"Agency Currency"))</f>
        <v xml:space="preserve"> </v>
      </c>
      <c r="G22" s="90"/>
      <c r="H22" s="514"/>
      <c r="I22" s="514"/>
      <c r="J22" s="514"/>
      <c r="K22" s="514"/>
      <c r="L22" s="90"/>
      <c r="M22" s="93"/>
      <c r="N22" s="91"/>
    </row>
    <row r="23" spans="1:14" s="92" customFormat="1" ht="21" x14ac:dyDescent="0.25">
      <c r="A23" s="88" t="s">
        <v>815</v>
      </c>
      <c r="B23" s="89" t="s">
        <v>612</v>
      </c>
      <c r="C23" s="492">
        <v>0.14471999999999999</v>
      </c>
      <c r="D23" s="343" t="str">
        <f>IF(ISERROR(MATCH(FX_Rates[[#This Row],[ISO]],Summary!$H$10,0))," ",IF(MATCH(FX_Rates[[#This Row],[ISO]],Summary!$H$10,0),"Post Prod. Currency"))</f>
        <v xml:space="preserve"> </v>
      </c>
      <c r="E23" s="343" t="str">
        <f>IF(ISERROR(MATCH(FX_Rates[[#This Row],[ISO]],Summary!$H$9,0))," ",IF(MATCH(FX_Rates[[#This Row],[ISO]],Summary!$H$9,0),"Production Currency"))</f>
        <v xml:space="preserve"> </v>
      </c>
      <c r="F23" s="344" t="str">
        <f>IF(ISERROR(MATCH(FX_Rates[[#This Row],[ISO]],Summary!$H$8,0))," ",IF(MATCH(FX_Rates[[#This Row],[ISO]],Summary!$H$8,0),"Agency Currency"))</f>
        <v xml:space="preserve"> </v>
      </c>
      <c r="G23" s="90"/>
      <c r="H23" s="90"/>
      <c r="I23" s="90"/>
      <c r="J23" s="90"/>
      <c r="K23" s="90"/>
      <c r="L23" s="90"/>
      <c r="M23" s="93"/>
      <c r="N23" s="91"/>
    </row>
    <row r="24" spans="1:14" s="92" customFormat="1" ht="21" x14ac:dyDescent="0.2">
      <c r="A24" s="88" t="s">
        <v>816</v>
      </c>
      <c r="B24" s="89" t="s">
        <v>817</v>
      </c>
      <c r="C24" s="493">
        <v>0.59494999999999998</v>
      </c>
      <c r="D24" s="343" t="str">
        <f>IF(ISERROR(MATCH(FX_Rates[[#This Row],[ISO]],Summary!$H$10,0))," ",IF(MATCH(FX_Rates[[#This Row],[ISO]],Summary!$H$10,0),"Post Prod. Currency"))</f>
        <v xml:space="preserve"> </v>
      </c>
      <c r="E24" s="343" t="str">
        <f>IF(ISERROR(MATCH(FX_Rates[[#This Row],[ISO]],Summary!$H$9,0))," ",IF(MATCH(FX_Rates[[#This Row],[ISO]],Summary!$H$9,0),"Production Currency"))</f>
        <v xml:space="preserve"> </v>
      </c>
      <c r="F24" s="344" t="str">
        <f>IF(ISERROR(MATCH(FX_Rates[[#This Row],[ISO]],Summary!$H$8,0))," ",IF(MATCH(FX_Rates[[#This Row],[ISO]],Summary!$H$8,0),"Agency Currency"))</f>
        <v xml:space="preserve"> </v>
      </c>
      <c r="G24" s="93"/>
      <c r="H24" s="93"/>
      <c r="I24" s="93"/>
      <c r="J24" s="93"/>
      <c r="K24" s="93"/>
      <c r="L24" s="93"/>
      <c r="M24" s="93"/>
      <c r="N24" s="91"/>
    </row>
    <row r="25" spans="1:14" s="92" customFormat="1" ht="21" x14ac:dyDescent="0.2">
      <c r="A25" s="88" t="s">
        <v>818</v>
      </c>
      <c r="B25" s="89" t="s">
        <v>613</v>
      </c>
      <c r="C25" s="491">
        <v>0.30482999999999999</v>
      </c>
      <c r="D25" s="343" t="str">
        <f>IF(ISERROR(MATCH(FX_Rates[[#This Row],[ISO]],Summary!$H$10,0))," ",IF(MATCH(FX_Rates[[#This Row],[ISO]],Summary!$H$10,0),"Post Prod. Currency"))</f>
        <v xml:space="preserve"> </v>
      </c>
      <c r="E25" s="343" t="str">
        <f>IF(ISERROR(MATCH(FX_Rates[[#This Row],[ISO]],Summary!$H$9,0))," ",IF(MATCH(FX_Rates[[#This Row],[ISO]],Summary!$H$9,0),"Production Currency"))</f>
        <v xml:space="preserve"> </v>
      </c>
      <c r="F25" s="344" t="str">
        <f>IF(ISERROR(MATCH(FX_Rates[[#This Row],[ISO]],Summary!$H$8,0))," ",IF(MATCH(FX_Rates[[#This Row],[ISO]],Summary!$H$8,0),"Agency Currency"))</f>
        <v xml:space="preserve"> </v>
      </c>
      <c r="M25" s="93"/>
      <c r="N25" s="91"/>
    </row>
    <row r="26" spans="1:14" s="92" customFormat="1" ht="15.75" x14ac:dyDescent="0.25">
      <c r="A26" s="88" t="s">
        <v>819</v>
      </c>
      <c r="B26" s="89" t="s">
        <v>15</v>
      </c>
      <c r="C26" s="492">
        <v>1.3204</v>
      </c>
      <c r="D26" s="343" t="str">
        <f>IF(ISERROR(MATCH(FX_Rates[[#This Row],[ISO]],Summary!$H$10,0))," ",IF(MATCH(FX_Rates[[#This Row],[ISO]],Summary!$H$10,0),"Post Prod. Currency"))</f>
        <v xml:space="preserve"> </v>
      </c>
      <c r="E26" s="343" t="str">
        <f>IF(ISERROR(MATCH(FX_Rates[[#This Row],[ISO]],Summary!$H$9,0))," ",IF(MATCH(FX_Rates[[#This Row],[ISO]],Summary!$H$9,0),"Production Currency"))</f>
        <v xml:space="preserve"> </v>
      </c>
      <c r="F26" s="344" t="str">
        <f>IF(ISERROR(MATCH(FX_Rates[[#This Row],[ISO]],Summary!$H$8,0))," ",IF(MATCH(FX_Rates[[#This Row],[ISO]],Summary!$H$8,0),"Agency Currency"))</f>
        <v xml:space="preserve"> </v>
      </c>
      <c r="N26" s="91"/>
    </row>
    <row r="27" spans="1:14" s="92" customFormat="1" ht="15.75" x14ac:dyDescent="0.2">
      <c r="A27" s="88" t="s">
        <v>820</v>
      </c>
      <c r="B27" s="89" t="s">
        <v>821</v>
      </c>
      <c r="C27" s="491">
        <v>0.73502000000000001</v>
      </c>
      <c r="D27" s="343" t="str">
        <f>IF(ISERROR(MATCH(FX_Rates[[#This Row],[ISO]],Summary!$H$10,0))," ",IF(MATCH(FX_Rates[[#This Row],[ISO]],Summary!$H$10,0),"Post Prod. Currency"))</f>
        <v xml:space="preserve"> </v>
      </c>
      <c r="E27" s="343" t="str">
        <f>IF(ISERROR(MATCH(FX_Rates[[#This Row],[ISO]],Summary!$H$9,0))," ",IF(MATCH(FX_Rates[[#This Row],[ISO]],Summary!$H$9,0),"Production Currency"))</f>
        <v xml:space="preserve"> </v>
      </c>
      <c r="F27" s="344" t="str">
        <f>IF(ISERROR(MATCH(FX_Rates[[#This Row],[ISO]],Summary!$H$8,0))," ",IF(MATCH(FX_Rates[[#This Row],[ISO]],Summary!$H$8,0),"Agency Currency"))</f>
        <v xml:space="preserve"> </v>
      </c>
      <c r="N27" s="91"/>
    </row>
    <row r="28" spans="1:14" s="92" customFormat="1" ht="15.75" x14ac:dyDescent="0.2">
      <c r="A28" s="88" t="s">
        <v>822</v>
      </c>
      <c r="B28" s="89" t="s">
        <v>823</v>
      </c>
      <c r="C28" s="491">
        <v>0.59484999999999999</v>
      </c>
      <c r="D28" s="343" t="str">
        <f>IF(ISERROR(MATCH(FX_Rates[[#This Row],[ISO]],Summary!$H$10,0))," ",IF(MATCH(FX_Rates[[#This Row],[ISO]],Summary!$H$10,0),"Post Prod. Currency"))</f>
        <v xml:space="preserve"> </v>
      </c>
      <c r="E28" s="343" t="str">
        <f>IF(ISERROR(MATCH(FX_Rates[[#This Row],[ISO]],Summary!$H$9,0))," ",IF(MATCH(FX_Rates[[#This Row],[ISO]],Summary!$H$9,0),"Production Currency"))</f>
        <v xml:space="preserve"> </v>
      </c>
      <c r="F28" s="344" t="str">
        <f>IF(ISERROR(MATCH(FX_Rates[[#This Row],[ISO]],Summary!$H$8,0))," ",IF(MATCH(FX_Rates[[#This Row],[ISO]],Summary!$H$8,0),"Agency Currency"))</f>
        <v xml:space="preserve"> </v>
      </c>
      <c r="N28" s="91"/>
    </row>
    <row r="29" spans="1:14" s="92" customFormat="1" ht="21" x14ac:dyDescent="0.2">
      <c r="A29" s="88" t="s">
        <v>824</v>
      </c>
      <c r="B29" s="89" t="s">
        <v>825</v>
      </c>
      <c r="C29" s="491">
        <v>0.77881999999999996</v>
      </c>
      <c r="D29" s="343" t="str">
        <f>IF(ISERROR(MATCH(FX_Rates[[#This Row],[ISO]],Summary!$H$10,0))," ",IF(MATCH(FX_Rates[[#This Row],[ISO]],Summary!$H$10,0),"Post Prod. Currency"))</f>
        <v xml:space="preserve"> </v>
      </c>
      <c r="E29" s="343" t="str">
        <f>IF(ISERROR(MATCH(FX_Rates[[#This Row],[ISO]],Summary!$H$9,0))," ",IF(MATCH(FX_Rates[[#This Row],[ISO]],Summary!$H$9,0),"Production Currency"))</f>
        <v xml:space="preserve"> </v>
      </c>
      <c r="F29" s="344" t="str">
        <f>IF(ISERROR(MATCH(FX_Rates[[#This Row],[ISO]],Summary!$H$8,0))," ",IF(MATCH(FX_Rates[[#This Row],[ISO]],Summary!$H$8,0),"Agency Currency"))</f>
        <v xml:space="preserve"> </v>
      </c>
      <c r="G29" s="93"/>
      <c r="H29" s="93"/>
      <c r="I29" s="93"/>
      <c r="J29" s="93"/>
      <c r="K29" s="93"/>
      <c r="L29" s="93"/>
      <c r="M29" s="93"/>
      <c r="N29" s="91"/>
    </row>
    <row r="30" spans="1:14" s="92" customFormat="1" ht="21" x14ac:dyDescent="0.2">
      <c r="A30" s="88" t="s">
        <v>826</v>
      </c>
      <c r="B30" s="89" t="s">
        <v>827</v>
      </c>
      <c r="C30" s="491">
        <v>1.77359E-3</v>
      </c>
      <c r="D30" s="343" t="str">
        <f>IF(ISERROR(MATCH(FX_Rates[[#This Row],[ISO]],Summary!$H$10,0))," ",IF(MATCH(FX_Rates[[#This Row],[ISO]],Summary!$H$10,0),"Post Prod. Currency"))</f>
        <v xml:space="preserve"> </v>
      </c>
      <c r="E30" s="343" t="str">
        <f>IF(ISERROR(MATCH(FX_Rates[[#This Row],[ISO]],Summary!$H$9,0))," ",IF(MATCH(FX_Rates[[#This Row],[ISO]],Summary!$H$9,0),"Production Currency"))</f>
        <v xml:space="preserve"> </v>
      </c>
      <c r="F30" s="344" t="str">
        <f>IF(ISERROR(MATCH(FX_Rates[[#This Row],[ISO]],Summary!$H$8,0))," ",IF(MATCH(FX_Rates[[#This Row],[ISO]],Summary!$H$8,0),"Agency Currency"))</f>
        <v xml:space="preserve"> </v>
      </c>
      <c r="G30" s="93"/>
      <c r="I30" s="93"/>
      <c r="J30" s="93"/>
      <c r="K30" s="93"/>
      <c r="L30" s="93"/>
      <c r="M30" s="93"/>
      <c r="N30" s="91"/>
    </row>
    <row r="31" spans="1:14" s="92" customFormat="1" ht="21" x14ac:dyDescent="0.2">
      <c r="A31" s="88" t="s">
        <v>828</v>
      </c>
      <c r="B31" s="89" t="s">
        <v>614</v>
      </c>
      <c r="C31" s="491">
        <v>1.5653900000000001E-3</v>
      </c>
      <c r="D31" s="343" t="str">
        <f>IF(ISERROR(MATCH(FX_Rates[[#This Row],[ISO]],Summary!$H$10,0))," ",IF(MATCH(FX_Rates[[#This Row],[ISO]],Summary!$H$10,0),"Post Prod. Currency"))</f>
        <v xml:space="preserve"> </v>
      </c>
      <c r="E31" s="343" t="str">
        <f>IF(ISERROR(MATCH(FX_Rates[[#This Row],[ISO]],Summary!$H$9,0))," ",IF(MATCH(FX_Rates[[#This Row],[ISO]],Summary!$H$9,0),"Production Currency"))</f>
        <v xml:space="preserve"> </v>
      </c>
      <c r="F31" s="344" t="str">
        <f>IF(ISERROR(MATCH(FX_Rates[[#This Row],[ISO]],Summary!$H$8,0))," ",IF(MATCH(FX_Rates[[#This Row],[ISO]],Summary!$H$8,0),"Agency Currency"))</f>
        <v xml:space="preserve"> </v>
      </c>
      <c r="G31" s="93"/>
      <c r="H31" s="93"/>
      <c r="K31" s="93"/>
      <c r="L31" s="93"/>
      <c r="M31" s="93"/>
      <c r="N31" s="91"/>
    </row>
    <row r="32" spans="1:14" s="92" customFormat="1" ht="21" x14ac:dyDescent="0.2">
      <c r="A32" s="88" t="s">
        <v>829</v>
      </c>
      <c r="B32" s="89" t="s">
        <v>599</v>
      </c>
      <c r="C32" s="491">
        <v>0.15092</v>
      </c>
      <c r="D32" s="343" t="str">
        <f>IF(ISERROR(MATCH(FX_Rates[[#This Row],[ISO]],Summary!$H$10,0))," ",IF(MATCH(FX_Rates[[#This Row],[ISO]],Summary!$H$10,0),"Post Prod. Currency"))</f>
        <v xml:space="preserve"> </v>
      </c>
      <c r="E32" s="343" t="str">
        <f>IF(ISERROR(MATCH(FX_Rates[[#This Row],[ISO]],Summary!$H$9,0))," ",IF(MATCH(FX_Rates[[#This Row],[ISO]],Summary!$H$9,0),"Production Currency"))</f>
        <v xml:space="preserve"> </v>
      </c>
      <c r="F32" s="344" t="str">
        <f>IF(ISERROR(MATCH(FX_Rates[[#This Row],[ISO]],Summary!$H$8,0))," ",IF(MATCH(FX_Rates[[#This Row],[ISO]],Summary!$H$8,0),"Agency Currency"))</f>
        <v xml:space="preserve"> </v>
      </c>
      <c r="G32" s="93"/>
      <c r="H32" s="93"/>
      <c r="I32" s="93"/>
      <c r="J32" s="93"/>
      <c r="K32" s="93"/>
      <c r="L32" s="93"/>
      <c r="M32" s="93"/>
      <c r="N32" s="91"/>
    </row>
    <row r="33" spans="1:14" s="92" customFormat="1" ht="21" x14ac:dyDescent="0.2">
      <c r="A33" s="88" t="s">
        <v>830</v>
      </c>
      <c r="B33" s="89" t="s">
        <v>615</v>
      </c>
      <c r="C33" s="491">
        <v>3.3073E-4</v>
      </c>
      <c r="D33" s="343" t="str">
        <f>IF(ISERROR(MATCH(FX_Rates[[#This Row],[ISO]],Summary!$H$10,0))," ",IF(MATCH(FX_Rates[[#This Row],[ISO]],Summary!$H$10,0),"Post Prod. Currency"))</f>
        <v xml:space="preserve"> </v>
      </c>
      <c r="E33" s="343" t="str">
        <f>IF(ISERROR(MATCH(FX_Rates[[#This Row],[ISO]],Summary!$H$9,0))," ",IF(MATCH(FX_Rates[[#This Row],[ISO]],Summary!$H$9,0),"Production Currency"))</f>
        <v xml:space="preserve"> </v>
      </c>
      <c r="F33" s="344" t="str">
        <f>IF(ISERROR(MATCH(FX_Rates[[#This Row],[ISO]],Summary!$H$8,0))," ",IF(MATCH(FX_Rates[[#This Row],[ISO]],Summary!$H$8,0),"Agency Currency"))</f>
        <v xml:space="preserve"> </v>
      </c>
      <c r="G33" s="93"/>
      <c r="H33" s="93"/>
      <c r="I33" s="93"/>
      <c r="J33" s="93"/>
      <c r="K33" s="93"/>
      <c r="L33" s="93"/>
      <c r="M33" s="93"/>
      <c r="N33" s="91"/>
    </row>
    <row r="34" spans="1:14" s="92" customFormat="1" ht="21" x14ac:dyDescent="0.2">
      <c r="A34" s="88" t="s">
        <v>831</v>
      </c>
      <c r="B34" s="89" t="s">
        <v>832</v>
      </c>
      <c r="C34" s="493">
        <v>6.3876999999999998E-4</v>
      </c>
      <c r="D34" s="343" t="str">
        <f>IF(ISERROR(MATCH(FX_Rates[[#This Row],[ISO]],Summary!$H$10,0))," ",IF(MATCH(FX_Rates[[#This Row],[ISO]],Summary!$H$10,0),"Post Prod. Currency"))</f>
        <v xml:space="preserve"> </v>
      </c>
      <c r="E34" s="343" t="str">
        <f>IF(ISERROR(MATCH(FX_Rates[[#This Row],[ISO]],Summary!$H$9,0))," ",IF(MATCH(FX_Rates[[#This Row],[ISO]],Summary!$H$9,0),"Production Currency"))</f>
        <v xml:space="preserve"> </v>
      </c>
      <c r="F34" s="344" t="str">
        <f>IF(ISERROR(MATCH(FX_Rates[[#This Row],[ISO]],Summary!$H$8,0))," ",IF(MATCH(FX_Rates[[#This Row],[ISO]],Summary!$H$8,0),"Agency Currency"))</f>
        <v xml:space="preserve"> </v>
      </c>
      <c r="K34" s="93"/>
      <c r="L34" s="93"/>
      <c r="M34" s="93"/>
      <c r="N34" s="91"/>
    </row>
    <row r="35" spans="1:14" s="92" customFormat="1" ht="21" x14ac:dyDescent="0.2">
      <c r="A35" s="88" t="s">
        <v>833</v>
      </c>
      <c r="B35" s="89" t="s">
        <v>616</v>
      </c>
      <c r="C35" s="491">
        <v>1.7568799999999999E-3</v>
      </c>
      <c r="D35" s="343" t="str">
        <f>IF(ISERROR(MATCH(FX_Rates[[#This Row],[ISO]],Summary!$H$10,0))," ",IF(MATCH(FX_Rates[[#This Row],[ISO]],Summary!$H$10,0),"Post Prod. Currency"))</f>
        <v xml:space="preserve"> </v>
      </c>
      <c r="E35" s="343" t="str">
        <f>IF(ISERROR(MATCH(FX_Rates[[#This Row],[ISO]],Summary!$H$9,0))," ",IF(MATCH(FX_Rates[[#This Row],[ISO]],Summary!$H$9,0),"Production Currency"))</f>
        <v xml:space="preserve"> </v>
      </c>
      <c r="F35" s="344" t="str">
        <f>IF(ISERROR(MATCH(FX_Rates[[#This Row],[ISO]],Summary!$H$8,0))," ",IF(MATCH(FX_Rates[[#This Row],[ISO]],Summary!$H$8,0),"Agency Currency"))</f>
        <v xml:space="preserve"> </v>
      </c>
      <c r="G35" s="93"/>
      <c r="H35" s="93"/>
      <c r="I35" s="93"/>
      <c r="J35" s="93"/>
      <c r="K35" s="93"/>
      <c r="L35" s="93"/>
      <c r="M35" s="93"/>
      <c r="N35" s="91"/>
    </row>
    <row r="36" spans="1:14" s="92" customFormat="1" ht="21" x14ac:dyDescent="0.2">
      <c r="A36" s="88" t="s">
        <v>834</v>
      </c>
      <c r="B36" s="89" t="s">
        <v>835</v>
      </c>
      <c r="C36" s="491">
        <v>0.15465999999999999</v>
      </c>
      <c r="D36" s="343" t="str">
        <f>IF(ISERROR(MATCH(FX_Rates[[#This Row],[ISO]],Summary!$H$10,0))," ",IF(MATCH(FX_Rates[[#This Row],[ISO]],Summary!$H$10,0),"Post Prod. Currency"))</f>
        <v xml:space="preserve"> </v>
      </c>
      <c r="E36" s="343" t="str">
        <f>IF(ISERROR(MATCH(FX_Rates[[#This Row],[ISO]],Summary!$H$9,0))," ",IF(MATCH(FX_Rates[[#This Row],[ISO]],Summary!$H$9,0),"Production Currency"))</f>
        <v xml:space="preserve"> </v>
      </c>
      <c r="F36" s="344" t="str">
        <f>IF(ISERROR(MATCH(FX_Rates[[#This Row],[ISO]],Summary!$H$8,0))," ",IF(MATCH(FX_Rates[[#This Row],[ISO]],Summary!$H$8,0),"Agency Currency"))</f>
        <v xml:space="preserve"> </v>
      </c>
      <c r="G36" s="93"/>
      <c r="H36" s="93"/>
      <c r="I36" s="93"/>
      <c r="J36" s="93"/>
      <c r="K36" s="93"/>
      <c r="L36" s="93"/>
      <c r="M36" s="93"/>
      <c r="N36" s="91"/>
    </row>
    <row r="37" spans="1:14" s="92" customFormat="1" ht="21" x14ac:dyDescent="0.2">
      <c r="A37" s="88" t="s">
        <v>836</v>
      </c>
      <c r="B37" s="89" t="s">
        <v>837</v>
      </c>
      <c r="C37" s="491">
        <v>1.9877899999999999</v>
      </c>
      <c r="D37" s="343" t="str">
        <f>IF(ISERROR(MATCH(FX_Rates[[#This Row],[ISO]],Summary!$H$10,0))," ",IF(MATCH(FX_Rates[[#This Row],[ISO]],Summary!$H$10,0),"Post Prod. Currency"))</f>
        <v xml:space="preserve"> </v>
      </c>
      <c r="E37" s="343" t="str">
        <f>IF(ISERROR(MATCH(FX_Rates[[#This Row],[ISO]],Summary!$H$9,0))," ",IF(MATCH(FX_Rates[[#This Row],[ISO]],Summary!$H$9,0),"Production Currency"))</f>
        <v xml:space="preserve"> </v>
      </c>
      <c r="F37" s="344" t="str">
        <f>IF(ISERROR(MATCH(FX_Rates[[#This Row],[ISO]],Summary!$H$8,0))," ",IF(MATCH(FX_Rates[[#This Row],[ISO]],Summary!$H$8,0),"Agency Currency"))</f>
        <v xml:space="preserve"> </v>
      </c>
      <c r="G37" s="93"/>
      <c r="H37" s="93"/>
      <c r="I37" s="93"/>
      <c r="J37" s="93"/>
      <c r="K37" s="93"/>
      <c r="L37" s="93"/>
      <c r="M37" s="93"/>
      <c r="N37" s="91"/>
    </row>
    <row r="38" spans="1:14" s="92" customFormat="1" ht="21" x14ac:dyDescent="0.2">
      <c r="A38" s="88" t="s">
        <v>838</v>
      </c>
      <c r="B38" s="89" t="s">
        <v>5</v>
      </c>
      <c r="C38" s="491">
        <v>4.5330000000000002E-2</v>
      </c>
      <c r="D38" s="343" t="str">
        <f>IF(ISERROR(MATCH(FX_Rates[[#This Row],[ISO]],Summary!$H$10,0))," ",IF(MATCH(FX_Rates[[#This Row],[ISO]],Summary!$H$10,0),"Post Prod. Currency"))</f>
        <v xml:space="preserve"> </v>
      </c>
      <c r="E38" s="343" t="str">
        <f>IF(ISERROR(MATCH(FX_Rates[[#This Row],[ISO]],Summary!$H$9,0))," ",IF(MATCH(FX_Rates[[#This Row],[ISO]],Summary!$H$9,0),"Production Currency"))</f>
        <v xml:space="preserve"> </v>
      </c>
      <c r="F38" s="344" t="str">
        <f>IF(ISERROR(MATCH(FX_Rates[[#This Row],[ISO]],Summary!$H$8,0))," ",IF(MATCH(FX_Rates[[#This Row],[ISO]],Summary!$H$8,0),"Agency Currency"))</f>
        <v xml:space="preserve"> </v>
      </c>
      <c r="G38" s="93"/>
      <c r="H38" s="93"/>
      <c r="I38" s="93"/>
      <c r="J38" s="93"/>
      <c r="K38" s="93"/>
      <c r="L38" s="93"/>
      <c r="M38" s="93"/>
      <c r="N38" s="91"/>
    </row>
    <row r="39" spans="1:14" s="92" customFormat="1" ht="21" x14ac:dyDescent="0.2">
      <c r="A39" s="88" t="s">
        <v>839</v>
      </c>
      <c r="B39" s="89" t="s">
        <v>6</v>
      </c>
      <c r="C39" s="491">
        <v>0.15634000000000001</v>
      </c>
      <c r="D39" s="343" t="str">
        <f>IF(ISERROR(MATCH(FX_Rates[[#This Row],[ISO]],Summary!$H$10,0))," ",IF(MATCH(FX_Rates[[#This Row],[ISO]],Summary!$H$10,0),"Post Prod. Currency"))</f>
        <v xml:space="preserve"> </v>
      </c>
      <c r="E39" s="343" t="str">
        <f>IF(ISERROR(MATCH(FX_Rates[[#This Row],[ISO]],Summary!$H$9,0))," ",IF(MATCH(FX_Rates[[#This Row],[ISO]],Summary!$H$9,0),"Production Currency"))</f>
        <v xml:space="preserve"> </v>
      </c>
      <c r="F39" s="344" t="str">
        <f>IF(ISERROR(MATCH(FX_Rates[[#This Row],[ISO]],Summary!$H$8,0))," ",IF(MATCH(FX_Rates[[#This Row],[ISO]],Summary!$H$8,0),"Agency Currency"))</f>
        <v xml:space="preserve"> </v>
      </c>
      <c r="G39" s="93"/>
      <c r="H39" s="93"/>
      <c r="I39" s="93"/>
      <c r="J39" s="93"/>
      <c r="K39" s="93"/>
      <c r="L39" s="93"/>
      <c r="M39" s="93"/>
      <c r="N39" s="91"/>
    </row>
    <row r="40" spans="1:14" s="92" customFormat="1" ht="21" x14ac:dyDescent="0.2">
      <c r="A40" s="88" t="s">
        <v>840</v>
      </c>
      <c r="B40" s="89" t="s">
        <v>617</v>
      </c>
      <c r="C40" s="493">
        <v>2.0820000000000002E-2</v>
      </c>
      <c r="D40" s="343" t="str">
        <f>IF(ISERROR(MATCH(FX_Rates[[#This Row],[ISO]],Summary!$H$10,0))," ",IF(MATCH(FX_Rates[[#This Row],[ISO]],Summary!$H$10,0),"Post Prod. Currency"))</f>
        <v xml:space="preserve"> </v>
      </c>
      <c r="E40" s="343" t="str">
        <f>IF(ISERROR(MATCH(FX_Rates[[#This Row],[ISO]],Summary!$H$9,0))," ",IF(MATCH(FX_Rates[[#This Row],[ISO]],Summary!$H$9,0),"Production Currency"))</f>
        <v xml:space="preserve"> </v>
      </c>
      <c r="F40" s="344" t="str">
        <f>IF(ISERROR(MATCH(FX_Rates[[#This Row],[ISO]],Summary!$H$8,0))," ",IF(MATCH(FX_Rates[[#This Row],[ISO]],Summary!$H$8,0),"Agency Currency"))</f>
        <v xml:space="preserve"> </v>
      </c>
      <c r="G40" s="93"/>
      <c r="H40" s="93"/>
      <c r="I40" s="93"/>
      <c r="J40" s="93"/>
      <c r="K40" s="93"/>
      <c r="L40" s="93"/>
      <c r="M40" s="93"/>
    </row>
    <row r="41" spans="1:14" s="92" customFormat="1" ht="21" x14ac:dyDescent="0.2">
      <c r="A41" s="88" t="s">
        <v>841</v>
      </c>
      <c r="B41" s="94" t="s">
        <v>7</v>
      </c>
      <c r="C41" s="491">
        <v>5.6640000000000003E-2</v>
      </c>
      <c r="D41" s="343" t="str">
        <f>IF(ISERROR(MATCH(FX_Rates[[#This Row],[ISO]],Summary!$H$10,0))," ",IF(MATCH(FX_Rates[[#This Row],[ISO]],Summary!$H$10,0),"Post Prod. Currency"))</f>
        <v xml:space="preserve"> </v>
      </c>
      <c r="E41" s="343" t="str">
        <f>IF(ISERROR(MATCH(FX_Rates[[#This Row],[ISO]],Summary!$H$9,0))," ",IF(MATCH(FX_Rates[[#This Row],[ISO]],Summary!$H$9,0),"Production Currency"))</f>
        <v xml:space="preserve"> </v>
      </c>
      <c r="F41" s="344" t="str">
        <f>IF(ISERROR(MATCH(FX_Rates[[#This Row],[ISO]],Summary!$H$8,0))," ",IF(MATCH(FX_Rates[[#This Row],[ISO]],Summary!$H$8,0),"Agency Currency"))</f>
        <v xml:space="preserve"> </v>
      </c>
      <c r="G41" s="93"/>
      <c r="H41" s="93"/>
      <c r="I41" s="93"/>
      <c r="J41" s="93"/>
      <c r="K41" s="93"/>
      <c r="L41" s="93"/>
      <c r="M41" s="93"/>
    </row>
    <row r="42" spans="1:14" s="92" customFormat="1" ht="21" x14ac:dyDescent="0.2">
      <c r="A42" s="88" t="s">
        <v>842</v>
      </c>
      <c r="B42" s="94" t="s">
        <v>843</v>
      </c>
      <c r="C42" s="491">
        <v>0.11429</v>
      </c>
      <c r="D42" s="343" t="str">
        <f>IF(ISERROR(MATCH(FX_Rates[[#This Row],[ISO]],Summary!$H$10,0))," ",IF(MATCH(FX_Rates[[#This Row],[ISO]],Summary!$H$10,0),"Post Prod. Currency"))</f>
        <v xml:space="preserve"> </v>
      </c>
      <c r="E42" s="343" t="str">
        <f>IF(ISERROR(MATCH(FX_Rates[[#This Row],[ISO]],Summary!$H$9,0))," ",IF(MATCH(FX_Rates[[#This Row],[ISO]],Summary!$H$9,0),"Production Currency"))</f>
        <v xml:space="preserve"> </v>
      </c>
      <c r="F42" s="344" t="str">
        <f>IF(ISERROR(MATCH(FX_Rates[[#This Row],[ISO]],Summary!$H$8,0))," ",IF(MATCH(FX_Rates[[#This Row],[ISO]],Summary!$H$8,0),"Agency Currency"))</f>
        <v xml:space="preserve"> </v>
      </c>
      <c r="G42" s="93"/>
      <c r="H42" s="93"/>
      <c r="I42" s="93"/>
      <c r="J42" s="93"/>
      <c r="K42" s="93"/>
      <c r="L42" s="93"/>
      <c r="M42" s="93"/>
    </row>
    <row r="43" spans="1:14" s="92" customFormat="1" ht="21" x14ac:dyDescent="0.2">
      <c r="A43" s="88" t="s">
        <v>844</v>
      </c>
      <c r="B43" s="94" t="s">
        <v>845</v>
      </c>
      <c r="C43" s="491">
        <v>7.4349999999999999E-2</v>
      </c>
      <c r="D43" s="343" t="str">
        <f>IF(ISERROR(MATCH(FX_Rates[[#This Row],[ISO]],Summary!$H$10,0))," ",IF(MATCH(FX_Rates[[#This Row],[ISO]],Summary!$H$10,0),"Post Prod. Currency"))</f>
        <v xml:space="preserve"> </v>
      </c>
      <c r="E43" s="343" t="str">
        <f>IF(ISERROR(MATCH(FX_Rates[[#This Row],[ISO]],Summary!$H$9,0))," ",IF(MATCH(FX_Rates[[#This Row],[ISO]],Summary!$H$9,0),"Production Currency"))</f>
        <v xml:space="preserve"> </v>
      </c>
      <c r="F43" s="344" t="str">
        <f>IF(ISERROR(MATCH(FX_Rates[[#This Row],[ISO]],Summary!$H$8,0))," ",IF(MATCH(FX_Rates[[#This Row],[ISO]],Summary!$H$8,0),"Agency Currency"))</f>
        <v xml:space="preserve"> </v>
      </c>
      <c r="G43" s="93"/>
      <c r="H43" s="93"/>
      <c r="I43" s="93"/>
      <c r="J43" s="93"/>
      <c r="K43" s="93"/>
      <c r="L43" s="93"/>
      <c r="M43" s="93"/>
    </row>
    <row r="44" spans="1:14" s="92" customFormat="1" ht="21" x14ac:dyDescent="0.2">
      <c r="A44" s="88" t="s">
        <v>846</v>
      </c>
      <c r="B44" s="95" t="s">
        <v>847</v>
      </c>
      <c r="C44" s="493">
        <v>3.6479999999999999E-2</v>
      </c>
      <c r="D44" s="343" t="str">
        <f>IF(ISERROR(MATCH(FX_Rates[[#This Row],[ISO]],Summary!$H$10,0))," ",IF(MATCH(FX_Rates[[#This Row],[ISO]],Summary!$H$10,0),"Post Prod. Currency"))</f>
        <v xml:space="preserve"> </v>
      </c>
      <c r="E44" s="343" t="str">
        <f>IF(ISERROR(MATCH(FX_Rates[[#This Row],[ISO]],Summary!$H$9,0))," ",IF(MATCH(FX_Rates[[#This Row],[ISO]],Summary!$H$9,0),"Production Currency"))</f>
        <v xml:space="preserve"> </v>
      </c>
      <c r="F44" s="344" t="str">
        <f>IF(ISERROR(MATCH(FX_Rates[[#This Row],[ISO]],Summary!$H$8,0))," ",IF(MATCH(FX_Rates[[#This Row],[ISO]],Summary!$H$8,0),"Agency Currency"))</f>
        <v xml:space="preserve"> </v>
      </c>
      <c r="G44" s="93"/>
      <c r="H44" s="93"/>
      <c r="I44" s="93"/>
      <c r="J44" s="93"/>
      <c r="K44" s="93"/>
      <c r="L44" s="93"/>
      <c r="M44" s="93"/>
    </row>
    <row r="45" spans="1:14" s="92" customFormat="1" ht="21" x14ac:dyDescent="0.2">
      <c r="A45" s="88" t="s">
        <v>848</v>
      </c>
      <c r="B45" s="94" t="s">
        <v>849</v>
      </c>
      <c r="C45" s="491">
        <v>0.38433452000000001</v>
      </c>
      <c r="D45" s="343" t="str">
        <f>IF(ISERROR(MATCH(FX_Rates[[#This Row],[ISO]],Summary!$H$10,0))," ",IF(MATCH(FX_Rates[[#This Row],[ISO]],Summary!$H$10,0),"Post Prod. Currency"))</f>
        <v xml:space="preserve"> </v>
      </c>
      <c r="E45" s="343" t="str">
        <f>IF(ISERROR(MATCH(FX_Rates[[#This Row],[ISO]],Summary!$H$9,0))," ",IF(MATCH(FX_Rates[[#This Row],[ISO]],Summary!$H$9,0),"Production Currency"))</f>
        <v xml:space="preserve"> </v>
      </c>
      <c r="F45" s="344" t="str">
        <f>IF(ISERROR(MATCH(FX_Rates[[#This Row],[ISO]],Summary!$H$8,0))," ",IF(MATCH(FX_Rates[[#This Row],[ISO]],Summary!$H$8,0),"Agency Currency"))</f>
        <v xml:space="preserve"> </v>
      </c>
      <c r="G45" s="93"/>
      <c r="H45" s="93"/>
      <c r="I45" s="93"/>
      <c r="J45" s="93"/>
      <c r="K45" s="93"/>
      <c r="L45" s="93"/>
      <c r="M45" s="93"/>
    </row>
    <row r="46" spans="1:14" s="92" customFormat="1" ht="21" x14ac:dyDescent="0.2">
      <c r="A46" s="88" t="s">
        <v>850</v>
      </c>
      <c r="B46" s="94" t="s">
        <v>851</v>
      </c>
      <c r="C46" s="491">
        <v>2.281E-5</v>
      </c>
      <c r="D46" s="343" t="str">
        <f>IF(ISERROR(MATCH(FX_Rates[[#This Row],[ISO]],Summary!$H$10,0))," ",IF(MATCH(FX_Rates[[#This Row],[ISO]],Summary!$H$10,0),"Post Prod. Currency"))</f>
        <v xml:space="preserve"> </v>
      </c>
      <c r="E46" s="343" t="str">
        <f>IF(ISERROR(MATCH(FX_Rates[[#This Row],[ISO]],Summary!$H$9,0))," ",IF(MATCH(FX_Rates[[#This Row],[ISO]],Summary!$H$9,0),"Production Currency"))</f>
        <v xml:space="preserve"> </v>
      </c>
      <c r="F46" s="344" t="str">
        <f>IF(ISERROR(MATCH(FX_Rates[[#This Row],[ISO]],Summary!$H$8,0))," ",IF(MATCH(FX_Rates[[#This Row],[ISO]],Summary!$H$8,0),"Agency Currency"))</f>
        <v xml:space="preserve"> </v>
      </c>
      <c r="G46" s="93"/>
      <c r="H46" s="93"/>
      <c r="I46" s="93"/>
      <c r="J46" s="93"/>
      <c r="K46" s="93"/>
      <c r="L46" s="93"/>
      <c r="M46" s="93"/>
    </row>
    <row r="47" spans="1:14" s="92" customFormat="1" ht="21" x14ac:dyDescent="0.2">
      <c r="A47" s="88" t="s">
        <v>852</v>
      </c>
      <c r="B47" s="94" t="s">
        <v>853</v>
      </c>
      <c r="C47" s="493">
        <v>0.22805</v>
      </c>
      <c r="D47" s="343" t="str">
        <f>IF(ISERROR(MATCH(FX_Rates[[#This Row],[ISO]],Summary!$H$10,0))," ",IF(MATCH(FX_Rates[[#This Row],[ISO]],Summary!$H$10,0),"Post Prod. Currency"))</f>
        <v xml:space="preserve"> </v>
      </c>
      <c r="E47" s="343" t="str">
        <f>IF(ISERROR(MATCH(FX_Rates[[#This Row],[ISO]],Summary!$H$9,0))," ",IF(MATCH(FX_Rates[[#This Row],[ISO]],Summary!$H$9,0),"Production Currency"))</f>
        <v xml:space="preserve"> </v>
      </c>
      <c r="F47" s="344" t="str">
        <f>IF(ISERROR(MATCH(FX_Rates[[#This Row],[ISO]],Summary!$H$8,0))," ",IF(MATCH(FX_Rates[[#This Row],[ISO]],Summary!$H$8,0),"Agency Currency"))</f>
        <v xml:space="preserve"> </v>
      </c>
      <c r="G47" s="93"/>
      <c r="H47" s="93"/>
      <c r="I47" s="93"/>
      <c r="J47" s="93"/>
      <c r="K47" s="93"/>
      <c r="L47" s="93"/>
      <c r="M47" s="93"/>
    </row>
    <row r="48" spans="1:14" s="92" customFormat="1" ht="21" x14ac:dyDescent="0.2">
      <c r="A48" s="88" t="s">
        <v>854</v>
      </c>
      <c r="B48" s="94" t="s">
        <v>618</v>
      </c>
      <c r="C48" s="493">
        <v>0.13617000000000001</v>
      </c>
      <c r="D48" s="343" t="str">
        <f>IF(ISERROR(MATCH(FX_Rates[[#This Row],[ISO]],Summary!$H$10,0))," ",IF(MATCH(FX_Rates[[#This Row],[ISO]],Summary!$H$10,0),"Post Prod. Currency"))</f>
        <v xml:space="preserve"> </v>
      </c>
      <c r="E48" s="343" t="str">
        <f>IF(ISERROR(MATCH(FX_Rates[[#This Row],[ISO]],Summary!$H$9,0))," ",IF(MATCH(FX_Rates[[#This Row],[ISO]],Summary!$H$9,0),"Production Currency"))</f>
        <v xml:space="preserve"> </v>
      </c>
      <c r="F48" s="344" t="str">
        <f>IF(ISERROR(MATCH(FX_Rates[[#This Row],[ISO]],Summary!$H$8,0))," ",IF(MATCH(FX_Rates[[#This Row],[ISO]],Summary!$H$8,0),"Agency Currency"))</f>
        <v xml:space="preserve"> </v>
      </c>
      <c r="G48" s="93"/>
      <c r="H48" s="93"/>
      <c r="I48" s="93"/>
      <c r="J48" s="93"/>
      <c r="K48" s="93"/>
      <c r="L48" s="93"/>
      <c r="M48" s="93"/>
    </row>
    <row r="49" spans="1:18" s="92" customFormat="1" ht="21" x14ac:dyDescent="0.2">
      <c r="A49" s="88" t="s">
        <v>855</v>
      </c>
      <c r="B49" s="94" t="s">
        <v>619</v>
      </c>
      <c r="C49" s="493">
        <v>4.2520000000000002E-2</v>
      </c>
      <c r="D49" s="343" t="str">
        <f>IF(ISERROR(MATCH(FX_Rates[[#This Row],[ISO]],Summary!$H$10,0))," ",IF(MATCH(FX_Rates[[#This Row],[ISO]],Summary!$H$10,0),"Post Prod. Currency"))</f>
        <v xml:space="preserve"> </v>
      </c>
      <c r="E49" s="343" t="str">
        <f>IF(ISERROR(MATCH(FX_Rates[[#This Row],[ISO]],Summary!$H$9,0))," ",IF(MATCH(FX_Rates[[#This Row],[ISO]],Summary!$H$9,0),"Production Currency"))</f>
        <v xml:space="preserve"> </v>
      </c>
      <c r="F49" s="344" t="str">
        <f>IF(ISERROR(MATCH(FX_Rates[[#This Row],[ISO]],Summary!$H$8,0))," ",IF(MATCH(FX_Rates[[#This Row],[ISO]],Summary!$H$8,0),"Agency Currency"))</f>
        <v xml:space="preserve"> </v>
      </c>
      <c r="G49" s="93"/>
      <c r="H49" s="93"/>
      <c r="I49" s="93"/>
      <c r="J49" s="93"/>
      <c r="K49" s="93"/>
      <c r="L49" s="93"/>
      <c r="M49" s="93"/>
    </row>
    <row r="50" spans="1:18" s="92" customFormat="1" ht="21" x14ac:dyDescent="0.2">
      <c r="A50" s="88" t="s">
        <v>856</v>
      </c>
      <c r="B50" s="94" t="s">
        <v>597</v>
      </c>
      <c r="C50" s="491">
        <v>0.12817999999999999</v>
      </c>
      <c r="D50" s="343" t="str">
        <f>IF(ISERROR(MATCH(FX_Rates[[#This Row],[ISO]],Summary!$H$10,0))," ",IF(MATCH(FX_Rates[[#This Row],[ISO]],Summary!$H$10,0),"Post Prod. Currency"))</f>
        <v xml:space="preserve"> </v>
      </c>
      <c r="E50" s="343" t="str">
        <f>IF(ISERROR(MATCH(FX_Rates[[#This Row],[ISO]],Summary!$H$9,0))," ",IF(MATCH(FX_Rates[[#This Row],[ISO]],Summary!$H$9,0),"Production Currency"))</f>
        <v xml:space="preserve"> </v>
      </c>
      <c r="F50" s="344" t="str">
        <f>IF(ISERROR(MATCH(FX_Rates[[#This Row],[ISO]],Summary!$H$8,0))," ",IF(MATCH(FX_Rates[[#This Row],[ISO]],Summary!$H$8,0),"Agency Currency"))</f>
        <v xml:space="preserve"> </v>
      </c>
      <c r="G50" s="93"/>
      <c r="H50" s="93"/>
      <c r="I50" s="93"/>
      <c r="J50" s="93"/>
      <c r="K50" s="93"/>
      <c r="L50" s="93"/>
      <c r="M50" s="93"/>
    </row>
    <row r="51" spans="1:18" s="92" customFormat="1" ht="21" x14ac:dyDescent="0.2">
      <c r="A51" s="88" t="s">
        <v>857</v>
      </c>
      <c r="B51" s="94" t="s">
        <v>594</v>
      </c>
      <c r="C51" s="491">
        <v>3.7413899999999998E-3</v>
      </c>
      <c r="D51" s="343" t="str">
        <f>IF(ISERROR(MATCH(FX_Rates[[#This Row],[ISO]],Summary!$H$10,0))," ",IF(MATCH(FX_Rates[[#This Row],[ISO]],Summary!$H$10,0),"Post Prod. Currency"))</f>
        <v xml:space="preserve"> </v>
      </c>
      <c r="E51" s="343" t="str">
        <f>IF(ISERROR(MATCH(FX_Rates[[#This Row],[ISO]],Summary!$H$9,0))," ",IF(MATCH(FX_Rates[[#This Row],[ISO]],Summary!$H$9,0),"Production Currency"))</f>
        <v xml:space="preserve"> </v>
      </c>
      <c r="F51" s="344" t="str">
        <f>IF(ISERROR(MATCH(FX_Rates[[#This Row],[ISO]],Summary!$H$8,0))," ",IF(MATCH(FX_Rates[[#This Row],[ISO]],Summary!$H$8,0),"Agency Currency"))</f>
        <v xml:space="preserve"> </v>
      </c>
      <c r="G51" s="93"/>
      <c r="H51" s="93"/>
      <c r="I51" s="93"/>
      <c r="J51" s="93"/>
      <c r="K51" s="93"/>
      <c r="L51" s="93"/>
      <c r="M51" s="93"/>
    </row>
    <row r="52" spans="1:18" s="92" customFormat="1" ht="21" x14ac:dyDescent="0.2">
      <c r="A52" s="88" t="s">
        <v>858</v>
      </c>
      <c r="B52" s="94" t="s">
        <v>859</v>
      </c>
      <c r="C52" s="491">
        <v>9.5300000000000003E-3</v>
      </c>
      <c r="D52" s="343" t="str">
        <f>IF(ISERROR(MATCH(FX_Rates[[#This Row],[ISO]],Summary!$H$10,0))," ",IF(MATCH(FX_Rates[[#This Row],[ISO]],Summary!$H$10,0),"Post Prod. Currency"))</f>
        <v xml:space="preserve"> </v>
      </c>
      <c r="E52" s="343" t="str">
        <f>IF(ISERROR(MATCH(FX_Rates[[#This Row],[ISO]],Summary!$H$9,0))," ",IF(MATCH(FX_Rates[[#This Row],[ISO]],Summary!$H$9,0),"Production Currency"))</f>
        <v xml:space="preserve"> </v>
      </c>
      <c r="F52" s="344" t="str">
        <f>IF(ISERROR(MATCH(FX_Rates[[#This Row],[ISO]],Summary!$H$8,0))," ",IF(MATCH(FX_Rates[[#This Row],[ISO]],Summary!$H$8,0),"Agency Currency"))</f>
        <v xml:space="preserve"> </v>
      </c>
      <c r="G52" s="93"/>
      <c r="H52" s="93"/>
      <c r="I52" s="93"/>
      <c r="J52" s="93"/>
      <c r="K52" s="93"/>
      <c r="L52" s="93"/>
      <c r="M52" s="93"/>
    </row>
    <row r="53" spans="1:18" s="92" customFormat="1" ht="21" x14ac:dyDescent="0.2">
      <c r="A53" s="88" t="s">
        <v>860</v>
      </c>
      <c r="B53" s="94" t="s">
        <v>628</v>
      </c>
      <c r="C53" s="491">
        <v>1.5429999999999999E-2</v>
      </c>
      <c r="D53" s="343" t="str">
        <f>IF(ISERROR(MATCH(FX_Rates[[#This Row],[ISO]],Summary!$H$10,0))," ",IF(MATCH(FX_Rates[[#This Row],[ISO]],Summary!$H$10,0),"Post Prod. Currency"))</f>
        <v xml:space="preserve"> </v>
      </c>
      <c r="E53" s="343" t="str">
        <f>IF(ISERROR(MATCH(FX_Rates[[#This Row],[ISO]],Summary!$H$9,0))," ",IF(MATCH(FX_Rates[[#This Row],[ISO]],Summary!$H$9,0),"Production Currency"))</f>
        <v xml:space="preserve"> </v>
      </c>
      <c r="F53" s="344" t="str">
        <f>IF(ISERROR(MATCH(FX_Rates[[#This Row],[ISO]],Summary!$H$8,0))," ",IF(MATCH(FX_Rates[[#This Row],[ISO]],Summary!$H$8,0),"Agency Currency"))</f>
        <v xml:space="preserve"> </v>
      </c>
      <c r="G53" s="93"/>
      <c r="H53" s="93"/>
      <c r="I53" s="93"/>
      <c r="J53" s="93"/>
      <c r="K53" s="93"/>
      <c r="L53" s="93"/>
      <c r="M53" s="93"/>
    </row>
    <row r="54" spans="1:18" ht="21" x14ac:dyDescent="0.2">
      <c r="A54" s="88" t="s">
        <v>861</v>
      </c>
      <c r="B54" s="94" t="s">
        <v>862</v>
      </c>
      <c r="C54" s="493">
        <v>7.3739999999999995E-5</v>
      </c>
      <c r="D54" s="343" t="str">
        <f>IF(ISERROR(MATCH(FX_Rates[[#This Row],[ISO]],Summary!$H$10,0))," ",IF(MATCH(FX_Rates[[#This Row],[ISO]],Summary!$H$10,0),"Post Prod. Currency"))</f>
        <v xml:space="preserve"> </v>
      </c>
      <c r="E54" s="343" t="str">
        <f>IF(ISERROR(MATCH(FX_Rates[[#This Row],[ISO]],Summary!$H$9,0))," ",IF(MATCH(FX_Rates[[#This Row],[ISO]],Summary!$H$9,0),"Production Currency"))</f>
        <v xml:space="preserve"> </v>
      </c>
      <c r="F54" s="344" t="str">
        <f>IF(ISERROR(MATCH(FX_Rates[[#This Row],[ISO]],Summary!$H$8,0))," ",IF(MATCH(FX_Rates[[#This Row],[ISO]],Summary!$H$8,0),"Agency Currency"))</f>
        <v xml:space="preserve"> </v>
      </c>
      <c r="G54" s="93"/>
      <c r="H54" s="93"/>
      <c r="I54" s="93"/>
      <c r="J54" s="93"/>
      <c r="K54" s="93"/>
      <c r="L54" s="93"/>
      <c r="M54" s="93"/>
    </row>
    <row r="55" spans="1:18" ht="21" x14ac:dyDescent="0.2">
      <c r="A55" s="88" t="s">
        <v>863</v>
      </c>
      <c r="B55" s="94" t="s">
        <v>864</v>
      </c>
      <c r="C55" s="491">
        <v>2.8220000000000001E-5</v>
      </c>
      <c r="D55" s="343" t="str">
        <f>IF(ISERROR(MATCH(FX_Rates[[#This Row],[ISO]],Summary!$H$10,0))," ",IF(MATCH(FX_Rates[[#This Row],[ISO]],Summary!$H$10,0),"Post Prod. Currency"))</f>
        <v xml:space="preserve"> </v>
      </c>
      <c r="E55" s="343" t="str">
        <f>IF(ISERROR(MATCH(FX_Rates[[#This Row],[ISO]],Summary!$H$9,0))," ",IF(MATCH(FX_Rates[[#This Row],[ISO]],Summary!$H$9,0),"Production Currency"))</f>
        <v xml:space="preserve"> </v>
      </c>
      <c r="F55" s="344" t="str">
        <f>IF(ISERROR(MATCH(FX_Rates[[#This Row],[ISO]],Summary!$H$8,0))," ",IF(MATCH(FX_Rates[[#This Row],[ISO]],Summary!$H$8,0),"Agency Currency"))</f>
        <v xml:space="preserve"> </v>
      </c>
      <c r="G55" s="93"/>
      <c r="H55" s="93"/>
      <c r="I55" s="93"/>
      <c r="J55" s="93"/>
      <c r="K55" s="93"/>
      <c r="L55" s="93"/>
      <c r="M55" s="93"/>
    </row>
    <row r="56" spans="1:18" ht="21" x14ac:dyDescent="0.2">
      <c r="A56" s="88" t="s">
        <v>865</v>
      </c>
      <c r="B56" s="94" t="s">
        <v>591</v>
      </c>
      <c r="C56" s="491">
        <v>0.28365000000000001</v>
      </c>
      <c r="D56" s="343" t="str">
        <f>IF(ISERROR(MATCH(FX_Rates[[#This Row],[ISO]],Summary!$H$10,0))," ",IF(MATCH(FX_Rates[[#This Row],[ISO]],Summary!$H$10,0),"Post Prod. Currency"))</f>
        <v xml:space="preserve"> </v>
      </c>
      <c r="E56" s="343" t="str">
        <f>IF(ISERROR(MATCH(FX_Rates[[#This Row],[ISO]],Summary!$H$9,0))," ",IF(MATCH(FX_Rates[[#This Row],[ISO]],Summary!$H$9,0),"Production Currency"))</f>
        <v xml:space="preserve"> </v>
      </c>
      <c r="F56" s="344" t="str">
        <f>IF(ISERROR(MATCH(FX_Rates[[#This Row],[ISO]],Summary!$H$8,0))," ",IF(MATCH(FX_Rates[[#This Row],[ISO]],Summary!$H$8,0),"Agency Currency"))</f>
        <v xml:space="preserve"> </v>
      </c>
      <c r="G56" s="93"/>
      <c r="H56" s="93"/>
      <c r="I56" s="93"/>
      <c r="J56" s="93"/>
      <c r="K56" s="93"/>
      <c r="L56" s="93"/>
      <c r="M56" s="93"/>
    </row>
    <row r="57" spans="1:18" ht="21" x14ac:dyDescent="0.2">
      <c r="A57" s="88" t="s">
        <v>866</v>
      </c>
      <c r="B57" s="94" t="s">
        <v>867</v>
      </c>
      <c r="C57" s="491">
        <v>7.8899999999999994E-3</v>
      </c>
      <c r="D57" s="343" t="str">
        <f>IF(ISERROR(MATCH(FX_Rates[[#This Row],[ISO]],Summary!$H$10,0))," ",IF(MATCH(FX_Rates[[#This Row],[ISO]],Summary!$H$10,0),"Post Prod. Currency"))</f>
        <v xml:space="preserve"> </v>
      </c>
      <c r="E57" s="343" t="str">
        <f>IF(ISERROR(MATCH(FX_Rates[[#This Row],[ISO]],Summary!$H$9,0))," ",IF(MATCH(FX_Rates[[#This Row],[ISO]],Summary!$H$9,0),"Production Currency"))</f>
        <v xml:space="preserve"> </v>
      </c>
      <c r="F57" s="344" t="str">
        <f>IF(ISERROR(MATCH(FX_Rates[[#This Row],[ISO]],Summary!$H$8,0))," ",IF(MATCH(FX_Rates[[#This Row],[ISO]],Summary!$H$8,0),"Agency Currency"))</f>
        <v xml:space="preserve"> </v>
      </c>
      <c r="G57" s="93"/>
      <c r="H57" s="93"/>
      <c r="I57" s="93"/>
      <c r="J57" s="93"/>
      <c r="K57" s="93"/>
      <c r="L57" s="93"/>
      <c r="M57" s="93"/>
      <c r="R57" s="96"/>
    </row>
    <row r="58" spans="1:18" ht="21" x14ac:dyDescent="0.2">
      <c r="A58" s="88" t="s">
        <v>868</v>
      </c>
      <c r="B58" s="94" t="s">
        <v>869</v>
      </c>
      <c r="C58" s="491">
        <v>8.8370400000000009E-3</v>
      </c>
      <c r="D58" s="343" t="str">
        <f>IF(ISERROR(MATCH(FX_Rates[[#This Row],[ISO]],Summary!$H$10,0))," ",IF(MATCH(FX_Rates[[#This Row],[ISO]],Summary!$H$10,0),"Post Prod. Currency"))</f>
        <v xml:space="preserve"> </v>
      </c>
      <c r="E58" s="343" t="str">
        <f>IF(ISERROR(MATCH(FX_Rates[[#This Row],[ISO]],Summary!$H$9,0))," ",IF(MATCH(FX_Rates[[#This Row],[ISO]],Summary!$H$9,0),"Production Currency"))</f>
        <v xml:space="preserve"> </v>
      </c>
      <c r="F58" s="344" t="str">
        <f>IF(ISERROR(MATCH(FX_Rates[[#This Row],[ISO]],Summary!$H$8,0))," ",IF(MATCH(FX_Rates[[#This Row],[ISO]],Summary!$H$8,0),"Agency Currency"))</f>
        <v xml:space="preserve"> </v>
      </c>
      <c r="G58" s="93"/>
      <c r="H58" s="93"/>
      <c r="I58" s="93"/>
      <c r="J58" s="93"/>
      <c r="K58" s="93"/>
      <c r="L58" s="93"/>
      <c r="M58" s="93"/>
    </row>
    <row r="59" spans="1:18" ht="21" x14ac:dyDescent="0.2">
      <c r="A59" s="88" t="s">
        <v>870</v>
      </c>
      <c r="B59" s="94" t="s">
        <v>871</v>
      </c>
      <c r="C59" s="491">
        <v>1.41343</v>
      </c>
      <c r="D59" s="343" t="str">
        <f>IF(ISERROR(MATCH(FX_Rates[[#This Row],[ISO]],Summary!$H$10,0))," ",IF(MATCH(FX_Rates[[#This Row],[ISO]],Summary!$H$10,0),"Post Prod. Currency"))</f>
        <v xml:space="preserve"> </v>
      </c>
      <c r="E59" s="343" t="str">
        <f>IF(ISERROR(MATCH(FX_Rates[[#This Row],[ISO]],Summary!$H$9,0))," ",IF(MATCH(FX_Rates[[#This Row],[ISO]],Summary!$H$9,0),"Production Currency"))</f>
        <v xml:space="preserve"> </v>
      </c>
      <c r="F59" s="344" t="str">
        <f>IF(ISERROR(MATCH(FX_Rates[[#This Row],[ISO]],Summary!$H$8,0))," ",IF(MATCH(FX_Rates[[#This Row],[ISO]],Summary!$H$8,0),"Agency Currency"))</f>
        <v xml:space="preserve"> </v>
      </c>
      <c r="G59" s="93"/>
      <c r="H59" s="93"/>
      <c r="I59" s="93"/>
      <c r="J59" s="93"/>
      <c r="K59" s="93"/>
      <c r="L59" s="93"/>
      <c r="M59" s="93"/>
    </row>
    <row r="60" spans="1:18" ht="21" x14ac:dyDescent="0.2">
      <c r="A60" s="88" t="s">
        <v>872</v>
      </c>
      <c r="B60" s="94" t="s">
        <v>600</v>
      </c>
      <c r="C60" s="491">
        <v>2.9940100000000001E-3</v>
      </c>
      <c r="D60" s="343" t="str">
        <f>IF(ISERROR(MATCH(FX_Rates[[#This Row],[ISO]],Summary!$H$10,0))," ",IF(MATCH(FX_Rates[[#This Row],[ISO]],Summary!$H$10,0),"Post Prod. Currency"))</f>
        <v xml:space="preserve"> </v>
      </c>
      <c r="E60" s="343" t="str">
        <f>IF(ISERROR(MATCH(FX_Rates[[#This Row],[ISO]],Summary!$H$9,0))," ",IF(MATCH(FX_Rates[[#This Row],[ISO]],Summary!$H$9,0),"Production Currency"))</f>
        <v xml:space="preserve"> </v>
      </c>
      <c r="F60" s="344" t="str">
        <f>IF(ISERROR(MATCH(FX_Rates[[#This Row],[ISO]],Summary!$H$8,0))," ",IF(MATCH(FX_Rates[[#This Row],[ISO]],Summary!$H$8,0),"Agency Currency"))</f>
        <v xml:space="preserve"> </v>
      </c>
      <c r="G60" s="93"/>
      <c r="H60" s="93"/>
      <c r="I60" s="93"/>
      <c r="J60" s="93"/>
      <c r="K60" s="93"/>
      <c r="L60" s="93"/>
      <c r="M60" s="93"/>
    </row>
    <row r="61" spans="1:18" ht="21" x14ac:dyDescent="0.2">
      <c r="A61" s="88" t="s">
        <v>873</v>
      </c>
      <c r="B61" s="94" t="s">
        <v>608</v>
      </c>
      <c r="C61" s="491">
        <v>9.6500000000000006E-3</v>
      </c>
      <c r="D61" s="343" t="str">
        <f>IF(ISERROR(MATCH(FX_Rates[[#This Row],[ISO]],Summary!$H$10,0))," ",IF(MATCH(FX_Rates[[#This Row],[ISO]],Summary!$H$10,0),"Post Prod. Currency"))</f>
        <v xml:space="preserve"> </v>
      </c>
      <c r="E61" s="343" t="str">
        <f>IF(ISERROR(MATCH(FX_Rates[[#This Row],[ISO]],Summary!$H$9,0))," ",IF(MATCH(FX_Rates[[#This Row],[ISO]],Summary!$H$9,0),"Production Currency"))</f>
        <v xml:space="preserve"> </v>
      </c>
      <c r="F61" s="344" t="str">
        <f>IF(ISERROR(MATCH(FX_Rates[[#This Row],[ISO]],Summary!$H$8,0))," ",IF(MATCH(FX_Rates[[#This Row],[ISO]],Summary!$H$8,0),"Agency Currency"))</f>
        <v xml:space="preserve"> </v>
      </c>
      <c r="G61" s="93"/>
      <c r="H61" s="93"/>
      <c r="I61" s="93"/>
      <c r="J61" s="93"/>
      <c r="K61" s="93"/>
      <c r="L61" s="93"/>
      <c r="M61" s="93"/>
    </row>
    <row r="62" spans="1:18" ht="21" x14ac:dyDescent="0.2">
      <c r="A62" s="88" t="s">
        <v>874</v>
      </c>
      <c r="B62" s="94" t="s">
        <v>875</v>
      </c>
      <c r="C62" s="493">
        <v>3.3037100000000001</v>
      </c>
      <c r="D62" s="343" t="str">
        <f>IF(ISERROR(MATCH(FX_Rates[[#This Row],[ISO]],Summary!$H$10,0))," ",IF(MATCH(FX_Rates[[#This Row],[ISO]],Summary!$H$10,0),"Post Prod. Currency"))</f>
        <v xml:space="preserve"> </v>
      </c>
      <c r="E62" s="343" t="str">
        <f>IF(ISERROR(MATCH(FX_Rates[[#This Row],[ISO]],Summary!$H$9,0))," ",IF(MATCH(FX_Rates[[#This Row],[ISO]],Summary!$H$9,0),"Production Currency"))</f>
        <v xml:space="preserve"> </v>
      </c>
      <c r="F62" s="344" t="str">
        <f>IF(ISERROR(MATCH(FX_Rates[[#This Row],[ISO]],Summary!$H$8,0))," ",IF(MATCH(FX_Rates[[#This Row],[ISO]],Summary!$H$8,0),"Agency Currency"))</f>
        <v xml:space="preserve"> </v>
      </c>
      <c r="G62" s="93"/>
      <c r="H62" s="93"/>
      <c r="I62" s="93"/>
      <c r="J62" s="93"/>
      <c r="K62" s="93"/>
      <c r="L62" s="93"/>
      <c r="M62" s="93"/>
    </row>
    <row r="63" spans="1:18" ht="21" x14ac:dyDescent="0.2">
      <c r="A63" s="88" t="s">
        <v>876</v>
      </c>
      <c r="B63" s="94" t="s">
        <v>605</v>
      </c>
      <c r="C63" s="493">
        <v>1.6553800000000001</v>
      </c>
      <c r="D63" s="343" t="str">
        <f>IF(ISERROR(MATCH(FX_Rates[[#This Row],[ISO]],Summary!$H$10,0))," ",IF(MATCH(FX_Rates[[#This Row],[ISO]],Summary!$H$10,0),"Post Prod. Currency"))</f>
        <v xml:space="preserve"> </v>
      </c>
      <c r="E63" s="343" t="str">
        <f>IF(ISERROR(MATCH(FX_Rates[[#This Row],[ISO]],Summary!$H$9,0))," ",IF(MATCH(FX_Rates[[#This Row],[ISO]],Summary!$H$9,0),"Production Currency"))</f>
        <v xml:space="preserve"> </v>
      </c>
      <c r="F63" s="344" t="str">
        <f>IF(ISERROR(MATCH(FX_Rates[[#This Row],[ISO]],Summary!$H$8,0))," ",IF(MATCH(FX_Rates[[#This Row],[ISO]],Summary!$H$8,0),"Agency Currency"))</f>
        <v xml:space="preserve"> </v>
      </c>
      <c r="G63" s="93"/>
      <c r="H63" s="93"/>
      <c r="I63" s="93"/>
      <c r="J63" s="93"/>
      <c r="K63" s="93"/>
      <c r="L63" s="93"/>
      <c r="M63" s="93"/>
    </row>
    <row r="64" spans="1:18" ht="21" x14ac:dyDescent="0.2">
      <c r="A64" s="88" t="s">
        <v>877</v>
      </c>
      <c r="B64" s="94" t="s">
        <v>878</v>
      </c>
      <c r="C64" s="493">
        <v>6.6202999999999998E-4</v>
      </c>
      <c r="D64" s="343" t="str">
        <f>IF(ISERROR(MATCH(FX_Rates[[#This Row],[ISO]],Summary!$H$10,0))," ",IF(MATCH(FX_Rates[[#This Row],[ISO]],Summary!$H$10,0),"Post Prod. Currency"))</f>
        <v xml:space="preserve"> </v>
      </c>
      <c r="E64" s="343" t="str">
        <f>IF(ISERROR(MATCH(FX_Rates[[#This Row],[ISO]],Summary!$H$9,0))," ",IF(MATCH(FX_Rates[[#This Row],[ISO]],Summary!$H$9,0),"Production Currency"))</f>
        <v xml:space="preserve"> </v>
      </c>
      <c r="F64" s="344" t="str">
        <f>IF(ISERROR(MATCH(FX_Rates[[#This Row],[ISO]],Summary!$H$8,0))," ",IF(MATCH(FX_Rates[[#This Row],[ISO]],Summary!$H$8,0),"Agency Currency"))</f>
        <v xml:space="preserve"> </v>
      </c>
      <c r="G64" s="93"/>
      <c r="H64" s="93"/>
      <c r="I64" s="93"/>
      <c r="J64" s="93"/>
      <c r="K64" s="93"/>
      <c r="L64" s="93"/>
      <c r="M64" s="93"/>
    </row>
    <row r="65" spans="1:13" ht="21" x14ac:dyDescent="0.2">
      <c r="A65" s="97" t="s">
        <v>879</v>
      </c>
      <c r="B65" s="98" t="s">
        <v>880</v>
      </c>
      <c r="C65" s="494">
        <v>0.72463999999999995</v>
      </c>
      <c r="D65" s="343" t="str">
        <f>IF(ISERROR(MATCH(FX_Rates[[#This Row],[ISO]],Summary!$H$10,0))," ",IF(MATCH(FX_Rates[[#This Row],[ISO]],Summary!$H$10,0),"Post Prod. Currency"))</f>
        <v xml:space="preserve"> </v>
      </c>
      <c r="E65" s="343" t="str">
        <f>IF(ISERROR(MATCH(FX_Rates[[#This Row],[ISO]],Summary!$H$9,0))," ",IF(MATCH(FX_Rates[[#This Row],[ISO]],Summary!$H$9,0),"Production Currency"))</f>
        <v xml:space="preserve"> </v>
      </c>
      <c r="F65" s="344" t="str">
        <f>IF(ISERROR(MATCH(FX_Rates[[#This Row],[ISO]],Summary!$H$8,0))," ",IF(MATCH(FX_Rates[[#This Row],[ISO]],Summary!$H$8,0),"Agency Currency"))</f>
        <v xml:space="preserve"> </v>
      </c>
      <c r="G65" s="93"/>
      <c r="H65" s="93"/>
      <c r="I65" s="93"/>
      <c r="J65" s="93"/>
      <c r="K65" s="93"/>
      <c r="L65" s="93"/>
      <c r="M65" s="93"/>
    </row>
    <row r="66" spans="1:13" ht="21" x14ac:dyDescent="0.2">
      <c r="A66" s="88" t="s">
        <v>881</v>
      </c>
      <c r="B66" s="94" t="s">
        <v>882</v>
      </c>
      <c r="C66" s="493">
        <v>0.33694000000000002</v>
      </c>
      <c r="D66" s="483" t="str">
        <f>IF(ISERROR(MATCH(FX_Rates[[#This Row],[ISO]],Summary!$H$10,0))," ",IF(MATCH(FX_Rates[[#This Row],[ISO]],Summary!$H$10,0),"Post Prod. Currency"))</f>
        <v xml:space="preserve"> </v>
      </c>
      <c r="E66" s="484" t="str">
        <f>IF(ISERROR(MATCH(FX_Rates[[#This Row],[ISO]],Summary!$H$9,0))," ",IF(MATCH(FX_Rates[[#This Row],[ISO]],Summary!$H$9,0),"Production Currency"))</f>
        <v xml:space="preserve"> </v>
      </c>
      <c r="F66" s="485" t="str">
        <f>IF(ISERROR(MATCH(FX_Rates[[#This Row],[ISO]],Summary!$H$8,0))," ",IF(MATCH(FX_Rates[[#This Row],[ISO]],Summary!$H$8,0),"Agency Currency"))</f>
        <v xml:space="preserve"> </v>
      </c>
      <c r="G66" s="93"/>
      <c r="H66" s="93"/>
      <c r="I66" s="93"/>
      <c r="J66" s="93"/>
      <c r="K66" s="93"/>
      <c r="L66" s="93"/>
      <c r="M66" s="93"/>
    </row>
    <row r="67" spans="1:13" ht="21" x14ac:dyDescent="0.2">
      <c r="A67" s="88" t="s">
        <v>883</v>
      </c>
      <c r="B67" s="94" t="s">
        <v>884</v>
      </c>
      <c r="C67" s="493">
        <v>2.88408E-2</v>
      </c>
      <c r="D67" s="483" t="str">
        <f>IF(ISERROR(MATCH(FX_Rates[[#This Row],[ISO]],Summary!$H$10,0))," ",IF(MATCH(FX_Rates[[#This Row],[ISO]],Summary!$H$10,0),"Post Prod. Currency"))</f>
        <v xml:space="preserve"> </v>
      </c>
      <c r="E67" s="484" t="str">
        <f>IF(ISERROR(MATCH(FX_Rates[[#This Row],[ISO]],Summary!$H$9,0))," ",IF(MATCH(FX_Rates[[#This Row],[ISO]],Summary!$H$9,0),"Production Currency"))</f>
        <v xml:space="preserve"> </v>
      </c>
      <c r="F67" s="485" t="str">
        <f>IF(ISERROR(MATCH(FX_Rates[[#This Row],[ISO]],Summary!$H$8,0))," ",IF(MATCH(FX_Rates[[#This Row],[ISO]],Summary!$H$8,0),"Agency Currency"))</f>
        <v xml:space="preserve"> </v>
      </c>
      <c r="G67" s="93"/>
      <c r="H67" s="93"/>
      <c r="I67" s="93"/>
      <c r="J67" s="93"/>
      <c r="K67" s="93"/>
      <c r="L67" s="93"/>
      <c r="M67" s="93"/>
    </row>
    <row r="68" spans="1:13" ht="21" x14ac:dyDescent="0.2">
      <c r="A68" s="88" t="s">
        <v>885</v>
      </c>
      <c r="B68" s="94" t="s">
        <v>603</v>
      </c>
      <c r="C68" s="493">
        <v>1.891E-2</v>
      </c>
      <c r="D68" s="483" t="str">
        <f>IF(ISERROR(MATCH(FX_Rates[[#This Row],[ISO]],Summary!$H$10,0))," ",IF(MATCH(FX_Rates[[#This Row],[ISO]],Summary!$H$10,0),"Post Prod. Currency"))</f>
        <v xml:space="preserve"> </v>
      </c>
      <c r="E68" s="484" t="str">
        <f>IF(ISERROR(MATCH(FX_Rates[[#This Row],[ISO]],Summary!$H$9,0))," ",IF(MATCH(FX_Rates[[#This Row],[ISO]],Summary!$H$9,0),"Production Currency"))</f>
        <v xml:space="preserve"> </v>
      </c>
      <c r="F68" s="485" t="str">
        <f>IF(ISERROR(MATCH(FX_Rates[[#This Row],[ISO]],Summary!$H$8,0))," ",IF(MATCH(FX_Rates[[#This Row],[ISO]],Summary!$H$8,0),"Agency Currency"))</f>
        <v xml:space="preserve"> </v>
      </c>
      <c r="G68" s="93"/>
      <c r="H68" s="93"/>
      <c r="I68" s="93"/>
      <c r="J68" s="93"/>
      <c r="K68" s="93"/>
      <c r="L68" s="93"/>
      <c r="M68" s="93"/>
    </row>
    <row r="69" spans="1:13" ht="21" x14ac:dyDescent="0.2">
      <c r="A69" s="88" t="s">
        <v>886</v>
      </c>
      <c r="B69" s="94" t="s">
        <v>887</v>
      </c>
      <c r="C69" s="493">
        <v>1.3770900000000001E-3</v>
      </c>
      <c r="D69" s="483" t="str">
        <f>IF(ISERROR(MATCH(FX_Rates[[#This Row],[ISO]],Summary!$H$10,0))," ",IF(MATCH(FX_Rates[[#This Row],[ISO]],Summary!$H$10,0),"Post Prod. Currency"))</f>
        <v xml:space="preserve"> </v>
      </c>
      <c r="E69" s="484" t="str">
        <f>IF(ISERROR(MATCH(FX_Rates[[#This Row],[ISO]],Summary!$H$9,0))," ",IF(MATCH(FX_Rates[[#This Row],[ISO]],Summary!$H$9,0),"Production Currency"))</f>
        <v xml:space="preserve"> </v>
      </c>
      <c r="F69" s="485" t="str">
        <f>IF(ISERROR(MATCH(FX_Rates[[#This Row],[ISO]],Summary!$H$8,0))," ",IF(MATCH(FX_Rates[[#This Row],[ISO]],Summary!$H$8,0),"Agency Currency"))</f>
        <v xml:space="preserve"> </v>
      </c>
      <c r="G69" s="93"/>
      <c r="H69" s="93"/>
      <c r="I69" s="93"/>
      <c r="J69" s="93"/>
      <c r="K69" s="93"/>
      <c r="L69" s="93"/>
      <c r="M69" s="93"/>
    </row>
    <row r="70" spans="1:13" ht="21" x14ac:dyDescent="0.2">
      <c r="A70" s="88" t="s">
        <v>888</v>
      </c>
      <c r="B70" s="94" t="s">
        <v>889</v>
      </c>
      <c r="C70" s="493">
        <v>0.23641000000000001</v>
      </c>
      <c r="D70" s="483" t="str">
        <f>IF(ISERROR(MATCH(FX_Rates[[#This Row],[ISO]],Summary!$H$10,0))," ",IF(MATCH(FX_Rates[[#This Row],[ISO]],Summary!$H$10,0),"Post Prod. Currency"))</f>
        <v xml:space="preserve"> </v>
      </c>
      <c r="E70" s="484" t="str">
        <f>IF(ISERROR(MATCH(FX_Rates[[#This Row],[ISO]],Summary!$H$9,0))," ",IF(MATCH(FX_Rates[[#This Row],[ISO]],Summary!$H$9,0),"Production Currency"))</f>
        <v xml:space="preserve"> </v>
      </c>
      <c r="F70" s="485" t="str">
        <f>IF(ISERROR(MATCH(FX_Rates[[#This Row],[ISO]],Summary!$H$8,0))," ",IF(MATCH(FX_Rates[[#This Row],[ISO]],Summary!$H$8,0),"Agency Currency"))</f>
        <v xml:space="preserve"> </v>
      </c>
      <c r="G70" s="93"/>
      <c r="H70" s="93"/>
      <c r="I70" s="93"/>
      <c r="J70" s="93"/>
      <c r="K70" s="93"/>
      <c r="L70" s="93"/>
      <c r="M70" s="93"/>
    </row>
    <row r="71" spans="1:13" ht="21" x14ac:dyDescent="0.2">
      <c r="A71" s="88" t="s">
        <v>890</v>
      </c>
      <c r="B71" s="94" t="s">
        <v>891</v>
      </c>
      <c r="C71" s="493">
        <v>2.7099899999999999</v>
      </c>
      <c r="D71" s="483" t="str">
        <f>IF(ISERROR(MATCH(FX_Rates[[#This Row],[ISO]],Summary!$H$10,0))," ",IF(MATCH(FX_Rates[[#This Row],[ISO]],Summary!$H$10,0),"Post Prod. Currency"))</f>
        <v xml:space="preserve"> </v>
      </c>
      <c r="E71" s="484" t="str">
        <f>IF(ISERROR(MATCH(FX_Rates[[#This Row],[ISO]],Summary!$H$9,0))," ",IF(MATCH(FX_Rates[[#This Row],[ISO]],Summary!$H$9,0),"Production Currency"))</f>
        <v xml:space="preserve"> </v>
      </c>
      <c r="F71" s="485" t="str">
        <f>IF(ISERROR(MATCH(FX_Rates[[#This Row],[ISO]],Summary!$H$8,0))," ",IF(MATCH(FX_Rates[[#This Row],[ISO]],Summary!$H$8,0),"Agency Currency"))</f>
        <v xml:space="preserve"> </v>
      </c>
      <c r="G71" s="93"/>
      <c r="H71" s="93"/>
      <c r="I71" s="93"/>
      <c r="J71" s="93"/>
      <c r="K71" s="93"/>
      <c r="L71" s="93"/>
      <c r="M71" s="93"/>
    </row>
    <row r="72" spans="1:13" ht="21" x14ac:dyDescent="0.2">
      <c r="A72" s="88" t="s">
        <v>892</v>
      </c>
      <c r="B72" s="94" t="s">
        <v>893</v>
      </c>
      <c r="C72" s="493">
        <v>2.9239999999999999E-2</v>
      </c>
      <c r="D72" s="483" t="str">
        <f>IF(ISERROR(MATCH(FX_Rates[[#This Row],[ISO]],Summary!$H$10,0))," ",IF(MATCH(FX_Rates[[#This Row],[ISO]],Summary!$H$10,0),"Post Prod. Currency"))</f>
        <v xml:space="preserve"> </v>
      </c>
      <c r="E72" s="484" t="str">
        <f>IF(ISERROR(MATCH(FX_Rates[[#This Row],[ISO]],Summary!$H$9,0))," ",IF(MATCH(FX_Rates[[#This Row],[ISO]],Summary!$H$9,0),"Production Currency"))</f>
        <v xml:space="preserve"> </v>
      </c>
      <c r="F72" s="485" t="str">
        <f>IF(ISERROR(MATCH(FX_Rates[[#This Row],[ISO]],Summary!$H$8,0))," ",IF(MATCH(FX_Rates[[#This Row],[ISO]],Summary!$H$8,0),"Agency Currency"))</f>
        <v xml:space="preserve"> </v>
      </c>
      <c r="G72" s="93"/>
      <c r="H72" s="93"/>
      <c r="I72" s="93"/>
      <c r="J72" s="93"/>
      <c r="K72" s="93"/>
      <c r="L72" s="93"/>
      <c r="M72" s="93"/>
    </row>
    <row r="73" spans="1:13" ht="21" x14ac:dyDescent="0.2">
      <c r="A73" s="88" t="s">
        <v>894</v>
      </c>
      <c r="B73" s="94" t="s">
        <v>620</v>
      </c>
      <c r="C73" s="493">
        <v>5.1929999999999997E-2</v>
      </c>
      <c r="D73" s="483" t="str">
        <f>IF(ISERROR(MATCH(FX_Rates[[#This Row],[ISO]],Summary!$H$10,0))," ",IF(MATCH(FX_Rates[[#This Row],[ISO]],Summary!$H$10,0),"Post Prod. Currency"))</f>
        <v xml:space="preserve"> </v>
      </c>
      <c r="E73" s="484" t="str">
        <f>IF(ISERROR(MATCH(FX_Rates[[#This Row],[ISO]],Summary!$H$9,0))," ",IF(MATCH(FX_Rates[[#This Row],[ISO]],Summary!$H$9,0),"Production Currency"))</f>
        <v xml:space="preserve"> </v>
      </c>
      <c r="F73" s="485" t="str">
        <f>IF(ISERROR(MATCH(FX_Rates[[#This Row],[ISO]],Summary!$H$8,0))," ",IF(MATCH(FX_Rates[[#This Row],[ISO]],Summary!$H$8,0),"Agency Currency"))</f>
        <v xml:space="preserve"> </v>
      </c>
      <c r="G73" s="93"/>
      <c r="H73" s="93"/>
      <c r="I73" s="93"/>
      <c r="J73" s="93"/>
      <c r="K73" s="93"/>
      <c r="L73" s="93"/>
      <c r="M73" s="93"/>
    </row>
    <row r="74" spans="1:13" ht="21" x14ac:dyDescent="0.2">
      <c r="A74" s="88" t="s">
        <v>895</v>
      </c>
      <c r="B74" s="94" t="s">
        <v>602</v>
      </c>
      <c r="C74" s="493">
        <v>5.774E-2</v>
      </c>
      <c r="D74" s="483" t="str">
        <f>IF(ISERROR(MATCH(FX_Rates[[#This Row],[ISO]],Summary!$H$10,0))," ",IF(MATCH(FX_Rates[[#This Row],[ISO]],Summary!$H$10,0),"Post Prod. Currency"))</f>
        <v xml:space="preserve"> </v>
      </c>
      <c r="E74" s="484" t="str">
        <f>IF(ISERROR(MATCH(FX_Rates[[#This Row],[ISO]],Summary!$H$9,0))," ",IF(MATCH(FX_Rates[[#This Row],[ISO]],Summary!$H$9,0),"Production Currency"))</f>
        <v xml:space="preserve"> </v>
      </c>
      <c r="F74" s="485" t="str">
        <f>IF(ISERROR(MATCH(FX_Rates[[#This Row],[ISO]],Summary!$H$8,0))," ",IF(MATCH(FX_Rates[[#This Row],[ISO]],Summary!$H$8,0),"Agency Currency"))</f>
        <v xml:space="preserve"> </v>
      </c>
      <c r="G74" s="93"/>
      <c r="H74" s="93"/>
      <c r="I74" s="93"/>
      <c r="J74" s="93"/>
      <c r="K74" s="93"/>
      <c r="L74" s="93"/>
      <c r="M74" s="93"/>
    </row>
    <row r="75" spans="1:13" ht="21" x14ac:dyDescent="0.2">
      <c r="A75" s="88" t="s">
        <v>896</v>
      </c>
      <c r="B75" s="94" t="s">
        <v>897</v>
      </c>
      <c r="C75" s="493">
        <v>4.0729999999999998E-4</v>
      </c>
      <c r="D75" s="483" t="str">
        <f>IF(ISERROR(MATCH(FX_Rates[[#This Row],[ISO]],Summary!$H$10,0))," ",IF(MATCH(FX_Rates[[#This Row],[ISO]],Summary!$H$10,0),"Post Prod. Currency"))</f>
        <v xml:space="preserve"> </v>
      </c>
      <c r="E75" s="484" t="str">
        <f>IF(ISERROR(MATCH(FX_Rates[[#This Row],[ISO]],Summary!$H$9,0))," ",IF(MATCH(FX_Rates[[#This Row],[ISO]],Summary!$H$9,0),"Production Currency"))</f>
        <v xml:space="preserve"> </v>
      </c>
      <c r="F75" s="485" t="str">
        <f>IF(ISERROR(MATCH(FX_Rates[[#This Row],[ISO]],Summary!$H$8,0))," ",IF(MATCH(FX_Rates[[#This Row],[ISO]],Summary!$H$8,0),"Agency Currency"))</f>
        <v xml:space="preserve"> </v>
      </c>
      <c r="G75" s="93"/>
      <c r="H75" s="93"/>
      <c r="I75" s="93"/>
      <c r="J75" s="93"/>
      <c r="K75" s="93"/>
      <c r="L75" s="93"/>
      <c r="M75" s="93"/>
    </row>
    <row r="76" spans="1:13" ht="21" x14ac:dyDescent="0.2">
      <c r="A76" s="88" t="s">
        <v>898</v>
      </c>
      <c r="B76" s="94" t="s">
        <v>10</v>
      </c>
      <c r="C76" s="493">
        <v>0.10518</v>
      </c>
      <c r="D76" s="483" t="str">
        <f>IF(ISERROR(MATCH(FX_Rates[[#This Row],[ISO]],Summary!$H$10,0))," ",IF(MATCH(FX_Rates[[#This Row],[ISO]],Summary!$H$10,0),"Post Prod. Currency"))</f>
        <v xml:space="preserve"> </v>
      </c>
      <c r="E76" s="484" t="str">
        <f>IF(ISERROR(MATCH(FX_Rates[[#This Row],[ISO]],Summary!$H$9,0))," ",IF(MATCH(FX_Rates[[#This Row],[ISO]],Summary!$H$9,0),"Production Currency"))</f>
        <v xml:space="preserve"> </v>
      </c>
      <c r="F76" s="485" t="str">
        <f>IF(ISERROR(MATCH(FX_Rates[[#This Row],[ISO]],Summary!$H$8,0))," ",IF(MATCH(FX_Rates[[#This Row],[ISO]],Summary!$H$8,0),"Agency Currency"))</f>
        <v xml:space="preserve"> </v>
      </c>
      <c r="G76" s="93"/>
      <c r="H76" s="93"/>
      <c r="I76" s="93"/>
      <c r="J76" s="93"/>
      <c r="K76" s="93"/>
      <c r="L76" s="93"/>
      <c r="M76" s="93"/>
    </row>
    <row r="77" spans="1:13" ht="21" x14ac:dyDescent="0.2">
      <c r="A77" s="88" t="s">
        <v>899</v>
      </c>
      <c r="B77" s="94" t="s">
        <v>900</v>
      </c>
      <c r="C77" s="493">
        <v>7.3999999999999999E-4</v>
      </c>
      <c r="D77" s="483" t="str">
        <f>IF(ISERROR(MATCH(FX_Rates[[#This Row],[ISO]],Summary!$H$10,0))," ",IF(MATCH(FX_Rates[[#This Row],[ISO]],Summary!$H$10,0),"Post Prod. Currency"))</f>
        <v xml:space="preserve"> </v>
      </c>
      <c r="E77" s="484" t="str">
        <f>IF(ISERROR(MATCH(FX_Rates[[#This Row],[ISO]],Summary!$H$9,0))," ",IF(MATCH(FX_Rates[[#This Row],[ISO]],Summary!$H$9,0),"Production Currency"))</f>
        <v xml:space="preserve"> </v>
      </c>
      <c r="F77" s="485" t="str">
        <f>IF(ISERROR(MATCH(FX_Rates[[#This Row],[ISO]],Summary!$H$8,0))," ",IF(MATCH(FX_Rates[[#This Row],[ISO]],Summary!$H$8,0),"Agency Currency"))</f>
        <v xml:space="preserve"> </v>
      </c>
      <c r="G77" s="93"/>
      <c r="H77" s="93"/>
      <c r="I77" s="93"/>
      <c r="J77" s="93"/>
      <c r="K77" s="93"/>
      <c r="L77" s="93"/>
      <c r="M77" s="93"/>
    </row>
    <row r="78" spans="1:13" ht="21" x14ac:dyDescent="0.2">
      <c r="A78" s="88" t="s">
        <v>901</v>
      </c>
      <c r="B78" s="94" t="s">
        <v>902</v>
      </c>
      <c r="C78" s="493">
        <v>0.68469999999999998</v>
      </c>
      <c r="D78" s="483" t="str">
        <f>IF(ISERROR(MATCH(FX_Rates[[#This Row],[ISO]],Summary!$H$10,0))," ",IF(MATCH(FX_Rates[[#This Row],[ISO]],Summary!$H$10,0),"Post Prod. Currency"))</f>
        <v xml:space="preserve"> </v>
      </c>
      <c r="E78" s="484" t="str">
        <f>IF(ISERROR(MATCH(FX_Rates[[#This Row],[ISO]],Summary!$H$9,0))," ",IF(MATCH(FX_Rates[[#This Row],[ISO]],Summary!$H$9,0),"Production Currency"))</f>
        <v xml:space="preserve"> </v>
      </c>
      <c r="F78" s="485" t="str">
        <f>IF(ISERROR(MATCH(FX_Rates[[#This Row],[ISO]],Summary!$H$8,0))," ",IF(MATCH(FX_Rates[[#This Row],[ISO]],Summary!$H$8,0),"Agency Currency"))</f>
        <v xml:space="preserve"> </v>
      </c>
      <c r="G78" s="93"/>
      <c r="H78" s="93"/>
      <c r="I78" s="93"/>
      <c r="J78" s="93"/>
      <c r="K78" s="93"/>
      <c r="L78" s="93"/>
      <c r="M78" s="93"/>
    </row>
    <row r="79" spans="1:13" ht="21" x14ac:dyDescent="0.2">
      <c r="A79" s="88" t="s">
        <v>903</v>
      </c>
      <c r="B79" s="94" t="s">
        <v>621</v>
      </c>
      <c r="C79" s="493">
        <v>3.2739999999999998E-2</v>
      </c>
      <c r="D79" s="483" t="str">
        <f>IF(ISERROR(MATCH(FX_Rates[[#This Row],[ISO]],Summary!$H$10,0))," ",IF(MATCH(FX_Rates[[#This Row],[ISO]],Summary!$H$10,0),"Post Prod. Currency"))</f>
        <v xml:space="preserve"> </v>
      </c>
      <c r="E79" s="484" t="str">
        <f>IF(ISERROR(MATCH(FX_Rates[[#This Row],[ISO]],Summary!$H$9,0))," ",IF(MATCH(FX_Rates[[#This Row],[ISO]],Summary!$H$9,0),"Production Currency"))</f>
        <v xml:space="preserve"> </v>
      </c>
      <c r="F79" s="485" t="str">
        <f>IF(ISERROR(MATCH(FX_Rates[[#This Row],[ISO]],Summary!$H$8,0))," ",IF(MATCH(FX_Rates[[#This Row],[ISO]],Summary!$H$8,0),"Agency Currency"))</f>
        <v xml:space="preserve"> </v>
      </c>
      <c r="G79" s="93"/>
      <c r="H79" s="93"/>
      <c r="I79" s="93"/>
      <c r="J79" s="93"/>
      <c r="K79" s="93"/>
      <c r="L79" s="93"/>
      <c r="M79" s="93"/>
    </row>
    <row r="80" spans="1:13" ht="21" x14ac:dyDescent="0.2">
      <c r="A80" s="88" t="s">
        <v>904</v>
      </c>
      <c r="B80" s="94" t="s">
        <v>604</v>
      </c>
      <c r="C80" s="493">
        <v>2.7817200000000001E-3</v>
      </c>
      <c r="D80" s="483" t="str">
        <f>IF(ISERROR(MATCH(FX_Rates[[#This Row],[ISO]],Summary!$H$10,0))," ",IF(MATCH(FX_Rates[[#This Row],[ISO]],Summary!$H$10,0),"Post Prod. Currency"))</f>
        <v xml:space="preserve"> </v>
      </c>
      <c r="E80" s="484" t="str">
        <f>IF(ISERROR(MATCH(FX_Rates[[#This Row],[ISO]],Summary!$H$9,0))," ",IF(MATCH(FX_Rates[[#This Row],[ISO]],Summary!$H$9,0),"Production Currency"))</f>
        <v xml:space="preserve"> </v>
      </c>
      <c r="F80" s="485" t="str">
        <f>IF(ISERROR(MATCH(FX_Rates[[#This Row],[ISO]],Summary!$H$8,0))," ",IF(MATCH(FX_Rates[[#This Row],[ISO]],Summary!$H$8,0),"Agency Currency"))</f>
        <v xml:space="preserve"> </v>
      </c>
      <c r="G80" s="93"/>
      <c r="H80" s="93"/>
      <c r="I80" s="93"/>
      <c r="J80" s="93"/>
      <c r="K80" s="93"/>
      <c r="L80" s="93"/>
      <c r="M80" s="93"/>
    </row>
    <row r="81" spans="1:13" ht="21" x14ac:dyDescent="0.2">
      <c r="A81" s="88" t="s">
        <v>905</v>
      </c>
      <c r="B81" s="94" t="s">
        <v>609</v>
      </c>
      <c r="C81" s="493">
        <v>0.12249</v>
      </c>
      <c r="D81" s="483" t="str">
        <f>IF(ISERROR(MATCH(FX_Rates[[#This Row],[ISO]],Summary!$H$10,0))," ",IF(MATCH(FX_Rates[[#This Row],[ISO]],Summary!$H$10,0),"Post Prod. Currency"))</f>
        <v xml:space="preserve"> </v>
      </c>
      <c r="E81" s="484" t="str">
        <f>IF(ISERROR(MATCH(FX_Rates[[#This Row],[ISO]],Summary!$H$9,0))," ",IF(MATCH(FX_Rates[[#This Row],[ISO]],Summary!$H$9,0),"Production Currency"))</f>
        <v xml:space="preserve"> </v>
      </c>
      <c r="F81" s="485" t="str">
        <f>IF(ISERROR(MATCH(FX_Rates[[#This Row],[ISO]],Summary!$H$8,0))," ",IF(MATCH(FX_Rates[[#This Row],[ISO]],Summary!$H$8,0),"Agency Currency"))</f>
        <v xml:space="preserve"> </v>
      </c>
      <c r="G81" s="93"/>
      <c r="H81" s="93"/>
      <c r="I81" s="93"/>
      <c r="J81" s="93"/>
      <c r="K81" s="93"/>
      <c r="L81" s="93"/>
      <c r="M81" s="93"/>
    </row>
    <row r="82" spans="1:13" ht="21" x14ac:dyDescent="0.2">
      <c r="A82" s="88" t="s">
        <v>906</v>
      </c>
      <c r="B82" s="94" t="s">
        <v>907</v>
      </c>
      <c r="C82" s="493">
        <v>2.5973999999999999</v>
      </c>
      <c r="D82" s="483" t="str">
        <f>IF(ISERROR(MATCH(FX_Rates[[#This Row],[ISO]],Summary!$H$10,0))," ",IF(MATCH(FX_Rates[[#This Row],[ISO]],Summary!$H$10,0),"Post Prod. Currency"))</f>
        <v xml:space="preserve"> </v>
      </c>
      <c r="E82" s="484" t="str">
        <f>IF(ISERROR(MATCH(FX_Rates[[#This Row],[ISO]],Summary!$H$9,0))," ",IF(MATCH(FX_Rates[[#This Row],[ISO]],Summary!$H$9,0),"Production Currency"))</f>
        <v xml:space="preserve"> </v>
      </c>
      <c r="F82" s="485" t="str">
        <f>IF(ISERROR(MATCH(FX_Rates[[#This Row],[ISO]],Summary!$H$8,0))," ",IF(MATCH(FX_Rates[[#This Row],[ISO]],Summary!$H$8,0),"Agency Currency"))</f>
        <v xml:space="preserve"> </v>
      </c>
      <c r="G82" s="93"/>
      <c r="H82" s="93"/>
      <c r="I82" s="93"/>
      <c r="J82" s="93"/>
      <c r="K82" s="93"/>
      <c r="L82" s="93"/>
      <c r="M82" s="93"/>
    </row>
    <row r="83" spans="1:13" ht="21" x14ac:dyDescent="0.2">
      <c r="A83" s="88" t="s">
        <v>908</v>
      </c>
      <c r="B83" s="94" t="s">
        <v>601</v>
      </c>
      <c r="C83" s="493">
        <v>9.4900000000000002E-3</v>
      </c>
      <c r="D83" s="483" t="str">
        <f>IF(ISERROR(MATCH(FX_Rates[[#This Row],[ISO]],Summary!$H$10,0))," ",IF(MATCH(FX_Rates[[#This Row],[ISO]],Summary!$H$10,0),"Post Prod. Currency"))</f>
        <v xml:space="preserve"> </v>
      </c>
      <c r="E83" s="484" t="str">
        <f>IF(ISERROR(MATCH(FX_Rates[[#This Row],[ISO]],Summary!$H$9,0))," ",IF(MATCH(FX_Rates[[#This Row],[ISO]],Summary!$H$9,0),"Production Currency"))</f>
        <v xml:space="preserve"> </v>
      </c>
      <c r="F83" s="485" t="str">
        <f>IF(ISERROR(MATCH(FX_Rates[[#This Row],[ISO]],Summary!$H$8,0))," ",IF(MATCH(FX_Rates[[#This Row],[ISO]],Summary!$H$8,0),"Agency Currency"))</f>
        <v xml:space="preserve"> </v>
      </c>
      <c r="G83" s="93"/>
      <c r="H83" s="93"/>
      <c r="I83" s="93"/>
      <c r="J83" s="93"/>
      <c r="K83" s="93"/>
      <c r="L83" s="93"/>
      <c r="M83" s="93"/>
    </row>
    <row r="84" spans="1:13" ht="21" x14ac:dyDescent="0.2">
      <c r="A84" s="88" t="s">
        <v>909</v>
      </c>
      <c r="B84" s="94" t="s">
        <v>623</v>
      </c>
      <c r="C84" s="493">
        <v>1</v>
      </c>
      <c r="D84" s="483" t="str">
        <f>IF(ISERROR(MATCH(FX_Rates[[#This Row],[ISO]],Summary!$H$10,0))," ",IF(MATCH(FX_Rates[[#This Row],[ISO]],Summary!$H$10,0),"Post Prod. Currency"))</f>
        <v xml:space="preserve"> </v>
      </c>
      <c r="E84" s="484" t="str">
        <f>IF(ISERROR(MATCH(FX_Rates[[#This Row],[ISO]],Summary!$H$9,0))," ",IF(MATCH(FX_Rates[[#This Row],[ISO]],Summary!$H$9,0),"Production Currency"))</f>
        <v xml:space="preserve"> </v>
      </c>
      <c r="F84" s="485" t="str">
        <f>IF(ISERROR(MATCH(FX_Rates[[#This Row],[ISO]],Summary!$H$8,0))," ",IF(MATCH(FX_Rates[[#This Row],[ISO]],Summary!$H$8,0),"Agency Currency"))</f>
        <v xml:space="preserve"> </v>
      </c>
      <c r="G84" s="93"/>
      <c r="H84" s="93"/>
      <c r="I84" s="93"/>
      <c r="J84" s="93"/>
      <c r="K84" s="93"/>
      <c r="L84" s="93"/>
      <c r="M84" s="93"/>
    </row>
    <row r="85" spans="1:13" ht="21" x14ac:dyDescent="0.2">
      <c r="A85" s="88" t="s">
        <v>910</v>
      </c>
      <c r="B85" s="94" t="s">
        <v>622</v>
      </c>
      <c r="C85" s="493">
        <v>1.7712000000000001E-4</v>
      </c>
      <c r="D85" s="483" t="str">
        <f>IF(ISERROR(MATCH(FX_Rates[[#This Row],[ISO]],Summary!$H$10,0))," ",IF(MATCH(FX_Rates[[#This Row],[ISO]],Summary!$H$10,0),"Post Prod. Currency"))</f>
        <v xml:space="preserve"> </v>
      </c>
      <c r="E85" s="484" t="str">
        <f>IF(ISERROR(MATCH(FX_Rates[[#This Row],[ISO]],Summary!$H$9,0))," ",IF(MATCH(FX_Rates[[#This Row],[ISO]],Summary!$H$9,0),"Production Currency"))</f>
        <v xml:space="preserve"> </v>
      </c>
      <c r="F85" s="485" t="str">
        <f>IF(ISERROR(MATCH(FX_Rates[[#This Row],[ISO]],Summary!$H$8,0))," ",IF(MATCH(FX_Rates[[#This Row],[ISO]],Summary!$H$8,0),"Agency Currency"))</f>
        <v xml:space="preserve"> </v>
      </c>
      <c r="G85" s="93"/>
      <c r="H85" s="93"/>
      <c r="I85" s="93"/>
      <c r="J85" s="93"/>
      <c r="K85" s="93"/>
      <c r="L85" s="93"/>
      <c r="M85" s="93"/>
    </row>
    <row r="86" spans="1:13" ht="21" x14ac:dyDescent="0.2">
      <c r="A86" s="88" t="s">
        <v>911</v>
      </c>
      <c r="B86" s="94" t="s">
        <v>624</v>
      </c>
      <c r="C86" s="493">
        <v>0.30769000000000002</v>
      </c>
      <c r="D86" s="483" t="str">
        <f>IF(ISERROR(MATCH(FX_Rates[[#This Row],[ISO]],Summary!$H$10,0))," ",IF(MATCH(FX_Rates[[#This Row],[ISO]],Summary!$H$10,0),"Post Prod. Currency"))</f>
        <v xml:space="preserve"> </v>
      </c>
      <c r="E86" s="484" t="str">
        <f>IF(ISERROR(MATCH(FX_Rates[[#This Row],[ISO]],Summary!$H$9,0))," ",IF(MATCH(FX_Rates[[#This Row],[ISO]],Summary!$H$9,0),"Production Currency"))</f>
        <v xml:space="preserve"> </v>
      </c>
      <c r="F86" s="485" t="str">
        <f>IF(ISERROR(MATCH(FX_Rates[[#This Row],[ISO]],Summary!$H$8,0))," ",IF(MATCH(FX_Rates[[#This Row],[ISO]],Summary!$H$8,0),"Agency Currency"))</f>
        <v xml:space="preserve"> </v>
      </c>
      <c r="G86" s="93"/>
      <c r="H86" s="93"/>
      <c r="I86" s="93"/>
      <c r="J86" s="93"/>
      <c r="K86" s="93"/>
      <c r="L86" s="93"/>
      <c r="M86" s="93"/>
    </row>
    <row r="87" spans="1:13" ht="21" x14ac:dyDescent="0.2">
      <c r="A87" s="88" t="s">
        <v>912</v>
      </c>
      <c r="B87" s="94" t="s">
        <v>913</v>
      </c>
      <c r="C87" s="493">
        <v>1.9369999999999998E-2</v>
      </c>
      <c r="D87" s="483" t="str">
        <f>IF(ISERROR(MATCH(FX_Rates[[#This Row],[ISO]],Summary!$H$10,0))," ",IF(MATCH(FX_Rates[[#This Row],[ISO]],Summary!$H$10,0),"Post Prod. Currency"))</f>
        <v xml:space="preserve"> </v>
      </c>
      <c r="E87" s="484" t="str">
        <f>IF(ISERROR(MATCH(FX_Rates[[#This Row],[ISO]],Summary!$H$9,0))," ",IF(MATCH(FX_Rates[[#This Row],[ISO]],Summary!$H$9,0),"Production Currency"))</f>
        <v xml:space="preserve"> </v>
      </c>
      <c r="F87" s="485" t="str">
        <f>IF(ISERROR(MATCH(FX_Rates[[#This Row],[ISO]],Summary!$H$8,0))," ",IF(MATCH(FX_Rates[[#This Row],[ISO]],Summary!$H$8,0),"Agency Currency"))</f>
        <v xml:space="preserve"> </v>
      </c>
      <c r="G87" s="93"/>
      <c r="H87" s="93"/>
      <c r="I87" s="93"/>
      <c r="J87" s="93"/>
      <c r="K87" s="93"/>
      <c r="L87" s="93"/>
      <c r="M87" s="93"/>
    </row>
    <row r="88" spans="1:13" ht="21" x14ac:dyDescent="0.2">
      <c r="A88" s="88" t="s">
        <v>914</v>
      </c>
      <c r="B88" s="94" t="s">
        <v>11</v>
      </c>
      <c r="C88" s="493">
        <v>0.27372999999999997</v>
      </c>
      <c r="D88" s="483" t="str">
        <f>IF(ISERROR(MATCH(FX_Rates[[#This Row],[ISO]],Summary!$H$10,0))," ",IF(MATCH(FX_Rates[[#This Row],[ISO]],Summary!$H$10,0),"Post Prod. Currency"))</f>
        <v xml:space="preserve"> </v>
      </c>
      <c r="E88" s="484" t="str">
        <f>IF(ISERROR(MATCH(FX_Rates[[#This Row],[ISO]],Summary!$H$9,0))," ",IF(MATCH(FX_Rates[[#This Row],[ISO]],Summary!$H$9,0),"Production Currency"))</f>
        <v xml:space="preserve"> </v>
      </c>
      <c r="F88" s="485" t="str">
        <f>IF(ISERROR(MATCH(FX_Rates[[#This Row],[ISO]],Summary!$H$8,0))," ",IF(MATCH(FX_Rates[[#This Row],[ISO]],Summary!$H$8,0),"Agency Currency"))</f>
        <v xml:space="preserve"> </v>
      </c>
      <c r="G88" s="93"/>
      <c r="H88" s="93"/>
      <c r="I88" s="93"/>
      <c r="J88" s="93"/>
      <c r="K88" s="93"/>
      <c r="L88" s="93"/>
      <c r="M88" s="93"/>
    </row>
    <row r="89" spans="1:13" ht="21" x14ac:dyDescent="0.2">
      <c r="A89" s="88" t="s">
        <v>915</v>
      </c>
      <c r="B89" s="94" t="s">
        <v>916</v>
      </c>
      <c r="C89" s="493">
        <v>0.26324999999999998</v>
      </c>
      <c r="D89" s="483" t="str">
        <f>IF(ISERROR(MATCH(FX_Rates[[#This Row],[ISO]],Summary!$H$10,0))," ",IF(MATCH(FX_Rates[[#This Row],[ISO]],Summary!$H$10,0),"Post Prod. Currency"))</f>
        <v xml:space="preserve"> </v>
      </c>
      <c r="E89" s="484" t="str">
        <f>IF(ISERROR(MATCH(FX_Rates[[#This Row],[ISO]],Summary!$H$9,0))," ",IF(MATCH(FX_Rates[[#This Row],[ISO]],Summary!$H$9,0),"Production Currency"))</f>
        <v xml:space="preserve"> </v>
      </c>
      <c r="F89" s="485" t="str">
        <f>IF(ISERROR(MATCH(FX_Rates[[#This Row],[ISO]],Summary!$H$8,0))," ",IF(MATCH(FX_Rates[[#This Row],[ISO]],Summary!$H$8,0),"Agency Currency"))</f>
        <v xml:space="preserve"> </v>
      </c>
      <c r="G89" s="93"/>
      <c r="H89" s="93"/>
      <c r="I89" s="93"/>
      <c r="J89" s="93"/>
      <c r="K89" s="93"/>
      <c r="L89" s="93"/>
      <c r="M89" s="93"/>
    </row>
    <row r="90" spans="1:13" ht="21" x14ac:dyDescent="0.2">
      <c r="A90" s="88" t="s">
        <v>917</v>
      </c>
      <c r="B90" s="94" t="s">
        <v>593</v>
      </c>
      <c r="C90" s="493">
        <v>0.25295000000000001</v>
      </c>
      <c r="D90" s="483" t="str">
        <f>IF(ISERROR(MATCH(FX_Rates[[#This Row],[ISO]],Summary!$H$10,0))," ",IF(MATCH(FX_Rates[[#This Row],[ISO]],Summary!$H$10,0),"Post Prod. Currency"))</f>
        <v xml:space="preserve"> </v>
      </c>
      <c r="E90" s="484" t="str">
        <f>IF(ISERROR(MATCH(FX_Rates[[#This Row],[ISO]],Summary!$H$9,0))," ",IF(MATCH(FX_Rates[[#This Row],[ISO]],Summary!$H$9,0),"Production Currency"))</f>
        <v xml:space="preserve"> </v>
      </c>
      <c r="F90" s="485" t="str">
        <f>IF(ISERROR(MATCH(FX_Rates[[#This Row],[ISO]],Summary!$H$8,0))," ",IF(MATCH(FX_Rates[[#This Row],[ISO]],Summary!$H$8,0),"Agency Currency"))</f>
        <v xml:space="preserve"> </v>
      </c>
      <c r="G90" s="93"/>
      <c r="H90" s="93"/>
      <c r="I90" s="93"/>
      <c r="J90" s="93"/>
      <c r="K90" s="93"/>
      <c r="L90" s="93"/>
      <c r="M90" s="93"/>
    </row>
    <row r="91" spans="1:13" ht="21" x14ac:dyDescent="0.2">
      <c r="A91" s="88" t="s">
        <v>918</v>
      </c>
      <c r="B91" s="94" t="s">
        <v>596</v>
      </c>
      <c r="C91" s="493">
        <v>0.26666000000000001</v>
      </c>
      <c r="D91" s="483" t="str">
        <f>IF(ISERROR(MATCH(FX_Rates[[#This Row],[ISO]],Summary!$H$10,0))," ",IF(MATCH(FX_Rates[[#This Row],[ISO]],Summary!$H$10,0),"Post Prod. Currency"))</f>
        <v xml:space="preserve"> </v>
      </c>
      <c r="E91" s="484" t="str">
        <f>IF(ISERROR(MATCH(FX_Rates[[#This Row],[ISO]],Summary!$H$9,0))," ",IF(MATCH(FX_Rates[[#This Row],[ISO]],Summary!$H$9,0),"Production Currency"))</f>
        <v xml:space="preserve"> </v>
      </c>
      <c r="F91" s="485" t="str">
        <f>IF(ISERROR(MATCH(FX_Rates[[#This Row],[ISO]],Summary!$H$8,0))," ",IF(MATCH(FX_Rates[[#This Row],[ISO]],Summary!$H$8,0),"Agency Currency"))</f>
        <v xml:space="preserve"> </v>
      </c>
      <c r="G91" s="93"/>
      <c r="H91" s="93"/>
      <c r="I91" s="93"/>
      <c r="J91" s="93"/>
      <c r="K91" s="93"/>
      <c r="L91" s="93"/>
      <c r="M91" s="93"/>
    </row>
    <row r="92" spans="1:13" ht="21" x14ac:dyDescent="0.2">
      <c r="A92" s="88" t="s">
        <v>919</v>
      </c>
      <c r="B92" s="94" t="s">
        <v>920</v>
      </c>
      <c r="C92" s="493">
        <v>9.75E-3</v>
      </c>
      <c r="D92" s="483" t="str">
        <f>IF(ISERROR(MATCH(FX_Rates[[#This Row],[ISO]],Summary!$H$10,0))," ",IF(MATCH(FX_Rates[[#This Row],[ISO]],Summary!$H$10,0),"Post Prod. Currency"))</f>
        <v xml:space="preserve"> </v>
      </c>
      <c r="E92" s="484" t="str">
        <f>IF(ISERROR(MATCH(FX_Rates[[#This Row],[ISO]],Summary!$H$9,0))," ",IF(MATCH(FX_Rates[[#This Row],[ISO]],Summary!$H$9,0),"Production Currency"))</f>
        <v xml:space="preserve"> </v>
      </c>
      <c r="F92" s="485" t="str">
        <f>IF(ISERROR(MATCH(FX_Rates[[#This Row],[ISO]],Summary!$H$8,0))," ",IF(MATCH(FX_Rates[[#This Row],[ISO]],Summary!$H$8,0),"Agency Currency"))</f>
        <v xml:space="preserve"> </v>
      </c>
      <c r="G92" s="93"/>
      <c r="H92" s="93"/>
      <c r="I92" s="93"/>
      <c r="J92" s="93"/>
      <c r="K92" s="93"/>
      <c r="L92" s="93"/>
      <c r="M92" s="93"/>
    </row>
    <row r="93" spans="1:13" ht="21" x14ac:dyDescent="0.2">
      <c r="A93" s="88" t="s">
        <v>921</v>
      </c>
      <c r="B93" s="94" t="s">
        <v>922</v>
      </c>
      <c r="C93" s="493">
        <v>0.73485999999999996</v>
      </c>
      <c r="D93" s="483" t="str">
        <f>IF(ISERROR(MATCH(FX_Rates[[#This Row],[ISO]],Summary!$H$10,0))," ",IF(MATCH(FX_Rates[[#This Row],[ISO]],Summary!$H$10,0),"Post Prod. Currency"))</f>
        <v xml:space="preserve"> </v>
      </c>
      <c r="E93" s="484" t="str">
        <f>IF(ISERROR(MATCH(FX_Rates[[#This Row],[ISO]],Summary!$H$9,0))," ",IF(MATCH(FX_Rates[[#This Row],[ISO]],Summary!$H$9,0),"Production Currency"))</f>
        <v xml:space="preserve"> </v>
      </c>
      <c r="F93" s="485" t="str">
        <f>IF(ISERROR(MATCH(FX_Rates[[#This Row],[ISO]],Summary!$H$8,0))," ",IF(MATCH(FX_Rates[[#This Row],[ISO]],Summary!$H$8,0),"Agency Currency"))</f>
        <v xml:space="preserve"> </v>
      </c>
      <c r="G93" s="93"/>
      <c r="H93" s="93"/>
      <c r="I93" s="93"/>
      <c r="J93" s="93"/>
      <c r="K93" s="93"/>
      <c r="L93" s="93"/>
      <c r="M93" s="93"/>
    </row>
    <row r="94" spans="1:13" ht="21" x14ac:dyDescent="0.2">
      <c r="A94" s="88" t="s">
        <v>923</v>
      </c>
      <c r="B94" s="94" t="s">
        <v>924</v>
      </c>
      <c r="C94" s="493">
        <v>3.8620000000000002E-2</v>
      </c>
      <c r="D94" s="483" t="str">
        <f>IF(ISERROR(MATCH(FX_Rates[[#This Row],[ISO]],Summary!$H$10,0))," ",IF(MATCH(FX_Rates[[#This Row],[ISO]],Summary!$H$10,0),"Post Prod. Currency"))</f>
        <v xml:space="preserve"> </v>
      </c>
      <c r="E94" s="484" t="str">
        <f>IF(ISERROR(MATCH(FX_Rates[[#This Row],[ISO]],Summary!$H$9,0))," ",IF(MATCH(FX_Rates[[#This Row],[ISO]],Summary!$H$9,0),"Production Currency"))</f>
        <v xml:space="preserve"> </v>
      </c>
      <c r="F94" s="485" t="str">
        <f>IF(ISERROR(MATCH(FX_Rates[[#This Row],[ISO]],Summary!$H$8,0))," ",IF(MATCH(FX_Rates[[#This Row],[ISO]],Summary!$H$8,0),"Agency Currency"))</f>
        <v xml:space="preserve"> </v>
      </c>
      <c r="G94" s="93"/>
      <c r="H94" s="93"/>
      <c r="I94" s="93"/>
      <c r="J94" s="93"/>
      <c r="K94" s="93"/>
      <c r="L94" s="93"/>
      <c r="M94" s="93"/>
    </row>
    <row r="95" spans="1:13" ht="21" x14ac:dyDescent="0.2">
      <c r="A95" s="88" t="s">
        <v>925</v>
      </c>
      <c r="B95" s="94" t="s">
        <v>926</v>
      </c>
      <c r="C95" s="493">
        <v>4.8547800000000004E-3</v>
      </c>
      <c r="D95" s="483" t="str">
        <f>IF(ISERROR(MATCH(FX_Rates[[#This Row],[ISO]],Summary!$H$10,0))," ",IF(MATCH(FX_Rates[[#This Row],[ISO]],Summary!$H$10,0),"Post Prod. Currency"))</f>
        <v xml:space="preserve"> </v>
      </c>
      <c r="E95" s="484" t="str">
        <f>IF(ISERROR(MATCH(FX_Rates[[#This Row],[ISO]],Summary!$H$9,0))," ",IF(MATCH(FX_Rates[[#This Row],[ISO]],Summary!$H$9,0),"Production Currency"))</f>
        <v xml:space="preserve"> </v>
      </c>
      <c r="F95" s="485" t="str">
        <f>IF(ISERROR(MATCH(FX_Rates[[#This Row],[ISO]],Summary!$H$8,0))," ",IF(MATCH(FX_Rates[[#This Row],[ISO]],Summary!$H$8,0),"Agency Currency"))</f>
        <v xml:space="preserve"> </v>
      </c>
      <c r="G95" s="93"/>
      <c r="H95" s="93"/>
      <c r="I95" s="93"/>
      <c r="J95" s="93"/>
      <c r="K95" s="93"/>
      <c r="L95" s="93"/>
      <c r="M95" s="93"/>
    </row>
    <row r="96" spans="1:13" ht="21" x14ac:dyDescent="0.2">
      <c r="A96" s="88" t="s">
        <v>927</v>
      </c>
      <c r="B96" s="94" t="s">
        <v>12</v>
      </c>
      <c r="C96" s="493">
        <v>7.1160000000000001E-2</v>
      </c>
      <c r="D96" s="483" t="str">
        <f>IF(ISERROR(MATCH(FX_Rates[[#This Row],[ISO]],Summary!$H$10,0))," ",IF(MATCH(FX_Rates[[#This Row],[ISO]],Summary!$H$10,0),"Post Prod. Currency"))</f>
        <v xml:space="preserve"> </v>
      </c>
      <c r="E96" s="484" t="str">
        <f>IF(ISERROR(MATCH(FX_Rates[[#This Row],[ISO]],Summary!$H$9,0))," ",IF(MATCH(FX_Rates[[#This Row],[ISO]],Summary!$H$9,0),"Production Currency"))</f>
        <v xml:space="preserve"> </v>
      </c>
      <c r="F96" s="485" t="str">
        <f>IF(ISERROR(MATCH(FX_Rates[[#This Row],[ISO]],Summary!$H$8,0))," ",IF(MATCH(FX_Rates[[#This Row],[ISO]],Summary!$H$8,0),"Agency Currency"))</f>
        <v xml:space="preserve"> </v>
      </c>
      <c r="G96" s="93"/>
      <c r="H96" s="93"/>
      <c r="I96" s="93"/>
      <c r="J96" s="93"/>
      <c r="K96" s="93"/>
      <c r="L96" s="93"/>
      <c r="M96" s="93"/>
    </row>
    <row r="97" spans="1:13" ht="21" x14ac:dyDescent="0.2">
      <c r="A97" s="88" t="s">
        <v>928</v>
      </c>
      <c r="B97" s="94" t="s">
        <v>929</v>
      </c>
      <c r="C97" s="493">
        <v>8.9225999999999997E-4</v>
      </c>
      <c r="D97" s="483" t="str">
        <f>IF(ISERROR(MATCH(FX_Rates[[#This Row],[ISO]],Summary!$H$10,0))," ",IF(MATCH(FX_Rates[[#This Row],[ISO]],Summary!$H$10,0),"Post Prod. Currency"))</f>
        <v xml:space="preserve"> </v>
      </c>
      <c r="E97" s="484" t="str">
        <f>IF(ISERROR(MATCH(FX_Rates[[#This Row],[ISO]],Summary!$H$9,0))," ",IF(MATCH(FX_Rates[[#This Row],[ISO]],Summary!$H$9,0),"Production Currency"))</f>
        <v xml:space="preserve"> </v>
      </c>
      <c r="F97" s="485" t="str">
        <f>IF(ISERROR(MATCH(FX_Rates[[#This Row],[ISO]],Summary!$H$8,0))," ",IF(MATCH(FX_Rates[[#This Row],[ISO]],Summary!$H$8,0),"Agency Currency"))</f>
        <v xml:space="preserve"> </v>
      </c>
      <c r="G97" s="93"/>
      <c r="H97" s="93"/>
      <c r="I97" s="93"/>
      <c r="J97" s="93"/>
      <c r="K97" s="93"/>
      <c r="L97" s="93"/>
      <c r="M97" s="93"/>
    </row>
    <row r="98" spans="1:13" ht="21" x14ac:dyDescent="0.2">
      <c r="A98" s="88" t="s">
        <v>930</v>
      </c>
      <c r="B98" s="94" t="s">
        <v>931</v>
      </c>
      <c r="C98" s="493">
        <v>6.5100000000000002E-3</v>
      </c>
      <c r="D98" s="483" t="str">
        <f>IF(ISERROR(MATCH(FX_Rates[[#This Row],[ISO]],Summary!$H$10,0))," ",IF(MATCH(FX_Rates[[#This Row],[ISO]],Summary!$H$10,0),"Post Prod. Currency"))</f>
        <v xml:space="preserve"> </v>
      </c>
      <c r="E98" s="484" t="str">
        <f>IF(ISERROR(MATCH(FX_Rates[[#This Row],[ISO]],Summary!$H$9,0))," ",IF(MATCH(FX_Rates[[#This Row],[ISO]],Summary!$H$9,0),"Production Currency"))</f>
        <v xml:space="preserve"> </v>
      </c>
      <c r="F98" s="485" t="str">
        <f>IF(ISERROR(MATCH(FX_Rates[[#This Row],[ISO]],Summary!$H$8,0))," ",IF(MATCH(FX_Rates[[#This Row],[ISO]],Summary!$H$8,0),"Agency Currency"))</f>
        <v xml:space="preserve"> </v>
      </c>
      <c r="G98" s="93"/>
      <c r="H98" s="93"/>
      <c r="I98" s="93"/>
      <c r="J98" s="93"/>
      <c r="K98" s="93"/>
      <c r="L98" s="93"/>
      <c r="M98" s="93"/>
    </row>
    <row r="99" spans="1:13" ht="21" x14ac:dyDescent="0.2">
      <c r="A99" s="88" t="s">
        <v>932</v>
      </c>
      <c r="B99" s="94" t="s">
        <v>13</v>
      </c>
      <c r="C99" s="493">
        <v>0.11960999999999999</v>
      </c>
      <c r="D99" s="483" t="str">
        <f>IF(ISERROR(MATCH(FX_Rates[[#This Row],[ISO]],Summary!$H$10,0))," ",IF(MATCH(FX_Rates[[#This Row],[ISO]],Summary!$H$10,0),"Post Prod. Currency"))</f>
        <v xml:space="preserve"> </v>
      </c>
      <c r="E99" s="484" t="str">
        <f>IF(ISERROR(MATCH(FX_Rates[[#This Row],[ISO]],Summary!$H$9,0))," ",IF(MATCH(FX_Rates[[#This Row],[ISO]],Summary!$H$9,0),"Production Currency"))</f>
        <v xml:space="preserve"> </v>
      </c>
      <c r="F99" s="485" t="str">
        <f>IF(ISERROR(MATCH(FX_Rates[[#This Row],[ISO]],Summary!$H$8,0))," ",IF(MATCH(FX_Rates[[#This Row],[ISO]],Summary!$H$8,0),"Agency Currency"))</f>
        <v xml:space="preserve"> </v>
      </c>
      <c r="G99" s="93"/>
      <c r="H99" s="93"/>
      <c r="I99" s="93"/>
      <c r="J99" s="93"/>
      <c r="K99" s="93"/>
      <c r="L99" s="93"/>
      <c r="M99" s="93"/>
    </row>
    <row r="100" spans="1:13" ht="21" x14ac:dyDescent="0.2">
      <c r="A100" s="88" t="s">
        <v>933</v>
      </c>
      <c r="B100" s="94" t="s">
        <v>14</v>
      </c>
      <c r="C100" s="493">
        <v>1.0041199999999999</v>
      </c>
      <c r="D100" s="483" t="str">
        <f>IF(ISERROR(MATCH(FX_Rates[[#This Row],[ISO]],Summary!$H$10,0))," ",IF(MATCH(FX_Rates[[#This Row],[ISO]],Summary!$H$10,0),"Post Prod. Currency"))</f>
        <v xml:space="preserve"> </v>
      </c>
      <c r="E100" s="484" t="str">
        <f>IF(ISERROR(MATCH(FX_Rates[[#This Row],[ISO]],Summary!$H$9,0))," ",IF(MATCH(FX_Rates[[#This Row],[ISO]],Summary!$H$9,0),"Production Currency"))</f>
        <v xml:space="preserve"> </v>
      </c>
      <c r="F100" s="485" t="str">
        <f>IF(ISERROR(MATCH(FX_Rates[[#This Row],[ISO]],Summary!$H$8,0))," ",IF(MATCH(FX_Rates[[#This Row],[ISO]],Summary!$H$8,0),"Agency Currency"))</f>
        <v xml:space="preserve"> </v>
      </c>
      <c r="G100" s="93"/>
      <c r="H100" s="93"/>
      <c r="I100" s="93"/>
      <c r="J100" s="93"/>
      <c r="K100" s="93"/>
      <c r="L100" s="93"/>
      <c r="M100" s="93"/>
    </row>
    <row r="101" spans="1:13" ht="21" x14ac:dyDescent="0.2">
      <c r="A101" s="88" t="s">
        <v>934</v>
      </c>
      <c r="B101" s="94" t="s">
        <v>935</v>
      </c>
      <c r="C101" s="493">
        <v>4.6699999999999997E-3</v>
      </c>
      <c r="D101" s="483" t="str">
        <f>IF(ISERROR(MATCH(FX_Rates[[#This Row],[ISO]],Summary!$H$10,0))," ",IF(MATCH(FX_Rates[[#This Row],[ISO]],Summary!$H$10,0),"Post Prod. Currency"))</f>
        <v xml:space="preserve"> </v>
      </c>
      <c r="E101" s="484" t="str">
        <f>IF(ISERROR(MATCH(FX_Rates[[#This Row],[ISO]],Summary!$H$9,0))," ",IF(MATCH(FX_Rates[[#This Row],[ISO]],Summary!$H$9,0),"Production Currency"))</f>
        <v xml:space="preserve"> </v>
      </c>
      <c r="F101" s="485" t="str">
        <f>IF(ISERROR(MATCH(FX_Rates[[#This Row],[ISO]],Summary!$H$8,0))," ",IF(MATCH(FX_Rates[[#This Row],[ISO]],Summary!$H$8,0),"Agency Currency"))</f>
        <v xml:space="preserve"> </v>
      </c>
      <c r="G101" s="93"/>
      <c r="H101" s="93"/>
      <c r="I101" s="93"/>
      <c r="J101" s="93"/>
      <c r="K101" s="93"/>
      <c r="L101" s="93"/>
      <c r="M101" s="93"/>
    </row>
    <row r="102" spans="1:13" ht="21" x14ac:dyDescent="0.2">
      <c r="A102" s="88" t="s">
        <v>936</v>
      </c>
      <c r="B102" s="94" t="s">
        <v>937</v>
      </c>
      <c r="C102" s="493">
        <v>3.3160000000000002E-2</v>
      </c>
      <c r="D102" s="483" t="str">
        <f>IF(ISERROR(MATCH(FX_Rates[[#This Row],[ISO]],Summary!$H$10,0))," ",IF(MATCH(FX_Rates[[#This Row],[ISO]],Summary!$H$10,0),"Post Prod. Currency"))</f>
        <v xml:space="preserve"> </v>
      </c>
      <c r="E102" s="484" t="str">
        <f>IF(ISERROR(MATCH(FX_Rates[[#This Row],[ISO]],Summary!$H$9,0))," ",IF(MATCH(FX_Rates[[#This Row],[ISO]],Summary!$H$9,0),"Production Currency"))</f>
        <v xml:space="preserve"> </v>
      </c>
      <c r="F102" s="485" t="str">
        <f>IF(ISERROR(MATCH(FX_Rates[[#This Row],[ISO]],Summary!$H$8,0))," ",IF(MATCH(FX_Rates[[#This Row],[ISO]],Summary!$H$8,0),"Agency Currency"))</f>
        <v xml:space="preserve"> </v>
      </c>
      <c r="G102" s="93"/>
      <c r="H102" s="93"/>
      <c r="I102" s="93"/>
      <c r="J102" s="93"/>
      <c r="K102" s="93"/>
      <c r="L102" s="93"/>
      <c r="M102" s="93"/>
    </row>
    <row r="103" spans="1:13" ht="21" x14ac:dyDescent="0.2">
      <c r="A103" s="88" t="s">
        <v>938</v>
      </c>
      <c r="B103" s="94" t="s">
        <v>939</v>
      </c>
      <c r="C103" s="493">
        <v>4.4508999999999998E-4</v>
      </c>
      <c r="D103" s="483" t="str">
        <f>IF(ISERROR(MATCH(FX_Rates[[#This Row],[ISO]],Summary!$H$10,0))," ",IF(MATCH(FX_Rates[[#This Row],[ISO]],Summary!$H$10,0),"Post Prod. Currency"))</f>
        <v xml:space="preserve"> </v>
      </c>
      <c r="E103" s="484" t="str">
        <f>IF(ISERROR(MATCH(FX_Rates[[#This Row],[ISO]],Summary!$H$9,0))," ",IF(MATCH(FX_Rates[[#This Row],[ISO]],Summary!$H$9,0),"Production Currency"))</f>
        <v xml:space="preserve"> </v>
      </c>
      <c r="F103" s="485" t="str">
        <f>IF(ISERROR(MATCH(FX_Rates[[#This Row],[ISO]],Summary!$H$8,0))," ",IF(MATCH(FX_Rates[[#This Row],[ISO]],Summary!$H$8,0),"Agency Currency"))</f>
        <v xml:space="preserve"> </v>
      </c>
      <c r="G103" s="93"/>
      <c r="H103" s="93"/>
      <c r="I103" s="93"/>
      <c r="J103" s="93"/>
      <c r="K103" s="93"/>
      <c r="L103" s="93"/>
      <c r="M103" s="93"/>
    </row>
    <row r="104" spans="1:13" ht="21" x14ac:dyDescent="0.2">
      <c r="A104" s="88" t="s">
        <v>940</v>
      </c>
      <c r="B104" s="94" t="s">
        <v>941</v>
      </c>
      <c r="C104" s="493">
        <v>2.9940000000000001E-2</v>
      </c>
      <c r="D104" s="483" t="str">
        <f>IF(ISERROR(MATCH(FX_Rates[[#This Row],[ISO]],Summary!$H$10,0))," ",IF(MATCH(FX_Rates[[#This Row],[ISO]],Summary!$H$10,0),"Post Prod. Currency"))</f>
        <v xml:space="preserve"> </v>
      </c>
      <c r="E104" s="484" t="str">
        <f>IF(ISERROR(MATCH(FX_Rates[[#This Row],[ISO]],Summary!$H$9,0))," ",IF(MATCH(FX_Rates[[#This Row],[ISO]],Summary!$H$9,0),"Production Currency"))</f>
        <v xml:space="preserve"> </v>
      </c>
      <c r="F104" s="485" t="str">
        <f>IF(ISERROR(MATCH(FX_Rates[[#This Row],[ISO]],Summary!$H$8,0))," ",IF(MATCH(FX_Rates[[#This Row],[ISO]],Summary!$H$8,0),"Agency Currency"))</f>
        <v xml:space="preserve"> </v>
      </c>
      <c r="G104" s="93"/>
      <c r="H104" s="93"/>
      <c r="I104" s="93"/>
      <c r="J104" s="93"/>
      <c r="K104" s="93"/>
      <c r="L104" s="93"/>
      <c r="M104" s="93"/>
    </row>
    <row r="105" spans="1:13" ht="21" x14ac:dyDescent="0.2">
      <c r="A105" s="88" t="s">
        <v>942</v>
      </c>
      <c r="B105" s="94" t="s">
        <v>610</v>
      </c>
      <c r="C105" s="493">
        <v>0.39689000000000002</v>
      </c>
      <c r="D105" s="483" t="str">
        <f>IF(ISERROR(MATCH(FX_Rates[[#This Row],[ISO]],Summary!$H$10,0))," ",IF(MATCH(FX_Rates[[#This Row],[ISO]],Summary!$H$10,0),"Post Prod. Currency"))</f>
        <v xml:space="preserve"> </v>
      </c>
      <c r="E105" s="484" t="str">
        <f>IF(ISERROR(MATCH(FX_Rates[[#This Row],[ISO]],Summary!$H$9,0))," ",IF(MATCH(FX_Rates[[#This Row],[ISO]],Summary!$H$9,0),"Production Currency"))</f>
        <v xml:space="preserve"> </v>
      </c>
      <c r="F105" s="485" t="str">
        <f>IF(ISERROR(MATCH(FX_Rates[[#This Row],[ISO]],Summary!$H$8,0))," ",IF(MATCH(FX_Rates[[#This Row],[ISO]],Summary!$H$8,0),"Agency Currency"))</f>
        <v xml:space="preserve"> </v>
      </c>
      <c r="G105" s="93"/>
      <c r="H105" s="93"/>
      <c r="I105" s="93"/>
      <c r="J105" s="93"/>
      <c r="K105" s="93"/>
      <c r="L105" s="93"/>
      <c r="M105" s="93"/>
    </row>
    <row r="106" spans="1:13" ht="21" x14ac:dyDescent="0.2">
      <c r="A106" s="88" t="s">
        <v>943</v>
      </c>
      <c r="B106" s="94" t="s">
        <v>592</v>
      </c>
      <c r="C106" s="493">
        <v>0.26458999999999999</v>
      </c>
      <c r="D106" s="483" t="str">
        <f>IF(ISERROR(MATCH(FX_Rates[[#This Row],[ISO]],Summary!$H$10,0))," ",IF(MATCH(FX_Rates[[#This Row],[ISO]],Summary!$H$10,0),"Post Prod. Currency"))</f>
        <v xml:space="preserve"> </v>
      </c>
      <c r="E106" s="484" t="str">
        <f>IF(ISERROR(MATCH(FX_Rates[[#This Row],[ISO]],Summary!$H$9,0))," ",IF(MATCH(FX_Rates[[#This Row],[ISO]],Summary!$H$9,0),"Production Currency"))</f>
        <v xml:space="preserve"> </v>
      </c>
      <c r="F106" s="485" t="str">
        <f>IF(ISERROR(MATCH(FX_Rates[[#This Row],[ISO]],Summary!$H$8,0))," ",IF(MATCH(FX_Rates[[#This Row],[ISO]],Summary!$H$8,0),"Agency Currency"))</f>
        <v xml:space="preserve"> </v>
      </c>
      <c r="G106" s="93"/>
      <c r="H106" s="93"/>
      <c r="I106" s="93"/>
      <c r="J106" s="93"/>
      <c r="K106" s="93"/>
      <c r="L106" s="93"/>
      <c r="M106" s="93"/>
    </row>
    <row r="107" spans="1:13" ht="21" x14ac:dyDescent="0.2">
      <c r="A107" s="88" t="s">
        <v>944</v>
      </c>
      <c r="B107" s="94" t="s">
        <v>945</v>
      </c>
      <c r="C107" s="493">
        <v>2.7398E-4</v>
      </c>
      <c r="D107" s="483" t="str">
        <f>IF(ISERROR(MATCH(FX_Rates[[#This Row],[ISO]],Summary!$H$10,0))," ",IF(MATCH(FX_Rates[[#This Row],[ISO]],Summary!$H$10,0),"Post Prod. Currency"))</f>
        <v xml:space="preserve"> </v>
      </c>
      <c r="E107" s="484" t="str">
        <f>IF(ISERROR(MATCH(FX_Rates[[#This Row],[ISO]],Summary!$H$9,0))," ",IF(MATCH(FX_Rates[[#This Row],[ISO]],Summary!$H$9,0),"Production Currency"))</f>
        <v xml:space="preserve"> </v>
      </c>
      <c r="F107" s="485" t="str">
        <f>IF(ISERROR(MATCH(FX_Rates[[#This Row],[ISO]],Summary!$H$8,0))," ",IF(MATCH(FX_Rates[[#This Row],[ISO]],Summary!$H$8,0),"Agency Currency"))</f>
        <v xml:space="preserve"> </v>
      </c>
      <c r="G107" s="93"/>
      <c r="H107" s="93"/>
      <c r="I107" s="93"/>
      <c r="J107" s="93"/>
      <c r="K107" s="93"/>
      <c r="L107" s="93"/>
      <c r="M107" s="93"/>
    </row>
    <row r="108" spans="1:13" ht="21" x14ac:dyDescent="0.2">
      <c r="A108" s="88" t="s">
        <v>946</v>
      </c>
      <c r="B108" s="94" t="s">
        <v>598</v>
      </c>
      <c r="C108" s="493">
        <v>3.7269999999999998E-2</v>
      </c>
      <c r="D108" s="483" t="str">
        <f>IF(ISERROR(MATCH(FX_Rates[[#This Row],[ISO]],Summary!$H$10,0))," ",IF(MATCH(FX_Rates[[#This Row],[ISO]],Summary!$H$10,0),"Post Prod. Currency"))</f>
        <v xml:space="preserve"> </v>
      </c>
      <c r="E108" s="484" t="str">
        <f>IF(ISERROR(MATCH(FX_Rates[[#This Row],[ISO]],Summary!$H$9,0))," ",IF(MATCH(FX_Rates[[#This Row],[ISO]],Summary!$H$9,0),"Production Currency"))</f>
        <v xml:space="preserve"> </v>
      </c>
      <c r="F108" s="485" t="str">
        <f>IF(ISERROR(MATCH(FX_Rates[[#This Row],[ISO]],Summary!$H$8,0))," ",IF(MATCH(FX_Rates[[#This Row],[ISO]],Summary!$H$8,0),"Agency Currency"))</f>
        <v xml:space="preserve"> </v>
      </c>
      <c r="G108" s="93"/>
      <c r="H108" s="93"/>
      <c r="I108" s="93"/>
      <c r="J108" s="93"/>
      <c r="K108" s="93"/>
      <c r="L108" s="93"/>
      <c r="M108" s="93"/>
    </row>
    <row r="109" spans="1:13" ht="21" x14ac:dyDescent="0.2">
      <c r="A109" s="88" t="s">
        <v>947</v>
      </c>
      <c r="B109" s="94" t="s">
        <v>625</v>
      </c>
      <c r="C109" s="493">
        <v>3.424E-2</v>
      </c>
      <c r="D109" s="483" t="str">
        <f>IF(ISERROR(MATCH(FX_Rates[[#This Row],[ISO]],Summary!$H$10,0))," ",IF(MATCH(FX_Rates[[#This Row],[ISO]],Summary!$H$10,0),"Post Prod. Currency"))</f>
        <v xml:space="preserve"> </v>
      </c>
      <c r="E109" s="484" t="str">
        <f>IF(ISERROR(MATCH(FX_Rates[[#This Row],[ISO]],Summary!$H$9,0))," ",IF(MATCH(FX_Rates[[#This Row],[ISO]],Summary!$H$9,0),"Production Currency"))</f>
        <v xml:space="preserve"> </v>
      </c>
      <c r="F109" s="485" t="str">
        <f>IF(ISERROR(MATCH(FX_Rates[[#This Row],[ISO]],Summary!$H$8,0))," ",IF(MATCH(FX_Rates[[#This Row],[ISO]],Summary!$H$8,0),"Agency Currency"))</f>
        <v xml:space="preserve"> </v>
      </c>
      <c r="G109" s="93"/>
      <c r="H109" s="93"/>
      <c r="I109" s="93"/>
      <c r="J109" s="93"/>
      <c r="K109" s="93"/>
      <c r="L109" s="93"/>
      <c r="M109" s="93"/>
    </row>
    <row r="110" spans="1:13" ht="21" x14ac:dyDescent="0.2">
      <c r="A110" s="88" t="s">
        <v>948</v>
      </c>
      <c r="B110" s="94" t="s">
        <v>595</v>
      </c>
      <c r="C110" s="493">
        <v>0.27226</v>
      </c>
      <c r="D110" s="483" t="str">
        <f>IF(ISERROR(MATCH(FX_Rates[[#This Row],[ISO]],Summary!$H$10,0))," ",IF(MATCH(FX_Rates[[#This Row],[ISO]],Summary!$H$10,0),"Post Prod. Currency"))</f>
        <v xml:space="preserve"> </v>
      </c>
      <c r="E110" s="484" t="str">
        <f>IF(ISERROR(MATCH(FX_Rates[[#This Row],[ISO]],Summary!$H$9,0))," ",IF(MATCH(FX_Rates[[#This Row],[ISO]],Summary!$H$9,0),"Production Currency"))</f>
        <v xml:space="preserve"> </v>
      </c>
      <c r="F110" s="485" t="str">
        <f>IF(ISERROR(MATCH(FX_Rates[[#This Row],[ISO]],Summary!$H$8,0))," ",IF(MATCH(FX_Rates[[#This Row],[ISO]],Summary!$H$8,0),"Agency Currency"))</f>
        <v xml:space="preserve"> </v>
      </c>
      <c r="G110" s="93"/>
      <c r="H110" s="93"/>
      <c r="I110" s="93"/>
      <c r="J110" s="93"/>
      <c r="K110" s="93"/>
      <c r="L110" s="93"/>
      <c r="M110" s="93"/>
    </row>
    <row r="111" spans="1:13" ht="21" x14ac:dyDescent="0.2">
      <c r="A111" s="88" t="s">
        <v>949</v>
      </c>
      <c r="B111" s="94" t="s">
        <v>950</v>
      </c>
      <c r="C111" s="493">
        <v>1.2379000000000001E-4</v>
      </c>
      <c r="D111" s="483" t="str">
        <f>IF(ISERROR(MATCH(FX_Rates[[#This Row],[ISO]],Summary!$H$10,0))," ",IF(MATCH(FX_Rates[[#This Row],[ISO]],Summary!$H$10,0),"Post Prod. Currency"))</f>
        <v xml:space="preserve"> </v>
      </c>
      <c r="E111" s="484" t="str">
        <f>IF(ISERROR(MATCH(FX_Rates[[#This Row],[ISO]],Summary!$H$9,0))," ",IF(MATCH(FX_Rates[[#This Row],[ISO]],Summary!$H$9,0),"Production Currency"))</f>
        <v xml:space="preserve"> </v>
      </c>
      <c r="F111" s="485" t="str">
        <f>IF(ISERROR(MATCH(FX_Rates[[#This Row],[ISO]],Summary!$H$8,0))," ",IF(MATCH(FX_Rates[[#This Row],[ISO]],Summary!$H$8,0),"Agency Currency"))</f>
        <v xml:space="preserve"> </v>
      </c>
      <c r="G111" s="93"/>
      <c r="H111" s="93"/>
      <c r="I111" s="93"/>
      <c r="J111" s="93"/>
      <c r="K111" s="93"/>
      <c r="L111" s="93"/>
      <c r="M111" s="93"/>
    </row>
    <row r="112" spans="1:13" ht="21" x14ac:dyDescent="0.2">
      <c r="A112" s="88" t="s">
        <v>951</v>
      </c>
      <c r="B112" s="94" t="s">
        <v>627</v>
      </c>
      <c r="C112" s="493">
        <v>2.9999999999999999E-7</v>
      </c>
      <c r="D112" s="483" t="str">
        <f>IF(ISERROR(MATCH(FX_Rates[[#This Row],[ISO]],Summary!$H$10,0))," ",IF(MATCH(FX_Rates[[#This Row],[ISO]],Summary!$H$10,0),"Post Prod. Currency"))</f>
        <v xml:space="preserve"> </v>
      </c>
      <c r="E112" s="484" t="str">
        <f>IF(ISERROR(MATCH(FX_Rates[[#This Row],[ISO]],Summary!$H$9,0))," ",IF(MATCH(FX_Rates[[#This Row],[ISO]],Summary!$H$9,0),"Production Currency"))</f>
        <v xml:space="preserve"> </v>
      </c>
      <c r="F112" s="485" t="str">
        <f>IF(ISERROR(MATCH(FX_Rates[[#This Row],[ISO]],Summary!$H$8,0))," ",IF(MATCH(FX_Rates[[#This Row],[ISO]],Summary!$H$8,0),"Agency Currency"))</f>
        <v xml:space="preserve"> </v>
      </c>
      <c r="G112" s="93"/>
      <c r="H112" s="93"/>
      <c r="I112" s="93"/>
      <c r="J112" s="93"/>
      <c r="K112" s="93"/>
      <c r="L112" s="93"/>
      <c r="M112" s="93"/>
    </row>
    <row r="113" spans="1:13" ht="21" x14ac:dyDescent="0.2">
      <c r="A113" s="88" t="s">
        <v>952</v>
      </c>
      <c r="B113" s="94" t="s">
        <v>626</v>
      </c>
      <c r="C113" s="493">
        <v>2.9999999999999997E-4</v>
      </c>
      <c r="D113" s="483" t="str">
        <f>IF(ISERROR(MATCH(FX_Rates[[#This Row],[ISO]],Summary!$H$10,0))," ",IF(MATCH(FX_Rates[[#This Row],[ISO]],Summary!$H$10,0),"Post Prod. Currency"))</f>
        <v xml:space="preserve"> </v>
      </c>
      <c r="E113" s="484" t="str">
        <f>IF(ISERROR(MATCH(FX_Rates[[#This Row],[ISO]],Summary!$H$9,0))," ",IF(MATCH(FX_Rates[[#This Row],[ISO]],Summary!$H$9,0),"Production Currency"))</f>
        <v xml:space="preserve"> </v>
      </c>
      <c r="F113" s="485" t="str">
        <f>IF(ISERROR(MATCH(FX_Rates[[#This Row],[ISO]],Summary!$H$8,0))," ",IF(MATCH(FX_Rates[[#This Row],[ISO]],Summary!$H$8,0),"Agency Currency"))</f>
        <v xml:space="preserve"> </v>
      </c>
      <c r="G113" s="93"/>
      <c r="H113" s="93"/>
      <c r="I113" s="93"/>
      <c r="J113" s="93"/>
      <c r="K113" s="93"/>
      <c r="L113" s="93"/>
      <c r="M113" s="93"/>
    </row>
    <row r="114" spans="1:13" ht="21" x14ac:dyDescent="0.2">
      <c r="A114" s="88" t="s">
        <v>953</v>
      </c>
      <c r="B114" s="94" t="s">
        <v>954</v>
      </c>
      <c r="C114" s="493">
        <v>4.4020000000000002E-5</v>
      </c>
      <c r="D114" s="483" t="str">
        <f>IF(ISERROR(MATCH(FX_Rates[[#This Row],[ISO]],Summary!$H$10,0))," ",IF(MATCH(FX_Rates[[#This Row],[ISO]],Summary!$H$10,0),"Post Prod. Currency"))</f>
        <v xml:space="preserve"> </v>
      </c>
      <c r="E114" s="484" t="str">
        <f>IF(ISERROR(MATCH(FX_Rates[[#This Row],[ISO]],Summary!$H$9,0))," ",IF(MATCH(FX_Rates[[#This Row],[ISO]],Summary!$H$9,0),"Production Currency"))</f>
        <v xml:space="preserve"> </v>
      </c>
      <c r="F114" s="485" t="str">
        <f>IF(ISERROR(MATCH(FX_Rates[[#This Row],[ISO]],Summary!$H$8,0))," ",IF(MATCH(FX_Rates[[#This Row],[ISO]],Summary!$H$8,0),"Agency Currency"))</f>
        <v xml:space="preserve"> </v>
      </c>
      <c r="G114" s="93"/>
      <c r="H114" s="93"/>
      <c r="I114" s="93"/>
      <c r="J114" s="93"/>
      <c r="K114" s="93"/>
      <c r="L114" s="93"/>
      <c r="M114" s="93"/>
    </row>
    <row r="115" spans="1:13" ht="21" x14ac:dyDescent="0.2">
      <c r="A115" s="88" t="s">
        <v>955</v>
      </c>
      <c r="B115" s="94" t="s">
        <v>956</v>
      </c>
      <c r="C115" s="493">
        <v>3.9956799999999997E-3</v>
      </c>
      <c r="D115" s="483" t="str">
        <f>IF(ISERROR(MATCH(FX_Rates[[#This Row],[ISO]],Summary!$H$10,0))," ",IF(MATCH(FX_Rates[[#This Row],[ISO]],Summary!$H$10,0),"Post Prod. Currency"))</f>
        <v xml:space="preserve"> </v>
      </c>
      <c r="E115" s="484" t="str">
        <f>IF(ISERROR(MATCH(FX_Rates[[#This Row],[ISO]],Summary!$H$9,0))," ",IF(MATCH(FX_Rates[[#This Row],[ISO]],Summary!$H$9,0),"Production Currency"))</f>
        <v xml:space="preserve"> </v>
      </c>
      <c r="F115" s="485" t="str">
        <f>IF(ISERROR(MATCH(FX_Rates[[#This Row],[ISO]],Summary!$H$8,0))," ",IF(MATCH(FX_Rates[[#This Row],[ISO]],Summary!$H$8,0),"Agency Currency"))</f>
        <v xml:space="preserve"> </v>
      </c>
      <c r="G115" s="93"/>
      <c r="H115" s="93"/>
      <c r="I115" s="93"/>
      <c r="J115" s="93"/>
      <c r="K115" s="93"/>
      <c r="L115" s="93"/>
      <c r="M115" s="93"/>
    </row>
    <row r="116" spans="1:13" ht="21" x14ac:dyDescent="0.2">
      <c r="A116" s="486"/>
      <c r="B116" s="487"/>
      <c r="C116" s="488"/>
      <c r="D116" s="489"/>
      <c r="E116" s="489"/>
      <c r="F116" s="490"/>
      <c r="G116" s="93"/>
      <c r="H116" s="93"/>
      <c r="I116" s="93"/>
      <c r="J116" s="93"/>
      <c r="K116" s="93"/>
      <c r="L116" s="93"/>
      <c r="M116" s="93"/>
    </row>
    <row r="117" spans="1:13" ht="21" x14ac:dyDescent="0.2">
      <c r="A117" s="486"/>
      <c r="B117" s="487"/>
      <c r="C117" s="488"/>
      <c r="D117" s="489"/>
      <c r="E117" s="489"/>
      <c r="F117" s="490"/>
      <c r="G117" s="93"/>
      <c r="H117" s="93"/>
      <c r="I117" s="93"/>
      <c r="J117" s="93"/>
      <c r="K117" s="93"/>
      <c r="L117" s="93"/>
      <c r="M117" s="93"/>
    </row>
    <row r="118" spans="1:13" ht="21" x14ac:dyDescent="0.2">
      <c r="A118" s="486"/>
      <c r="B118" s="487"/>
      <c r="C118" s="488"/>
      <c r="D118" s="489"/>
      <c r="E118" s="489"/>
      <c r="F118" s="490"/>
      <c r="G118" s="93"/>
      <c r="H118" s="93"/>
      <c r="I118" s="93"/>
      <c r="J118" s="93"/>
      <c r="K118" s="93"/>
      <c r="L118" s="93"/>
      <c r="M118" s="93"/>
    </row>
    <row r="119" spans="1:13" ht="21" x14ac:dyDescent="0.2">
      <c r="A119" s="486"/>
      <c r="B119" s="487"/>
      <c r="C119" s="488"/>
      <c r="D119" s="489"/>
      <c r="E119" s="489"/>
      <c r="F119" s="490"/>
      <c r="G119" s="93"/>
      <c r="H119" s="93"/>
      <c r="I119" s="93"/>
      <c r="J119" s="93"/>
      <c r="K119" s="93"/>
      <c r="L119" s="93"/>
      <c r="M119" s="93"/>
    </row>
    <row r="120" spans="1:13" ht="21" x14ac:dyDescent="0.2">
      <c r="A120" s="486"/>
      <c r="B120" s="487"/>
      <c r="C120" s="488"/>
      <c r="D120" s="489"/>
      <c r="E120" s="489"/>
      <c r="F120" s="490"/>
      <c r="G120" s="93"/>
      <c r="H120" s="93"/>
      <c r="I120" s="93"/>
      <c r="J120" s="93"/>
      <c r="K120" s="93"/>
      <c r="L120" s="93"/>
      <c r="M120" s="93"/>
    </row>
    <row r="121" spans="1:13" ht="21" x14ac:dyDescent="0.2">
      <c r="A121" s="486"/>
      <c r="B121" s="487"/>
      <c r="C121" s="488"/>
      <c r="D121" s="489"/>
      <c r="E121" s="489"/>
      <c r="F121" s="490"/>
      <c r="G121" s="93"/>
      <c r="H121" s="93"/>
      <c r="I121" s="93"/>
      <c r="J121" s="93"/>
      <c r="K121" s="93"/>
      <c r="L121" s="93"/>
      <c r="M121" s="93"/>
    </row>
    <row r="122" spans="1:13" ht="21" x14ac:dyDescent="0.2">
      <c r="A122" s="486"/>
      <c r="B122" s="487"/>
      <c r="C122" s="488"/>
      <c r="D122" s="489"/>
      <c r="E122" s="489"/>
      <c r="F122" s="490"/>
      <c r="G122" s="93"/>
      <c r="H122" s="93"/>
      <c r="I122" s="93"/>
      <c r="J122" s="93"/>
      <c r="K122" s="93"/>
      <c r="L122" s="93"/>
      <c r="M122" s="93"/>
    </row>
    <row r="123" spans="1:13" ht="21" x14ac:dyDescent="0.2">
      <c r="A123" s="486"/>
      <c r="B123" s="487"/>
      <c r="C123" s="488"/>
      <c r="D123" s="489"/>
      <c r="E123" s="489"/>
      <c r="F123" s="490"/>
      <c r="G123" s="93"/>
      <c r="H123" s="93"/>
      <c r="I123" s="93"/>
      <c r="J123" s="93"/>
      <c r="K123" s="93"/>
      <c r="L123" s="93"/>
      <c r="M123" s="93"/>
    </row>
    <row r="124" spans="1:13" ht="21" x14ac:dyDescent="0.2">
      <c r="A124" s="486"/>
      <c r="B124" s="487"/>
      <c r="C124" s="488"/>
      <c r="D124" s="489"/>
      <c r="E124" s="489"/>
      <c r="F124" s="490"/>
      <c r="G124" s="93"/>
      <c r="H124" s="93"/>
      <c r="I124" s="93"/>
      <c r="J124" s="93"/>
      <c r="K124" s="93"/>
      <c r="L124" s="93"/>
      <c r="M124" s="93"/>
    </row>
    <row r="125" spans="1:13" ht="21" x14ac:dyDescent="0.2">
      <c r="A125" s="486"/>
      <c r="B125" s="487"/>
      <c r="C125" s="488"/>
      <c r="D125" s="489"/>
      <c r="E125" s="489"/>
      <c r="F125" s="490"/>
      <c r="G125" s="93"/>
      <c r="H125" s="93"/>
      <c r="I125" s="93"/>
      <c r="J125" s="93"/>
      <c r="K125" s="93"/>
      <c r="L125" s="93"/>
      <c r="M125" s="93"/>
    </row>
    <row r="126" spans="1:13" ht="21" x14ac:dyDescent="0.2">
      <c r="A126" s="486"/>
      <c r="B126" s="487"/>
      <c r="C126" s="488"/>
      <c r="D126" s="489"/>
      <c r="E126" s="489"/>
      <c r="F126" s="490"/>
      <c r="G126" s="93"/>
      <c r="H126" s="93"/>
      <c r="I126" s="93"/>
      <c r="J126" s="93"/>
      <c r="K126" s="93"/>
      <c r="L126" s="93"/>
      <c r="M126" s="93"/>
    </row>
    <row r="127" spans="1:13" ht="21" x14ac:dyDescent="0.2">
      <c r="A127" s="486"/>
      <c r="B127" s="487"/>
      <c r="C127" s="488"/>
      <c r="D127" s="489"/>
      <c r="E127" s="489"/>
      <c r="F127" s="490"/>
      <c r="G127" s="93"/>
      <c r="H127" s="93"/>
      <c r="I127" s="93"/>
      <c r="J127" s="93"/>
      <c r="K127" s="93"/>
      <c r="L127" s="93"/>
      <c r="M127" s="93"/>
    </row>
    <row r="128" spans="1:13" ht="21" x14ac:dyDescent="0.2">
      <c r="A128" s="486"/>
      <c r="B128" s="487"/>
      <c r="C128" s="488"/>
      <c r="D128" s="489"/>
      <c r="E128" s="489"/>
      <c r="F128" s="490"/>
      <c r="G128" s="93"/>
      <c r="H128" s="93"/>
      <c r="I128" s="93"/>
      <c r="J128" s="93"/>
      <c r="K128" s="93"/>
    </row>
    <row r="129" spans="1:6" ht="15.75" hidden="1" x14ac:dyDescent="0.2">
      <c r="A129" s="486"/>
      <c r="B129" s="487"/>
      <c r="C129" s="488"/>
      <c r="D129" s="489"/>
      <c r="E129" s="489"/>
      <c r="F129" s="490"/>
    </row>
    <row r="130" spans="1:6" ht="15.75" hidden="1" x14ac:dyDescent="0.2">
      <c r="A130" s="486"/>
      <c r="B130" s="487"/>
      <c r="C130" s="488"/>
      <c r="D130" s="489"/>
      <c r="E130" s="489"/>
      <c r="F130" s="490"/>
    </row>
    <row r="131" spans="1:6" ht="15.75" hidden="1" x14ac:dyDescent="0.2">
      <c r="A131" s="486"/>
      <c r="B131" s="487"/>
      <c r="C131" s="488"/>
      <c r="D131" s="489"/>
      <c r="E131" s="489"/>
      <c r="F131" s="490"/>
    </row>
    <row r="132" spans="1:6" ht="15.75" hidden="1" x14ac:dyDescent="0.2">
      <c r="A132" s="486"/>
      <c r="B132" s="487"/>
      <c r="C132" s="488"/>
      <c r="D132" s="489"/>
      <c r="E132" s="489"/>
      <c r="F132" s="490"/>
    </row>
    <row r="133" spans="1:6" ht="15.75" hidden="1" x14ac:dyDescent="0.2">
      <c r="A133" s="486"/>
      <c r="B133" s="487"/>
      <c r="C133" s="488"/>
      <c r="D133" s="489"/>
      <c r="E133" s="489"/>
      <c r="F133" s="490"/>
    </row>
    <row r="134" spans="1:6" ht="15.75" hidden="1" x14ac:dyDescent="0.2">
      <c r="A134" s="486"/>
      <c r="B134" s="487"/>
      <c r="C134" s="488"/>
      <c r="D134" s="489"/>
      <c r="E134" s="489"/>
      <c r="F134" s="490"/>
    </row>
    <row r="135" spans="1:6" ht="15.75" hidden="1" x14ac:dyDescent="0.2">
      <c r="A135" s="486"/>
      <c r="B135" s="487"/>
      <c r="C135" s="488"/>
      <c r="D135" s="489"/>
      <c r="E135" s="489"/>
      <c r="F135" s="490"/>
    </row>
    <row r="136" spans="1:6" ht="15.75" hidden="1" x14ac:dyDescent="0.2">
      <c r="A136" s="486"/>
      <c r="B136" s="487"/>
      <c r="C136" s="488"/>
      <c r="D136" s="489"/>
      <c r="E136" s="489"/>
      <c r="F136" s="490"/>
    </row>
    <row r="137" spans="1:6" ht="15.75" hidden="1" x14ac:dyDescent="0.2">
      <c r="A137" s="486"/>
      <c r="B137" s="487"/>
      <c r="C137" s="488"/>
      <c r="D137" s="489"/>
      <c r="E137" s="489"/>
      <c r="F137" s="490"/>
    </row>
    <row r="138" spans="1:6" ht="15.75" hidden="1" x14ac:dyDescent="0.2">
      <c r="A138" s="486"/>
      <c r="B138" s="487"/>
      <c r="C138" s="488"/>
      <c r="D138" s="489"/>
      <c r="E138" s="489"/>
      <c r="F138" s="490"/>
    </row>
    <row r="139" spans="1:6" ht="15.75" hidden="1" x14ac:dyDescent="0.2">
      <c r="A139" s="486"/>
      <c r="B139" s="487"/>
      <c r="C139" s="488"/>
      <c r="D139" s="489"/>
      <c r="E139" s="489"/>
      <c r="F139" s="490"/>
    </row>
    <row r="140" spans="1:6" ht="15.75" hidden="1" x14ac:dyDescent="0.2">
      <c r="A140" s="486"/>
      <c r="B140" s="487"/>
      <c r="C140" s="488"/>
      <c r="D140" s="489"/>
      <c r="E140" s="489"/>
      <c r="F140" s="490"/>
    </row>
    <row r="141" spans="1:6" ht="15.75" hidden="1" x14ac:dyDescent="0.2">
      <c r="A141" s="486"/>
      <c r="B141" s="487"/>
      <c r="C141" s="488"/>
      <c r="D141" s="489"/>
      <c r="E141" s="489"/>
      <c r="F141" s="490"/>
    </row>
    <row r="142" spans="1:6" ht="15.75" hidden="1" x14ac:dyDescent="0.2">
      <c r="A142" s="486"/>
      <c r="B142" s="487"/>
      <c r="C142" s="488"/>
      <c r="D142" s="489"/>
      <c r="E142" s="489"/>
      <c r="F142" s="490"/>
    </row>
    <row r="143" spans="1:6" ht="15.75" hidden="1" x14ac:dyDescent="0.2">
      <c r="A143" s="486"/>
      <c r="B143" s="487"/>
      <c r="C143" s="488"/>
      <c r="D143" s="489"/>
      <c r="E143" s="489"/>
      <c r="F143" s="490"/>
    </row>
    <row r="144" spans="1:6" ht="15.75" hidden="1" x14ac:dyDescent="0.2">
      <c r="A144" s="486"/>
      <c r="B144" s="487"/>
      <c r="C144" s="488"/>
      <c r="D144" s="489"/>
      <c r="E144" s="489"/>
      <c r="F144" s="490"/>
    </row>
    <row r="145" spans="1:6" ht="15.75" hidden="1" x14ac:dyDescent="0.2">
      <c r="A145" s="486"/>
      <c r="B145" s="487"/>
      <c r="C145" s="488"/>
      <c r="D145" s="489"/>
      <c r="E145" s="489"/>
      <c r="F145" s="490"/>
    </row>
    <row r="146" spans="1:6" ht="15.75" hidden="1" x14ac:dyDescent="0.2">
      <c r="A146" s="486"/>
      <c r="B146" s="487"/>
      <c r="C146" s="488"/>
      <c r="D146" s="489"/>
      <c r="E146" s="489"/>
      <c r="F146" s="490"/>
    </row>
    <row r="147" spans="1:6" ht="15.75" hidden="1" x14ac:dyDescent="0.2">
      <c r="A147" s="486"/>
      <c r="B147" s="487"/>
      <c r="C147" s="488"/>
      <c r="D147" s="489"/>
      <c r="E147" s="489"/>
      <c r="F147" s="490"/>
    </row>
    <row r="148" spans="1:6" ht="15.75" hidden="1" x14ac:dyDescent="0.2">
      <c r="A148" s="486"/>
      <c r="B148" s="487"/>
      <c r="C148" s="488"/>
      <c r="D148" s="489"/>
      <c r="E148" s="489"/>
      <c r="F148" s="490"/>
    </row>
    <row r="149" spans="1:6" ht="15.75" hidden="1" x14ac:dyDescent="0.2">
      <c r="A149" s="486"/>
      <c r="B149" s="487"/>
      <c r="C149" s="488"/>
      <c r="D149" s="489"/>
      <c r="E149" s="489"/>
      <c r="F149" s="490"/>
    </row>
    <row r="150" spans="1:6" ht="15.75" hidden="1" x14ac:dyDescent="0.2">
      <c r="A150" s="486"/>
      <c r="B150" s="487"/>
      <c r="C150" s="488"/>
      <c r="D150" s="489"/>
      <c r="E150" s="489"/>
      <c r="F150" s="490"/>
    </row>
    <row r="151" spans="1:6" ht="15.75" hidden="1" x14ac:dyDescent="0.2">
      <c r="A151" s="486"/>
      <c r="B151" s="487"/>
      <c r="C151" s="488"/>
      <c r="D151" s="489"/>
      <c r="E151" s="489"/>
      <c r="F151" s="490"/>
    </row>
    <row r="152" spans="1:6" ht="15.75" hidden="1" x14ac:dyDescent="0.2">
      <c r="A152" s="486"/>
      <c r="B152" s="487"/>
      <c r="C152" s="488"/>
      <c r="D152" s="489"/>
      <c r="E152" s="489"/>
      <c r="F152" s="490"/>
    </row>
    <row r="153" spans="1:6" ht="15.75" hidden="1" x14ac:dyDescent="0.2">
      <c r="A153" s="486"/>
      <c r="B153" s="487"/>
      <c r="C153" s="488"/>
      <c r="D153" s="489"/>
      <c r="E153" s="489"/>
      <c r="F153" s="490"/>
    </row>
    <row r="154" spans="1:6" ht="15.75" hidden="1" x14ac:dyDescent="0.2">
      <c r="A154" s="486"/>
      <c r="B154" s="487"/>
      <c r="C154" s="488"/>
      <c r="D154" s="489"/>
      <c r="E154" s="489"/>
      <c r="F154" s="490"/>
    </row>
    <row r="155" spans="1:6" ht="15.75" hidden="1" x14ac:dyDescent="0.2">
      <c r="A155" s="486"/>
      <c r="B155" s="487"/>
      <c r="C155" s="488"/>
      <c r="D155" s="489"/>
      <c r="E155" s="489"/>
      <c r="F155" s="490"/>
    </row>
    <row r="156" spans="1:6" ht="15.75" hidden="1" x14ac:dyDescent="0.2">
      <c r="A156" s="486"/>
      <c r="B156" s="487"/>
      <c r="C156" s="488"/>
      <c r="D156" s="489"/>
      <c r="E156" s="489"/>
      <c r="F156" s="490"/>
    </row>
    <row r="157" spans="1:6" ht="15.75" hidden="1" x14ac:dyDescent="0.2">
      <c r="A157" s="486"/>
      <c r="B157" s="487"/>
      <c r="C157" s="488"/>
      <c r="D157" s="489"/>
      <c r="E157" s="489"/>
      <c r="F157" s="490"/>
    </row>
    <row r="158" spans="1:6" ht="15.75" hidden="1" x14ac:dyDescent="0.2">
      <c r="A158" s="486"/>
      <c r="B158" s="487"/>
      <c r="C158" s="488"/>
      <c r="D158" s="489"/>
      <c r="E158" s="489"/>
      <c r="F158" s="490"/>
    </row>
    <row r="159" spans="1:6" ht="15.75" hidden="1" x14ac:dyDescent="0.2">
      <c r="A159" s="486"/>
      <c r="B159" s="487"/>
      <c r="C159" s="488"/>
      <c r="D159" s="489"/>
      <c r="E159" s="489"/>
      <c r="F159" s="490"/>
    </row>
    <row r="160" spans="1:6" ht="15.75" hidden="1" x14ac:dyDescent="0.2">
      <c r="A160" s="486"/>
      <c r="B160" s="487"/>
      <c r="C160" s="488"/>
      <c r="D160" s="489"/>
      <c r="E160" s="489"/>
      <c r="F160" s="490"/>
    </row>
    <row r="161" spans="1:6" ht="15.75" hidden="1" x14ac:dyDescent="0.2">
      <c r="A161" s="486"/>
      <c r="B161" s="487"/>
      <c r="C161" s="488"/>
      <c r="D161" s="489"/>
      <c r="E161" s="489"/>
      <c r="F161" s="490"/>
    </row>
    <row r="162" spans="1:6" ht="15.75" hidden="1" x14ac:dyDescent="0.2">
      <c r="A162" s="486"/>
      <c r="B162" s="487"/>
      <c r="C162" s="488"/>
      <c r="D162" s="489"/>
      <c r="E162" s="489"/>
      <c r="F162" s="490"/>
    </row>
    <row r="163" spans="1:6" ht="15.75" hidden="1" x14ac:dyDescent="0.2">
      <c r="A163" s="486"/>
      <c r="B163" s="487"/>
      <c r="C163" s="488"/>
      <c r="D163" s="489"/>
      <c r="E163" s="489"/>
      <c r="F163" s="490"/>
    </row>
    <row r="164" spans="1:6" ht="15.75" hidden="1" x14ac:dyDescent="0.2">
      <c r="A164" s="486"/>
      <c r="B164" s="487"/>
      <c r="C164" s="488"/>
      <c r="D164" s="489"/>
      <c r="E164" s="489"/>
      <c r="F164" s="490"/>
    </row>
    <row r="165" spans="1:6" ht="15.75" hidden="1" x14ac:dyDescent="0.2">
      <c r="A165" s="486"/>
      <c r="B165" s="487"/>
      <c r="C165" s="488"/>
      <c r="D165" s="489"/>
      <c r="E165" s="489"/>
      <c r="F165" s="490"/>
    </row>
    <row r="166" spans="1:6" ht="15.75" hidden="1" x14ac:dyDescent="0.2">
      <c r="A166" s="486"/>
      <c r="B166" s="487"/>
      <c r="C166" s="488"/>
      <c r="D166" s="489"/>
      <c r="E166" s="489"/>
      <c r="F166" s="490"/>
    </row>
    <row r="167" spans="1:6" ht="15.75" hidden="1" x14ac:dyDescent="0.2">
      <c r="A167" s="486"/>
      <c r="B167" s="487"/>
      <c r="C167" s="488"/>
      <c r="D167" s="489"/>
      <c r="E167" s="489"/>
      <c r="F167" s="490"/>
    </row>
    <row r="168" spans="1:6" ht="15.75" hidden="1" x14ac:dyDescent="0.2">
      <c r="A168" s="486"/>
      <c r="B168" s="487"/>
      <c r="C168" s="488"/>
      <c r="D168" s="489"/>
      <c r="E168" s="489"/>
      <c r="F168" s="490"/>
    </row>
    <row r="169" spans="1:6" ht="15.75" hidden="1" x14ac:dyDescent="0.2">
      <c r="A169" s="486"/>
      <c r="B169" s="487"/>
      <c r="C169" s="488"/>
      <c r="D169" s="489"/>
      <c r="E169" s="489"/>
      <c r="F169" s="490"/>
    </row>
    <row r="170" spans="1:6" ht="15.75" hidden="1" x14ac:dyDescent="0.2">
      <c r="A170" s="486"/>
      <c r="B170" s="487"/>
      <c r="C170" s="488"/>
      <c r="D170" s="489"/>
      <c r="E170" s="489"/>
      <c r="F170" s="490"/>
    </row>
    <row r="171" spans="1:6" ht="15.75" hidden="1" x14ac:dyDescent="0.2">
      <c r="A171" s="486"/>
      <c r="B171" s="487"/>
      <c r="C171" s="488"/>
      <c r="D171" s="489"/>
      <c r="E171" s="489"/>
      <c r="F171" s="490"/>
    </row>
    <row r="172" spans="1:6" ht="15.75" hidden="1" x14ac:dyDescent="0.2">
      <c r="A172" s="486"/>
      <c r="B172" s="487"/>
      <c r="C172" s="488"/>
      <c r="D172" s="489"/>
      <c r="E172" s="489"/>
      <c r="F172" s="490"/>
    </row>
    <row r="173" spans="1:6" ht="15.75" hidden="1" x14ac:dyDescent="0.2">
      <c r="A173" s="486"/>
      <c r="B173" s="487"/>
      <c r="C173" s="488"/>
      <c r="D173" s="489"/>
      <c r="E173" s="489"/>
      <c r="F173" s="490"/>
    </row>
    <row r="174" spans="1:6" ht="15.75" hidden="1" x14ac:dyDescent="0.2">
      <c r="A174" s="486"/>
      <c r="B174" s="487"/>
      <c r="C174" s="488"/>
      <c r="D174" s="489"/>
      <c r="E174" s="489"/>
      <c r="F174" s="490"/>
    </row>
    <row r="175" spans="1:6" ht="15.75" hidden="1" x14ac:dyDescent="0.2">
      <c r="A175" s="486"/>
      <c r="B175" s="487"/>
      <c r="C175" s="488"/>
      <c r="D175" s="489"/>
      <c r="E175" s="489"/>
      <c r="F175" s="490"/>
    </row>
    <row r="176" spans="1:6" ht="15.75" hidden="1" x14ac:dyDescent="0.2">
      <c r="A176" s="486"/>
      <c r="B176" s="487"/>
      <c r="C176" s="488"/>
      <c r="D176" s="489"/>
      <c r="E176" s="489"/>
      <c r="F176" s="490"/>
    </row>
    <row r="177" spans="1:6" ht="15.75" hidden="1" x14ac:dyDescent="0.2">
      <c r="A177" s="486"/>
      <c r="B177" s="487"/>
      <c r="C177" s="488"/>
      <c r="D177" s="489"/>
      <c r="E177" s="489"/>
      <c r="F177" s="490"/>
    </row>
    <row r="178" spans="1:6" ht="21" hidden="1" x14ac:dyDescent="0.2">
      <c r="E178" s="93"/>
      <c r="F178" s="93"/>
    </row>
  </sheetData>
  <sheetProtection algorithmName="SHA-512" hashValue="6iv1UNEotpYf6GQ/vl7nIh0ROWyuZnTzKetc31PKWWtmeGeuXFB4+KUMYx/vrKUpZCvJSUMIYEDmE0bJeORyvA==" saltValue="PTTZW/sR5kjy3Fy4vmqlZw==" spinCount="100000" sheet="1" selectLockedCells="1"/>
  <mergeCells count="10">
    <mergeCell ref="H7:K22"/>
    <mergeCell ref="D3:K3"/>
    <mergeCell ref="G5:K5"/>
    <mergeCell ref="A1:C1"/>
    <mergeCell ref="D1:F1"/>
    <mergeCell ref="G1:K1"/>
    <mergeCell ref="D5:F5"/>
    <mergeCell ref="D2:F2"/>
    <mergeCell ref="A3:B3"/>
    <mergeCell ref="A5:C5"/>
  </mergeCells>
  <phoneticPr fontId="0" type="noConversion"/>
  <dataValidations count="1">
    <dataValidation type="decimal" operator="greaterThan" allowBlank="1" showInputMessage="1" showErrorMessage="1" errorTitle="Please Enter a Numerical Value" error="Text is not accepted, this field will only accept numerical values, please update your input." sqref="C8:C177">
      <formula1>0</formula1>
    </dataValidation>
  </dataValidations>
  <printOptions horizontalCentered="1"/>
  <pageMargins left="0.19" right="0.17" top="0.42" bottom="0.5" header="0.26" footer="0.25"/>
  <pageSetup paperSize="9" scale="44" orientation="portrait" blackAndWhite="1" horizontalDpi="300" verticalDpi="300" r:id="rId1"/>
  <headerFooter alignWithMargins="0">
    <oddHeader>&amp;L&amp;A&amp;CEpcats Release 3.0&amp;RPage &amp;P of &amp;N</oddHead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9"/>
  <sheetViews>
    <sheetView showGridLines="0" workbookViewId="0">
      <selection activeCell="B4" sqref="B4"/>
    </sheetView>
  </sheetViews>
  <sheetFormatPr defaultColWidth="8.85546875" defaultRowHeight="12.75" x14ac:dyDescent="0.2"/>
  <cols>
    <col min="1" max="1" width="18" style="339" customWidth="1"/>
    <col min="2" max="2" width="20.42578125" style="339" customWidth="1"/>
    <col min="3" max="16384" width="8.85546875" style="339"/>
  </cols>
  <sheetData>
    <row r="1" spans="1:2" x14ac:dyDescent="0.2">
      <c r="A1" s="338" t="s">
        <v>777</v>
      </c>
      <c r="B1" s="338" t="s">
        <v>778</v>
      </c>
    </row>
    <row r="2" spans="1:2" x14ac:dyDescent="0.2">
      <c r="A2" s="339" t="s">
        <v>779</v>
      </c>
      <c r="B2" s="339" t="s">
        <v>780</v>
      </c>
    </row>
    <row r="3" spans="1:2" x14ac:dyDescent="0.2">
      <c r="A3" s="339" t="s">
        <v>781</v>
      </c>
      <c r="B3" s="339" t="s">
        <v>782</v>
      </c>
    </row>
    <row r="4" spans="1:2" x14ac:dyDescent="0.2">
      <c r="A4" s="339" t="s">
        <v>783</v>
      </c>
      <c r="B4" s="339" t="s">
        <v>784</v>
      </c>
    </row>
    <row r="5" spans="1:2" x14ac:dyDescent="0.2">
      <c r="A5" s="339" t="s">
        <v>785</v>
      </c>
      <c r="B5" s="339" t="s">
        <v>786</v>
      </c>
    </row>
    <row r="9" spans="1:2" x14ac:dyDescent="0.2">
      <c r="A9" s="338" t="s">
        <v>787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U68"/>
  <sheetViews>
    <sheetView showGridLines="0" zoomScale="70" zoomScaleNormal="70" workbookViewId="0">
      <pane ySplit="1" topLeftCell="A2" activePane="bottomLeft" state="frozenSplit"/>
      <selection pane="bottomLeft" activeCell="H11" sqref="H11:J11"/>
    </sheetView>
  </sheetViews>
  <sheetFormatPr defaultColWidth="0" defaultRowHeight="15" zeroHeight="1" x14ac:dyDescent="0.2"/>
  <cols>
    <col min="1" max="1" width="3.7109375" style="5" customWidth="1"/>
    <col min="2" max="2" width="8.140625" style="37" customWidth="1"/>
    <col min="3" max="3" width="30" style="37" customWidth="1"/>
    <col min="4" max="4" width="2.7109375" style="37" customWidth="1"/>
    <col min="5" max="5" width="32.28515625" style="37" bestFit="1" customWidth="1"/>
    <col min="6" max="6" width="56.28515625" style="37" customWidth="1"/>
    <col min="7" max="7" width="3" style="37" customWidth="1"/>
    <col min="8" max="9" width="27.42578125" style="70" customWidth="1"/>
    <col min="10" max="10" width="27.42578125" style="71" customWidth="1"/>
    <col min="11" max="11" width="11.42578125" style="5" customWidth="1"/>
    <col min="12" max="12" width="11.42578125" style="37" customWidth="1"/>
    <col min="13" max="47" width="0" style="37" hidden="1" customWidth="1"/>
    <col min="48" max="16384" width="11.42578125" style="37" hidden="1"/>
  </cols>
  <sheetData>
    <row r="1" spans="1:11" s="6" customFormat="1" ht="36" x14ac:dyDescent="0.2">
      <c r="A1" s="5"/>
      <c r="B1" s="536" t="s">
        <v>681</v>
      </c>
      <c r="C1" s="537"/>
      <c r="D1" s="537"/>
      <c r="E1" s="537"/>
      <c r="F1" s="537"/>
      <c r="G1" s="537"/>
      <c r="H1" s="537"/>
      <c r="I1" s="537"/>
      <c r="J1" s="538"/>
      <c r="K1" s="2"/>
    </row>
    <row r="2" spans="1:11" s="3" customFormat="1" ht="21" customHeight="1" x14ac:dyDescent="0.2">
      <c r="A2" s="1"/>
      <c r="B2" s="539" t="s">
        <v>741</v>
      </c>
      <c r="C2" s="540"/>
      <c r="D2" s="540"/>
      <c r="E2" s="540"/>
      <c r="F2" s="540"/>
      <c r="G2" s="540"/>
      <c r="H2" s="540"/>
      <c r="I2" s="540"/>
      <c r="J2" s="541"/>
      <c r="K2" s="2"/>
    </row>
    <row r="3" spans="1:11" s="3" customFormat="1" ht="21" customHeight="1" x14ac:dyDescent="0.2">
      <c r="A3" s="1"/>
      <c r="B3" s="542" t="s">
        <v>742</v>
      </c>
      <c r="C3" s="543"/>
      <c r="D3" s="543"/>
      <c r="E3" s="543"/>
      <c r="F3" s="543"/>
      <c r="G3" s="543"/>
      <c r="H3" s="543"/>
      <c r="I3" s="543"/>
      <c r="J3" s="544"/>
      <c r="K3" s="2"/>
    </row>
    <row r="4" spans="1:11" s="6" customFormat="1" ht="15.75" x14ac:dyDescent="0.2">
      <c r="A4" s="5"/>
      <c r="B4" s="5"/>
      <c r="C4" s="5"/>
      <c r="D4" s="5"/>
      <c r="E4" s="5"/>
      <c r="F4" s="5"/>
      <c r="G4" s="5"/>
      <c r="H4" s="7"/>
      <c r="I4" s="7"/>
      <c r="J4" s="7"/>
      <c r="K4" s="2"/>
    </row>
    <row r="5" spans="1:11" s="73" customFormat="1" ht="18.75" x14ac:dyDescent="0.2">
      <c r="A5" s="8"/>
      <c r="B5" s="9" t="s">
        <v>629</v>
      </c>
      <c r="C5" s="10"/>
      <c r="D5" s="548"/>
      <c r="E5" s="549"/>
      <c r="F5" s="549"/>
      <c r="G5" s="549"/>
      <c r="H5" s="549"/>
      <c r="I5" s="549"/>
      <c r="J5" s="550"/>
      <c r="K5" s="8"/>
    </row>
    <row r="6" spans="1:11" s="11" customFormat="1" ht="15" customHeight="1" x14ac:dyDescent="0.2">
      <c r="A6" s="8"/>
      <c r="B6" s="12"/>
      <c r="C6" s="12"/>
      <c r="D6" s="12"/>
      <c r="E6" s="12"/>
      <c r="F6" s="12"/>
      <c r="G6" s="12"/>
      <c r="H6" s="13"/>
      <c r="I6" s="13"/>
      <c r="J6" s="13"/>
      <c r="K6" s="2"/>
    </row>
    <row r="7" spans="1:11" s="11" customFormat="1" ht="23.25" customHeight="1" x14ac:dyDescent="0.2">
      <c r="A7" s="8"/>
      <c r="B7" s="9" t="s">
        <v>19</v>
      </c>
      <c r="C7" s="10"/>
      <c r="D7" s="551"/>
      <c r="E7" s="552"/>
      <c r="F7" s="9" t="s">
        <v>16</v>
      </c>
      <c r="G7" s="10"/>
      <c r="H7" s="553"/>
      <c r="I7" s="554"/>
      <c r="J7" s="555"/>
      <c r="K7" s="2"/>
    </row>
    <row r="8" spans="1:11" s="11" customFormat="1" ht="23.25" customHeight="1" x14ac:dyDescent="0.2">
      <c r="A8" s="8"/>
      <c r="B8" s="14" t="s">
        <v>17</v>
      </c>
      <c r="C8" s="15"/>
      <c r="D8" s="551"/>
      <c r="E8" s="552"/>
      <c r="F8" s="16" t="s">
        <v>630</v>
      </c>
      <c r="G8" s="17"/>
      <c r="H8" s="475" t="s">
        <v>4</v>
      </c>
      <c r="I8" s="18" t="s">
        <v>20</v>
      </c>
      <c r="J8" s="495">
        <f>INDEX(FX_Rates[Rate],MATCH(H8,FX_Rates[ISO],0))</f>
        <v>1</v>
      </c>
      <c r="K8" s="8"/>
    </row>
    <row r="9" spans="1:11" s="11" customFormat="1" ht="23.25" customHeight="1" x14ac:dyDescent="0.2">
      <c r="A9" s="8"/>
      <c r="B9" s="19" t="s">
        <v>743</v>
      </c>
      <c r="C9" s="20"/>
      <c r="D9" s="551"/>
      <c r="E9" s="552"/>
      <c r="F9" s="72" t="s">
        <v>631</v>
      </c>
      <c r="G9" s="22"/>
      <c r="H9" s="475" t="s">
        <v>4</v>
      </c>
      <c r="I9" s="23" t="s">
        <v>20</v>
      </c>
      <c r="J9" s="495">
        <f>INDEX(FX_Rates[Rate],MATCH(H9,FX_Rates[ISO],0))</f>
        <v>1</v>
      </c>
      <c r="K9" s="8"/>
    </row>
    <row r="10" spans="1:11" s="11" customFormat="1" ht="23.25" customHeight="1" x14ac:dyDescent="0.3">
      <c r="A10" s="8"/>
      <c r="B10" s="24" t="s">
        <v>21</v>
      </c>
      <c r="C10" s="25"/>
      <c r="D10" s="551"/>
      <c r="E10" s="552"/>
      <c r="F10" s="26" t="s">
        <v>632</v>
      </c>
      <c r="G10" s="27"/>
      <c r="H10" s="475" t="s">
        <v>4</v>
      </c>
      <c r="I10" s="28" t="s">
        <v>20</v>
      </c>
      <c r="J10" s="495">
        <f>INDEX(FX_Rates[Rate],MATCH(H10,FX_Rates[ISO],0))</f>
        <v>1</v>
      </c>
      <c r="K10" s="8"/>
    </row>
    <row r="11" spans="1:11" s="11" customFormat="1" ht="23.25" customHeight="1" x14ac:dyDescent="0.3">
      <c r="A11" s="8"/>
      <c r="B11" s="24" t="s">
        <v>633</v>
      </c>
      <c r="C11" s="25"/>
      <c r="D11" s="551"/>
      <c r="E11" s="552"/>
      <c r="F11" s="9" t="s">
        <v>634</v>
      </c>
      <c r="G11" s="10"/>
      <c r="H11" s="553"/>
      <c r="I11" s="554"/>
      <c r="J11" s="555"/>
      <c r="K11" s="8"/>
    </row>
    <row r="12" spans="1:11" s="11" customFormat="1" ht="23.25" customHeight="1" x14ac:dyDescent="0.2">
      <c r="A12" s="8"/>
      <c r="B12" s="19" t="s">
        <v>635</v>
      </c>
      <c r="C12" s="20"/>
      <c r="D12" s="551"/>
      <c r="E12" s="552"/>
      <c r="F12" s="9" t="s">
        <v>636</v>
      </c>
      <c r="G12" s="10"/>
      <c r="H12" s="553"/>
      <c r="I12" s="554"/>
      <c r="J12" s="555"/>
      <c r="K12" s="8"/>
    </row>
    <row r="13" spans="1:11" s="11" customFormat="1" ht="15" customHeight="1" x14ac:dyDescent="0.2">
      <c r="A13" s="8"/>
      <c r="B13" s="12"/>
      <c r="C13" s="12"/>
      <c r="D13" s="12"/>
      <c r="E13" s="12"/>
      <c r="F13" s="12"/>
      <c r="G13" s="12"/>
      <c r="H13" s="13"/>
      <c r="I13" s="13"/>
      <c r="J13" s="13"/>
      <c r="K13" s="2"/>
    </row>
    <row r="14" spans="1:11" s="11" customFormat="1" ht="23.25" customHeight="1" x14ac:dyDescent="0.2">
      <c r="A14" s="8"/>
      <c r="B14" s="19" t="s">
        <v>637</v>
      </c>
      <c r="C14" s="20"/>
      <c r="D14" s="556"/>
      <c r="E14" s="557"/>
      <c r="F14" s="557"/>
      <c r="G14" s="557"/>
      <c r="H14" s="557"/>
      <c r="I14" s="557"/>
      <c r="J14" s="558"/>
      <c r="K14" s="2"/>
    </row>
    <row r="15" spans="1:11" s="11" customFormat="1" ht="15" customHeight="1" x14ac:dyDescent="0.2">
      <c r="A15" s="8"/>
      <c r="B15" s="12"/>
      <c r="C15" s="12"/>
      <c r="D15" s="12"/>
      <c r="E15" s="12"/>
      <c r="F15" s="12"/>
      <c r="G15" s="12"/>
      <c r="H15" s="13"/>
      <c r="I15" s="13"/>
      <c r="J15" s="13"/>
      <c r="K15" s="2"/>
    </row>
    <row r="16" spans="1:11" s="11" customFormat="1" ht="32.25" customHeight="1" x14ac:dyDescent="0.2">
      <c r="A16" s="8"/>
      <c r="B16" s="29"/>
      <c r="C16" s="29"/>
      <c r="D16" s="29"/>
      <c r="E16" s="29"/>
      <c r="F16" s="30"/>
      <c r="G16" s="30"/>
      <c r="H16" s="325" t="s">
        <v>638</v>
      </c>
      <c r="I16" s="326" t="s">
        <v>680</v>
      </c>
      <c r="J16" s="325" t="s">
        <v>23</v>
      </c>
      <c r="K16" s="5"/>
    </row>
    <row r="17" spans="1:11" ht="29.25" customHeight="1" x14ac:dyDescent="0.2">
      <c r="B17" s="31" t="s">
        <v>25</v>
      </c>
      <c r="C17" s="32"/>
      <c r="D17" s="32"/>
      <c r="E17" s="327" t="s">
        <v>685</v>
      </c>
      <c r="F17" s="328" t="s">
        <v>684</v>
      </c>
      <c r="G17" s="30"/>
      <c r="H17" s="34" t="str">
        <f>$H$9</f>
        <v>USD</v>
      </c>
      <c r="I17" s="35" t="str">
        <f>$H$8</f>
        <v>USD</v>
      </c>
      <c r="J17" s="36" t="s">
        <v>4</v>
      </c>
    </row>
    <row r="18" spans="1:11" ht="29.25" customHeight="1" x14ac:dyDescent="0.2">
      <c r="B18" s="4" t="s">
        <v>639</v>
      </c>
      <c r="C18" s="38" t="s">
        <v>640</v>
      </c>
      <c r="D18" s="38"/>
      <c r="E18" s="329" t="s">
        <v>686</v>
      </c>
      <c r="F18" s="330" t="s">
        <v>754</v>
      </c>
      <c r="G18" s="30"/>
      <c r="H18" s="496">
        <f>SUM('Bid Details - Production'!N54+'Bid Details - Production'!N74)</f>
        <v>0</v>
      </c>
      <c r="I18" s="496">
        <f t="shared" ref="I18:I28" si="0">(H18*ProductionCurrency)/AgencyCurrency</f>
        <v>0</v>
      </c>
      <c r="J18" s="496">
        <f t="shared" ref="J18:J28" si="1">I18*AgencyCurrency</f>
        <v>0</v>
      </c>
    </row>
    <row r="19" spans="1:11" ht="29.25" customHeight="1" x14ac:dyDescent="0.2">
      <c r="B19" s="4" t="s">
        <v>641</v>
      </c>
      <c r="C19" s="38" t="s">
        <v>642</v>
      </c>
      <c r="D19" s="38"/>
      <c r="E19" s="329" t="s">
        <v>687</v>
      </c>
      <c r="F19" s="330" t="s">
        <v>755</v>
      </c>
      <c r="G19" s="30"/>
      <c r="H19" s="496">
        <f>'Bid Details - Production'!N98</f>
        <v>0</v>
      </c>
      <c r="I19" s="496">
        <f t="shared" si="0"/>
        <v>0</v>
      </c>
      <c r="J19" s="496">
        <f t="shared" si="1"/>
        <v>0</v>
      </c>
    </row>
    <row r="20" spans="1:11" ht="29.25" customHeight="1" x14ac:dyDescent="0.2">
      <c r="B20" s="4" t="s">
        <v>643</v>
      </c>
      <c r="C20" s="38" t="s">
        <v>644</v>
      </c>
      <c r="D20" s="38"/>
      <c r="E20" s="329" t="s">
        <v>688</v>
      </c>
      <c r="F20" s="330" t="s">
        <v>756</v>
      </c>
      <c r="G20" s="30"/>
      <c r="H20" s="496">
        <f>'Bid Details - Production'!N121</f>
        <v>0</v>
      </c>
      <c r="I20" s="496">
        <f t="shared" si="0"/>
        <v>0</v>
      </c>
      <c r="J20" s="496">
        <f t="shared" si="1"/>
        <v>0</v>
      </c>
    </row>
    <row r="21" spans="1:11" ht="29.25" customHeight="1" x14ac:dyDescent="0.2">
      <c r="B21" s="4" t="s">
        <v>645</v>
      </c>
      <c r="C21" s="38" t="s">
        <v>646</v>
      </c>
      <c r="D21" s="38"/>
      <c r="E21" s="329" t="s">
        <v>689</v>
      </c>
      <c r="F21" s="330" t="s">
        <v>757</v>
      </c>
      <c r="G21" s="30"/>
      <c r="H21" s="496">
        <f>SUM('Bid Details - Production'!N130+'Bid Details - Production'!N140+'Bid Details - Production'!N153+'Bid Details - Production'!N165+'Bid Details - Production'!N174+'Bid Details - Production'!N189+'Bid Details - Production'!N203+'Bid Details - Production'!N305)</f>
        <v>0</v>
      </c>
      <c r="I21" s="496">
        <f t="shared" si="0"/>
        <v>0</v>
      </c>
      <c r="J21" s="496">
        <f t="shared" si="1"/>
        <v>0</v>
      </c>
    </row>
    <row r="22" spans="1:11" ht="29.25" customHeight="1" x14ac:dyDescent="0.2">
      <c r="B22" s="4" t="s">
        <v>647</v>
      </c>
      <c r="C22" s="38" t="s">
        <v>648</v>
      </c>
      <c r="D22" s="38"/>
      <c r="E22" s="329" t="s">
        <v>217</v>
      </c>
      <c r="F22" s="330" t="s">
        <v>758</v>
      </c>
      <c r="G22" s="30"/>
      <c r="H22" s="496">
        <f>SUM('Bid Details - Production'!N224+'Bid Details - Production'!N285)</f>
        <v>0</v>
      </c>
      <c r="I22" s="496">
        <f t="shared" si="0"/>
        <v>0</v>
      </c>
      <c r="J22" s="496">
        <f t="shared" si="1"/>
        <v>0</v>
      </c>
    </row>
    <row r="23" spans="1:11" ht="29.25" customHeight="1" x14ac:dyDescent="0.2">
      <c r="B23" s="4" t="s">
        <v>649</v>
      </c>
      <c r="C23" s="38" t="s">
        <v>650</v>
      </c>
      <c r="D23" s="38"/>
      <c r="E23" s="329" t="s">
        <v>690</v>
      </c>
      <c r="F23" s="330" t="s">
        <v>759</v>
      </c>
      <c r="G23" s="30"/>
      <c r="H23" s="496">
        <f>'Bid Details - Production'!N446</f>
        <v>0</v>
      </c>
      <c r="I23" s="496">
        <f t="shared" si="0"/>
        <v>0</v>
      </c>
      <c r="J23" s="496">
        <f t="shared" si="1"/>
        <v>0</v>
      </c>
    </row>
    <row r="24" spans="1:11" ht="29.25" customHeight="1" x14ac:dyDescent="0.2">
      <c r="B24" s="4" t="s">
        <v>651</v>
      </c>
      <c r="C24" s="38" t="s">
        <v>652</v>
      </c>
      <c r="D24" s="38"/>
      <c r="E24" s="329" t="s">
        <v>691</v>
      </c>
      <c r="F24" s="330" t="s">
        <v>759</v>
      </c>
      <c r="G24" s="30"/>
      <c r="H24" s="496">
        <f>SUM('Bid Details - Production'!N326+'Bid Details - Production'!N343+'Bid Details - Production'!N402+'Bid Details - Production'!N425)</f>
        <v>0</v>
      </c>
      <c r="I24" s="496">
        <f t="shared" si="0"/>
        <v>0</v>
      </c>
      <c r="J24" s="496">
        <f t="shared" si="1"/>
        <v>0</v>
      </c>
    </row>
    <row r="25" spans="1:11" ht="29.25" customHeight="1" x14ac:dyDescent="0.2">
      <c r="B25" s="4" t="s">
        <v>653</v>
      </c>
      <c r="C25" s="38" t="s">
        <v>654</v>
      </c>
      <c r="D25" s="38"/>
      <c r="E25" s="329" t="s">
        <v>106</v>
      </c>
      <c r="F25" s="330" t="s">
        <v>760</v>
      </c>
      <c r="G25" s="30"/>
      <c r="H25" s="496">
        <f>'Bid Details - Production'!N464</f>
        <v>0</v>
      </c>
      <c r="I25" s="496">
        <f t="shared" si="0"/>
        <v>0</v>
      </c>
      <c r="J25" s="496">
        <f t="shared" si="1"/>
        <v>0</v>
      </c>
    </row>
    <row r="26" spans="1:11" ht="29.25" customHeight="1" x14ac:dyDescent="0.2">
      <c r="B26" s="4" t="s">
        <v>655</v>
      </c>
      <c r="C26" s="38" t="s">
        <v>656</v>
      </c>
      <c r="D26" s="38"/>
      <c r="E26" s="329" t="s">
        <v>692</v>
      </c>
      <c r="F26" s="330" t="s">
        <v>761</v>
      </c>
      <c r="G26" s="30"/>
      <c r="H26" s="496">
        <f>'Bid Details - Production'!N498</f>
        <v>0</v>
      </c>
      <c r="I26" s="496">
        <f t="shared" si="0"/>
        <v>0</v>
      </c>
      <c r="J26" s="496">
        <f t="shared" si="1"/>
        <v>0</v>
      </c>
    </row>
    <row r="27" spans="1:11" ht="29.25" customHeight="1" x14ac:dyDescent="0.2">
      <c r="B27" s="4" t="s">
        <v>657</v>
      </c>
      <c r="C27" s="38" t="s">
        <v>658</v>
      </c>
      <c r="D27" s="38"/>
      <c r="E27" s="329" t="s">
        <v>693</v>
      </c>
      <c r="F27" s="330" t="s">
        <v>762</v>
      </c>
      <c r="G27" s="30"/>
      <c r="H27" s="496">
        <f>SUM('Bid Details - Production'!N512+'Bid Details - Production'!N529+'Bid Details - Production'!N545)</f>
        <v>0</v>
      </c>
      <c r="I27" s="496">
        <f t="shared" si="0"/>
        <v>0</v>
      </c>
      <c r="J27" s="496">
        <f t="shared" si="1"/>
        <v>0</v>
      </c>
    </row>
    <row r="28" spans="1:11" ht="29.25" customHeight="1" x14ac:dyDescent="0.2">
      <c r="B28" s="4" t="s">
        <v>659</v>
      </c>
      <c r="C28" s="38" t="s">
        <v>660</v>
      </c>
      <c r="D28" s="38"/>
      <c r="E28" s="329" t="s">
        <v>694</v>
      </c>
      <c r="F28" s="330" t="s">
        <v>763</v>
      </c>
      <c r="G28" s="30"/>
      <c r="H28" s="496">
        <f>'Bid Details - Production'!H555</f>
        <v>0</v>
      </c>
      <c r="I28" s="496">
        <f t="shared" si="0"/>
        <v>0</v>
      </c>
      <c r="J28" s="496">
        <f t="shared" si="1"/>
        <v>0</v>
      </c>
    </row>
    <row r="29" spans="1:11" ht="29.25" customHeight="1" x14ac:dyDescent="0.2">
      <c r="A29" s="8"/>
      <c r="B29" s="31" t="s">
        <v>661</v>
      </c>
      <c r="C29" s="32"/>
      <c r="D29" s="32"/>
      <c r="E29" s="32"/>
      <c r="F29" s="33"/>
      <c r="G29" s="30"/>
      <c r="H29" s="497">
        <f>SUM(H18:H28)</f>
        <v>0</v>
      </c>
      <c r="I29" s="497">
        <f>SUM(I18:I28)</f>
        <v>0</v>
      </c>
      <c r="J29" s="497">
        <f>SUM(J18:J28)</f>
        <v>0</v>
      </c>
      <c r="K29" s="2"/>
    </row>
    <row r="30" spans="1:11" s="11" customFormat="1" ht="15" customHeight="1" x14ac:dyDescent="0.2">
      <c r="A30" s="8"/>
      <c r="B30" s="12"/>
      <c r="C30" s="12"/>
      <c r="D30" s="12"/>
      <c r="E30" s="12"/>
      <c r="F30" s="12"/>
      <c r="G30" s="12"/>
      <c r="H30" s="13"/>
      <c r="I30" s="13"/>
      <c r="J30" s="13"/>
      <c r="K30" s="2"/>
    </row>
    <row r="31" spans="1:11" ht="29.25" customHeight="1" x14ac:dyDescent="0.2">
      <c r="B31" s="39" t="s">
        <v>662</v>
      </c>
      <c r="C31" s="40"/>
      <c r="D31" s="40"/>
      <c r="E31" s="336" t="s">
        <v>685</v>
      </c>
      <c r="F31" s="337" t="s">
        <v>684</v>
      </c>
      <c r="G31" s="30"/>
      <c r="H31" s="42" t="str">
        <f>$H$10</f>
        <v>USD</v>
      </c>
      <c r="I31" s="35" t="str">
        <f>$H$8</f>
        <v>USD</v>
      </c>
      <c r="J31" s="36" t="s">
        <v>4</v>
      </c>
      <c r="K31" s="8"/>
    </row>
    <row r="32" spans="1:11" ht="29.25" customHeight="1" x14ac:dyDescent="0.2">
      <c r="B32" s="43" t="s">
        <v>42</v>
      </c>
      <c r="C32" s="44" t="s">
        <v>663</v>
      </c>
      <c r="D32" s="44"/>
      <c r="E32" s="331" t="s">
        <v>695</v>
      </c>
      <c r="F32" s="330" t="s">
        <v>764</v>
      </c>
      <c r="G32" s="30"/>
      <c r="H32" s="496">
        <f>'Bid Details - Post Production'!N32</f>
        <v>0</v>
      </c>
      <c r="I32" s="496">
        <f>(H32*PostCurrency)/AgencyCurrency</f>
        <v>0</v>
      </c>
      <c r="J32" s="496">
        <f>I32*AgencyCurrency</f>
        <v>0</v>
      </c>
    </row>
    <row r="33" spans="1:47" ht="29.25" customHeight="1" x14ac:dyDescent="0.2">
      <c r="B33" s="4" t="s">
        <v>43</v>
      </c>
      <c r="C33" s="38" t="s">
        <v>664</v>
      </c>
      <c r="D33" s="38"/>
      <c r="E33" s="329" t="s">
        <v>696</v>
      </c>
      <c r="F33" s="330" t="s">
        <v>765</v>
      </c>
      <c r="G33" s="30"/>
      <c r="H33" s="496">
        <f>'Bid Details - Post Production'!N56</f>
        <v>0</v>
      </c>
      <c r="I33" s="496">
        <f>(H33*PostCurrency)/AgencyCurrency</f>
        <v>0</v>
      </c>
      <c r="J33" s="496">
        <f>I33*AgencyCurrency</f>
        <v>0</v>
      </c>
    </row>
    <row r="34" spans="1:47" ht="29.25" customHeight="1" x14ac:dyDescent="0.2">
      <c r="B34" s="4" t="s">
        <v>44</v>
      </c>
      <c r="C34" s="38" t="s">
        <v>45</v>
      </c>
      <c r="D34" s="38"/>
      <c r="E34" s="329" t="s">
        <v>697</v>
      </c>
      <c r="F34" s="330" t="s">
        <v>766</v>
      </c>
      <c r="G34" s="30"/>
      <c r="H34" s="496">
        <f>'Bid Details - Post Production'!N76+'Bid Details - Post Production'!N99</f>
        <v>0</v>
      </c>
      <c r="I34" s="496">
        <f>(H34*PostCurrency)/AgencyCurrency</f>
        <v>0</v>
      </c>
      <c r="J34" s="496">
        <f>I34*AgencyCurrency</f>
        <v>0</v>
      </c>
    </row>
    <row r="35" spans="1:47" ht="29.25" customHeight="1" x14ac:dyDescent="0.2">
      <c r="B35" s="4" t="s">
        <v>46</v>
      </c>
      <c r="C35" s="38" t="s">
        <v>665</v>
      </c>
      <c r="D35" s="38"/>
      <c r="E35" s="329" t="s">
        <v>698</v>
      </c>
      <c r="F35" s="330" t="s">
        <v>767</v>
      </c>
      <c r="G35" s="30"/>
      <c r="H35" s="496">
        <f>'Bid Details - Post Production'!N87</f>
        <v>0</v>
      </c>
      <c r="I35" s="496">
        <f>(H35*PostCurrency)/AgencyCurrency</f>
        <v>0</v>
      </c>
      <c r="J35" s="496">
        <f>I35*AgencyCurrency</f>
        <v>0</v>
      </c>
    </row>
    <row r="36" spans="1:47" ht="29.25" customHeight="1" x14ac:dyDescent="0.2">
      <c r="B36" s="46" t="s">
        <v>47</v>
      </c>
      <c r="C36" s="47" t="s">
        <v>666</v>
      </c>
      <c r="D36" s="47"/>
      <c r="E36" s="332" t="s">
        <v>699</v>
      </c>
      <c r="F36" s="330" t="s">
        <v>768</v>
      </c>
      <c r="G36" s="30"/>
      <c r="H36" s="496">
        <f>'Bid Details - Post Production'!D100</f>
        <v>0</v>
      </c>
      <c r="I36" s="496">
        <f>(H36*PostCurrency)/AgencyCurrency</f>
        <v>0</v>
      </c>
      <c r="J36" s="496">
        <f>I36*AgencyCurrency</f>
        <v>0</v>
      </c>
    </row>
    <row r="37" spans="1:47" ht="29.25" customHeight="1" x14ac:dyDescent="0.2">
      <c r="A37" s="8"/>
      <c r="B37" s="48" t="s">
        <v>667</v>
      </c>
      <c r="C37" s="40"/>
      <c r="D37" s="40"/>
      <c r="E37" s="40"/>
      <c r="F37" s="41"/>
      <c r="G37" s="30"/>
      <c r="H37" s="497">
        <f>SUM(H32:H36)</f>
        <v>0</v>
      </c>
      <c r="I37" s="497">
        <f>SUM(I32:I36)</f>
        <v>0</v>
      </c>
      <c r="J37" s="497">
        <f>SUM(J32:J36)</f>
        <v>0</v>
      </c>
      <c r="K37" s="2"/>
    </row>
    <row r="38" spans="1:47" s="11" customFormat="1" ht="15" customHeight="1" x14ac:dyDescent="0.2">
      <c r="A38" s="8"/>
      <c r="B38" s="12"/>
      <c r="C38" s="12"/>
      <c r="D38" s="12"/>
      <c r="E38" s="12"/>
      <c r="F38" s="12"/>
      <c r="G38" s="12"/>
      <c r="H38" s="13"/>
      <c r="I38" s="13"/>
      <c r="J38" s="13"/>
      <c r="K38" s="2"/>
    </row>
    <row r="39" spans="1:47" ht="29.25" customHeight="1" x14ac:dyDescent="0.2">
      <c r="B39" s="49" t="s">
        <v>668</v>
      </c>
      <c r="C39" s="50"/>
      <c r="D39" s="50"/>
      <c r="E39" s="50"/>
      <c r="F39" s="51"/>
      <c r="G39" s="30"/>
      <c r="H39" s="35" t="str">
        <f t="shared" ref="H39:I39" si="2">$H$8</f>
        <v>USD</v>
      </c>
      <c r="I39" s="35" t="str">
        <f t="shared" si="2"/>
        <v>USD</v>
      </c>
      <c r="J39" s="36" t="s">
        <v>4</v>
      </c>
    </row>
    <row r="40" spans="1:47" ht="29.25" customHeight="1" x14ac:dyDescent="0.2">
      <c r="B40" s="43" t="s">
        <v>669</v>
      </c>
      <c r="C40" s="44" t="s">
        <v>670</v>
      </c>
      <c r="D40" s="44"/>
      <c r="E40" s="331" t="s">
        <v>700</v>
      </c>
      <c r="F40" s="330" t="s">
        <v>769</v>
      </c>
      <c r="G40" s="30"/>
      <c r="H40" s="496">
        <f>'Bid Details - Agency'!N82</f>
        <v>0</v>
      </c>
      <c r="I40" s="496">
        <f>(H40*AgencyCurrency)/AgencyCurrency</f>
        <v>0</v>
      </c>
      <c r="J40" s="496">
        <f>I40*AgencyCurrency</f>
        <v>0</v>
      </c>
    </row>
    <row r="41" spans="1:47" ht="29.25" customHeight="1" x14ac:dyDescent="0.2">
      <c r="B41" s="4" t="s">
        <v>671</v>
      </c>
      <c r="C41" s="38" t="s">
        <v>672</v>
      </c>
      <c r="D41" s="38"/>
      <c r="E41" s="329" t="s">
        <v>701</v>
      </c>
      <c r="F41" s="330" t="s">
        <v>770</v>
      </c>
      <c r="G41" s="30"/>
      <c r="H41" s="496">
        <f>'Bid Details - Agency'!N109</f>
        <v>0</v>
      </c>
      <c r="I41" s="496">
        <f>(H41*AgencyCurrency)/AgencyCurrency</f>
        <v>0</v>
      </c>
      <c r="J41" s="496">
        <f>I41*AgencyCurrency</f>
        <v>0</v>
      </c>
    </row>
    <row r="42" spans="1:47" ht="29.25" customHeight="1" x14ac:dyDescent="0.2">
      <c r="B42" s="4" t="s">
        <v>719</v>
      </c>
      <c r="C42" s="38" t="s">
        <v>724</v>
      </c>
      <c r="D42" s="38"/>
      <c r="E42" s="329" t="s">
        <v>718</v>
      </c>
      <c r="F42" s="330" t="s">
        <v>771</v>
      </c>
      <c r="G42" s="30"/>
      <c r="H42" s="496">
        <f>'Bid Details - Agency'!N71</f>
        <v>0</v>
      </c>
      <c r="I42" s="496">
        <f>(H42*AgencyCurrency)/AgencyCurrency</f>
        <v>0</v>
      </c>
      <c r="J42" s="496">
        <f>I42*AgencyCurrency</f>
        <v>0</v>
      </c>
    </row>
    <row r="43" spans="1:47" ht="29.25" customHeight="1" x14ac:dyDescent="0.2">
      <c r="B43" s="4" t="s">
        <v>720</v>
      </c>
      <c r="C43" s="38" t="s">
        <v>725</v>
      </c>
      <c r="D43" s="38"/>
      <c r="E43" s="329" t="s">
        <v>722</v>
      </c>
      <c r="F43" s="330" t="s">
        <v>772</v>
      </c>
      <c r="G43" s="30"/>
      <c r="H43" s="496">
        <f>SUM('Bid Details - Agency'!N30+'Bid Details - Agency'!N50)</f>
        <v>0</v>
      </c>
      <c r="I43" s="496">
        <f>(H43*AgencyCurrency)/AgencyCurrency</f>
        <v>0</v>
      </c>
      <c r="J43" s="496">
        <f>I43*AgencyCurrency</f>
        <v>0</v>
      </c>
    </row>
    <row r="44" spans="1:47" ht="29.25" customHeight="1" x14ac:dyDescent="0.2">
      <c r="B44" s="46" t="s">
        <v>723</v>
      </c>
      <c r="C44" s="47" t="s">
        <v>726</v>
      </c>
      <c r="D44" s="47"/>
      <c r="E44" s="332" t="s">
        <v>692</v>
      </c>
      <c r="F44" s="330" t="s">
        <v>773</v>
      </c>
      <c r="G44" s="30"/>
      <c r="H44" s="496">
        <f>'Bid Details - Agency'!N98</f>
        <v>0</v>
      </c>
      <c r="I44" s="496">
        <f>(H44*AgencyCurrency)/AgencyCurrency</f>
        <v>0</v>
      </c>
      <c r="J44" s="496">
        <f>I44*AgencyCurrency</f>
        <v>0</v>
      </c>
    </row>
    <row r="45" spans="1:47" ht="29.25" customHeight="1" x14ac:dyDescent="0.2">
      <c r="A45" s="8"/>
      <c r="B45" s="49" t="s">
        <v>673</v>
      </c>
      <c r="C45" s="50"/>
      <c r="D45" s="50"/>
      <c r="E45" s="50"/>
      <c r="F45" s="51"/>
      <c r="G45" s="30"/>
      <c r="H45" s="497">
        <f>SUM(H40:H44)</f>
        <v>0</v>
      </c>
      <c r="I45" s="497">
        <f>SUM(I40:I44)</f>
        <v>0</v>
      </c>
      <c r="J45" s="497">
        <f>SUM(J40:J44)</f>
        <v>0</v>
      </c>
      <c r="K45" s="2"/>
    </row>
    <row r="46" spans="1:47" s="11" customFormat="1" ht="15" customHeight="1" x14ac:dyDescent="0.2">
      <c r="A46" s="8"/>
      <c r="B46" s="12"/>
      <c r="C46" s="12"/>
      <c r="D46" s="12"/>
      <c r="E46" s="12"/>
      <c r="F46" s="12"/>
      <c r="G46" s="12"/>
      <c r="H46" s="13"/>
      <c r="I46" s="13"/>
      <c r="J46" s="13"/>
      <c r="K46" s="2"/>
    </row>
    <row r="47" spans="1:47" s="55" customFormat="1" ht="29.25" customHeight="1" x14ac:dyDescent="0.2">
      <c r="A47" s="5"/>
      <c r="B47" s="52" t="s">
        <v>674</v>
      </c>
      <c r="C47" s="53"/>
      <c r="D47" s="53"/>
      <c r="E47" s="53"/>
      <c r="F47" s="54"/>
      <c r="G47" s="30"/>
      <c r="H47" s="35" t="str">
        <f t="shared" ref="H47:I47" si="3">$H$8</f>
        <v>USD</v>
      </c>
      <c r="I47" s="35" t="str">
        <f t="shared" si="3"/>
        <v>USD</v>
      </c>
      <c r="J47" s="36" t="s">
        <v>4</v>
      </c>
      <c r="K47" s="5"/>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row>
    <row r="48" spans="1:47" s="56" customFormat="1" ht="29.25" customHeight="1" x14ac:dyDescent="0.2">
      <c r="A48" s="8"/>
      <c r="B48" s="43" t="s">
        <v>675</v>
      </c>
      <c r="C48" s="44"/>
      <c r="D48" s="44"/>
      <c r="E48" s="331" t="s">
        <v>702</v>
      </c>
      <c r="F48" s="333" t="s">
        <v>774</v>
      </c>
      <c r="G48" s="30"/>
      <c r="H48" s="497">
        <f>'Bid Details - Agency'!N89</f>
        <v>0</v>
      </c>
      <c r="I48" s="497">
        <f>(H48*AgencyCurrency)/AgencyCurrency</f>
        <v>0</v>
      </c>
      <c r="J48" s="497">
        <f>I48*AgencyCurrency</f>
        <v>0</v>
      </c>
      <c r="K48" s="2"/>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row>
    <row r="49" spans="1:47" s="11" customFormat="1" ht="15" customHeight="1" x14ac:dyDescent="0.2">
      <c r="A49" s="8"/>
      <c r="B49" s="12"/>
      <c r="C49" s="12"/>
      <c r="D49" s="12"/>
      <c r="E49" s="12"/>
      <c r="F49" s="12"/>
      <c r="G49" s="12"/>
      <c r="H49" s="13"/>
      <c r="I49" s="13"/>
      <c r="J49" s="13"/>
      <c r="K49" s="2"/>
    </row>
    <row r="50" spans="1:47" s="56" customFormat="1" ht="29.25" customHeight="1" x14ac:dyDescent="0.2">
      <c r="A50" s="5"/>
      <c r="B50" s="57" t="s">
        <v>704</v>
      </c>
      <c r="C50" s="58"/>
      <c r="D50" s="58"/>
      <c r="E50" s="58"/>
      <c r="F50" s="59"/>
      <c r="G50" s="30"/>
      <c r="H50" s="35" t="str">
        <f t="shared" ref="H50:I50" si="4">$H$8</f>
        <v>USD</v>
      </c>
      <c r="I50" s="35" t="str">
        <f t="shared" si="4"/>
        <v>USD</v>
      </c>
      <c r="J50" s="36" t="s">
        <v>4</v>
      </c>
      <c r="K50" s="5"/>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row>
    <row r="51" spans="1:47" ht="29.25" customHeight="1" x14ac:dyDescent="0.2">
      <c r="A51" s="8"/>
      <c r="B51" s="43" t="s">
        <v>676</v>
      </c>
      <c r="C51" s="44"/>
      <c r="D51" s="44"/>
      <c r="E51" s="331" t="s">
        <v>740</v>
      </c>
      <c r="F51" s="334" t="s">
        <v>703</v>
      </c>
      <c r="G51" s="30"/>
      <c r="H51" s="498">
        <v>0</v>
      </c>
      <c r="I51" s="496">
        <f>(H51*AgencyCurrency)/AgencyCurrency</f>
        <v>0</v>
      </c>
      <c r="J51" s="496">
        <f>I51*AgencyCurrency</f>
        <v>0</v>
      </c>
      <c r="K51" s="2"/>
    </row>
    <row r="52" spans="1:47" s="11" customFormat="1" ht="15" customHeight="1" x14ac:dyDescent="0.2">
      <c r="A52" s="8"/>
      <c r="B52" s="12"/>
      <c r="C52" s="12"/>
      <c r="D52" s="12"/>
      <c r="E52" s="12"/>
      <c r="F52" s="12"/>
      <c r="G52" s="12"/>
      <c r="H52" s="13"/>
      <c r="I52" s="13"/>
      <c r="J52" s="13"/>
      <c r="K52" s="2"/>
    </row>
    <row r="53" spans="1:47" ht="29.25" customHeight="1" x14ac:dyDescent="0.2">
      <c r="B53" s="60" t="s">
        <v>677</v>
      </c>
      <c r="C53" s="61"/>
      <c r="D53" s="61"/>
      <c r="E53" s="61"/>
      <c r="F53" s="62"/>
      <c r="G53" s="30"/>
      <c r="H53" s="63"/>
      <c r="I53" s="35" t="str">
        <f>$H$8</f>
        <v>USD</v>
      </c>
      <c r="J53" s="36" t="s">
        <v>4</v>
      </c>
    </row>
    <row r="54" spans="1:47" ht="29.25" customHeight="1" x14ac:dyDescent="0.2">
      <c r="A54" s="8"/>
      <c r="B54" s="335" t="s">
        <v>678</v>
      </c>
      <c r="C54" s="331"/>
      <c r="D54" s="331"/>
      <c r="E54" s="331" t="s">
        <v>705</v>
      </c>
      <c r="F54" s="334"/>
      <c r="G54" s="30"/>
      <c r="H54" s="64"/>
      <c r="I54" s="497">
        <f>SUM(I51+I48+I45+I37+I29)</f>
        <v>0</v>
      </c>
      <c r="J54" s="497">
        <f>SUM(J51+J48+J45+J37+J29)</f>
        <v>0</v>
      </c>
      <c r="K54" s="2"/>
    </row>
    <row r="55" spans="1:47" s="11" customFormat="1" ht="15" customHeight="1" x14ac:dyDescent="0.2">
      <c r="A55" s="8"/>
      <c r="B55" s="12"/>
      <c r="C55" s="12"/>
      <c r="D55" s="12"/>
      <c r="E55" s="12"/>
      <c r="F55" s="12"/>
      <c r="G55" s="12"/>
      <c r="H55" s="13"/>
      <c r="I55" s="13"/>
      <c r="J55" s="13"/>
      <c r="K55" s="2"/>
    </row>
    <row r="56" spans="1:47" ht="29.25" customHeight="1" x14ac:dyDescent="0.2">
      <c r="A56" s="8"/>
      <c r="B56" s="545" t="s">
        <v>683</v>
      </c>
      <c r="C56" s="546"/>
      <c r="D56" s="546"/>
      <c r="E56" s="546"/>
      <c r="F56" s="546"/>
      <c r="G56" s="546"/>
      <c r="H56" s="546"/>
      <c r="I56" s="546"/>
      <c r="J56" s="547"/>
      <c r="K56" s="2"/>
    </row>
    <row r="57" spans="1:47" s="11" customFormat="1" ht="15" customHeight="1" x14ac:dyDescent="0.2">
      <c r="A57" s="8"/>
      <c r="B57" s="12"/>
      <c r="C57" s="12"/>
      <c r="D57" s="12"/>
      <c r="E57" s="12"/>
      <c r="F57" s="12"/>
      <c r="G57" s="12"/>
      <c r="H57" s="13"/>
      <c r="I57" s="13"/>
      <c r="J57" s="13"/>
      <c r="K57" s="2"/>
    </row>
    <row r="58" spans="1:47" ht="29.25" customHeight="1" x14ac:dyDescent="0.2">
      <c r="B58" s="65" t="s">
        <v>706</v>
      </c>
      <c r="C58" s="66"/>
      <c r="D58" s="66"/>
      <c r="E58" s="66"/>
      <c r="F58" s="67"/>
      <c r="G58" s="30"/>
      <c r="H58" s="34" t="str">
        <f>$H$9</f>
        <v>USD</v>
      </c>
      <c r="I58" s="35" t="str">
        <f>$H$8</f>
        <v>USD</v>
      </c>
      <c r="J58" s="36" t="s">
        <v>4</v>
      </c>
    </row>
    <row r="59" spans="1:47" ht="29.25" customHeight="1" x14ac:dyDescent="0.2">
      <c r="B59" s="43" t="s">
        <v>708</v>
      </c>
      <c r="C59" s="44"/>
      <c r="D59" s="44"/>
      <c r="E59" s="44"/>
      <c r="F59" s="333" t="s">
        <v>775</v>
      </c>
      <c r="G59" s="30"/>
      <c r="H59" s="497">
        <f>'Bid Details - Production'!N111</f>
        <v>0</v>
      </c>
      <c r="I59" s="497">
        <f>(H59*ProductionCurrency)/AgencyCurrency</f>
        <v>0</v>
      </c>
      <c r="J59" s="497">
        <f>I59*AgencyCurrency</f>
        <v>0</v>
      </c>
    </row>
    <row r="60" spans="1:47" s="11" customFormat="1" ht="15" customHeight="1" x14ac:dyDescent="0.2">
      <c r="A60" s="8"/>
      <c r="B60" s="12"/>
      <c r="C60" s="12"/>
      <c r="D60" s="12"/>
      <c r="E60" s="12"/>
      <c r="F60" s="12"/>
      <c r="G60" s="12"/>
      <c r="H60" s="13"/>
      <c r="I60" s="13"/>
      <c r="J60" s="13"/>
      <c r="K60" s="2"/>
    </row>
    <row r="61" spans="1:47" ht="29.25" customHeight="1" x14ac:dyDescent="0.2">
      <c r="B61" s="65" t="s">
        <v>707</v>
      </c>
      <c r="C61" s="66"/>
      <c r="D61" s="66"/>
      <c r="E61" s="66"/>
      <c r="F61" s="67"/>
      <c r="G61" s="30"/>
      <c r="H61" s="35" t="str">
        <f t="shared" ref="H61:I61" si="5">$H$8</f>
        <v>USD</v>
      </c>
      <c r="I61" s="35" t="str">
        <f t="shared" si="5"/>
        <v>USD</v>
      </c>
      <c r="J61" s="36" t="s">
        <v>4</v>
      </c>
    </row>
    <row r="62" spans="1:47" ht="29.25" customHeight="1" x14ac:dyDescent="0.2">
      <c r="B62" s="43" t="s">
        <v>709</v>
      </c>
      <c r="C62" s="44"/>
      <c r="D62" s="44"/>
      <c r="E62" s="44"/>
      <c r="F62" s="333" t="s">
        <v>776</v>
      </c>
      <c r="G62" s="30"/>
      <c r="H62" s="497">
        <f>'Bid Details - Agency'!N134</f>
        <v>0</v>
      </c>
      <c r="I62" s="497">
        <f>(H62*AgencyCurrency)/AgencyCurrency</f>
        <v>0</v>
      </c>
      <c r="J62" s="497">
        <f>I62*AgencyCurrency</f>
        <v>0</v>
      </c>
    </row>
    <row r="63" spans="1:47" s="11" customFormat="1" ht="15" customHeight="1" x14ac:dyDescent="0.2">
      <c r="A63" s="8"/>
      <c r="B63" s="12"/>
      <c r="C63" s="12"/>
      <c r="D63" s="12"/>
      <c r="E63" s="12"/>
      <c r="F63" s="12"/>
      <c r="G63" s="12"/>
      <c r="H63" s="13"/>
      <c r="I63" s="13"/>
      <c r="J63" s="13"/>
      <c r="K63" s="2"/>
    </row>
    <row r="64" spans="1:47" ht="29.25" customHeight="1" x14ac:dyDescent="0.2">
      <c r="B64" s="60" t="s">
        <v>679</v>
      </c>
      <c r="C64" s="61"/>
      <c r="D64" s="61"/>
      <c r="E64" s="61"/>
      <c r="F64" s="62"/>
      <c r="G64" s="30"/>
      <c r="H64" s="63"/>
      <c r="I64" s="35" t="str">
        <f>$H$8</f>
        <v>USD</v>
      </c>
      <c r="J64" s="36" t="s">
        <v>4</v>
      </c>
    </row>
    <row r="65" spans="1:11" ht="29.25" customHeight="1" x14ac:dyDescent="0.2">
      <c r="B65" s="335" t="s">
        <v>682</v>
      </c>
      <c r="C65" s="331"/>
      <c r="D65" s="44"/>
      <c r="E65" s="44"/>
      <c r="F65" s="45"/>
      <c r="G65" s="30"/>
      <c r="H65" s="64"/>
      <c r="I65" s="497">
        <f>I62+I59+I54</f>
        <v>0</v>
      </c>
      <c r="J65" s="497">
        <f>J62+J59+J54</f>
        <v>0</v>
      </c>
    </row>
    <row r="66" spans="1:11" s="11" customFormat="1" ht="15" customHeight="1" x14ac:dyDescent="0.2">
      <c r="A66" s="8"/>
      <c r="B66" s="12"/>
      <c r="C66" s="12"/>
      <c r="D66" s="12"/>
      <c r="E66" s="12"/>
      <c r="F66" s="12"/>
      <c r="G66" s="12"/>
      <c r="H66" s="13"/>
      <c r="I66" s="13"/>
      <c r="J66" s="13"/>
      <c r="K66" s="2"/>
    </row>
    <row r="67" spans="1:11" x14ac:dyDescent="0.2">
      <c r="B67" s="5"/>
      <c r="C67" s="5"/>
      <c r="D67" s="5"/>
      <c r="E67" s="5"/>
      <c r="F67" s="5"/>
      <c r="G67" s="5"/>
      <c r="H67" s="7"/>
      <c r="I67" s="7"/>
      <c r="J67" s="7"/>
    </row>
    <row r="68" spans="1:11" x14ac:dyDescent="0.2">
      <c r="B68" s="6"/>
      <c r="C68" s="6"/>
      <c r="D68" s="6"/>
      <c r="E68" s="6"/>
      <c r="F68" s="6"/>
      <c r="G68" s="6"/>
      <c r="H68" s="68"/>
      <c r="I68" s="68"/>
      <c r="J68" s="69"/>
    </row>
  </sheetData>
  <sheetProtection algorithmName="SHA-512" hashValue="3aHHKHjZ1gP1Rilx+rVK3h2oh5sVuJ+BjSpB+mB0Sx/wmANVJOKjanmse/vyyUe6REa7pcDZ4V6EdGvMLQFDag==" saltValue="ed6QMOf66hNJt4gR3kcXJA==" spinCount="100000" sheet="1" selectLockedCells="1"/>
  <mergeCells count="15">
    <mergeCell ref="B1:J1"/>
    <mergeCell ref="B2:J2"/>
    <mergeCell ref="B3:J3"/>
    <mergeCell ref="B56:J56"/>
    <mergeCell ref="D5:J5"/>
    <mergeCell ref="D7:E7"/>
    <mergeCell ref="D8:E8"/>
    <mergeCell ref="D9:E9"/>
    <mergeCell ref="D10:E10"/>
    <mergeCell ref="D11:E11"/>
    <mergeCell ref="D12:E12"/>
    <mergeCell ref="H7:J7"/>
    <mergeCell ref="H11:J11"/>
    <mergeCell ref="H12:J12"/>
    <mergeCell ref="D14:J14"/>
  </mergeCells>
  <dataValidations count="3">
    <dataValidation type="decimal" operator="greaterThan" allowBlank="1" showInputMessage="1" showErrorMessage="1" errorTitle="Please Enter a Numerical Value" error="Text is not accepted, this field will only accept numerical values, please update your input." sqref="H65:J65 H18:J29 J62 J40:J45 J48 H54:J54 J51 H59:J59 H40:H45 I45 H48 H32:J37 H62">
      <formula1>0</formula1>
    </dataValidation>
    <dataValidation operator="greaterThan" allowBlank="1" showInputMessage="1" showErrorMessage="1" errorTitle="Please Enter a Numerical Value" error="Text is not accepted, this field will only accept numerical values, please update your input." sqref="I40:I44 I48 I51 I62"/>
    <dataValidation type="decimal" operator="greaterThanOrEqual" allowBlank="1" showInputMessage="1" showErrorMessage="1" errorTitle="Please Enter a Numerical Value" error="Text is not accepted, this field will only accept numerical values, please update your input." sqref="H51">
      <formula1>0</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'Exchange Rates'!$B$8:$B$120</xm:f>
          </x14:formula1>
          <xm:sqref>H8:H10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X663"/>
  <sheetViews>
    <sheetView showGridLines="0" showZeros="0" zoomScale="85" zoomScaleNormal="85" zoomScalePageLayoutView="85" workbookViewId="0">
      <pane xSplit="8" ySplit="11" topLeftCell="I12" activePane="bottomRight" state="frozenSplit"/>
      <selection pane="topRight" activeCell="H1" sqref="H1"/>
      <selection pane="bottomLeft" activeCell="A17" sqref="A17"/>
      <selection pane="bottomRight" activeCell="L27" sqref="L27"/>
    </sheetView>
  </sheetViews>
  <sheetFormatPr defaultColWidth="15.42578125" defaultRowHeight="15.75" x14ac:dyDescent="0.25"/>
  <cols>
    <col min="1" max="1" width="3.140625" style="245" customWidth="1"/>
    <col min="2" max="2" width="8" style="264" customWidth="1"/>
    <col min="3" max="3" width="42.28515625" style="265" customWidth="1"/>
    <col min="4" max="6" width="10.7109375" style="245" customWidth="1"/>
    <col min="7" max="7" width="13" style="245" customWidth="1"/>
    <col min="8" max="10" width="10.7109375" style="245" customWidth="1"/>
    <col min="11" max="11" width="13.42578125" style="266" customWidth="1"/>
    <col min="12" max="12" width="10.42578125" style="245" bestFit="1" customWidth="1"/>
    <col min="13" max="13" width="10.42578125" style="245" customWidth="1"/>
    <col min="14" max="14" width="33.42578125" style="245" bestFit="1" customWidth="1"/>
    <col min="15" max="15" width="17.42578125" style="245" bestFit="1" customWidth="1"/>
    <col min="16" max="16" width="19" style="315" bestFit="1" customWidth="1"/>
    <col min="17" max="17" width="15.42578125" style="245"/>
    <col min="18" max="24" width="10.7109375" style="245" customWidth="1"/>
    <col min="25" max="16384" width="15.42578125" style="245"/>
  </cols>
  <sheetData>
    <row r="1" spans="2:24" ht="36" x14ac:dyDescent="0.25">
      <c r="B1" s="563" t="s">
        <v>61</v>
      </c>
      <c r="C1" s="564"/>
      <c r="D1" s="564"/>
      <c r="E1" s="564"/>
      <c r="F1" s="564"/>
      <c r="G1" s="564"/>
      <c r="H1" s="564"/>
      <c r="I1" s="564"/>
      <c r="J1" s="564"/>
      <c r="K1" s="564"/>
      <c r="L1" s="564"/>
      <c r="M1" s="564"/>
      <c r="N1" s="564"/>
      <c r="O1" s="564"/>
      <c r="P1" s="564"/>
      <c r="R1" s="101"/>
      <c r="S1" s="101"/>
      <c r="T1" s="101"/>
      <c r="U1" s="101"/>
      <c r="V1" s="101"/>
      <c r="W1" s="101"/>
      <c r="X1" s="101"/>
    </row>
    <row r="2" spans="2:24" ht="18.75" x14ac:dyDescent="0.3">
      <c r="B2" s="246" t="s">
        <v>744</v>
      </c>
      <c r="C2" s="247"/>
      <c r="D2" s="246"/>
      <c r="E2" s="248"/>
      <c r="F2" s="247"/>
      <c r="G2" s="248"/>
      <c r="H2" s="247"/>
      <c r="I2" s="248"/>
      <c r="J2" s="249"/>
      <c r="K2" s="247"/>
      <c r="L2" s="247"/>
      <c r="M2" s="247"/>
      <c r="N2" s="250" t="s">
        <v>731</v>
      </c>
      <c r="O2" s="251" t="str">
        <f>$D$18</f>
        <v>USD</v>
      </c>
      <c r="P2" s="505">
        <f>INDEX(FX_Rates[Rate],MATCH('Bid Details - Production'!$D$18,FX_Rates[ISO],0))</f>
        <v>1</v>
      </c>
      <c r="R2" s="101"/>
      <c r="S2" s="101"/>
      <c r="T2" s="101"/>
      <c r="U2" s="101"/>
      <c r="V2" s="101"/>
      <c r="W2" s="101"/>
      <c r="X2" s="101"/>
    </row>
    <row r="3" spans="2:24" s="256" customFormat="1" ht="18.75" x14ac:dyDescent="0.3">
      <c r="B3" s="252" t="s">
        <v>745</v>
      </c>
      <c r="C3" s="253"/>
      <c r="D3" s="252"/>
      <c r="E3" s="253"/>
      <c r="F3" s="253"/>
      <c r="G3" s="253"/>
      <c r="H3" s="253"/>
      <c r="I3" s="253"/>
      <c r="J3" s="254"/>
      <c r="K3" s="253"/>
      <c r="L3" s="253"/>
      <c r="M3" s="253"/>
      <c r="N3" s="250" t="s">
        <v>732</v>
      </c>
      <c r="O3" s="255" t="str">
        <f>'Bid Details - Post Production'!$D$14</f>
        <v>USD</v>
      </c>
      <c r="P3" s="505">
        <f>INDEX(FX_Rates[Rate],MATCH('Bid Details - Post Production'!$D$14,FX_Rates[ISO],0))</f>
        <v>1</v>
      </c>
      <c r="Q3" s="256" t="str">
        <f>""</f>
        <v/>
      </c>
      <c r="R3" s="101"/>
      <c r="S3" s="101"/>
      <c r="T3" s="101"/>
      <c r="U3" s="101"/>
      <c r="V3" s="101"/>
      <c r="W3" s="101"/>
      <c r="X3" s="101"/>
    </row>
    <row r="4" spans="2:24" ht="18.75" x14ac:dyDescent="0.3">
      <c r="B4" s="257" t="s">
        <v>746</v>
      </c>
      <c r="C4" s="258"/>
      <c r="D4" s="259"/>
      <c r="E4" s="260"/>
      <c r="F4" s="260"/>
      <c r="G4" s="260"/>
      <c r="H4" s="260"/>
      <c r="I4" s="260"/>
      <c r="J4" s="261"/>
      <c r="K4" s="258"/>
      <c r="L4" s="258"/>
      <c r="M4" s="258"/>
      <c r="N4" s="262" t="s">
        <v>733</v>
      </c>
      <c r="O4" s="263" t="str">
        <f>'Bid Details - Agency'!$E$12</f>
        <v>USD</v>
      </c>
      <c r="P4" s="505">
        <f>INDEX(FX_Rates[Rate],MATCH('Bid Details - Agency'!$E$12,FX_Rates[ISO],0))</f>
        <v>1</v>
      </c>
      <c r="R4" s="101"/>
      <c r="S4" s="101"/>
      <c r="T4" s="101"/>
      <c r="U4" s="101"/>
      <c r="V4" s="101"/>
      <c r="W4" s="101"/>
      <c r="X4" s="101"/>
    </row>
    <row r="5" spans="2:24" x14ac:dyDescent="0.25">
      <c r="L5" s="267"/>
      <c r="M5" s="267"/>
      <c r="N5" s="268" t="s">
        <v>733</v>
      </c>
      <c r="O5" s="269" t="str">
        <f>'Bid Details - Agency'!$O$143</f>
        <v>USD</v>
      </c>
      <c r="P5" s="505">
        <f>INDEX(FX_Rates[Rate],MATCH('Bid Details - Agency'!$O$143,FX_Rates[ISO],0))</f>
        <v>1</v>
      </c>
      <c r="R5" s="101"/>
      <c r="S5" s="101"/>
      <c r="T5" s="101"/>
      <c r="U5" s="101"/>
      <c r="V5" s="101"/>
      <c r="W5" s="101"/>
      <c r="X5" s="101"/>
    </row>
    <row r="6" spans="2:24" x14ac:dyDescent="0.25">
      <c r="P6" s="270"/>
    </row>
    <row r="7" spans="2:24" x14ac:dyDescent="0.25">
      <c r="P7" s="270"/>
    </row>
    <row r="8" spans="2:24" x14ac:dyDescent="0.25">
      <c r="P8" s="270"/>
    </row>
    <row r="9" spans="2:24" x14ac:dyDescent="0.25">
      <c r="P9" s="270"/>
    </row>
    <row r="10" spans="2:24" x14ac:dyDescent="0.25">
      <c r="P10" s="270"/>
    </row>
    <row r="11" spans="2:24" x14ac:dyDescent="0.25">
      <c r="P11" s="270"/>
    </row>
    <row r="12" spans="2:24" x14ac:dyDescent="0.25">
      <c r="B12" s="245"/>
      <c r="P12" s="270"/>
      <c r="R12" s="456"/>
      <c r="S12" s="103"/>
      <c r="T12" s="103"/>
      <c r="U12" s="103"/>
      <c r="V12" s="103"/>
      <c r="W12" s="103"/>
      <c r="X12" s="457"/>
    </row>
    <row r="13" spans="2:24" ht="15" x14ac:dyDescent="0.25">
      <c r="B13" s="366" t="s">
        <v>743</v>
      </c>
      <c r="C13" s="366"/>
      <c r="D13" s="568"/>
      <c r="E13" s="569"/>
      <c r="F13" s="569"/>
      <c r="G13" s="559"/>
      <c r="I13" s="271"/>
      <c r="J13" s="368" t="s">
        <v>16</v>
      </c>
      <c r="K13" s="369"/>
      <c r="L13" s="370"/>
      <c r="M13" s="559"/>
      <c r="N13" s="560"/>
      <c r="O13" s="560"/>
      <c r="P13" s="560"/>
      <c r="R13" s="456"/>
      <c r="S13" s="103"/>
      <c r="T13" s="103"/>
      <c r="U13" s="103"/>
      <c r="V13" s="103"/>
      <c r="W13" s="103"/>
      <c r="X13" s="457"/>
    </row>
    <row r="14" spans="2:24" ht="15" x14ac:dyDescent="0.25">
      <c r="B14" s="366" t="s">
        <v>19</v>
      </c>
      <c r="C14" s="366"/>
      <c r="D14" s="568"/>
      <c r="E14" s="569"/>
      <c r="F14" s="569"/>
      <c r="G14" s="559"/>
      <c r="I14" s="272"/>
      <c r="J14" s="368" t="s">
        <v>62</v>
      </c>
      <c r="K14" s="369"/>
      <c r="L14" s="370"/>
      <c r="M14" s="559"/>
      <c r="N14" s="560"/>
      <c r="O14" s="560"/>
      <c r="P14" s="560"/>
      <c r="R14" s="456"/>
      <c r="S14" s="103"/>
      <c r="T14" s="103"/>
      <c r="U14" s="103"/>
      <c r="V14" s="103"/>
      <c r="W14" s="103"/>
      <c r="X14" s="457"/>
    </row>
    <row r="15" spans="2:24" s="256" customFormat="1" ht="18.75" x14ac:dyDescent="0.25">
      <c r="B15" s="366" t="s">
        <v>21</v>
      </c>
      <c r="C15" s="366"/>
      <c r="D15" s="568"/>
      <c r="E15" s="569"/>
      <c r="F15" s="569"/>
      <c r="G15" s="559"/>
      <c r="I15" s="273"/>
      <c r="J15" s="371" t="s">
        <v>63</v>
      </c>
      <c r="K15" s="372"/>
      <c r="L15" s="370"/>
      <c r="M15" s="561">
        <f>'Bid Details - Agency'!O147*Summary!J9/Summary!J8</f>
        <v>0</v>
      </c>
      <c r="N15" s="561"/>
      <c r="O15" s="561"/>
      <c r="P15" s="562"/>
      <c r="Q15" s="245"/>
      <c r="R15" s="456"/>
      <c r="S15" s="103"/>
      <c r="T15" s="103"/>
      <c r="U15" s="103"/>
      <c r="V15" s="103"/>
      <c r="W15" s="103"/>
      <c r="X15" s="457"/>
    </row>
    <row r="16" spans="2:24" s="274" customFormat="1" ht="15" x14ac:dyDescent="0.25">
      <c r="B16" s="367" t="s">
        <v>22</v>
      </c>
      <c r="C16" s="367"/>
      <c r="D16" s="568"/>
      <c r="E16" s="569"/>
      <c r="F16" s="569"/>
      <c r="G16" s="559"/>
      <c r="I16" s="273"/>
      <c r="J16" s="273"/>
      <c r="K16" s="273"/>
      <c r="L16" s="273"/>
      <c r="M16" s="273"/>
      <c r="Q16" s="245"/>
      <c r="R16" s="456"/>
      <c r="S16" s="103"/>
      <c r="T16" s="103"/>
      <c r="U16" s="103"/>
      <c r="V16" s="103"/>
      <c r="W16" s="103"/>
      <c r="X16" s="457"/>
    </row>
    <row r="17" spans="2:24" s="256" customFormat="1" ht="15" x14ac:dyDescent="0.25">
      <c r="I17" s="103"/>
      <c r="J17" s="368" t="s">
        <v>737</v>
      </c>
      <c r="K17" s="369"/>
      <c r="L17" s="370"/>
      <c r="M17" s="559"/>
      <c r="N17" s="560"/>
      <c r="O17" s="560"/>
      <c r="P17" s="560"/>
      <c r="Q17" s="245"/>
      <c r="R17" s="472" t="s">
        <v>65</v>
      </c>
      <c r="S17" s="473"/>
      <c r="T17" s="473"/>
      <c r="U17" s="473" t="s">
        <v>66</v>
      </c>
      <c r="V17" s="473"/>
      <c r="W17" s="473" t="s">
        <v>67</v>
      </c>
      <c r="X17" s="474"/>
    </row>
    <row r="18" spans="2:24" s="256" customFormat="1" ht="18.75" x14ac:dyDescent="0.25">
      <c r="B18" s="72" t="s">
        <v>64</v>
      </c>
      <c r="C18" s="21"/>
      <c r="D18" s="261" t="str">
        <f>Summary!$H$9</f>
        <v>USD</v>
      </c>
      <c r="E18" s="261"/>
      <c r="F18" s="261"/>
      <c r="G18" s="510"/>
      <c r="H18" s="245"/>
      <c r="I18" s="103"/>
      <c r="J18" s="368" t="s">
        <v>738</v>
      </c>
      <c r="K18" s="369"/>
      <c r="L18" s="370"/>
      <c r="M18" s="559"/>
      <c r="N18" s="560"/>
      <c r="O18" s="560"/>
      <c r="P18" s="560"/>
      <c r="Q18" s="245"/>
      <c r="R18" s="456"/>
      <c r="S18" s="103"/>
      <c r="T18" s="103"/>
      <c r="U18" s="103"/>
      <c r="V18" s="103"/>
      <c r="W18" s="103"/>
      <c r="X18" s="457"/>
    </row>
    <row r="19" spans="2:24" s="256" customFormat="1" x14ac:dyDescent="0.25">
      <c r="B19" s="264"/>
      <c r="C19" s="265"/>
      <c r="D19" s="245"/>
      <c r="E19" s="245"/>
      <c r="F19" s="245"/>
      <c r="G19" s="245"/>
      <c r="H19" s="245"/>
      <c r="I19" s="103"/>
      <c r="J19" s="368" t="s">
        <v>739</v>
      </c>
      <c r="K19" s="369"/>
      <c r="L19" s="370"/>
      <c r="M19" s="559"/>
      <c r="N19" s="560"/>
      <c r="O19" s="560"/>
      <c r="P19" s="560"/>
      <c r="Q19" s="245"/>
      <c r="R19" s="456"/>
      <c r="S19" s="103"/>
      <c r="T19" s="103"/>
      <c r="U19" s="103"/>
      <c r="V19" s="103"/>
      <c r="W19" s="103"/>
      <c r="X19" s="457"/>
    </row>
    <row r="20" spans="2:24" x14ac:dyDescent="0.25">
      <c r="P20" s="270"/>
      <c r="R20" s="456"/>
      <c r="S20" s="103"/>
      <c r="T20" s="103"/>
      <c r="U20" s="103"/>
      <c r="V20" s="103"/>
      <c r="W20" s="103"/>
      <c r="X20" s="457"/>
    </row>
    <row r="21" spans="2:24" x14ac:dyDescent="0.25">
      <c r="B21" s="374"/>
      <c r="C21" s="373" t="s">
        <v>68</v>
      </c>
      <c r="D21" s="351"/>
      <c r="E21" s="351"/>
      <c r="F21" s="352" t="s">
        <v>69</v>
      </c>
      <c r="G21" s="353" t="s">
        <v>70</v>
      </c>
      <c r="H21" s="353" t="s">
        <v>71</v>
      </c>
      <c r="I21" s="354" t="s">
        <v>72</v>
      </c>
      <c r="J21" s="354"/>
      <c r="K21" s="353"/>
      <c r="L21" s="355" t="s">
        <v>73</v>
      </c>
      <c r="M21" s="355"/>
      <c r="N21" s="356" t="s">
        <v>74</v>
      </c>
      <c r="O21" s="352" t="s">
        <v>75</v>
      </c>
      <c r="P21" s="352" t="s">
        <v>76</v>
      </c>
      <c r="Q21" s="267"/>
      <c r="R21" s="472" t="s">
        <v>77</v>
      </c>
      <c r="S21" s="473"/>
      <c r="T21" s="473"/>
      <c r="U21" s="473" t="s">
        <v>78</v>
      </c>
      <c r="V21" s="473" t="s">
        <v>79</v>
      </c>
      <c r="W21" s="473" t="s">
        <v>78</v>
      </c>
      <c r="X21" s="474" t="s">
        <v>79</v>
      </c>
    </row>
    <row r="22" spans="2:24" x14ac:dyDescent="0.25">
      <c r="B22" s="375"/>
      <c r="C22" s="373" t="s">
        <v>80</v>
      </c>
      <c r="D22" s="352" t="s">
        <v>81</v>
      </c>
      <c r="E22" s="352" t="s">
        <v>52</v>
      </c>
      <c r="F22" s="352" t="s">
        <v>82</v>
      </c>
      <c r="G22" s="353" t="s">
        <v>83</v>
      </c>
      <c r="H22" s="353" t="s">
        <v>84</v>
      </c>
      <c r="I22" s="353" t="s">
        <v>71</v>
      </c>
      <c r="J22" s="353" t="s">
        <v>57</v>
      </c>
      <c r="K22" s="353" t="s">
        <v>85</v>
      </c>
      <c r="L22" s="355" t="s">
        <v>86</v>
      </c>
      <c r="M22" s="357"/>
      <c r="N22" s="356" t="s">
        <v>87</v>
      </c>
      <c r="O22" s="358" t="s">
        <v>747</v>
      </c>
      <c r="P22" s="358" t="s">
        <v>748</v>
      </c>
      <c r="Q22" s="267"/>
      <c r="R22" s="472" t="s">
        <v>90</v>
      </c>
      <c r="S22" s="473" t="s">
        <v>91</v>
      </c>
      <c r="T22" s="473"/>
      <c r="U22" s="473" t="s">
        <v>92</v>
      </c>
      <c r="V22" s="473" t="s">
        <v>93</v>
      </c>
      <c r="W22" s="473" t="s">
        <v>92</v>
      </c>
      <c r="X22" s="474" t="s">
        <v>93</v>
      </c>
    </row>
    <row r="23" spans="2:24" x14ac:dyDescent="0.25">
      <c r="P23" s="270"/>
      <c r="R23" s="456"/>
      <c r="S23" s="103"/>
      <c r="T23" s="103"/>
      <c r="U23" s="103"/>
      <c r="V23" s="103"/>
      <c r="W23" s="103"/>
      <c r="X23" s="457"/>
    </row>
    <row r="24" spans="2:24" s="277" customFormat="1" ht="26.25" x14ac:dyDescent="0.2">
      <c r="B24" s="499" t="s">
        <v>94</v>
      </c>
      <c r="C24" s="500"/>
      <c r="D24" s="500"/>
      <c r="E24" s="500"/>
      <c r="F24" s="500"/>
      <c r="G24" s="500"/>
      <c r="H24" s="500"/>
      <c r="I24" s="500"/>
      <c r="J24" s="500"/>
      <c r="K24" s="500"/>
      <c r="L24" s="502"/>
      <c r="M24" s="500"/>
      <c r="N24" s="500"/>
      <c r="O24" s="500"/>
      <c r="P24" s="501"/>
      <c r="Q24" s="275"/>
      <c r="R24" s="458"/>
      <c r="S24" s="276"/>
      <c r="T24" s="276"/>
      <c r="U24" s="276"/>
      <c r="V24" s="276"/>
      <c r="W24" s="276"/>
      <c r="X24" s="459"/>
    </row>
    <row r="25" spans="2:24" s="256" customFormat="1" ht="26.25" x14ac:dyDescent="0.2">
      <c r="B25" s="570" t="s">
        <v>95</v>
      </c>
      <c r="C25" s="571"/>
      <c r="D25" s="571"/>
      <c r="E25" s="571"/>
      <c r="F25" s="571"/>
      <c r="G25" s="571"/>
      <c r="H25" s="571"/>
      <c r="I25" s="571"/>
      <c r="J25" s="571"/>
      <c r="K25" s="571"/>
      <c r="L25" s="571"/>
      <c r="M25" s="571"/>
      <c r="N25" s="571"/>
      <c r="O25" s="571"/>
      <c r="P25" s="572"/>
      <c r="Q25" s="274"/>
      <c r="R25" s="456"/>
      <c r="S25" s="103"/>
      <c r="T25" s="103"/>
      <c r="U25" s="103"/>
      <c r="V25" s="103"/>
      <c r="W25" s="103"/>
      <c r="X25" s="457"/>
    </row>
    <row r="26" spans="2:24" s="256" customFormat="1" x14ac:dyDescent="0.2">
      <c r="B26" s="360">
        <v>1</v>
      </c>
      <c r="C26" s="324" t="s">
        <v>96</v>
      </c>
      <c r="D26" s="376"/>
      <c r="E26" s="376"/>
      <c r="F26" s="376"/>
      <c r="G26" s="376"/>
      <c r="H26" s="376"/>
      <c r="I26" s="376"/>
      <c r="J26" s="376">
        <v>0</v>
      </c>
      <c r="K26" s="346">
        <f t="shared" ref="K26:K38" si="0">(D26*F26*G26)+(I26*J26)</f>
        <v>0</v>
      </c>
      <c r="L26" s="503"/>
      <c r="M26" s="376">
        <v>0</v>
      </c>
      <c r="N26" s="364" t="str">
        <f>IF($K26&lt;=0,"",$K26+($K26*$L26)+($K26*$M26))</f>
        <v/>
      </c>
      <c r="O26" s="433">
        <f>G26*(1+M26+L26)</f>
        <v>0</v>
      </c>
      <c r="P26" s="365" t="str">
        <f>IF($O26&lt;=0,"",$O26*$P$2)</f>
        <v/>
      </c>
      <c r="Q26" s="274"/>
      <c r="R26" s="456" t="s">
        <v>97</v>
      </c>
      <c r="S26" s="103">
        <f t="shared" ref="S26:S34" si="1">IF(R26="x",$G26," ")</f>
        <v>0</v>
      </c>
      <c r="T26" s="103"/>
      <c r="U26" s="103" t="s">
        <v>97</v>
      </c>
      <c r="V26" s="103">
        <f t="shared" ref="V26:V38" si="2">IF(U26="x",$K26," ")</f>
        <v>0</v>
      </c>
      <c r="W26" s="103"/>
      <c r="X26" s="457" t="str">
        <f t="shared" ref="X26:X38" si="3">IF(W26="x",$K26," ")</f>
        <v xml:space="preserve"> </v>
      </c>
    </row>
    <row r="27" spans="2:24" s="256" customFormat="1" x14ac:dyDescent="0.2">
      <c r="B27" s="360">
        <v>2</v>
      </c>
      <c r="C27" s="324" t="s">
        <v>749</v>
      </c>
      <c r="D27" s="376"/>
      <c r="E27" s="376"/>
      <c r="F27" s="376"/>
      <c r="G27" s="376"/>
      <c r="H27" s="376"/>
      <c r="I27" s="376"/>
      <c r="J27" s="376">
        <v>0</v>
      </c>
      <c r="K27" s="346">
        <f t="shared" si="0"/>
        <v>0</v>
      </c>
      <c r="L27" s="503"/>
      <c r="M27" s="376">
        <v>0</v>
      </c>
      <c r="N27" s="364" t="str">
        <f t="shared" ref="N27:N38" si="4">IF($K27&lt;=0,"",$K27+($K27*$L27)+($K27*$M27))</f>
        <v/>
      </c>
      <c r="O27" s="365">
        <f t="shared" ref="O27:O38" si="5">G27*(1+M27+L27)</f>
        <v>0</v>
      </c>
      <c r="P27" s="365" t="str">
        <f t="shared" ref="P27:P38" si="6">IF($O27&lt;=0,"",$O27*$P$2)</f>
        <v/>
      </c>
      <c r="Q27" s="274"/>
      <c r="R27" s="456"/>
      <c r="S27" s="103" t="str">
        <f t="shared" si="1"/>
        <v xml:space="preserve"> </v>
      </c>
      <c r="T27" s="103"/>
      <c r="U27" s="103"/>
      <c r="V27" s="103" t="str">
        <f t="shared" si="2"/>
        <v xml:space="preserve"> </v>
      </c>
      <c r="W27" s="103"/>
      <c r="X27" s="457" t="str">
        <f t="shared" si="3"/>
        <v xml:space="preserve"> </v>
      </c>
    </row>
    <row r="28" spans="2:24" s="256" customFormat="1" x14ac:dyDescent="0.2">
      <c r="B28" s="360">
        <v>3</v>
      </c>
      <c r="C28" s="324" t="s">
        <v>98</v>
      </c>
      <c r="D28" s="376"/>
      <c r="E28" s="376"/>
      <c r="F28" s="376"/>
      <c r="G28" s="376"/>
      <c r="H28" s="376"/>
      <c r="I28" s="376"/>
      <c r="J28" s="376">
        <v>0</v>
      </c>
      <c r="K28" s="346">
        <f t="shared" si="0"/>
        <v>0</v>
      </c>
      <c r="L28" s="503"/>
      <c r="M28" s="376">
        <v>0</v>
      </c>
      <c r="N28" s="364" t="str">
        <f t="shared" si="4"/>
        <v/>
      </c>
      <c r="O28" s="365">
        <f t="shared" si="5"/>
        <v>0</v>
      </c>
      <c r="P28" s="365" t="str">
        <f t="shared" si="6"/>
        <v/>
      </c>
      <c r="Q28" s="274"/>
      <c r="R28" s="456"/>
      <c r="S28" s="103" t="str">
        <f t="shared" si="1"/>
        <v xml:space="preserve"> </v>
      </c>
      <c r="T28" s="103"/>
      <c r="U28" s="103"/>
      <c r="V28" s="103" t="str">
        <f t="shared" si="2"/>
        <v xml:space="preserve"> </v>
      </c>
      <c r="W28" s="103" t="s">
        <v>97</v>
      </c>
      <c r="X28" s="457">
        <f t="shared" si="3"/>
        <v>0</v>
      </c>
    </row>
    <row r="29" spans="2:24" s="256" customFormat="1" x14ac:dyDescent="0.2">
      <c r="B29" s="360">
        <v>4</v>
      </c>
      <c r="C29" s="324" t="s">
        <v>99</v>
      </c>
      <c r="D29" s="376"/>
      <c r="E29" s="376"/>
      <c r="F29" s="376"/>
      <c r="G29" s="376"/>
      <c r="H29" s="376"/>
      <c r="I29" s="376"/>
      <c r="J29" s="376">
        <v>0</v>
      </c>
      <c r="K29" s="346">
        <f t="shared" si="0"/>
        <v>0</v>
      </c>
      <c r="L29" s="503"/>
      <c r="M29" s="376">
        <v>0</v>
      </c>
      <c r="N29" s="364" t="str">
        <f t="shared" si="4"/>
        <v/>
      </c>
      <c r="O29" s="365">
        <f t="shared" si="5"/>
        <v>0</v>
      </c>
      <c r="P29" s="365" t="str">
        <f t="shared" si="6"/>
        <v/>
      </c>
      <c r="Q29" s="274"/>
      <c r="R29" s="456"/>
      <c r="S29" s="103" t="str">
        <f t="shared" si="1"/>
        <v xml:space="preserve"> </v>
      </c>
      <c r="T29" s="103"/>
      <c r="U29" s="103"/>
      <c r="V29" s="103" t="str">
        <f t="shared" si="2"/>
        <v xml:space="preserve"> </v>
      </c>
      <c r="W29" s="103"/>
      <c r="X29" s="457" t="str">
        <f t="shared" si="3"/>
        <v xml:space="preserve"> </v>
      </c>
    </row>
    <row r="30" spans="2:24" s="256" customFormat="1" x14ac:dyDescent="0.2">
      <c r="B30" s="360">
        <v>5</v>
      </c>
      <c r="C30" s="324" t="s">
        <v>710</v>
      </c>
      <c r="D30" s="376"/>
      <c r="E30" s="376"/>
      <c r="F30" s="376"/>
      <c r="G30" s="376"/>
      <c r="H30" s="376"/>
      <c r="I30" s="376"/>
      <c r="J30" s="376">
        <v>0</v>
      </c>
      <c r="K30" s="346">
        <f t="shared" si="0"/>
        <v>0</v>
      </c>
      <c r="L30" s="503"/>
      <c r="M30" s="376">
        <v>0</v>
      </c>
      <c r="N30" s="364" t="str">
        <f t="shared" si="4"/>
        <v/>
      </c>
      <c r="O30" s="365">
        <f t="shared" si="5"/>
        <v>0</v>
      </c>
      <c r="P30" s="365" t="str">
        <f t="shared" si="6"/>
        <v/>
      </c>
      <c r="Q30" s="274"/>
      <c r="R30" s="456"/>
      <c r="S30" s="103" t="str">
        <f t="shared" si="1"/>
        <v xml:space="preserve"> </v>
      </c>
      <c r="T30" s="103"/>
      <c r="U30" s="103" t="s">
        <v>97</v>
      </c>
      <c r="V30" s="103">
        <f t="shared" si="2"/>
        <v>0</v>
      </c>
      <c r="W30" s="103"/>
      <c r="X30" s="457" t="str">
        <f t="shared" si="3"/>
        <v xml:space="preserve"> </v>
      </c>
    </row>
    <row r="31" spans="2:24" s="256" customFormat="1" x14ac:dyDescent="0.2">
      <c r="B31" s="360">
        <v>6</v>
      </c>
      <c r="C31" s="324" t="s">
        <v>711</v>
      </c>
      <c r="D31" s="376"/>
      <c r="E31" s="376"/>
      <c r="F31" s="376"/>
      <c r="G31" s="376"/>
      <c r="H31" s="376"/>
      <c r="I31" s="376"/>
      <c r="J31" s="376">
        <v>0</v>
      </c>
      <c r="K31" s="346">
        <f t="shared" si="0"/>
        <v>0</v>
      </c>
      <c r="L31" s="503"/>
      <c r="M31" s="376">
        <v>0</v>
      </c>
      <c r="N31" s="364" t="str">
        <f t="shared" si="4"/>
        <v/>
      </c>
      <c r="O31" s="365">
        <f t="shared" si="5"/>
        <v>0</v>
      </c>
      <c r="P31" s="365" t="str">
        <f t="shared" si="6"/>
        <v/>
      </c>
      <c r="Q31" s="274"/>
      <c r="R31" s="456"/>
      <c r="S31" s="103" t="str">
        <f t="shared" si="1"/>
        <v xml:space="preserve"> </v>
      </c>
      <c r="T31" s="103"/>
      <c r="U31" s="103"/>
      <c r="V31" s="103" t="str">
        <f t="shared" si="2"/>
        <v xml:space="preserve"> </v>
      </c>
      <c r="W31" s="103" t="s">
        <v>97</v>
      </c>
      <c r="X31" s="457">
        <f t="shared" si="3"/>
        <v>0</v>
      </c>
    </row>
    <row r="32" spans="2:24" s="256" customFormat="1" x14ac:dyDescent="0.2">
      <c r="B32" s="360">
        <v>7</v>
      </c>
      <c r="C32" s="324" t="s">
        <v>712</v>
      </c>
      <c r="D32" s="376"/>
      <c r="E32" s="376"/>
      <c r="F32" s="376"/>
      <c r="G32" s="376"/>
      <c r="H32" s="376"/>
      <c r="I32" s="376"/>
      <c r="J32" s="376">
        <v>0</v>
      </c>
      <c r="K32" s="346">
        <f t="shared" si="0"/>
        <v>0</v>
      </c>
      <c r="L32" s="503"/>
      <c r="M32" s="376">
        <v>0</v>
      </c>
      <c r="N32" s="364" t="str">
        <f t="shared" si="4"/>
        <v/>
      </c>
      <c r="O32" s="365">
        <f t="shared" si="5"/>
        <v>0</v>
      </c>
      <c r="P32" s="365" t="str">
        <f t="shared" si="6"/>
        <v/>
      </c>
      <c r="Q32" s="274"/>
      <c r="R32" s="456"/>
      <c r="S32" s="103" t="str">
        <f t="shared" si="1"/>
        <v xml:space="preserve"> </v>
      </c>
      <c r="T32" s="103"/>
      <c r="U32" s="103"/>
      <c r="V32" s="103" t="str">
        <f t="shared" si="2"/>
        <v xml:space="preserve"> </v>
      </c>
      <c r="W32" s="103"/>
      <c r="X32" s="457" t="str">
        <f t="shared" si="3"/>
        <v xml:space="preserve"> </v>
      </c>
    </row>
    <row r="33" spans="2:24" s="256" customFormat="1" x14ac:dyDescent="0.2">
      <c r="B33" s="360">
        <v>8</v>
      </c>
      <c r="C33" s="324" t="s">
        <v>100</v>
      </c>
      <c r="D33" s="376"/>
      <c r="E33" s="376"/>
      <c r="F33" s="376"/>
      <c r="G33" s="376"/>
      <c r="H33" s="376"/>
      <c r="I33" s="376"/>
      <c r="J33" s="376">
        <v>0</v>
      </c>
      <c r="K33" s="346">
        <f t="shared" si="0"/>
        <v>0</v>
      </c>
      <c r="L33" s="503"/>
      <c r="M33" s="376">
        <v>0</v>
      </c>
      <c r="N33" s="364" t="str">
        <f t="shared" si="4"/>
        <v/>
      </c>
      <c r="O33" s="365">
        <f t="shared" si="5"/>
        <v>0</v>
      </c>
      <c r="P33" s="365" t="str">
        <f t="shared" si="6"/>
        <v/>
      </c>
      <c r="Q33" s="274"/>
      <c r="R33" s="456"/>
      <c r="S33" s="103" t="str">
        <f t="shared" si="1"/>
        <v xml:space="preserve"> </v>
      </c>
      <c r="T33" s="103"/>
      <c r="U33" s="103"/>
      <c r="V33" s="103" t="str">
        <f t="shared" si="2"/>
        <v xml:space="preserve"> </v>
      </c>
      <c r="W33" s="103"/>
      <c r="X33" s="457" t="str">
        <f t="shared" si="3"/>
        <v xml:space="preserve"> </v>
      </c>
    </row>
    <row r="34" spans="2:24" s="256" customFormat="1" x14ac:dyDescent="0.2">
      <c r="B34" s="360">
        <v>9</v>
      </c>
      <c r="C34" s="363"/>
      <c r="D34" s="376"/>
      <c r="E34" s="376"/>
      <c r="F34" s="376"/>
      <c r="G34" s="376"/>
      <c r="H34" s="376"/>
      <c r="I34" s="376"/>
      <c r="J34" s="376">
        <v>0</v>
      </c>
      <c r="K34" s="346">
        <f t="shared" si="0"/>
        <v>0</v>
      </c>
      <c r="L34" s="503">
        <f t="shared" ref="L30:L38" si="7">$L$24</f>
        <v>0</v>
      </c>
      <c r="M34" s="376">
        <v>0</v>
      </c>
      <c r="N34" s="364" t="str">
        <f t="shared" si="4"/>
        <v/>
      </c>
      <c r="O34" s="365">
        <f t="shared" si="5"/>
        <v>0</v>
      </c>
      <c r="P34" s="365" t="str">
        <f t="shared" si="6"/>
        <v/>
      </c>
      <c r="Q34" s="274"/>
      <c r="R34" s="456"/>
      <c r="S34" s="103" t="str">
        <f t="shared" si="1"/>
        <v xml:space="preserve"> </v>
      </c>
      <c r="T34" s="103"/>
      <c r="U34" s="103"/>
      <c r="V34" s="103" t="str">
        <f t="shared" si="2"/>
        <v xml:space="preserve"> </v>
      </c>
      <c r="W34" s="103"/>
      <c r="X34" s="457" t="str">
        <f t="shared" si="3"/>
        <v xml:space="preserve"> </v>
      </c>
    </row>
    <row r="35" spans="2:24" s="256" customFormat="1" x14ac:dyDescent="0.2">
      <c r="B35" s="360">
        <v>10</v>
      </c>
      <c r="C35" s="363"/>
      <c r="D35" s="376"/>
      <c r="E35" s="376"/>
      <c r="F35" s="376"/>
      <c r="G35" s="376"/>
      <c r="H35" s="376"/>
      <c r="I35" s="376"/>
      <c r="J35" s="376">
        <v>0</v>
      </c>
      <c r="K35" s="346">
        <f t="shared" si="0"/>
        <v>0</v>
      </c>
      <c r="L35" s="503">
        <f t="shared" si="7"/>
        <v>0</v>
      </c>
      <c r="M35" s="376">
        <v>0</v>
      </c>
      <c r="N35" s="364" t="str">
        <f t="shared" si="4"/>
        <v/>
      </c>
      <c r="O35" s="365">
        <f t="shared" si="5"/>
        <v>0</v>
      </c>
      <c r="P35" s="365" t="str">
        <f t="shared" si="6"/>
        <v/>
      </c>
      <c r="Q35" s="274"/>
      <c r="R35" s="456"/>
      <c r="S35" s="103"/>
      <c r="T35" s="103"/>
      <c r="U35" s="103"/>
      <c r="V35" s="103" t="str">
        <f t="shared" si="2"/>
        <v xml:space="preserve"> </v>
      </c>
      <c r="W35" s="103"/>
      <c r="X35" s="457" t="str">
        <f t="shared" si="3"/>
        <v xml:space="preserve"> </v>
      </c>
    </row>
    <row r="36" spans="2:24" s="256" customFormat="1" x14ac:dyDescent="0.2">
      <c r="B36" s="360">
        <v>11</v>
      </c>
      <c r="C36" s="363"/>
      <c r="D36" s="376"/>
      <c r="E36" s="376"/>
      <c r="F36" s="376"/>
      <c r="G36" s="376"/>
      <c r="H36" s="376"/>
      <c r="I36" s="376"/>
      <c r="J36" s="376">
        <v>0</v>
      </c>
      <c r="K36" s="346">
        <f t="shared" si="0"/>
        <v>0</v>
      </c>
      <c r="L36" s="503">
        <f t="shared" si="7"/>
        <v>0</v>
      </c>
      <c r="M36" s="376">
        <v>0</v>
      </c>
      <c r="N36" s="364" t="str">
        <f t="shared" si="4"/>
        <v/>
      </c>
      <c r="O36" s="365">
        <f t="shared" si="5"/>
        <v>0</v>
      </c>
      <c r="P36" s="365" t="str">
        <f t="shared" si="6"/>
        <v/>
      </c>
      <c r="Q36" s="274"/>
      <c r="R36" s="456"/>
      <c r="S36" s="103"/>
      <c r="T36" s="103"/>
      <c r="U36" s="103"/>
      <c r="V36" s="103" t="str">
        <f t="shared" si="2"/>
        <v xml:space="preserve"> </v>
      </c>
      <c r="W36" s="103"/>
      <c r="X36" s="457" t="str">
        <f t="shared" si="3"/>
        <v xml:space="preserve"> </v>
      </c>
    </row>
    <row r="37" spans="2:24" s="256" customFormat="1" x14ac:dyDescent="0.2">
      <c r="B37" s="360">
        <v>12</v>
      </c>
      <c r="C37" s="363"/>
      <c r="D37" s="376">
        <v>0</v>
      </c>
      <c r="E37" s="376">
        <v>0</v>
      </c>
      <c r="F37" s="376">
        <v>0</v>
      </c>
      <c r="G37" s="376">
        <v>0</v>
      </c>
      <c r="H37" s="376">
        <v>0</v>
      </c>
      <c r="I37" s="376">
        <v>0</v>
      </c>
      <c r="J37" s="376">
        <v>0</v>
      </c>
      <c r="K37" s="346">
        <f t="shared" si="0"/>
        <v>0</v>
      </c>
      <c r="L37" s="503">
        <f t="shared" si="7"/>
        <v>0</v>
      </c>
      <c r="M37" s="376">
        <v>0</v>
      </c>
      <c r="N37" s="364" t="str">
        <f t="shared" si="4"/>
        <v/>
      </c>
      <c r="O37" s="365">
        <f t="shared" si="5"/>
        <v>0</v>
      </c>
      <c r="P37" s="365" t="str">
        <f t="shared" si="6"/>
        <v/>
      </c>
      <c r="Q37" s="274"/>
      <c r="R37" s="456"/>
      <c r="S37" s="103"/>
      <c r="T37" s="103"/>
      <c r="U37" s="103"/>
      <c r="V37" s="103" t="str">
        <f t="shared" si="2"/>
        <v xml:space="preserve"> </v>
      </c>
      <c r="W37" s="103"/>
      <c r="X37" s="457" t="str">
        <f t="shared" si="3"/>
        <v xml:space="preserve"> </v>
      </c>
    </row>
    <row r="38" spans="2:24" s="256" customFormat="1" x14ac:dyDescent="0.2">
      <c r="B38" s="360">
        <v>13</v>
      </c>
      <c r="C38" s="363"/>
      <c r="D38" s="376">
        <v>0</v>
      </c>
      <c r="E38" s="376">
        <v>0</v>
      </c>
      <c r="F38" s="376">
        <v>0</v>
      </c>
      <c r="G38" s="376">
        <v>0</v>
      </c>
      <c r="H38" s="376">
        <v>0</v>
      </c>
      <c r="I38" s="376">
        <v>0</v>
      </c>
      <c r="J38" s="376">
        <v>0</v>
      </c>
      <c r="K38" s="346">
        <f t="shared" si="0"/>
        <v>0</v>
      </c>
      <c r="L38" s="503">
        <f t="shared" si="7"/>
        <v>0</v>
      </c>
      <c r="M38" s="376">
        <v>0</v>
      </c>
      <c r="N38" s="364" t="str">
        <f t="shared" si="4"/>
        <v/>
      </c>
      <c r="O38" s="365">
        <f t="shared" si="5"/>
        <v>0</v>
      </c>
      <c r="P38" s="365" t="str">
        <f t="shared" si="6"/>
        <v/>
      </c>
      <c r="Q38" s="274"/>
      <c r="R38" s="456"/>
      <c r="S38" s="103" t="str">
        <f>IF(R38="x",$G38," ")</f>
        <v xml:space="preserve"> </v>
      </c>
      <c r="T38" s="103"/>
      <c r="U38" s="103"/>
      <c r="V38" s="103" t="str">
        <f t="shared" si="2"/>
        <v xml:space="preserve"> </v>
      </c>
      <c r="W38" s="103"/>
      <c r="X38" s="457" t="str">
        <f t="shared" si="3"/>
        <v xml:space="preserve"> </v>
      </c>
    </row>
    <row r="39" spans="2:24" s="256" customFormat="1" x14ac:dyDescent="0.2">
      <c r="B39" s="380"/>
      <c r="C39" s="361" t="s">
        <v>101</v>
      </c>
      <c r="D39" s="381"/>
      <c r="E39" s="382"/>
      <c r="F39" s="383"/>
      <c r="G39" s="384"/>
      <c r="H39" s="384"/>
      <c r="I39" s="384"/>
      <c r="J39" s="385"/>
      <c r="K39" s="364">
        <f>(SUBTOTAL(9,K26:K38))</f>
        <v>0</v>
      </c>
      <c r="L39" s="386"/>
      <c r="M39" s="387"/>
      <c r="N39" s="364">
        <f>(SUBTOTAL(9,N26:N38))</f>
        <v>0</v>
      </c>
      <c r="O39" s="387"/>
      <c r="P39" s="414"/>
      <c r="Q39" s="274"/>
      <c r="R39" s="456"/>
      <c r="S39" s="287">
        <f>(SUBTOTAL(9,S26:S38))</f>
        <v>0</v>
      </c>
      <c r="T39" s="103"/>
      <c r="U39" s="103"/>
      <c r="V39" s="287">
        <f>(SUBTOTAL(9,V26:V38))</f>
        <v>0</v>
      </c>
      <c r="W39" s="103"/>
      <c r="X39" s="460">
        <f>(SUBTOTAL(9,X26:X38))</f>
        <v>0</v>
      </c>
    </row>
    <row r="40" spans="2:24" s="256" customFormat="1" x14ac:dyDescent="0.2">
      <c r="B40" s="389"/>
      <c r="C40" s="361" t="s">
        <v>102</v>
      </c>
      <c r="D40" s="378">
        <f>SUMPRODUCT(I26:I38,J26:J38)</f>
        <v>0</v>
      </c>
      <c r="E40" s="378"/>
      <c r="F40" s="565" t="s">
        <v>103</v>
      </c>
      <c r="G40" s="566"/>
      <c r="H40" s="567"/>
      <c r="I40" s="346">
        <f>SUMPRODUCT(I26:I38,J26:J38) + SUMPRODUCT(I26:I38,J26:J38,L26:L38) + SUMPRODUCT(I26:I38,J26:J38,M26:M38)</f>
        <v>0</v>
      </c>
      <c r="J40" s="378"/>
      <c r="K40" s="415"/>
      <c r="L40" s="282"/>
      <c r="M40" s="288"/>
      <c r="N40" s="288"/>
      <c r="O40" s="288"/>
      <c r="P40" s="416"/>
      <c r="Q40" s="274"/>
      <c r="R40" s="456"/>
      <c r="S40" s="145"/>
      <c r="T40" s="103"/>
      <c r="U40" s="103"/>
      <c r="V40" s="145"/>
      <c r="W40" s="103"/>
      <c r="X40" s="461"/>
    </row>
    <row r="41" spans="2:24" s="256" customFormat="1" x14ac:dyDescent="0.2">
      <c r="B41" s="389"/>
      <c r="C41" s="361" t="s">
        <v>104</v>
      </c>
      <c r="D41" s="378">
        <f>SUMPRODUCT(K26:K38,L26:L38)</f>
        <v>0</v>
      </c>
      <c r="E41" s="378"/>
      <c r="F41" s="290"/>
      <c r="G41" s="291"/>
      <c r="H41" s="291"/>
      <c r="I41" s="291"/>
      <c r="J41" s="291"/>
      <c r="K41" s="288"/>
      <c r="L41" s="282"/>
      <c r="M41" s="288"/>
      <c r="N41" s="417"/>
      <c r="O41" s="288"/>
      <c r="P41" s="416"/>
      <c r="Q41" s="274"/>
      <c r="R41" s="456"/>
      <c r="S41" s="145"/>
      <c r="T41" s="103"/>
      <c r="U41" s="103"/>
      <c r="V41" s="145"/>
      <c r="W41" s="103"/>
      <c r="X41" s="461"/>
    </row>
    <row r="42" spans="2:24" x14ac:dyDescent="0.25">
      <c r="B42" s="411"/>
      <c r="C42" s="298"/>
      <c r="D42" s="267"/>
      <c r="E42" s="267"/>
      <c r="F42" s="267"/>
      <c r="G42" s="267"/>
      <c r="H42" s="267"/>
      <c r="I42" s="267"/>
      <c r="J42" s="267"/>
      <c r="K42" s="412"/>
      <c r="L42" s="412"/>
      <c r="M42" s="412"/>
      <c r="N42" s="412"/>
      <c r="O42" s="412"/>
      <c r="P42" s="418"/>
      <c r="R42" s="456"/>
      <c r="S42" s="103"/>
      <c r="T42" s="103"/>
      <c r="U42" s="103"/>
      <c r="V42" s="103"/>
      <c r="W42" s="103"/>
      <c r="X42" s="457"/>
    </row>
    <row r="43" spans="2:24" s="256" customFormat="1" ht="26.25" x14ac:dyDescent="0.2">
      <c r="B43" s="570" t="s">
        <v>105</v>
      </c>
      <c r="C43" s="571"/>
      <c r="D43" s="571"/>
      <c r="E43" s="571"/>
      <c r="F43" s="571"/>
      <c r="G43" s="571"/>
      <c r="H43" s="571"/>
      <c r="I43" s="571"/>
      <c r="J43" s="571"/>
      <c r="K43" s="571"/>
      <c r="L43" s="571"/>
      <c r="M43" s="571"/>
      <c r="N43" s="571"/>
      <c r="O43" s="571"/>
      <c r="P43" s="572"/>
      <c r="Q43" s="274"/>
      <c r="R43" s="456"/>
      <c r="S43" s="145"/>
      <c r="T43" s="103"/>
      <c r="U43" s="103"/>
      <c r="V43" s="145"/>
      <c r="W43" s="103"/>
      <c r="X43" s="461"/>
    </row>
    <row r="44" spans="2:24" s="256" customFormat="1" x14ac:dyDescent="0.2">
      <c r="B44" s="401">
        <v>14</v>
      </c>
      <c r="C44" s="359" t="s">
        <v>106</v>
      </c>
      <c r="D44" s="376"/>
      <c r="E44" s="376"/>
      <c r="F44" s="376"/>
      <c r="G44" s="376"/>
      <c r="H44" s="376"/>
      <c r="I44" s="376">
        <v>0</v>
      </c>
      <c r="J44" s="376">
        <v>0</v>
      </c>
      <c r="K44" s="419">
        <f t="shared" ref="K44:K49" si="8">(D44*F44*G44)+(I44*J44)</f>
        <v>0</v>
      </c>
      <c r="L44" s="503"/>
      <c r="M44" s="376">
        <v>0</v>
      </c>
      <c r="N44" s="364" t="str">
        <f t="shared" ref="N44:N49" si="9">IF($K44&lt;=0,"",$K44+($K44*$L44)+($K44*$M44))</f>
        <v/>
      </c>
      <c r="O44" s="433">
        <f t="shared" ref="O44:O49" si="10">G44*(1+M44+L44)</f>
        <v>0</v>
      </c>
      <c r="P44" s="365" t="str">
        <f>IF($O44&lt;=0,"",$O44*$P$2)</f>
        <v/>
      </c>
      <c r="Q44" s="274"/>
      <c r="R44" s="456"/>
      <c r="S44" s="103" t="str">
        <f t="shared" ref="S44:S49" si="11">IF(R44="x",$G44," ")</f>
        <v xml:space="preserve"> </v>
      </c>
      <c r="T44" s="103"/>
      <c r="U44" s="103"/>
      <c r="V44" s="103" t="str">
        <f t="shared" ref="V44:V49" si="12">IF(U44="x",$K44," ")</f>
        <v xml:space="preserve"> </v>
      </c>
      <c r="W44" s="103"/>
      <c r="X44" s="457" t="str">
        <f t="shared" ref="X44:X49" si="13">IF(W44="x",$K44," ")</f>
        <v xml:space="preserve"> </v>
      </c>
    </row>
    <row r="45" spans="2:24" s="256" customFormat="1" x14ac:dyDescent="0.2">
      <c r="B45" s="401">
        <v>15</v>
      </c>
      <c r="C45" s="324" t="s">
        <v>107</v>
      </c>
      <c r="D45" s="376"/>
      <c r="E45" s="376"/>
      <c r="F45" s="376"/>
      <c r="G45" s="376"/>
      <c r="H45" s="376"/>
      <c r="I45" s="376">
        <v>0</v>
      </c>
      <c r="J45" s="376">
        <v>0</v>
      </c>
      <c r="K45" s="420">
        <f t="shared" si="8"/>
        <v>0</v>
      </c>
      <c r="L45" s="503"/>
      <c r="M45" s="376">
        <v>0</v>
      </c>
      <c r="N45" s="364" t="str">
        <f t="shared" si="9"/>
        <v/>
      </c>
      <c r="O45" s="433">
        <f t="shared" si="10"/>
        <v>0</v>
      </c>
      <c r="P45" s="365" t="str">
        <f t="shared" ref="P45:P49" si="14">IF($O45&lt;=0,"",$O45*$P$2)</f>
        <v/>
      </c>
      <c r="Q45" s="274"/>
      <c r="R45" s="456"/>
      <c r="S45" s="103" t="str">
        <f t="shared" si="11"/>
        <v xml:space="preserve"> </v>
      </c>
      <c r="T45" s="103"/>
      <c r="U45" s="103"/>
      <c r="V45" s="103" t="str">
        <f t="shared" si="12"/>
        <v xml:space="preserve"> </v>
      </c>
      <c r="W45" s="103"/>
      <c r="X45" s="457" t="str">
        <f t="shared" si="13"/>
        <v xml:space="preserve"> </v>
      </c>
    </row>
    <row r="46" spans="2:24" s="256" customFormat="1" x14ac:dyDescent="0.2">
      <c r="B46" s="401">
        <v>16</v>
      </c>
      <c r="C46" s="324" t="s">
        <v>108</v>
      </c>
      <c r="D46" s="376"/>
      <c r="E46" s="376"/>
      <c r="F46" s="376"/>
      <c r="G46" s="376"/>
      <c r="H46" s="376"/>
      <c r="I46" s="376">
        <v>0</v>
      </c>
      <c r="J46" s="376">
        <v>0</v>
      </c>
      <c r="K46" s="420">
        <f t="shared" si="8"/>
        <v>0</v>
      </c>
      <c r="L46" s="503"/>
      <c r="M46" s="376">
        <v>0</v>
      </c>
      <c r="N46" s="364" t="str">
        <f t="shared" si="9"/>
        <v/>
      </c>
      <c r="O46" s="433">
        <f t="shared" si="10"/>
        <v>0</v>
      </c>
      <c r="P46" s="365" t="str">
        <f t="shared" si="14"/>
        <v/>
      </c>
      <c r="Q46" s="274"/>
      <c r="R46" s="456"/>
      <c r="S46" s="103" t="str">
        <f t="shared" si="11"/>
        <v xml:space="preserve"> </v>
      </c>
      <c r="T46" s="103"/>
      <c r="U46" s="103"/>
      <c r="V46" s="103" t="str">
        <f t="shared" si="12"/>
        <v xml:space="preserve"> </v>
      </c>
      <c r="W46" s="103"/>
      <c r="X46" s="457" t="str">
        <f t="shared" si="13"/>
        <v xml:space="preserve"> </v>
      </c>
    </row>
    <row r="47" spans="2:24" s="256" customFormat="1" x14ac:dyDescent="0.2">
      <c r="B47" s="401">
        <v>17</v>
      </c>
      <c r="C47" s="363"/>
      <c r="D47" s="376">
        <v>0</v>
      </c>
      <c r="E47" s="376">
        <v>0</v>
      </c>
      <c r="F47" s="376">
        <v>0</v>
      </c>
      <c r="G47" s="376">
        <v>0</v>
      </c>
      <c r="H47" s="376">
        <v>0</v>
      </c>
      <c r="I47" s="376">
        <v>0</v>
      </c>
      <c r="J47" s="376">
        <v>0</v>
      </c>
      <c r="K47" s="420">
        <f t="shared" si="8"/>
        <v>0</v>
      </c>
      <c r="L47" s="503">
        <f t="shared" ref="L45:L49" si="15">$L$24</f>
        <v>0</v>
      </c>
      <c r="M47" s="376">
        <v>0</v>
      </c>
      <c r="N47" s="364" t="str">
        <f t="shared" si="9"/>
        <v/>
      </c>
      <c r="O47" s="433">
        <f t="shared" si="10"/>
        <v>0</v>
      </c>
      <c r="P47" s="365" t="str">
        <f t="shared" si="14"/>
        <v/>
      </c>
      <c r="Q47" s="274"/>
      <c r="R47" s="456"/>
      <c r="S47" s="103" t="str">
        <f t="shared" si="11"/>
        <v xml:space="preserve"> </v>
      </c>
      <c r="T47" s="103"/>
      <c r="U47" s="103"/>
      <c r="V47" s="103" t="str">
        <f t="shared" si="12"/>
        <v xml:space="preserve"> </v>
      </c>
      <c r="W47" s="103"/>
      <c r="X47" s="457" t="str">
        <f t="shared" si="13"/>
        <v xml:space="preserve"> </v>
      </c>
    </row>
    <row r="48" spans="2:24" s="256" customFormat="1" x14ac:dyDescent="0.2">
      <c r="B48" s="401">
        <v>18</v>
      </c>
      <c r="C48" s="363"/>
      <c r="D48" s="376">
        <v>0</v>
      </c>
      <c r="E48" s="376">
        <v>0</v>
      </c>
      <c r="F48" s="376">
        <v>0</v>
      </c>
      <c r="G48" s="376">
        <v>0</v>
      </c>
      <c r="H48" s="376">
        <v>0</v>
      </c>
      <c r="I48" s="376">
        <v>0</v>
      </c>
      <c r="J48" s="376">
        <v>0</v>
      </c>
      <c r="K48" s="420">
        <f t="shared" si="8"/>
        <v>0</v>
      </c>
      <c r="L48" s="503">
        <f t="shared" si="15"/>
        <v>0</v>
      </c>
      <c r="M48" s="376">
        <v>0</v>
      </c>
      <c r="N48" s="364" t="str">
        <f t="shared" si="9"/>
        <v/>
      </c>
      <c r="O48" s="433">
        <f t="shared" si="10"/>
        <v>0</v>
      </c>
      <c r="P48" s="365" t="str">
        <f t="shared" si="14"/>
        <v/>
      </c>
      <c r="Q48" s="274"/>
      <c r="R48" s="456"/>
      <c r="S48" s="103" t="str">
        <f t="shared" si="11"/>
        <v xml:space="preserve"> </v>
      </c>
      <c r="T48" s="103"/>
      <c r="U48" s="103"/>
      <c r="V48" s="103" t="str">
        <f t="shared" si="12"/>
        <v xml:space="preserve"> </v>
      </c>
      <c r="W48" s="103"/>
      <c r="X48" s="457" t="str">
        <f t="shared" si="13"/>
        <v xml:space="preserve"> </v>
      </c>
    </row>
    <row r="49" spans="2:24" s="256" customFormat="1" x14ac:dyDescent="0.2">
      <c r="B49" s="401">
        <v>19</v>
      </c>
      <c r="C49" s="363"/>
      <c r="D49" s="376">
        <v>0</v>
      </c>
      <c r="E49" s="376">
        <v>0</v>
      </c>
      <c r="F49" s="376">
        <v>0</v>
      </c>
      <c r="G49" s="376">
        <v>0</v>
      </c>
      <c r="H49" s="376">
        <v>0</v>
      </c>
      <c r="I49" s="376">
        <v>0</v>
      </c>
      <c r="J49" s="376">
        <v>0</v>
      </c>
      <c r="K49" s="421">
        <f t="shared" si="8"/>
        <v>0</v>
      </c>
      <c r="L49" s="503">
        <f t="shared" si="15"/>
        <v>0</v>
      </c>
      <c r="M49" s="376">
        <v>0</v>
      </c>
      <c r="N49" s="364" t="str">
        <f t="shared" si="9"/>
        <v/>
      </c>
      <c r="O49" s="433">
        <f t="shared" si="10"/>
        <v>0</v>
      </c>
      <c r="P49" s="365" t="str">
        <f t="shared" si="14"/>
        <v/>
      </c>
      <c r="Q49" s="274"/>
      <c r="R49" s="456"/>
      <c r="S49" s="103" t="str">
        <f t="shared" si="11"/>
        <v xml:space="preserve"> </v>
      </c>
      <c r="T49" s="103"/>
      <c r="U49" s="103"/>
      <c r="V49" s="103" t="str">
        <f t="shared" si="12"/>
        <v xml:space="preserve"> </v>
      </c>
      <c r="W49" s="103"/>
      <c r="X49" s="457" t="str">
        <f t="shared" si="13"/>
        <v xml:space="preserve"> </v>
      </c>
    </row>
    <row r="50" spans="2:24" s="256" customFormat="1" x14ac:dyDescent="0.2">
      <c r="B50" s="406"/>
      <c r="C50" s="361" t="s">
        <v>109</v>
      </c>
      <c r="D50" s="381"/>
      <c r="E50" s="382"/>
      <c r="F50" s="383"/>
      <c r="G50" s="384"/>
      <c r="H50" s="384"/>
      <c r="I50" s="384"/>
      <c r="J50" s="385"/>
      <c r="K50" s="364">
        <f>(SUBTOTAL(9,K44:K49))</f>
        <v>0</v>
      </c>
      <c r="L50" s="386"/>
      <c r="M50" s="387"/>
      <c r="N50" s="364">
        <f>(SUBTOTAL(9,N44:N49))</f>
        <v>0</v>
      </c>
      <c r="O50" s="387"/>
      <c r="P50" s="414"/>
      <c r="Q50" s="274"/>
      <c r="R50" s="456"/>
      <c r="S50" s="287">
        <f>(SUBTOTAL(9,S44:S49))</f>
        <v>0</v>
      </c>
      <c r="T50" s="103"/>
      <c r="U50" s="103"/>
      <c r="V50" s="287">
        <f>(SUBTOTAL(9,V44:V49))</f>
        <v>0</v>
      </c>
      <c r="W50" s="103"/>
      <c r="X50" s="460">
        <f>(SUBTOTAL(9,X44:X49))</f>
        <v>0</v>
      </c>
    </row>
    <row r="51" spans="2:24" s="256" customFormat="1" x14ac:dyDescent="0.2">
      <c r="B51" s="392"/>
      <c r="C51" s="361" t="s">
        <v>110</v>
      </c>
      <c r="D51" s="378">
        <f>SUMPRODUCT(I44:I49,J44:J49)</f>
        <v>0</v>
      </c>
      <c r="E51" s="378"/>
      <c r="F51" s="565" t="s">
        <v>103</v>
      </c>
      <c r="G51" s="566"/>
      <c r="H51" s="567"/>
      <c r="I51" s="346">
        <f>SUMPRODUCT(I44:I49,J44:J49) + SUMPRODUCT(I44:I49,J44:J49,L44:L49) + SUMPRODUCT(I44:I49,J44:J49,M44:M49)</f>
        <v>0</v>
      </c>
      <c r="J51" s="378"/>
      <c r="K51" s="415"/>
      <c r="L51" s="282"/>
      <c r="M51" s="288"/>
      <c r="N51" s="288"/>
      <c r="O51" s="288"/>
      <c r="P51" s="416"/>
      <c r="Q51" s="274"/>
      <c r="R51" s="456"/>
      <c r="S51" s="145"/>
      <c r="T51" s="103"/>
      <c r="U51" s="103"/>
      <c r="V51" s="145"/>
      <c r="W51" s="103"/>
      <c r="X51" s="461"/>
    </row>
    <row r="52" spans="2:24" s="256" customFormat="1" x14ac:dyDescent="0.2">
      <c r="B52" s="392"/>
      <c r="C52" s="361" t="s">
        <v>111</v>
      </c>
      <c r="D52" s="378">
        <f>SUMPRODUCT(K44:K49,L44:L49)</f>
        <v>0</v>
      </c>
      <c r="E52" s="378"/>
      <c r="F52" s="290"/>
      <c r="G52" s="291"/>
      <c r="H52" s="291"/>
      <c r="I52" s="291"/>
      <c r="J52" s="291"/>
      <c r="K52" s="288"/>
      <c r="L52" s="282"/>
      <c r="M52" s="288"/>
      <c r="N52" s="417"/>
      <c r="O52" s="288"/>
      <c r="P52" s="416"/>
      <c r="Q52" s="274"/>
      <c r="R52" s="456"/>
      <c r="S52" s="145"/>
      <c r="T52" s="103"/>
      <c r="U52" s="103"/>
      <c r="V52" s="145"/>
      <c r="W52" s="103"/>
      <c r="X52" s="461"/>
    </row>
    <row r="53" spans="2:24" x14ac:dyDescent="0.25">
      <c r="B53" s="407"/>
      <c r="C53" s="408"/>
      <c r="D53" s="409"/>
      <c r="E53" s="409"/>
      <c r="F53" s="409"/>
      <c r="G53" s="409"/>
      <c r="H53" s="409"/>
      <c r="I53" s="409"/>
      <c r="J53" s="409"/>
      <c r="K53" s="410"/>
      <c r="L53" s="410"/>
      <c r="M53" s="410"/>
      <c r="N53" s="410"/>
      <c r="O53" s="410"/>
      <c r="P53" s="422"/>
      <c r="R53" s="456"/>
      <c r="S53" s="103"/>
      <c r="T53" s="103"/>
      <c r="U53" s="103"/>
      <c r="V53" s="103"/>
      <c r="W53" s="103"/>
      <c r="X53" s="457"/>
    </row>
    <row r="54" spans="2:24" s="256" customFormat="1" x14ac:dyDescent="0.2">
      <c r="B54" s="360" t="s">
        <v>26</v>
      </c>
      <c r="C54" s="361" t="s">
        <v>112</v>
      </c>
      <c r="D54" s="381"/>
      <c r="E54" s="382"/>
      <c r="F54" s="383"/>
      <c r="G54" s="384"/>
      <c r="H54" s="384"/>
      <c r="I54" s="384"/>
      <c r="J54" s="385"/>
      <c r="K54" s="364">
        <f>K39+K50</f>
        <v>0</v>
      </c>
      <c r="L54" s="386"/>
      <c r="M54" s="387"/>
      <c r="N54" s="364">
        <f>N39+N50</f>
        <v>0</v>
      </c>
      <c r="O54" s="387"/>
      <c r="P54" s="414"/>
      <c r="Q54" s="274"/>
      <c r="R54" s="456"/>
      <c r="S54" s="287">
        <f>S39+S50</f>
        <v>0</v>
      </c>
      <c r="T54" s="103"/>
      <c r="U54" s="103"/>
      <c r="V54" s="287">
        <f>V39+V50</f>
        <v>0</v>
      </c>
      <c r="W54" s="103"/>
      <c r="X54" s="460">
        <f>X39+X50</f>
        <v>0</v>
      </c>
    </row>
    <row r="55" spans="2:24" s="256" customFormat="1" x14ac:dyDescent="0.2">
      <c r="B55" s="360"/>
      <c r="C55" s="361" t="s">
        <v>113</v>
      </c>
      <c r="D55" s="378">
        <f>D40+D51</f>
        <v>0</v>
      </c>
      <c r="E55" s="378"/>
      <c r="F55" s="565" t="s">
        <v>103</v>
      </c>
      <c r="G55" s="566"/>
      <c r="H55" s="567"/>
      <c r="I55" s="346">
        <f>I40+I51</f>
        <v>0</v>
      </c>
      <c r="J55" s="378"/>
      <c r="K55" s="415"/>
      <c r="L55" s="282"/>
      <c r="M55" s="288"/>
      <c r="N55" s="288"/>
      <c r="O55" s="288"/>
      <c r="P55" s="416"/>
      <c r="Q55" s="274"/>
      <c r="R55" s="456"/>
      <c r="S55" s="145"/>
      <c r="T55" s="103"/>
      <c r="U55" s="103"/>
      <c r="V55" s="145"/>
      <c r="W55" s="103"/>
      <c r="X55" s="461"/>
    </row>
    <row r="56" spans="2:24" s="256" customFormat="1" x14ac:dyDescent="0.2">
      <c r="B56" s="360"/>
      <c r="C56" s="361" t="s">
        <v>114</v>
      </c>
      <c r="D56" s="378">
        <f>D41+D52</f>
        <v>0</v>
      </c>
      <c r="E56" s="378"/>
      <c r="F56" s="290"/>
      <c r="G56" s="291"/>
      <c r="H56" s="291"/>
      <c r="I56" s="291"/>
      <c r="J56" s="291"/>
      <c r="K56" s="288"/>
      <c r="L56" s="282"/>
      <c r="M56" s="288"/>
      <c r="N56" s="417"/>
      <c r="O56" s="288"/>
      <c r="P56" s="416"/>
      <c r="Q56" s="274"/>
      <c r="R56" s="456"/>
      <c r="S56" s="145"/>
      <c r="T56" s="103"/>
      <c r="U56" s="103"/>
      <c r="V56" s="145"/>
      <c r="W56" s="103"/>
      <c r="X56" s="461"/>
    </row>
    <row r="57" spans="2:24" x14ac:dyDescent="0.25">
      <c r="B57" s="407"/>
      <c r="C57" s="408"/>
      <c r="D57" s="409"/>
      <c r="E57" s="409"/>
      <c r="F57" s="409"/>
      <c r="G57" s="409"/>
      <c r="H57" s="409"/>
      <c r="I57" s="409"/>
      <c r="J57" s="409"/>
      <c r="K57" s="410"/>
      <c r="L57" s="410"/>
      <c r="M57" s="410"/>
      <c r="N57" s="410"/>
      <c r="O57" s="410"/>
      <c r="P57" s="422"/>
      <c r="R57" s="456"/>
      <c r="S57" s="103"/>
      <c r="T57" s="103"/>
      <c r="U57" s="103"/>
      <c r="V57" s="103"/>
      <c r="W57" s="103"/>
      <c r="X57" s="457"/>
    </row>
    <row r="58" spans="2:24" s="256" customFormat="1" ht="26.25" x14ac:dyDescent="0.2">
      <c r="B58" s="573" t="s">
        <v>115</v>
      </c>
      <c r="C58" s="574"/>
      <c r="D58" s="574"/>
      <c r="E58" s="574"/>
      <c r="F58" s="574"/>
      <c r="G58" s="574"/>
      <c r="H58" s="574"/>
      <c r="I58" s="574"/>
      <c r="J58" s="574"/>
      <c r="K58" s="574"/>
      <c r="L58" s="574"/>
      <c r="M58" s="574"/>
      <c r="N58" s="574"/>
      <c r="O58" s="574"/>
      <c r="P58" s="575"/>
      <c r="Q58" s="274"/>
      <c r="R58" s="456"/>
      <c r="S58" s="103" t="str">
        <f>IF(R58="x",K58," ")</f>
        <v xml:space="preserve"> </v>
      </c>
      <c r="T58" s="103"/>
      <c r="U58" s="103"/>
      <c r="V58" s="103"/>
      <c r="W58" s="103"/>
      <c r="X58" s="457"/>
    </row>
    <row r="59" spans="2:24" s="256" customFormat="1" x14ac:dyDescent="0.2">
      <c r="B59" s="390">
        <v>20</v>
      </c>
      <c r="C59" s="359" t="s">
        <v>116</v>
      </c>
      <c r="D59" s="376"/>
      <c r="E59" s="376"/>
      <c r="F59" s="376"/>
      <c r="G59" s="376"/>
      <c r="H59" s="376"/>
      <c r="I59" s="376"/>
      <c r="J59" s="376"/>
      <c r="K59" s="346">
        <f t="shared" ref="K59:K73" si="16">(D59*F59*G59)+(I59*J59)</f>
        <v>0</v>
      </c>
      <c r="L59" s="503"/>
      <c r="M59" s="376"/>
      <c r="N59" s="364" t="str">
        <f t="shared" ref="N59:N73" si="17">IF($K59&lt;=0,"",$K59+($K59*$L59)+($K59*$M59))</f>
        <v/>
      </c>
      <c r="O59" s="433">
        <f t="shared" ref="O59:O73" si="18">G59*(1+M59+L59)</f>
        <v>0</v>
      </c>
      <c r="P59" s="365" t="str">
        <f>IF($O59&lt;=0,"",$O59*$P$2)</f>
        <v/>
      </c>
      <c r="Q59" s="274"/>
      <c r="R59" s="456" t="s">
        <v>97</v>
      </c>
      <c r="S59" s="103">
        <f t="shared" ref="S59:S73" si="19">IF(R59="x",$G59," ")</f>
        <v>0</v>
      </c>
      <c r="T59" s="103"/>
      <c r="U59" s="103"/>
      <c r="V59" s="103" t="str">
        <f t="shared" ref="V59:V73" si="20">IF(U59="x",$K59," ")</f>
        <v xml:space="preserve"> </v>
      </c>
      <c r="W59" s="103"/>
      <c r="X59" s="457" t="str">
        <f t="shared" ref="X59:X73" si="21">IF(W59="x",P59," ")</f>
        <v xml:space="preserve"> </v>
      </c>
    </row>
    <row r="60" spans="2:24" s="256" customFormat="1" x14ac:dyDescent="0.2">
      <c r="B60" s="390">
        <v>21</v>
      </c>
      <c r="C60" s="324" t="s">
        <v>117</v>
      </c>
      <c r="D60" s="376"/>
      <c r="E60" s="376"/>
      <c r="F60" s="376"/>
      <c r="G60" s="376"/>
      <c r="H60" s="376"/>
      <c r="I60" s="376"/>
      <c r="J60" s="376"/>
      <c r="K60" s="346">
        <f t="shared" si="16"/>
        <v>0</v>
      </c>
      <c r="L60" s="503"/>
      <c r="M60" s="376"/>
      <c r="N60" s="364" t="str">
        <f t="shared" si="17"/>
        <v/>
      </c>
      <c r="O60" s="433">
        <f t="shared" si="18"/>
        <v>0</v>
      </c>
      <c r="P60" s="365" t="str">
        <f t="shared" ref="P60:P73" si="22">IF($O60&lt;=0,"",$O60*$P$2)</f>
        <v/>
      </c>
      <c r="Q60" s="274"/>
      <c r="R60" s="456"/>
      <c r="S60" s="103" t="str">
        <f t="shared" si="19"/>
        <v xml:space="preserve"> </v>
      </c>
      <c r="T60" s="103"/>
      <c r="U60" s="103"/>
      <c r="V60" s="103" t="str">
        <f t="shared" si="20"/>
        <v xml:space="preserve"> </v>
      </c>
      <c r="W60" s="103"/>
      <c r="X60" s="457" t="str">
        <f t="shared" si="21"/>
        <v xml:space="preserve"> </v>
      </c>
    </row>
    <row r="61" spans="2:24" s="256" customFormat="1" x14ac:dyDescent="0.2">
      <c r="B61" s="390">
        <v>22</v>
      </c>
      <c r="C61" s="324" t="s">
        <v>118</v>
      </c>
      <c r="D61" s="376"/>
      <c r="E61" s="376"/>
      <c r="F61" s="376"/>
      <c r="G61" s="376"/>
      <c r="H61" s="376"/>
      <c r="I61" s="376"/>
      <c r="J61" s="376"/>
      <c r="K61" s="346">
        <f t="shared" si="16"/>
        <v>0</v>
      </c>
      <c r="L61" s="503"/>
      <c r="M61" s="376"/>
      <c r="N61" s="364" t="str">
        <f t="shared" si="17"/>
        <v/>
      </c>
      <c r="O61" s="433">
        <f t="shared" si="18"/>
        <v>0</v>
      </c>
      <c r="P61" s="365" t="str">
        <f t="shared" si="22"/>
        <v/>
      </c>
      <c r="Q61" s="274"/>
      <c r="R61" s="456"/>
      <c r="S61" s="103" t="str">
        <f t="shared" si="19"/>
        <v xml:space="preserve"> </v>
      </c>
      <c r="T61" s="103"/>
      <c r="U61" s="103"/>
      <c r="V61" s="103" t="str">
        <f t="shared" si="20"/>
        <v xml:space="preserve"> </v>
      </c>
      <c r="W61" s="103"/>
      <c r="X61" s="457" t="str">
        <f t="shared" si="21"/>
        <v xml:space="preserve"> </v>
      </c>
    </row>
    <row r="62" spans="2:24" s="256" customFormat="1" x14ac:dyDescent="0.2">
      <c r="B62" s="390">
        <v>23</v>
      </c>
      <c r="C62" s="324" t="s">
        <v>119</v>
      </c>
      <c r="D62" s="376"/>
      <c r="E62" s="376"/>
      <c r="F62" s="376"/>
      <c r="G62" s="504"/>
      <c r="H62" s="376"/>
      <c r="I62" s="376"/>
      <c r="J62" s="376"/>
      <c r="K62" s="346">
        <f t="shared" si="16"/>
        <v>0</v>
      </c>
      <c r="L62" s="503"/>
      <c r="M62" s="376"/>
      <c r="N62" s="364" t="str">
        <f t="shared" si="17"/>
        <v/>
      </c>
      <c r="O62" s="433">
        <f t="shared" si="18"/>
        <v>0</v>
      </c>
      <c r="P62" s="365" t="str">
        <f t="shared" si="22"/>
        <v/>
      </c>
      <c r="Q62" s="274"/>
      <c r="R62" s="456" t="s">
        <v>97</v>
      </c>
      <c r="S62" s="103">
        <f t="shared" si="19"/>
        <v>0</v>
      </c>
      <c r="T62" s="103"/>
      <c r="U62" s="103"/>
      <c r="V62" s="103" t="str">
        <f t="shared" si="20"/>
        <v xml:space="preserve"> </v>
      </c>
      <c r="W62" s="103"/>
      <c r="X62" s="457" t="str">
        <f t="shared" si="21"/>
        <v xml:space="preserve"> </v>
      </c>
    </row>
    <row r="63" spans="2:24" s="256" customFormat="1" x14ac:dyDescent="0.2">
      <c r="B63" s="390">
        <v>24</v>
      </c>
      <c r="C63" s="324" t="s">
        <v>120</v>
      </c>
      <c r="D63" s="376"/>
      <c r="E63" s="376"/>
      <c r="F63" s="376"/>
      <c r="G63" s="376"/>
      <c r="H63" s="376"/>
      <c r="I63" s="376"/>
      <c r="J63" s="376"/>
      <c r="K63" s="346">
        <f t="shared" si="16"/>
        <v>0</v>
      </c>
      <c r="L63" s="503"/>
      <c r="M63" s="376"/>
      <c r="N63" s="364" t="str">
        <f t="shared" si="17"/>
        <v/>
      </c>
      <c r="O63" s="433">
        <f t="shared" si="18"/>
        <v>0</v>
      </c>
      <c r="P63" s="365" t="str">
        <f t="shared" si="22"/>
        <v/>
      </c>
      <c r="Q63" s="274"/>
      <c r="R63" s="456" t="s">
        <v>97</v>
      </c>
      <c r="S63" s="103">
        <f t="shared" si="19"/>
        <v>0</v>
      </c>
      <c r="T63" s="103"/>
      <c r="U63" s="103"/>
      <c r="V63" s="103" t="str">
        <f t="shared" si="20"/>
        <v xml:space="preserve"> </v>
      </c>
      <c r="W63" s="103"/>
      <c r="X63" s="457" t="str">
        <f t="shared" si="21"/>
        <v xml:space="preserve"> </v>
      </c>
    </row>
    <row r="64" spans="2:24" s="256" customFormat="1" x14ac:dyDescent="0.2">
      <c r="B64" s="390">
        <v>25</v>
      </c>
      <c r="C64" s="324" t="s">
        <v>121</v>
      </c>
      <c r="D64" s="376"/>
      <c r="E64" s="376"/>
      <c r="F64" s="376"/>
      <c r="G64" s="376"/>
      <c r="H64" s="376"/>
      <c r="I64" s="376"/>
      <c r="J64" s="376"/>
      <c r="K64" s="346">
        <f t="shared" si="16"/>
        <v>0</v>
      </c>
      <c r="L64" s="503"/>
      <c r="M64" s="376"/>
      <c r="N64" s="364" t="str">
        <f t="shared" si="17"/>
        <v/>
      </c>
      <c r="O64" s="433">
        <f t="shared" si="18"/>
        <v>0</v>
      </c>
      <c r="P64" s="365" t="str">
        <f t="shared" si="22"/>
        <v/>
      </c>
      <c r="Q64" s="274"/>
      <c r="R64" s="456" t="s">
        <v>97</v>
      </c>
      <c r="S64" s="103">
        <f t="shared" si="19"/>
        <v>0</v>
      </c>
      <c r="T64" s="103"/>
      <c r="U64" s="103"/>
      <c r="V64" s="103" t="str">
        <f t="shared" si="20"/>
        <v xml:space="preserve"> </v>
      </c>
      <c r="W64" s="103"/>
      <c r="X64" s="457" t="str">
        <f t="shared" si="21"/>
        <v xml:space="preserve"> </v>
      </c>
    </row>
    <row r="65" spans="2:24" s="256" customFormat="1" x14ac:dyDescent="0.2">
      <c r="B65" s="390">
        <v>26</v>
      </c>
      <c r="C65" s="324" t="s">
        <v>122</v>
      </c>
      <c r="D65" s="376"/>
      <c r="E65" s="376"/>
      <c r="F65" s="376"/>
      <c r="G65" s="376"/>
      <c r="H65" s="376"/>
      <c r="I65" s="376"/>
      <c r="J65" s="376"/>
      <c r="K65" s="346">
        <f t="shared" si="16"/>
        <v>0</v>
      </c>
      <c r="L65" s="503"/>
      <c r="M65" s="376"/>
      <c r="N65" s="364" t="str">
        <f t="shared" si="17"/>
        <v/>
      </c>
      <c r="O65" s="433">
        <f t="shared" si="18"/>
        <v>0</v>
      </c>
      <c r="P65" s="365" t="str">
        <f t="shared" si="22"/>
        <v/>
      </c>
      <c r="Q65" s="274"/>
      <c r="R65" s="456" t="s">
        <v>97</v>
      </c>
      <c r="S65" s="103">
        <f t="shared" si="19"/>
        <v>0</v>
      </c>
      <c r="T65" s="103"/>
      <c r="U65" s="103"/>
      <c r="V65" s="103" t="str">
        <f t="shared" si="20"/>
        <v xml:space="preserve"> </v>
      </c>
      <c r="W65" s="103"/>
      <c r="X65" s="457" t="str">
        <f t="shared" si="21"/>
        <v xml:space="preserve"> </v>
      </c>
    </row>
    <row r="66" spans="2:24" s="256" customFormat="1" x14ac:dyDescent="0.2">
      <c r="B66" s="390">
        <v>27</v>
      </c>
      <c r="C66" s="324" t="s">
        <v>123</v>
      </c>
      <c r="D66" s="376"/>
      <c r="E66" s="376"/>
      <c r="F66" s="376"/>
      <c r="G66" s="376"/>
      <c r="H66" s="376"/>
      <c r="I66" s="376"/>
      <c r="J66" s="376"/>
      <c r="K66" s="346">
        <f t="shared" si="16"/>
        <v>0</v>
      </c>
      <c r="L66" s="503"/>
      <c r="M66" s="376"/>
      <c r="N66" s="364" t="str">
        <f t="shared" si="17"/>
        <v/>
      </c>
      <c r="O66" s="433">
        <f t="shared" si="18"/>
        <v>0</v>
      </c>
      <c r="P66" s="365" t="str">
        <f t="shared" si="22"/>
        <v/>
      </c>
      <c r="Q66" s="274"/>
      <c r="R66" s="456" t="s">
        <v>97</v>
      </c>
      <c r="S66" s="103">
        <f t="shared" si="19"/>
        <v>0</v>
      </c>
      <c r="T66" s="103"/>
      <c r="U66" s="103"/>
      <c r="V66" s="103" t="str">
        <f t="shared" si="20"/>
        <v xml:space="preserve"> </v>
      </c>
      <c r="W66" s="103"/>
      <c r="X66" s="457" t="str">
        <f t="shared" si="21"/>
        <v xml:space="preserve"> </v>
      </c>
    </row>
    <row r="67" spans="2:24" s="256" customFormat="1" x14ac:dyDescent="0.2">
      <c r="B67" s="390">
        <v>28</v>
      </c>
      <c r="C67" s="324" t="s">
        <v>124</v>
      </c>
      <c r="D67" s="506"/>
      <c r="E67" s="506"/>
      <c r="F67" s="506"/>
      <c r="G67" s="507"/>
      <c r="H67" s="376"/>
      <c r="I67" s="376"/>
      <c r="J67" s="376"/>
      <c r="K67" s="346">
        <f t="shared" si="16"/>
        <v>0</v>
      </c>
      <c r="L67" s="503"/>
      <c r="M67" s="376"/>
      <c r="N67" s="364" t="str">
        <f t="shared" si="17"/>
        <v/>
      </c>
      <c r="O67" s="433">
        <f t="shared" si="18"/>
        <v>0</v>
      </c>
      <c r="P67" s="365" t="str">
        <f t="shared" si="22"/>
        <v/>
      </c>
      <c r="Q67" s="274"/>
      <c r="R67" s="456" t="s">
        <v>97</v>
      </c>
      <c r="S67" s="103">
        <f t="shared" si="19"/>
        <v>0</v>
      </c>
      <c r="T67" s="103"/>
      <c r="U67" s="103"/>
      <c r="V67" s="103" t="str">
        <f t="shared" si="20"/>
        <v xml:space="preserve"> </v>
      </c>
      <c r="W67" s="103"/>
      <c r="X67" s="457" t="str">
        <f t="shared" si="21"/>
        <v xml:space="preserve"> </v>
      </c>
    </row>
    <row r="68" spans="2:24" s="256" customFormat="1" x14ac:dyDescent="0.2">
      <c r="B68" s="390">
        <v>29</v>
      </c>
      <c r="C68" s="324" t="s">
        <v>125</v>
      </c>
      <c r="D68" s="506"/>
      <c r="E68" s="506"/>
      <c r="F68" s="506"/>
      <c r="G68" s="507"/>
      <c r="H68" s="376"/>
      <c r="I68" s="376"/>
      <c r="J68" s="376"/>
      <c r="K68" s="346">
        <f t="shared" si="16"/>
        <v>0</v>
      </c>
      <c r="L68" s="503"/>
      <c r="M68" s="376"/>
      <c r="N68" s="364" t="str">
        <f t="shared" si="17"/>
        <v/>
      </c>
      <c r="O68" s="433">
        <f t="shared" si="18"/>
        <v>0</v>
      </c>
      <c r="P68" s="365" t="str">
        <f t="shared" si="22"/>
        <v/>
      </c>
      <c r="Q68" s="274"/>
      <c r="R68" s="456" t="s">
        <v>97</v>
      </c>
      <c r="S68" s="103">
        <f t="shared" si="19"/>
        <v>0</v>
      </c>
      <c r="T68" s="103"/>
      <c r="U68" s="103"/>
      <c r="V68" s="103" t="str">
        <f t="shared" si="20"/>
        <v xml:space="preserve"> </v>
      </c>
      <c r="W68" s="103"/>
      <c r="X68" s="457" t="str">
        <f t="shared" si="21"/>
        <v xml:space="preserve"> </v>
      </c>
    </row>
    <row r="69" spans="2:24" s="256" customFormat="1" x14ac:dyDescent="0.2">
      <c r="B69" s="390">
        <v>30</v>
      </c>
      <c r="C69" s="324" t="s">
        <v>100</v>
      </c>
      <c r="D69" s="506"/>
      <c r="E69" s="506"/>
      <c r="F69" s="506"/>
      <c r="G69" s="507"/>
      <c r="H69" s="376"/>
      <c r="I69" s="376"/>
      <c r="J69" s="376"/>
      <c r="K69" s="346">
        <f t="shared" si="16"/>
        <v>0</v>
      </c>
      <c r="L69" s="503"/>
      <c r="M69" s="376"/>
      <c r="N69" s="364" t="str">
        <f t="shared" si="17"/>
        <v/>
      </c>
      <c r="O69" s="433">
        <f t="shared" si="18"/>
        <v>0</v>
      </c>
      <c r="P69" s="365" t="str">
        <f t="shared" si="22"/>
        <v/>
      </c>
      <c r="Q69" s="274"/>
      <c r="R69" s="456" t="s">
        <v>97</v>
      </c>
      <c r="S69" s="103">
        <f t="shared" si="19"/>
        <v>0</v>
      </c>
      <c r="T69" s="103"/>
      <c r="U69" s="103"/>
      <c r="V69" s="103" t="str">
        <f t="shared" si="20"/>
        <v xml:space="preserve"> </v>
      </c>
      <c r="W69" s="103"/>
      <c r="X69" s="457" t="str">
        <f t="shared" si="21"/>
        <v xml:space="preserve"> </v>
      </c>
    </row>
    <row r="70" spans="2:24" s="256" customFormat="1" x14ac:dyDescent="0.2">
      <c r="B70" s="390">
        <v>31</v>
      </c>
      <c r="C70" s="324" t="s">
        <v>106</v>
      </c>
      <c r="D70" s="376"/>
      <c r="E70" s="376"/>
      <c r="F70" s="376"/>
      <c r="G70" s="376"/>
      <c r="H70" s="376"/>
      <c r="I70" s="376"/>
      <c r="J70" s="376"/>
      <c r="K70" s="346">
        <f t="shared" si="16"/>
        <v>0</v>
      </c>
      <c r="L70" s="503">
        <f t="shared" ref="L60:L73" si="23">$L$24</f>
        <v>0</v>
      </c>
      <c r="M70" s="376"/>
      <c r="N70" s="364" t="str">
        <f t="shared" si="17"/>
        <v/>
      </c>
      <c r="O70" s="433">
        <f t="shared" si="18"/>
        <v>0</v>
      </c>
      <c r="P70" s="365" t="str">
        <f t="shared" si="22"/>
        <v/>
      </c>
      <c r="Q70" s="274"/>
      <c r="R70" s="456" t="s">
        <v>97</v>
      </c>
      <c r="S70" s="103">
        <f t="shared" si="19"/>
        <v>0</v>
      </c>
      <c r="T70" s="103"/>
      <c r="U70" s="103"/>
      <c r="V70" s="103" t="str">
        <f t="shared" si="20"/>
        <v xml:space="preserve"> </v>
      </c>
      <c r="W70" s="103"/>
      <c r="X70" s="457" t="str">
        <f t="shared" si="21"/>
        <v xml:space="preserve"> </v>
      </c>
    </row>
    <row r="71" spans="2:24" s="256" customFormat="1" x14ac:dyDescent="0.2">
      <c r="B71" s="390">
        <v>32</v>
      </c>
      <c r="C71" s="363"/>
      <c r="D71" s="376"/>
      <c r="E71" s="376"/>
      <c r="F71" s="376"/>
      <c r="G71" s="376"/>
      <c r="H71" s="376"/>
      <c r="I71" s="376"/>
      <c r="J71" s="376"/>
      <c r="K71" s="346">
        <f t="shared" si="16"/>
        <v>0</v>
      </c>
      <c r="L71" s="503">
        <f t="shared" si="23"/>
        <v>0</v>
      </c>
      <c r="M71" s="376"/>
      <c r="N71" s="364" t="str">
        <f t="shared" si="17"/>
        <v/>
      </c>
      <c r="O71" s="433">
        <f t="shared" si="18"/>
        <v>0</v>
      </c>
      <c r="P71" s="365" t="str">
        <f t="shared" si="22"/>
        <v/>
      </c>
      <c r="Q71" s="274"/>
      <c r="R71" s="456"/>
      <c r="S71" s="103" t="str">
        <f t="shared" si="19"/>
        <v xml:space="preserve"> </v>
      </c>
      <c r="T71" s="103"/>
      <c r="U71" s="103"/>
      <c r="V71" s="103" t="str">
        <f t="shared" si="20"/>
        <v xml:space="preserve"> </v>
      </c>
      <c r="W71" s="103"/>
      <c r="X71" s="457" t="str">
        <f t="shared" si="21"/>
        <v xml:space="preserve"> </v>
      </c>
    </row>
    <row r="72" spans="2:24" s="256" customFormat="1" x14ac:dyDescent="0.2">
      <c r="B72" s="390">
        <v>33</v>
      </c>
      <c r="C72" s="363"/>
      <c r="D72" s="376">
        <v>0</v>
      </c>
      <c r="E72" s="376">
        <v>0</v>
      </c>
      <c r="F72" s="376">
        <v>0</v>
      </c>
      <c r="G72" s="376">
        <v>0</v>
      </c>
      <c r="H72" s="376">
        <v>0</v>
      </c>
      <c r="I72" s="376">
        <v>0</v>
      </c>
      <c r="J72" s="376">
        <v>0</v>
      </c>
      <c r="K72" s="346">
        <f t="shared" si="16"/>
        <v>0</v>
      </c>
      <c r="L72" s="503">
        <f t="shared" si="23"/>
        <v>0</v>
      </c>
      <c r="M72" s="376"/>
      <c r="N72" s="364" t="str">
        <f t="shared" si="17"/>
        <v/>
      </c>
      <c r="O72" s="433">
        <f t="shared" si="18"/>
        <v>0</v>
      </c>
      <c r="P72" s="365" t="str">
        <f t="shared" si="22"/>
        <v/>
      </c>
      <c r="Q72" s="274"/>
      <c r="R72" s="456"/>
      <c r="S72" s="103" t="str">
        <f t="shared" si="19"/>
        <v xml:space="preserve"> </v>
      </c>
      <c r="T72" s="103"/>
      <c r="U72" s="103"/>
      <c r="V72" s="103" t="str">
        <f t="shared" si="20"/>
        <v xml:space="preserve"> </v>
      </c>
      <c r="W72" s="103"/>
      <c r="X72" s="457" t="str">
        <f t="shared" si="21"/>
        <v xml:space="preserve"> </v>
      </c>
    </row>
    <row r="73" spans="2:24" s="256" customFormat="1" x14ac:dyDescent="0.2">
      <c r="B73" s="390">
        <v>34</v>
      </c>
      <c r="C73" s="363"/>
      <c r="D73" s="376">
        <v>0</v>
      </c>
      <c r="E73" s="376">
        <v>0</v>
      </c>
      <c r="F73" s="376">
        <v>0</v>
      </c>
      <c r="G73" s="376">
        <v>0</v>
      </c>
      <c r="H73" s="376">
        <v>0</v>
      </c>
      <c r="I73" s="376">
        <v>0</v>
      </c>
      <c r="J73" s="376">
        <v>0</v>
      </c>
      <c r="K73" s="346">
        <f t="shared" si="16"/>
        <v>0</v>
      </c>
      <c r="L73" s="503">
        <f t="shared" si="23"/>
        <v>0</v>
      </c>
      <c r="M73" s="376"/>
      <c r="N73" s="364" t="str">
        <f t="shared" si="17"/>
        <v/>
      </c>
      <c r="O73" s="433">
        <f t="shared" si="18"/>
        <v>0</v>
      </c>
      <c r="P73" s="365" t="str">
        <f t="shared" si="22"/>
        <v/>
      </c>
      <c r="Q73" s="274"/>
      <c r="R73" s="456" t="s">
        <v>97</v>
      </c>
      <c r="S73" s="103">
        <f t="shared" si="19"/>
        <v>0</v>
      </c>
      <c r="T73" s="103"/>
      <c r="U73" s="103"/>
      <c r="V73" s="103" t="str">
        <f t="shared" si="20"/>
        <v xml:space="preserve"> </v>
      </c>
      <c r="W73" s="103"/>
      <c r="X73" s="457" t="str">
        <f t="shared" si="21"/>
        <v xml:space="preserve"> </v>
      </c>
    </row>
    <row r="74" spans="2:24" s="256" customFormat="1" x14ac:dyDescent="0.25">
      <c r="B74" s="350" t="s">
        <v>27</v>
      </c>
      <c r="C74" s="361" t="s">
        <v>126</v>
      </c>
      <c r="D74" s="381"/>
      <c r="E74" s="382"/>
      <c r="F74" s="383"/>
      <c r="G74" s="384"/>
      <c r="H74" s="384"/>
      <c r="I74" s="384"/>
      <c r="J74" s="385"/>
      <c r="K74" s="364">
        <f>(SUBTOTAL(9,K59:K73))</f>
        <v>0</v>
      </c>
      <c r="L74" s="386"/>
      <c r="M74" s="387"/>
      <c r="N74" s="364">
        <f>(SUBTOTAL(9,N59:N73))</f>
        <v>0</v>
      </c>
      <c r="O74" s="387"/>
      <c r="P74" s="414"/>
      <c r="Q74" s="274"/>
      <c r="R74" s="456"/>
      <c r="S74" s="287">
        <f>(SUBTOTAL(9,S59:S73))</f>
        <v>0</v>
      </c>
      <c r="T74" s="103"/>
      <c r="U74" s="103"/>
      <c r="V74" s="287">
        <f>(SUBTOTAL(9,V59:V73))</f>
        <v>0</v>
      </c>
      <c r="W74" s="103"/>
      <c r="X74" s="460">
        <f>(SUBTOTAL(9,X59:X73))</f>
        <v>0</v>
      </c>
    </row>
    <row r="75" spans="2:24" s="256" customFormat="1" x14ac:dyDescent="0.2">
      <c r="B75" s="362"/>
      <c r="C75" s="361" t="s">
        <v>127</v>
      </c>
      <c r="D75" s="346">
        <f>SUMPRODUCT(I59:I73,J59:J73)</f>
        <v>0</v>
      </c>
      <c r="E75" s="346"/>
      <c r="F75" s="565" t="s">
        <v>103</v>
      </c>
      <c r="G75" s="566"/>
      <c r="H75" s="567"/>
      <c r="I75" s="346">
        <f>SUMPRODUCT(I59:I73,J59:J73) + SUMPRODUCT(I59:I73,J59:J73,L59:L73) + SUMPRODUCT(I59:I73,J59:J73,M59:M73)</f>
        <v>0</v>
      </c>
      <c r="J75" s="346"/>
      <c r="K75" s="415"/>
      <c r="L75" s="282"/>
      <c r="M75" s="288"/>
      <c r="N75" s="288"/>
      <c r="O75" s="288"/>
      <c r="P75" s="416"/>
      <c r="Q75" s="274"/>
      <c r="R75" s="456"/>
      <c r="S75" s="145"/>
      <c r="T75" s="103"/>
      <c r="U75" s="103"/>
      <c r="V75" s="145"/>
      <c r="W75" s="103"/>
      <c r="X75" s="461"/>
    </row>
    <row r="76" spans="2:24" s="256" customFormat="1" x14ac:dyDescent="0.2">
      <c r="B76" s="362"/>
      <c r="C76" s="361" t="s">
        <v>128</v>
      </c>
      <c r="D76" s="346">
        <f>SUMPRODUCT(K59:K73,L59:L73)</f>
        <v>0</v>
      </c>
      <c r="E76" s="346"/>
      <c r="F76" s="290"/>
      <c r="G76" s="291"/>
      <c r="H76" s="291"/>
      <c r="I76" s="291"/>
      <c r="J76" s="291"/>
      <c r="K76" s="288"/>
      <c r="L76" s="282"/>
      <c r="M76" s="288"/>
      <c r="N76" s="417"/>
      <c r="O76" s="288"/>
      <c r="P76" s="416"/>
      <c r="Q76" s="274"/>
      <c r="R76" s="456"/>
      <c r="S76" s="145"/>
      <c r="T76" s="103"/>
      <c r="U76" s="103"/>
      <c r="V76" s="145"/>
      <c r="W76" s="103"/>
      <c r="X76" s="461"/>
    </row>
    <row r="77" spans="2:24" s="256" customFormat="1" x14ac:dyDescent="0.2">
      <c r="B77" s="392"/>
      <c r="C77" s="284"/>
      <c r="D77" s="279"/>
      <c r="E77" s="279"/>
      <c r="F77" s="296"/>
      <c r="G77" s="280"/>
      <c r="H77" s="280"/>
      <c r="I77" s="280"/>
      <c r="J77" s="291"/>
      <c r="K77" s="288"/>
      <c r="L77" s="282"/>
      <c r="M77" s="282"/>
      <c r="N77" s="288"/>
      <c r="O77" s="288"/>
      <c r="P77" s="416"/>
      <c r="Q77" s="274"/>
      <c r="R77" s="456"/>
      <c r="S77" s="145"/>
      <c r="T77" s="103"/>
      <c r="U77" s="103"/>
      <c r="V77" s="145"/>
      <c r="W77" s="103"/>
      <c r="X77" s="461"/>
    </row>
    <row r="78" spans="2:24" s="256" customFormat="1" ht="26.25" x14ac:dyDescent="0.2">
      <c r="B78" s="573" t="s">
        <v>713</v>
      </c>
      <c r="C78" s="574"/>
      <c r="D78" s="574"/>
      <c r="E78" s="574"/>
      <c r="F78" s="574"/>
      <c r="G78" s="574"/>
      <c r="H78" s="574"/>
      <c r="I78" s="574"/>
      <c r="J78" s="574"/>
      <c r="K78" s="574"/>
      <c r="L78" s="574"/>
      <c r="M78" s="574"/>
      <c r="N78" s="574"/>
      <c r="O78" s="574"/>
      <c r="P78" s="575"/>
      <c r="Q78" s="274"/>
      <c r="R78" s="456"/>
      <c r="S78" s="103" t="str">
        <f>IF(R78="x",K78," ")</f>
        <v xml:space="preserve"> </v>
      </c>
      <c r="T78" s="103"/>
      <c r="U78" s="103"/>
      <c r="V78" s="103"/>
      <c r="W78" s="103"/>
      <c r="X78" s="457"/>
    </row>
    <row r="79" spans="2:24" s="256" customFormat="1" x14ac:dyDescent="0.2">
      <c r="B79" s="390">
        <v>35</v>
      </c>
      <c r="C79" s="324" t="s">
        <v>129</v>
      </c>
      <c r="D79" s="506"/>
      <c r="E79" s="506"/>
      <c r="F79" s="506"/>
      <c r="G79" s="507"/>
      <c r="H79" s="376"/>
      <c r="I79" s="376">
        <v>0</v>
      </c>
      <c r="J79" s="376">
        <v>0</v>
      </c>
      <c r="K79" s="346">
        <f t="shared" ref="K79:K96" si="24">(D79*F79*G79)+(I79*J79)</f>
        <v>0</v>
      </c>
      <c r="L79" s="503"/>
      <c r="M79" s="376"/>
      <c r="N79" s="364" t="str">
        <f t="shared" ref="N79:N97" si="25">IF($K79&lt;=0,"",$K79+($K79*$L79)+($K79*$M79))</f>
        <v/>
      </c>
      <c r="O79" s="433">
        <f t="shared" ref="O79:O97" si="26">G79*(1+M79+L79)</f>
        <v>0</v>
      </c>
      <c r="P79" s="365" t="str">
        <f>IF($O79&lt;=0,"",$O79*$P$2)</f>
        <v/>
      </c>
      <c r="Q79" s="274"/>
      <c r="R79" s="456" t="s">
        <v>97</v>
      </c>
      <c r="S79" s="103">
        <f t="shared" ref="S79:S97" si="27">IF(R79="x",$G79," ")</f>
        <v>0</v>
      </c>
      <c r="T79" s="103"/>
      <c r="U79" s="103"/>
      <c r="V79" s="103" t="str">
        <f t="shared" ref="V79:V97" si="28">IF(U79="x",$K79," ")</f>
        <v xml:space="preserve"> </v>
      </c>
      <c r="W79" s="103"/>
      <c r="X79" s="457" t="str">
        <f t="shared" ref="X79:X97" si="29">IF(W79="x",P79," ")</f>
        <v xml:space="preserve"> </v>
      </c>
    </row>
    <row r="80" spans="2:24" s="256" customFormat="1" x14ac:dyDescent="0.2">
      <c r="B80" s="390">
        <v>36</v>
      </c>
      <c r="C80" s="324" t="s">
        <v>129</v>
      </c>
      <c r="D80" s="506"/>
      <c r="E80" s="506"/>
      <c r="F80" s="506"/>
      <c r="G80" s="507"/>
      <c r="H80" s="376"/>
      <c r="I80" s="376">
        <v>0</v>
      </c>
      <c r="J80" s="376">
        <v>0</v>
      </c>
      <c r="K80" s="346">
        <f t="shared" si="24"/>
        <v>0</v>
      </c>
      <c r="L80" s="503"/>
      <c r="M80" s="376"/>
      <c r="N80" s="364" t="str">
        <f t="shared" si="25"/>
        <v/>
      </c>
      <c r="O80" s="433">
        <f t="shared" si="26"/>
        <v>0</v>
      </c>
      <c r="P80" s="365" t="str">
        <f t="shared" ref="P80:P97" si="30">IF($O80&lt;=0,"",$O80*$P$2)</f>
        <v/>
      </c>
      <c r="Q80" s="274"/>
      <c r="R80" s="456" t="s">
        <v>97</v>
      </c>
      <c r="S80" s="103">
        <f t="shared" si="27"/>
        <v>0</v>
      </c>
      <c r="T80" s="103"/>
      <c r="U80" s="103"/>
      <c r="V80" s="103" t="str">
        <f t="shared" si="28"/>
        <v xml:space="preserve"> </v>
      </c>
      <c r="W80" s="103"/>
      <c r="X80" s="457" t="str">
        <f t="shared" si="29"/>
        <v xml:space="preserve"> </v>
      </c>
    </row>
    <row r="81" spans="2:24" s="256" customFormat="1" x14ac:dyDescent="0.2">
      <c r="B81" s="390">
        <v>37</v>
      </c>
      <c r="C81" s="324" t="s">
        <v>129</v>
      </c>
      <c r="D81" s="506"/>
      <c r="E81" s="506"/>
      <c r="F81" s="506"/>
      <c r="G81" s="507"/>
      <c r="H81" s="376"/>
      <c r="I81" s="376">
        <v>0</v>
      </c>
      <c r="J81" s="376">
        <v>0</v>
      </c>
      <c r="K81" s="346">
        <f t="shared" si="24"/>
        <v>0</v>
      </c>
      <c r="L81" s="503"/>
      <c r="M81" s="376"/>
      <c r="N81" s="364" t="str">
        <f t="shared" si="25"/>
        <v/>
      </c>
      <c r="O81" s="433">
        <f t="shared" si="26"/>
        <v>0</v>
      </c>
      <c r="P81" s="365" t="str">
        <f t="shared" si="30"/>
        <v/>
      </c>
      <c r="Q81" s="274"/>
      <c r="R81" s="456" t="s">
        <v>97</v>
      </c>
      <c r="S81" s="103">
        <f t="shared" si="27"/>
        <v>0</v>
      </c>
      <c r="T81" s="103"/>
      <c r="U81" s="103"/>
      <c r="V81" s="103" t="str">
        <f t="shared" si="28"/>
        <v xml:space="preserve"> </v>
      </c>
      <c r="W81" s="103"/>
      <c r="X81" s="457" t="str">
        <f t="shared" si="29"/>
        <v xml:space="preserve"> </v>
      </c>
    </row>
    <row r="82" spans="2:24" s="256" customFormat="1" x14ac:dyDescent="0.2">
      <c r="B82" s="390">
        <v>38</v>
      </c>
      <c r="C82" s="324" t="s">
        <v>130</v>
      </c>
      <c r="D82" s="506"/>
      <c r="E82" s="506"/>
      <c r="F82" s="506"/>
      <c r="G82" s="507"/>
      <c r="H82" s="376"/>
      <c r="I82" s="376">
        <v>0</v>
      </c>
      <c r="J82" s="376">
        <v>0</v>
      </c>
      <c r="K82" s="346">
        <f t="shared" si="24"/>
        <v>0</v>
      </c>
      <c r="L82" s="503"/>
      <c r="M82" s="376"/>
      <c r="N82" s="364" t="str">
        <f t="shared" si="25"/>
        <v/>
      </c>
      <c r="O82" s="433">
        <f t="shared" si="26"/>
        <v>0</v>
      </c>
      <c r="P82" s="365" t="str">
        <f t="shared" si="30"/>
        <v/>
      </c>
      <c r="Q82" s="274"/>
      <c r="R82" s="456" t="s">
        <v>97</v>
      </c>
      <c r="S82" s="103">
        <f t="shared" si="27"/>
        <v>0</v>
      </c>
      <c r="T82" s="103"/>
      <c r="U82" s="103"/>
      <c r="V82" s="103" t="str">
        <f t="shared" si="28"/>
        <v xml:space="preserve"> </v>
      </c>
      <c r="W82" s="103"/>
      <c r="X82" s="457" t="str">
        <f t="shared" si="29"/>
        <v xml:space="preserve"> </v>
      </c>
    </row>
    <row r="83" spans="2:24" s="256" customFormat="1" x14ac:dyDescent="0.2">
      <c r="B83" s="390">
        <v>39</v>
      </c>
      <c r="C83" s="324" t="s">
        <v>130</v>
      </c>
      <c r="D83" s="506"/>
      <c r="E83" s="506"/>
      <c r="F83" s="506"/>
      <c r="G83" s="507"/>
      <c r="H83" s="376"/>
      <c r="I83" s="376">
        <v>0</v>
      </c>
      <c r="J83" s="376">
        <v>0</v>
      </c>
      <c r="K83" s="346">
        <f t="shared" si="24"/>
        <v>0</v>
      </c>
      <c r="L83" s="503"/>
      <c r="M83" s="376"/>
      <c r="N83" s="364" t="str">
        <f t="shared" si="25"/>
        <v/>
      </c>
      <c r="O83" s="433">
        <f t="shared" si="26"/>
        <v>0</v>
      </c>
      <c r="P83" s="365" t="str">
        <f t="shared" si="30"/>
        <v/>
      </c>
      <c r="Q83" s="274"/>
      <c r="R83" s="456" t="s">
        <v>97</v>
      </c>
      <c r="S83" s="103">
        <f t="shared" si="27"/>
        <v>0</v>
      </c>
      <c r="T83" s="103"/>
      <c r="U83" s="103"/>
      <c r="V83" s="103" t="str">
        <f t="shared" si="28"/>
        <v xml:space="preserve"> </v>
      </c>
      <c r="W83" s="103"/>
      <c r="X83" s="457" t="str">
        <f t="shared" si="29"/>
        <v xml:space="preserve"> </v>
      </c>
    </row>
    <row r="84" spans="2:24" s="256" customFormat="1" x14ac:dyDescent="0.2">
      <c r="B84" s="390">
        <v>40</v>
      </c>
      <c r="C84" s="324" t="s">
        <v>131</v>
      </c>
      <c r="D84" s="506"/>
      <c r="E84" s="506"/>
      <c r="F84" s="506"/>
      <c r="G84" s="507"/>
      <c r="H84" s="376"/>
      <c r="I84" s="376">
        <v>0</v>
      </c>
      <c r="J84" s="376">
        <v>0</v>
      </c>
      <c r="K84" s="346">
        <f t="shared" si="24"/>
        <v>0</v>
      </c>
      <c r="L84" s="503"/>
      <c r="M84" s="376"/>
      <c r="N84" s="364" t="str">
        <f t="shared" si="25"/>
        <v/>
      </c>
      <c r="O84" s="433">
        <f t="shared" si="26"/>
        <v>0</v>
      </c>
      <c r="P84" s="365" t="str">
        <f t="shared" si="30"/>
        <v/>
      </c>
      <c r="Q84" s="274"/>
      <c r="R84" s="456" t="s">
        <v>97</v>
      </c>
      <c r="S84" s="103">
        <f t="shared" si="27"/>
        <v>0</v>
      </c>
      <c r="T84" s="103"/>
      <c r="U84" s="103"/>
      <c r="V84" s="103" t="str">
        <f t="shared" si="28"/>
        <v xml:space="preserve"> </v>
      </c>
      <c r="W84" s="103"/>
      <c r="X84" s="457" t="str">
        <f t="shared" si="29"/>
        <v xml:space="preserve"> </v>
      </c>
    </row>
    <row r="85" spans="2:24" s="256" customFormat="1" x14ac:dyDescent="0.2">
      <c r="B85" s="390">
        <v>41</v>
      </c>
      <c r="C85" s="324" t="s">
        <v>132</v>
      </c>
      <c r="D85" s="376"/>
      <c r="E85" s="376"/>
      <c r="F85" s="376"/>
      <c r="G85" s="376"/>
      <c r="H85" s="376"/>
      <c r="I85" s="376">
        <v>0</v>
      </c>
      <c r="J85" s="376">
        <v>0</v>
      </c>
      <c r="K85" s="346">
        <f t="shared" si="24"/>
        <v>0</v>
      </c>
      <c r="L85" s="503"/>
      <c r="M85" s="376"/>
      <c r="N85" s="364" t="str">
        <f t="shared" si="25"/>
        <v/>
      </c>
      <c r="O85" s="433">
        <f t="shared" si="26"/>
        <v>0</v>
      </c>
      <c r="P85" s="365" t="str">
        <f t="shared" si="30"/>
        <v/>
      </c>
      <c r="Q85" s="274"/>
      <c r="R85" s="456" t="s">
        <v>97</v>
      </c>
      <c r="S85" s="103">
        <f t="shared" si="27"/>
        <v>0</v>
      </c>
      <c r="T85" s="103"/>
      <c r="U85" s="103"/>
      <c r="V85" s="103" t="str">
        <f t="shared" si="28"/>
        <v xml:space="preserve"> </v>
      </c>
      <c r="W85" s="103"/>
      <c r="X85" s="457" t="str">
        <f t="shared" si="29"/>
        <v xml:space="preserve"> </v>
      </c>
    </row>
    <row r="86" spans="2:24" s="256" customFormat="1" x14ac:dyDescent="0.2">
      <c r="B86" s="390">
        <v>42</v>
      </c>
      <c r="C86" s="324" t="s">
        <v>133</v>
      </c>
      <c r="D86" s="376"/>
      <c r="E86" s="376"/>
      <c r="F86" s="376"/>
      <c r="G86" s="376"/>
      <c r="H86" s="376"/>
      <c r="I86" s="376">
        <v>0</v>
      </c>
      <c r="J86" s="376">
        <v>0</v>
      </c>
      <c r="K86" s="346">
        <f t="shared" si="24"/>
        <v>0</v>
      </c>
      <c r="L86" s="503"/>
      <c r="M86" s="376"/>
      <c r="N86" s="364" t="str">
        <f t="shared" si="25"/>
        <v/>
      </c>
      <c r="O86" s="433">
        <f t="shared" si="26"/>
        <v>0</v>
      </c>
      <c r="P86" s="365" t="str">
        <f t="shared" si="30"/>
        <v/>
      </c>
      <c r="Q86" s="274"/>
      <c r="R86" s="456" t="s">
        <v>97</v>
      </c>
      <c r="S86" s="103">
        <f t="shared" si="27"/>
        <v>0</v>
      </c>
      <c r="T86" s="103"/>
      <c r="U86" s="103"/>
      <c r="V86" s="103" t="str">
        <f t="shared" si="28"/>
        <v xml:space="preserve"> </v>
      </c>
      <c r="W86" s="103"/>
      <c r="X86" s="457" t="str">
        <f t="shared" si="29"/>
        <v xml:space="preserve"> </v>
      </c>
    </row>
    <row r="87" spans="2:24" s="256" customFormat="1" x14ac:dyDescent="0.2">
      <c r="B87" s="390">
        <v>43</v>
      </c>
      <c r="C87" s="324" t="s">
        <v>134</v>
      </c>
      <c r="D87" s="376"/>
      <c r="E87" s="376"/>
      <c r="F87" s="376"/>
      <c r="G87" s="376"/>
      <c r="H87" s="376"/>
      <c r="I87" s="376">
        <v>0</v>
      </c>
      <c r="J87" s="376">
        <v>0</v>
      </c>
      <c r="K87" s="346">
        <f t="shared" si="24"/>
        <v>0</v>
      </c>
      <c r="L87" s="503">
        <f t="shared" ref="L80:L97" si="31">$L$24</f>
        <v>0</v>
      </c>
      <c r="M87" s="376"/>
      <c r="N87" s="364" t="str">
        <f t="shared" si="25"/>
        <v/>
      </c>
      <c r="O87" s="433">
        <f t="shared" si="26"/>
        <v>0</v>
      </c>
      <c r="P87" s="365" t="str">
        <f t="shared" si="30"/>
        <v/>
      </c>
      <c r="Q87" s="274"/>
      <c r="R87" s="456" t="s">
        <v>97</v>
      </c>
      <c r="S87" s="103">
        <f t="shared" si="27"/>
        <v>0</v>
      </c>
      <c r="T87" s="103"/>
      <c r="U87" s="103"/>
      <c r="V87" s="103" t="str">
        <f t="shared" si="28"/>
        <v xml:space="preserve"> </v>
      </c>
      <c r="W87" s="103"/>
      <c r="X87" s="457" t="str">
        <f t="shared" si="29"/>
        <v xml:space="preserve"> </v>
      </c>
    </row>
    <row r="88" spans="2:24" s="256" customFormat="1" x14ac:dyDescent="0.2">
      <c r="B88" s="390">
        <v>44</v>
      </c>
      <c r="C88" s="324" t="s">
        <v>135</v>
      </c>
      <c r="D88" s="376"/>
      <c r="E88" s="376"/>
      <c r="F88" s="376"/>
      <c r="G88" s="376"/>
      <c r="H88" s="376"/>
      <c r="I88" s="376">
        <v>0</v>
      </c>
      <c r="J88" s="376">
        <v>0</v>
      </c>
      <c r="K88" s="346">
        <f t="shared" si="24"/>
        <v>0</v>
      </c>
      <c r="L88" s="503">
        <f t="shared" si="31"/>
        <v>0</v>
      </c>
      <c r="M88" s="376"/>
      <c r="N88" s="364" t="str">
        <f t="shared" si="25"/>
        <v/>
      </c>
      <c r="O88" s="433">
        <f t="shared" si="26"/>
        <v>0</v>
      </c>
      <c r="P88" s="365" t="str">
        <f t="shared" si="30"/>
        <v/>
      </c>
      <c r="Q88" s="274"/>
      <c r="R88" s="456" t="s">
        <v>97</v>
      </c>
      <c r="S88" s="103">
        <f t="shared" si="27"/>
        <v>0</v>
      </c>
      <c r="T88" s="103"/>
      <c r="U88" s="103"/>
      <c r="V88" s="103" t="str">
        <f t="shared" si="28"/>
        <v xml:space="preserve"> </v>
      </c>
      <c r="W88" s="103"/>
      <c r="X88" s="457" t="str">
        <f t="shared" si="29"/>
        <v xml:space="preserve"> </v>
      </c>
    </row>
    <row r="89" spans="2:24" s="256" customFormat="1" x14ac:dyDescent="0.2">
      <c r="B89" s="390">
        <v>45</v>
      </c>
      <c r="C89" s="324" t="s">
        <v>136</v>
      </c>
      <c r="D89" s="376"/>
      <c r="E89" s="376"/>
      <c r="F89" s="376"/>
      <c r="G89" s="376"/>
      <c r="H89" s="376"/>
      <c r="I89" s="376">
        <v>0</v>
      </c>
      <c r="J89" s="376">
        <v>0</v>
      </c>
      <c r="K89" s="346">
        <f t="shared" si="24"/>
        <v>0</v>
      </c>
      <c r="L89" s="503">
        <f t="shared" si="31"/>
        <v>0</v>
      </c>
      <c r="M89" s="376"/>
      <c r="N89" s="364" t="str">
        <f t="shared" si="25"/>
        <v/>
      </c>
      <c r="O89" s="433">
        <f t="shared" si="26"/>
        <v>0</v>
      </c>
      <c r="P89" s="365" t="str">
        <f t="shared" si="30"/>
        <v/>
      </c>
      <c r="Q89" s="274"/>
      <c r="R89" s="456" t="s">
        <v>97</v>
      </c>
      <c r="S89" s="103">
        <f t="shared" si="27"/>
        <v>0</v>
      </c>
      <c r="T89" s="103"/>
      <c r="U89" s="103"/>
      <c r="V89" s="103" t="str">
        <f t="shared" si="28"/>
        <v xml:space="preserve"> </v>
      </c>
      <c r="W89" s="103"/>
      <c r="X89" s="457" t="str">
        <f t="shared" si="29"/>
        <v xml:space="preserve"> </v>
      </c>
    </row>
    <row r="90" spans="2:24" s="256" customFormat="1" x14ac:dyDescent="0.2">
      <c r="B90" s="390">
        <v>46</v>
      </c>
      <c r="C90" s="324" t="s">
        <v>137</v>
      </c>
      <c r="D90" s="376"/>
      <c r="E90" s="376"/>
      <c r="F90" s="376"/>
      <c r="G90" s="376"/>
      <c r="H90" s="376"/>
      <c r="I90" s="376">
        <v>0</v>
      </c>
      <c r="J90" s="376">
        <v>0</v>
      </c>
      <c r="K90" s="346">
        <f t="shared" si="24"/>
        <v>0</v>
      </c>
      <c r="L90" s="503">
        <f t="shared" si="31"/>
        <v>0</v>
      </c>
      <c r="M90" s="376"/>
      <c r="N90" s="364" t="str">
        <f t="shared" si="25"/>
        <v/>
      </c>
      <c r="O90" s="433">
        <f t="shared" si="26"/>
        <v>0</v>
      </c>
      <c r="P90" s="365" t="str">
        <f t="shared" si="30"/>
        <v/>
      </c>
      <c r="Q90" s="274"/>
      <c r="R90" s="456" t="s">
        <v>97</v>
      </c>
      <c r="S90" s="103">
        <f t="shared" si="27"/>
        <v>0</v>
      </c>
      <c r="T90" s="103"/>
      <c r="U90" s="103"/>
      <c r="V90" s="103" t="str">
        <f t="shared" si="28"/>
        <v xml:space="preserve"> </v>
      </c>
      <c r="W90" s="103"/>
      <c r="X90" s="457" t="str">
        <f t="shared" si="29"/>
        <v xml:space="preserve"> </v>
      </c>
    </row>
    <row r="91" spans="2:24" s="256" customFormat="1" x14ac:dyDescent="0.2">
      <c r="B91" s="390">
        <v>47</v>
      </c>
      <c r="C91" s="324" t="s">
        <v>138</v>
      </c>
      <c r="D91" s="376"/>
      <c r="E91" s="376"/>
      <c r="F91" s="376"/>
      <c r="G91" s="376"/>
      <c r="H91" s="376"/>
      <c r="I91" s="376">
        <v>0</v>
      </c>
      <c r="J91" s="376">
        <v>0</v>
      </c>
      <c r="K91" s="346">
        <f t="shared" si="24"/>
        <v>0</v>
      </c>
      <c r="L91" s="503">
        <f t="shared" si="31"/>
        <v>0</v>
      </c>
      <c r="M91" s="376"/>
      <c r="N91" s="364" t="str">
        <f t="shared" si="25"/>
        <v/>
      </c>
      <c r="O91" s="433">
        <f t="shared" si="26"/>
        <v>0</v>
      </c>
      <c r="P91" s="365" t="str">
        <f t="shared" si="30"/>
        <v/>
      </c>
      <c r="Q91" s="274"/>
      <c r="R91" s="456" t="s">
        <v>97</v>
      </c>
      <c r="S91" s="103">
        <f t="shared" si="27"/>
        <v>0</v>
      </c>
      <c r="T91" s="103"/>
      <c r="U91" s="103"/>
      <c r="V91" s="103" t="str">
        <f t="shared" si="28"/>
        <v xml:space="preserve"> </v>
      </c>
      <c r="W91" s="103"/>
      <c r="X91" s="457" t="str">
        <f t="shared" si="29"/>
        <v xml:space="preserve"> </v>
      </c>
    </row>
    <row r="92" spans="2:24" s="256" customFormat="1" x14ac:dyDescent="0.2">
      <c r="B92" s="390">
        <v>48</v>
      </c>
      <c r="C92" s="363"/>
      <c r="D92" s="376">
        <v>0</v>
      </c>
      <c r="E92" s="376">
        <v>0</v>
      </c>
      <c r="F92" s="376">
        <v>0</v>
      </c>
      <c r="G92" s="376">
        <v>0</v>
      </c>
      <c r="H92" s="376">
        <v>0</v>
      </c>
      <c r="I92" s="376">
        <v>0</v>
      </c>
      <c r="J92" s="376">
        <v>0</v>
      </c>
      <c r="K92" s="346">
        <f t="shared" si="24"/>
        <v>0</v>
      </c>
      <c r="L92" s="503">
        <f t="shared" si="31"/>
        <v>0</v>
      </c>
      <c r="M92" s="376"/>
      <c r="N92" s="364" t="str">
        <f t="shared" si="25"/>
        <v/>
      </c>
      <c r="O92" s="433">
        <f t="shared" si="26"/>
        <v>0</v>
      </c>
      <c r="P92" s="365" t="str">
        <f t="shared" si="30"/>
        <v/>
      </c>
      <c r="Q92" s="274"/>
      <c r="R92" s="456" t="s">
        <v>97</v>
      </c>
      <c r="S92" s="103">
        <f t="shared" si="27"/>
        <v>0</v>
      </c>
      <c r="T92" s="103"/>
      <c r="U92" s="103"/>
      <c r="V92" s="103" t="str">
        <f t="shared" si="28"/>
        <v xml:space="preserve"> </v>
      </c>
      <c r="W92" s="103"/>
      <c r="X92" s="457" t="str">
        <f t="shared" si="29"/>
        <v xml:space="preserve"> </v>
      </c>
    </row>
    <row r="93" spans="2:24" s="256" customFormat="1" x14ac:dyDescent="0.2">
      <c r="B93" s="390">
        <v>49</v>
      </c>
      <c r="C93" s="363"/>
      <c r="D93" s="376">
        <v>0</v>
      </c>
      <c r="E93" s="376">
        <v>0</v>
      </c>
      <c r="F93" s="376">
        <v>0</v>
      </c>
      <c r="G93" s="376">
        <v>0</v>
      </c>
      <c r="H93" s="376">
        <v>0</v>
      </c>
      <c r="I93" s="376">
        <v>0</v>
      </c>
      <c r="J93" s="376">
        <v>0</v>
      </c>
      <c r="K93" s="346">
        <f t="shared" si="24"/>
        <v>0</v>
      </c>
      <c r="L93" s="503">
        <f t="shared" si="31"/>
        <v>0</v>
      </c>
      <c r="M93" s="376"/>
      <c r="N93" s="364" t="str">
        <f t="shared" si="25"/>
        <v/>
      </c>
      <c r="O93" s="433">
        <f t="shared" si="26"/>
        <v>0</v>
      </c>
      <c r="P93" s="365" t="str">
        <f t="shared" si="30"/>
        <v/>
      </c>
      <c r="Q93" s="274"/>
      <c r="R93" s="456"/>
      <c r="S93" s="103" t="str">
        <f t="shared" si="27"/>
        <v xml:space="preserve"> </v>
      </c>
      <c r="T93" s="103"/>
      <c r="U93" s="103"/>
      <c r="V93" s="103" t="str">
        <f t="shared" si="28"/>
        <v xml:space="preserve"> </v>
      </c>
      <c r="W93" s="103"/>
      <c r="X93" s="457" t="str">
        <f t="shared" si="29"/>
        <v xml:space="preserve"> </v>
      </c>
    </row>
    <row r="94" spans="2:24" s="256" customFormat="1" x14ac:dyDescent="0.2">
      <c r="B94" s="390">
        <v>50</v>
      </c>
      <c r="C94" s="363"/>
      <c r="D94" s="376">
        <v>0</v>
      </c>
      <c r="E94" s="376">
        <v>0</v>
      </c>
      <c r="F94" s="376">
        <v>0</v>
      </c>
      <c r="G94" s="376">
        <v>0</v>
      </c>
      <c r="H94" s="376">
        <v>0</v>
      </c>
      <c r="I94" s="376">
        <v>0</v>
      </c>
      <c r="J94" s="376">
        <v>0</v>
      </c>
      <c r="K94" s="346">
        <f t="shared" si="24"/>
        <v>0</v>
      </c>
      <c r="L94" s="503">
        <f t="shared" si="31"/>
        <v>0</v>
      </c>
      <c r="M94" s="376"/>
      <c r="N94" s="364" t="str">
        <f t="shared" si="25"/>
        <v/>
      </c>
      <c r="O94" s="433">
        <f t="shared" si="26"/>
        <v>0</v>
      </c>
      <c r="P94" s="365" t="str">
        <f t="shared" si="30"/>
        <v/>
      </c>
      <c r="Q94" s="274"/>
      <c r="R94" s="456"/>
      <c r="S94" s="103" t="str">
        <f t="shared" si="27"/>
        <v xml:space="preserve"> </v>
      </c>
      <c r="T94" s="103"/>
      <c r="U94" s="103"/>
      <c r="V94" s="103" t="str">
        <f t="shared" si="28"/>
        <v xml:space="preserve"> </v>
      </c>
      <c r="W94" s="103"/>
      <c r="X94" s="457" t="str">
        <f t="shared" si="29"/>
        <v xml:space="preserve"> </v>
      </c>
    </row>
    <row r="95" spans="2:24" s="256" customFormat="1" x14ac:dyDescent="0.2">
      <c r="B95" s="390">
        <v>51</v>
      </c>
      <c r="C95" s="363"/>
      <c r="D95" s="376">
        <v>0</v>
      </c>
      <c r="E95" s="376">
        <v>0</v>
      </c>
      <c r="F95" s="376">
        <v>0</v>
      </c>
      <c r="G95" s="376">
        <v>0</v>
      </c>
      <c r="H95" s="376">
        <v>0</v>
      </c>
      <c r="I95" s="376">
        <v>0</v>
      </c>
      <c r="J95" s="376">
        <v>0</v>
      </c>
      <c r="K95" s="346">
        <f t="shared" si="24"/>
        <v>0</v>
      </c>
      <c r="L95" s="503">
        <f t="shared" si="31"/>
        <v>0</v>
      </c>
      <c r="M95" s="376"/>
      <c r="N95" s="364" t="str">
        <f t="shared" si="25"/>
        <v/>
      </c>
      <c r="O95" s="433">
        <f t="shared" si="26"/>
        <v>0</v>
      </c>
      <c r="P95" s="365" t="str">
        <f t="shared" si="30"/>
        <v/>
      </c>
      <c r="Q95" s="274"/>
      <c r="R95" s="456"/>
      <c r="S95" s="103" t="str">
        <f t="shared" si="27"/>
        <v xml:space="preserve"> </v>
      </c>
      <c r="T95" s="103"/>
      <c r="U95" s="103"/>
      <c r="V95" s="103" t="str">
        <f t="shared" si="28"/>
        <v xml:space="preserve"> </v>
      </c>
      <c r="W95" s="103"/>
      <c r="X95" s="457" t="str">
        <f t="shared" si="29"/>
        <v xml:space="preserve"> </v>
      </c>
    </row>
    <row r="96" spans="2:24" s="256" customFormat="1" x14ac:dyDescent="0.2">
      <c r="B96" s="390">
        <v>52</v>
      </c>
      <c r="C96" s="363"/>
      <c r="D96" s="376">
        <v>0</v>
      </c>
      <c r="E96" s="376">
        <v>0</v>
      </c>
      <c r="F96" s="376">
        <v>0</v>
      </c>
      <c r="G96" s="376">
        <v>0</v>
      </c>
      <c r="H96" s="376">
        <v>0</v>
      </c>
      <c r="I96" s="376">
        <v>0</v>
      </c>
      <c r="J96" s="376">
        <v>0</v>
      </c>
      <c r="K96" s="346">
        <f t="shared" si="24"/>
        <v>0</v>
      </c>
      <c r="L96" s="503">
        <f t="shared" si="31"/>
        <v>0</v>
      </c>
      <c r="M96" s="376"/>
      <c r="N96" s="364" t="str">
        <f t="shared" si="25"/>
        <v/>
      </c>
      <c r="O96" s="433">
        <f t="shared" si="26"/>
        <v>0</v>
      </c>
      <c r="P96" s="365" t="str">
        <f t="shared" si="30"/>
        <v/>
      </c>
      <c r="Q96" s="274"/>
      <c r="R96" s="456"/>
      <c r="S96" s="103" t="str">
        <f t="shared" si="27"/>
        <v xml:space="preserve"> </v>
      </c>
      <c r="T96" s="103"/>
      <c r="U96" s="103"/>
      <c r="V96" s="103" t="str">
        <f t="shared" si="28"/>
        <v xml:space="preserve"> </v>
      </c>
      <c r="W96" s="103"/>
      <c r="X96" s="457" t="str">
        <f t="shared" si="29"/>
        <v xml:space="preserve"> </v>
      </c>
    </row>
    <row r="97" spans="2:24" s="256" customFormat="1" x14ac:dyDescent="0.2">
      <c r="B97" s="390">
        <v>53</v>
      </c>
      <c r="C97" s="453"/>
      <c r="D97" s="376">
        <v>0</v>
      </c>
      <c r="E97" s="376">
        <v>0</v>
      </c>
      <c r="F97" s="376">
        <v>0</v>
      </c>
      <c r="G97" s="376">
        <v>0</v>
      </c>
      <c r="H97" s="376">
        <v>0</v>
      </c>
      <c r="I97" s="376">
        <v>0</v>
      </c>
      <c r="J97" s="376">
        <v>0</v>
      </c>
      <c r="K97" s="346">
        <f>(D97*F97*G97)+(I97*J97)</f>
        <v>0</v>
      </c>
      <c r="L97" s="503">
        <f t="shared" si="31"/>
        <v>0</v>
      </c>
      <c r="M97" s="376"/>
      <c r="N97" s="364" t="str">
        <f t="shared" si="25"/>
        <v/>
      </c>
      <c r="O97" s="433">
        <f t="shared" si="26"/>
        <v>0</v>
      </c>
      <c r="P97" s="365" t="str">
        <f t="shared" si="30"/>
        <v/>
      </c>
      <c r="Q97" s="274"/>
      <c r="R97" s="456" t="s">
        <v>97</v>
      </c>
      <c r="S97" s="103">
        <f t="shared" si="27"/>
        <v>0</v>
      </c>
      <c r="T97" s="103"/>
      <c r="U97" s="103"/>
      <c r="V97" s="103" t="str">
        <f t="shared" si="28"/>
        <v xml:space="preserve"> </v>
      </c>
      <c r="W97" s="103"/>
      <c r="X97" s="457" t="str">
        <f t="shared" si="29"/>
        <v xml:space="preserve"> </v>
      </c>
    </row>
    <row r="98" spans="2:24" s="256" customFormat="1" x14ac:dyDescent="0.25">
      <c r="B98" s="350" t="s">
        <v>28</v>
      </c>
      <c r="C98" s="361" t="s">
        <v>139</v>
      </c>
      <c r="D98" s="381"/>
      <c r="E98" s="382"/>
      <c r="F98" s="383"/>
      <c r="G98" s="384"/>
      <c r="H98" s="384"/>
      <c r="I98" s="384"/>
      <c r="J98" s="385"/>
      <c r="K98" s="364">
        <f>(SUBTOTAL(9,K79:K97))</f>
        <v>0</v>
      </c>
      <c r="L98" s="386"/>
      <c r="M98" s="387"/>
      <c r="N98" s="364">
        <f>(SUBTOTAL(9,N79:N97))</f>
        <v>0</v>
      </c>
      <c r="O98" s="387"/>
      <c r="P98" s="414"/>
      <c r="Q98" s="274"/>
      <c r="R98" s="456"/>
      <c r="S98" s="287">
        <f>(SUBTOTAL(9,S79:S97))</f>
        <v>0</v>
      </c>
      <c r="T98" s="103"/>
      <c r="U98" s="103"/>
      <c r="V98" s="287">
        <f>(SUBTOTAL(9,V79:V97))</f>
        <v>0</v>
      </c>
      <c r="W98" s="103"/>
      <c r="X98" s="460">
        <f>(SUBTOTAL(9,X79:X97))</f>
        <v>0</v>
      </c>
    </row>
    <row r="99" spans="2:24" s="256" customFormat="1" x14ac:dyDescent="0.2">
      <c r="B99" s="362"/>
      <c r="C99" s="361" t="s">
        <v>140</v>
      </c>
      <c r="D99" s="346">
        <f>SUMPRODUCT(I79:I97,J79:J97)</f>
        <v>0</v>
      </c>
      <c r="E99" s="346"/>
      <c r="F99" s="565" t="s">
        <v>103</v>
      </c>
      <c r="G99" s="566"/>
      <c r="H99" s="567"/>
      <c r="I99" s="346">
        <f>SUMPRODUCT(I79:I97,J79:J97) + SUMPRODUCT(I79:I97,J79:J97,L79:L97) + SUMPRODUCT(I79:I97,J79:J97,M79:M97)</f>
        <v>0</v>
      </c>
      <c r="J99" s="346"/>
      <c r="K99" s="415"/>
      <c r="L99" s="282"/>
      <c r="M99" s="288"/>
      <c r="N99" s="288"/>
      <c r="O99" s="288"/>
      <c r="P99" s="416"/>
      <c r="Q99" s="274"/>
      <c r="R99" s="456"/>
      <c r="S99" s="145"/>
      <c r="T99" s="103"/>
      <c r="U99" s="103"/>
      <c r="V99" s="145"/>
      <c r="W99" s="103"/>
      <c r="X99" s="461"/>
    </row>
    <row r="100" spans="2:24" s="256" customFormat="1" x14ac:dyDescent="0.2">
      <c r="B100" s="362"/>
      <c r="C100" s="361" t="s">
        <v>141</v>
      </c>
      <c r="D100" s="346">
        <f>SUMPRODUCT(K79:K97,L79:L97)</f>
        <v>0</v>
      </c>
      <c r="E100" s="346"/>
      <c r="F100" s="290"/>
      <c r="G100" s="291"/>
      <c r="H100" s="291"/>
      <c r="I100" s="291"/>
      <c r="J100" s="291"/>
      <c r="K100" s="288"/>
      <c r="L100" s="282"/>
      <c r="M100" s="288"/>
      <c r="N100" s="417"/>
      <c r="O100" s="288"/>
      <c r="P100" s="416"/>
      <c r="Q100" s="274"/>
      <c r="R100" s="456"/>
      <c r="S100" s="145"/>
      <c r="T100" s="103"/>
      <c r="U100" s="103"/>
      <c r="V100" s="145"/>
      <c r="W100" s="103"/>
      <c r="X100" s="461"/>
    </row>
    <row r="101" spans="2:24" s="256" customFormat="1" x14ac:dyDescent="0.25">
      <c r="B101" s="395"/>
      <c r="C101" s="298"/>
      <c r="D101" s="298"/>
      <c r="E101" s="298"/>
      <c r="F101" s="298"/>
      <c r="G101" s="298"/>
      <c r="H101" s="298"/>
      <c r="I101" s="298"/>
      <c r="J101" s="298"/>
      <c r="K101" s="299"/>
      <c r="L101" s="299"/>
      <c r="M101" s="299"/>
      <c r="N101" s="299"/>
      <c r="O101" s="299"/>
      <c r="P101" s="423"/>
      <c r="Q101" s="274"/>
      <c r="R101" s="456"/>
      <c r="S101" s="103" t="str">
        <f>IF(R101="x",K101," ")</f>
        <v xml:space="preserve"> </v>
      </c>
      <c r="T101" s="103"/>
      <c r="U101" s="103"/>
      <c r="V101" s="103" t="str">
        <f>IF(U101="x",N101," ")</f>
        <v xml:space="preserve"> </v>
      </c>
      <c r="W101" s="103"/>
      <c r="X101" s="457" t="str">
        <f>IF(W101="x",P101," ")</f>
        <v xml:space="preserve"> </v>
      </c>
    </row>
    <row r="102" spans="2:24" s="256" customFormat="1" ht="26.25" x14ac:dyDescent="0.2">
      <c r="B102" s="573" t="s">
        <v>717</v>
      </c>
      <c r="C102" s="574"/>
      <c r="D102" s="574"/>
      <c r="E102" s="574"/>
      <c r="F102" s="574"/>
      <c r="G102" s="574"/>
      <c r="H102" s="574"/>
      <c r="I102" s="574"/>
      <c r="J102" s="574"/>
      <c r="K102" s="574"/>
      <c r="L102" s="574"/>
      <c r="M102" s="574"/>
      <c r="N102" s="574"/>
      <c r="O102" s="574"/>
      <c r="P102" s="575"/>
      <c r="Q102" s="274"/>
      <c r="R102" s="456"/>
      <c r="S102" s="103"/>
      <c r="T102" s="103"/>
      <c r="U102" s="103"/>
      <c r="V102" s="103"/>
      <c r="W102" s="103"/>
      <c r="X102" s="457"/>
    </row>
    <row r="103" spans="2:24" s="256" customFormat="1" x14ac:dyDescent="0.25">
      <c r="B103" s="396">
        <v>481</v>
      </c>
      <c r="C103" s="363"/>
      <c r="D103" s="506"/>
      <c r="E103" s="506"/>
      <c r="F103" s="506"/>
      <c r="G103" s="507"/>
      <c r="H103" s="376"/>
      <c r="I103" s="376">
        <v>0</v>
      </c>
      <c r="J103" s="376">
        <v>0</v>
      </c>
      <c r="K103" s="346">
        <f>(D103*F103*G103)+(I103*J103)</f>
        <v>0</v>
      </c>
      <c r="L103" s="299"/>
      <c r="M103" s="376"/>
      <c r="N103" s="364" t="str">
        <f>IF($K103&lt;=0,"",$K103+($K103*$L103)+($K103*$M103))</f>
        <v/>
      </c>
      <c r="O103" s="433">
        <f>G103*(1+M103+L103)</f>
        <v>0</v>
      </c>
      <c r="P103" s="365" t="str">
        <f>IF($O103&lt;=0,"",$O103*$P$2)</f>
        <v/>
      </c>
      <c r="Q103" s="300"/>
      <c r="R103" s="462"/>
      <c r="S103" s="463"/>
      <c r="T103" s="464"/>
      <c r="U103" s="464"/>
      <c r="V103" s="464"/>
      <c r="W103" s="464"/>
      <c r="X103" s="465"/>
    </row>
    <row r="104" spans="2:24" s="256" customFormat="1" x14ac:dyDescent="0.25">
      <c r="B104" s="396">
        <v>482</v>
      </c>
      <c r="C104" s="363"/>
      <c r="D104" s="376"/>
      <c r="E104" s="376"/>
      <c r="F104" s="376"/>
      <c r="G104" s="376"/>
      <c r="H104" s="376"/>
      <c r="I104" s="376">
        <v>0</v>
      </c>
      <c r="J104" s="376">
        <v>0</v>
      </c>
      <c r="K104" s="346">
        <f t="shared" ref="K104:K110" si="32">(D104*F104*G104)+(I104*J104)</f>
        <v>0</v>
      </c>
      <c r="L104" s="299"/>
      <c r="M104" s="376"/>
      <c r="N104" s="364" t="str">
        <f t="shared" ref="N104:N110" si="33">IF($K104&lt;=0,"",$K104+($K104*$L104)+($K104*$M104))</f>
        <v/>
      </c>
      <c r="O104" s="433">
        <f t="shared" ref="O104:O110" si="34">G104*(1+M104+L104)</f>
        <v>0</v>
      </c>
      <c r="P104" s="365" t="str">
        <f t="shared" ref="P104:P110" si="35">IF($O104&lt;=0,"",$O104*$P$2)</f>
        <v/>
      </c>
      <c r="Q104" s="300"/>
      <c r="R104" s="462"/>
      <c r="S104" s="463"/>
      <c r="T104" s="464"/>
      <c r="U104" s="464"/>
      <c r="V104" s="464"/>
      <c r="W104" s="464"/>
      <c r="X104" s="465"/>
    </row>
    <row r="105" spans="2:24" s="256" customFormat="1" x14ac:dyDescent="0.25">
      <c r="B105" s="396">
        <v>483</v>
      </c>
      <c r="C105" s="363"/>
      <c r="D105" s="376"/>
      <c r="E105" s="376"/>
      <c r="F105" s="376"/>
      <c r="G105" s="376"/>
      <c r="H105" s="376"/>
      <c r="I105" s="376">
        <v>0</v>
      </c>
      <c r="J105" s="376">
        <v>0</v>
      </c>
      <c r="K105" s="346">
        <f t="shared" si="32"/>
        <v>0</v>
      </c>
      <c r="L105" s="299"/>
      <c r="M105" s="376"/>
      <c r="N105" s="364" t="str">
        <f t="shared" si="33"/>
        <v/>
      </c>
      <c r="O105" s="433">
        <f t="shared" si="34"/>
        <v>0</v>
      </c>
      <c r="P105" s="365" t="str">
        <f t="shared" si="35"/>
        <v/>
      </c>
      <c r="Q105" s="300"/>
      <c r="R105" s="462"/>
      <c r="S105" s="463"/>
      <c r="T105" s="464"/>
      <c r="U105" s="464"/>
      <c r="V105" s="464"/>
      <c r="W105" s="464"/>
      <c r="X105" s="465"/>
    </row>
    <row r="106" spans="2:24" s="256" customFormat="1" x14ac:dyDescent="0.25">
      <c r="B106" s="396">
        <v>484</v>
      </c>
      <c r="C106" s="363"/>
      <c r="D106" s="376"/>
      <c r="E106" s="376"/>
      <c r="F106" s="376"/>
      <c r="G106" s="376"/>
      <c r="H106" s="376"/>
      <c r="I106" s="376">
        <v>0</v>
      </c>
      <c r="J106" s="376">
        <v>0</v>
      </c>
      <c r="K106" s="346">
        <f>(D106*F106*G106)+(I106*J106)</f>
        <v>0</v>
      </c>
      <c r="L106" s="299"/>
      <c r="M106" s="376"/>
      <c r="N106" s="364" t="str">
        <f t="shared" si="33"/>
        <v/>
      </c>
      <c r="O106" s="433">
        <f t="shared" si="34"/>
        <v>0</v>
      </c>
      <c r="P106" s="365" t="str">
        <f t="shared" si="35"/>
        <v/>
      </c>
      <c r="Q106" s="300"/>
      <c r="R106" s="462"/>
      <c r="S106" s="463"/>
      <c r="T106" s="464"/>
      <c r="U106" s="464"/>
      <c r="V106" s="464"/>
      <c r="W106" s="464"/>
      <c r="X106" s="465"/>
    </row>
    <row r="107" spans="2:24" s="256" customFormat="1" x14ac:dyDescent="0.25">
      <c r="B107" s="396">
        <v>485</v>
      </c>
      <c r="C107" s="363"/>
      <c r="D107" s="376"/>
      <c r="E107" s="376"/>
      <c r="F107" s="376"/>
      <c r="G107" s="376"/>
      <c r="H107" s="376"/>
      <c r="I107" s="376">
        <v>0</v>
      </c>
      <c r="J107" s="376">
        <v>0</v>
      </c>
      <c r="K107" s="346">
        <f t="shared" si="32"/>
        <v>0</v>
      </c>
      <c r="L107" s="299"/>
      <c r="M107" s="376"/>
      <c r="N107" s="364" t="str">
        <f t="shared" si="33"/>
        <v/>
      </c>
      <c r="O107" s="433">
        <f t="shared" si="34"/>
        <v>0</v>
      </c>
      <c r="P107" s="365" t="str">
        <f t="shared" si="35"/>
        <v/>
      </c>
      <c r="Q107" s="300"/>
      <c r="R107" s="462"/>
      <c r="S107" s="463"/>
      <c r="T107" s="464"/>
      <c r="U107" s="464"/>
      <c r="V107" s="464"/>
      <c r="W107" s="464"/>
      <c r="X107" s="465"/>
    </row>
    <row r="108" spans="2:24" s="256" customFormat="1" x14ac:dyDescent="0.25">
      <c r="B108" s="396">
        <v>486</v>
      </c>
      <c r="C108" s="363"/>
      <c r="D108" s="376"/>
      <c r="E108" s="376"/>
      <c r="F108" s="376"/>
      <c r="G108" s="376"/>
      <c r="H108" s="376"/>
      <c r="I108" s="376">
        <v>0</v>
      </c>
      <c r="J108" s="376">
        <v>0</v>
      </c>
      <c r="K108" s="346">
        <f t="shared" si="32"/>
        <v>0</v>
      </c>
      <c r="L108" s="299"/>
      <c r="M108" s="376"/>
      <c r="N108" s="364" t="str">
        <f t="shared" si="33"/>
        <v/>
      </c>
      <c r="O108" s="433">
        <f t="shared" si="34"/>
        <v>0</v>
      </c>
      <c r="P108" s="365" t="str">
        <f t="shared" si="35"/>
        <v/>
      </c>
      <c r="Q108" s="300"/>
      <c r="R108" s="462"/>
      <c r="S108" s="463"/>
      <c r="T108" s="464"/>
      <c r="U108" s="464"/>
      <c r="V108" s="464"/>
      <c r="W108" s="464"/>
      <c r="X108" s="465"/>
    </row>
    <row r="109" spans="2:24" s="256" customFormat="1" x14ac:dyDescent="0.25">
      <c r="B109" s="396">
        <v>487</v>
      </c>
      <c r="C109" s="363"/>
      <c r="D109" s="376"/>
      <c r="E109" s="376"/>
      <c r="F109" s="376"/>
      <c r="G109" s="376"/>
      <c r="H109" s="376"/>
      <c r="I109" s="376">
        <v>0</v>
      </c>
      <c r="J109" s="376">
        <v>0</v>
      </c>
      <c r="K109" s="346">
        <f t="shared" si="32"/>
        <v>0</v>
      </c>
      <c r="L109" s="299"/>
      <c r="M109" s="376"/>
      <c r="N109" s="364" t="str">
        <f t="shared" si="33"/>
        <v/>
      </c>
      <c r="O109" s="433">
        <f t="shared" si="34"/>
        <v>0</v>
      </c>
      <c r="P109" s="365" t="str">
        <f t="shared" si="35"/>
        <v/>
      </c>
      <c r="Q109" s="300"/>
      <c r="R109" s="462"/>
      <c r="S109" s="463"/>
      <c r="T109" s="464"/>
      <c r="U109" s="464"/>
      <c r="V109" s="464"/>
      <c r="W109" s="464"/>
      <c r="X109" s="465"/>
    </row>
    <row r="110" spans="2:24" s="256" customFormat="1" x14ac:dyDescent="0.25">
      <c r="B110" s="396">
        <v>488</v>
      </c>
      <c r="C110" s="363"/>
      <c r="D110" s="376"/>
      <c r="E110" s="376"/>
      <c r="F110" s="376"/>
      <c r="G110" s="376"/>
      <c r="H110" s="376"/>
      <c r="I110" s="376">
        <v>0</v>
      </c>
      <c r="J110" s="376">
        <v>0</v>
      </c>
      <c r="K110" s="346">
        <f t="shared" si="32"/>
        <v>0</v>
      </c>
      <c r="L110" s="299"/>
      <c r="M110" s="376"/>
      <c r="N110" s="364" t="str">
        <f t="shared" si="33"/>
        <v/>
      </c>
      <c r="O110" s="433">
        <f t="shared" si="34"/>
        <v>0</v>
      </c>
      <c r="P110" s="365" t="str">
        <f t="shared" si="35"/>
        <v/>
      </c>
      <c r="Q110" s="300"/>
      <c r="R110" s="462"/>
      <c r="S110" s="463"/>
      <c r="T110" s="464"/>
      <c r="U110" s="464"/>
      <c r="V110" s="464"/>
      <c r="W110" s="464"/>
      <c r="X110" s="465"/>
    </row>
    <row r="111" spans="2:24" s="256" customFormat="1" x14ac:dyDescent="0.25">
      <c r="B111" s="350" t="s">
        <v>573</v>
      </c>
      <c r="C111" s="361" t="s">
        <v>574</v>
      </c>
      <c r="D111" s="381"/>
      <c r="E111" s="382"/>
      <c r="F111" s="383"/>
      <c r="G111" s="384"/>
      <c r="H111" s="384"/>
      <c r="I111" s="384"/>
      <c r="J111" s="385"/>
      <c r="K111" s="364">
        <f>(SUBTOTAL(9,K103:K110))</f>
        <v>0</v>
      </c>
      <c r="L111" s="299"/>
      <c r="M111" s="387"/>
      <c r="N111" s="364">
        <f>(SUBTOTAL(9,N103:N110))</f>
        <v>0</v>
      </c>
      <c r="O111" s="387"/>
      <c r="P111" s="414"/>
      <c r="Q111" s="274"/>
      <c r="R111" s="456"/>
      <c r="S111" s="287"/>
      <c r="T111" s="103"/>
      <c r="U111" s="103"/>
      <c r="V111" s="287"/>
      <c r="W111" s="103"/>
      <c r="X111" s="460"/>
    </row>
    <row r="112" spans="2:24" s="256" customFormat="1" x14ac:dyDescent="0.25">
      <c r="B112" s="362"/>
      <c r="C112" s="361" t="s">
        <v>575</v>
      </c>
      <c r="D112" s="346">
        <f>SUMPRODUCT(I103:I110,J103:J110)</f>
        <v>0</v>
      </c>
      <c r="E112" s="346"/>
      <c r="F112" s="290"/>
      <c r="G112" s="291"/>
      <c r="H112" s="291"/>
      <c r="I112" s="291"/>
      <c r="J112" s="291"/>
      <c r="K112" s="288"/>
      <c r="L112" s="299"/>
      <c r="M112" s="288"/>
      <c r="N112" s="417"/>
      <c r="O112" s="288"/>
      <c r="P112" s="416"/>
      <c r="Q112" s="274"/>
      <c r="R112" s="456"/>
      <c r="S112" s="145"/>
      <c r="T112" s="103"/>
      <c r="U112" s="103"/>
      <c r="V112" s="145"/>
      <c r="W112" s="103"/>
      <c r="X112" s="461"/>
    </row>
    <row r="113" spans="2:24" s="256" customFormat="1" x14ac:dyDescent="0.25">
      <c r="B113" s="395"/>
      <c r="C113" s="298"/>
      <c r="D113" s="298"/>
      <c r="E113" s="298"/>
      <c r="F113" s="298"/>
      <c r="G113" s="298"/>
      <c r="H113" s="298"/>
      <c r="I113" s="298"/>
      <c r="J113" s="298"/>
      <c r="K113" s="299"/>
      <c r="L113" s="299"/>
      <c r="M113" s="299"/>
      <c r="N113" s="299"/>
      <c r="O113" s="299"/>
      <c r="P113" s="423"/>
      <c r="Q113" s="274"/>
      <c r="R113" s="456"/>
      <c r="S113" s="103"/>
      <c r="T113" s="103"/>
      <c r="U113" s="103"/>
      <c r="V113" s="103"/>
      <c r="W113" s="103"/>
      <c r="X113" s="457"/>
    </row>
    <row r="114" spans="2:24" s="256" customFormat="1" ht="26.25" x14ac:dyDescent="0.2">
      <c r="B114" s="573" t="s">
        <v>142</v>
      </c>
      <c r="C114" s="574"/>
      <c r="D114" s="574"/>
      <c r="E114" s="574"/>
      <c r="F114" s="574"/>
      <c r="G114" s="574"/>
      <c r="H114" s="574"/>
      <c r="I114" s="574"/>
      <c r="J114" s="574"/>
      <c r="K114" s="574"/>
      <c r="L114" s="574"/>
      <c r="M114" s="574"/>
      <c r="N114" s="574"/>
      <c r="O114" s="574"/>
      <c r="P114" s="575"/>
      <c r="Q114" s="274"/>
      <c r="R114" s="456"/>
      <c r="S114" s="103" t="str">
        <f>IF(R114="x",K114," ")</f>
        <v xml:space="preserve"> </v>
      </c>
      <c r="T114" s="103"/>
      <c r="U114" s="103"/>
      <c r="V114" s="103"/>
      <c r="W114" s="103"/>
      <c r="X114" s="457"/>
    </row>
    <row r="115" spans="2:24" s="256" customFormat="1" x14ac:dyDescent="0.2">
      <c r="B115" s="390">
        <v>54</v>
      </c>
      <c r="C115" s="324" t="s">
        <v>143</v>
      </c>
      <c r="D115" s="506"/>
      <c r="E115" s="506"/>
      <c r="F115" s="506"/>
      <c r="G115" s="507"/>
      <c r="H115" s="376"/>
      <c r="I115" s="376">
        <v>0</v>
      </c>
      <c r="J115" s="376">
        <v>0</v>
      </c>
      <c r="K115" s="346">
        <f t="shared" ref="K115:K120" si="36">(D115*F115*G115)+(I115*J115)</f>
        <v>0</v>
      </c>
      <c r="L115" s="503"/>
      <c r="M115" s="376"/>
      <c r="N115" s="364" t="str">
        <f t="shared" ref="N115:N120" si="37">IF($K115&lt;=0,"",$K115+($K115*$L115)+($K115*$M115))</f>
        <v/>
      </c>
      <c r="O115" s="433">
        <f t="shared" ref="O115:O120" si="38">G115*(1+M115+L115)</f>
        <v>0</v>
      </c>
      <c r="P115" s="365" t="str">
        <f>IF($O115&lt;=0,"",$O115*$P$2)</f>
        <v/>
      </c>
      <c r="Q115" s="274"/>
      <c r="R115" s="456"/>
      <c r="S115" s="103" t="str">
        <f t="shared" ref="S115:S120" si="39">IF(R115="x",$G115," ")</f>
        <v xml:space="preserve"> </v>
      </c>
      <c r="T115" s="103"/>
      <c r="U115" s="103"/>
      <c r="V115" s="103" t="str">
        <f t="shared" ref="V115:V120" si="40">IF(U115="x",$K115," ")</f>
        <v xml:space="preserve"> </v>
      </c>
      <c r="W115" s="103"/>
      <c r="X115" s="457" t="str">
        <f t="shared" ref="X115:X120" si="41">IF(W115="x",$K115," ")</f>
        <v xml:space="preserve"> </v>
      </c>
    </row>
    <row r="116" spans="2:24" s="256" customFormat="1" x14ac:dyDescent="0.2">
      <c r="B116" s="390">
        <v>55</v>
      </c>
      <c r="C116" s="324" t="s">
        <v>144</v>
      </c>
      <c r="D116" s="376"/>
      <c r="E116" s="376"/>
      <c r="F116" s="376"/>
      <c r="G116" s="376"/>
      <c r="H116" s="376"/>
      <c r="I116" s="376">
        <v>0</v>
      </c>
      <c r="J116" s="376">
        <v>0</v>
      </c>
      <c r="K116" s="346">
        <f t="shared" si="36"/>
        <v>0</v>
      </c>
      <c r="L116" s="503">
        <f t="shared" ref="L116:L120" si="42">$L$24</f>
        <v>0</v>
      </c>
      <c r="M116" s="376"/>
      <c r="N116" s="364" t="str">
        <f t="shared" si="37"/>
        <v/>
      </c>
      <c r="O116" s="433">
        <f t="shared" si="38"/>
        <v>0</v>
      </c>
      <c r="P116" s="365" t="str">
        <f t="shared" ref="P116:P120" si="43">IF($O116&lt;=0,"",$O116*$P$2)</f>
        <v/>
      </c>
      <c r="Q116" s="274"/>
      <c r="R116" s="456"/>
      <c r="S116" s="103" t="str">
        <f t="shared" si="39"/>
        <v xml:space="preserve"> </v>
      </c>
      <c r="T116" s="103"/>
      <c r="U116" s="103"/>
      <c r="V116" s="103" t="str">
        <f t="shared" si="40"/>
        <v xml:space="preserve"> </v>
      </c>
      <c r="W116" s="103"/>
      <c r="X116" s="457" t="str">
        <f t="shared" si="41"/>
        <v xml:space="preserve"> </v>
      </c>
    </row>
    <row r="117" spans="2:24" s="256" customFormat="1" x14ac:dyDescent="0.2">
      <c r="B117" s="390">
        <v>56</v>
      </c>
      <c r="C117" s="324" t="s">
        <v>145</v>
      </c>
      <c r="D117" s="376"/>
      <c r="E117" s="376"/>
      <c r="F117" s="376"/>
      <c r="G117" s="376"/>
      <c r="H117" s="376"/>
      <c r="I117" s="376">
        <v>0</v>
      </c>
      <c r="J117" s="376">
        <v>0</v>
      </c>
      <c r="K117" s="346">
        <f t="shared" si="36"/>
        <v>0</v>
      </c>
      <c r="L117" s="503">
        <f t="shared" si="42"/>
        <v>0</v>
      </c>
      <c r="M117" s="376"/>
      <c r="N117" s="364" t="str">
        <f t="shared" si="37"/>
        <v/>
      </c>
      <c r="O117" s="433">
        <f t="shared" si="38"/>
        <v>0</v>
      </c>
      <c r="P117" s="365" t="str">
        <f t="shared" si="43"/>
        <v/>
      </c>
      <c r="Q117" s="274"/>
      <c r="R117" s="456"/>
      <c r="S117" s="103" t="str">
        <f t="shared" si="39"/>
        <v xml:space="preserve"> </v>
      </c>
      <c r="T117" s="103"/>
      <c r="U117" s="103"/>
      <c r="V117" s="103" t="str">
        <f t="shared" si="40"/>
        <v xml:space="preserve"> </v>
      </c>
      <c r="W117" s="103"/>
      <c r="X117" s="457" t="str">
        <f t="shared" si="41"/>
        <v xml:space="preserve"> </v>
      </c>
    </row>
    <row r="118" spans="2:24" s="256" customFormat="1" x14ac:dyDescent="0.2">
      <c r="B118" s="390">
        <v>57</v>
      </c>
      <c r="C118" s="454"/>
      <c r="D118" s="376"/>
      <c r="E118" s="376"/>
      <c r="F118" s="376"/>
      <c r="G118" s="376"/>
      <c r="H118" s="376"/>
      <c r="I118" s="376">
        <v>0</v>
      </c>
      <c r="J118" s="376">
        <v>0</v>
      </c>
      <c r="K118" s="346">
        <f t="shared" si="36"/>
        <v>0</v>
      </c>
      <c r="L118" s="503">
        <f t="shared" si="42"/>
        <v>0</v>
      </c>
      <c r="M118" s="376"/>
      <c r="N118" s="364" t="str">
        <f t="shared" si="37"/>
        <v/>
      </c>
      <c r="O118" s="433">
        <f t="shared" si="38"/>
        <v>0</v>
      </c>
      <c r="P118" s="365" t="str">
        <f t="shared" si="43"/>
        <v/>
      </c>
      <c r="Q118" s="274"/>
      <c r="R118" s="456"/>
      <c r="S118" s="103" t="str">
        <f t="shared" si="39"/>
        <v xml:space="preserve"> </v>
      </c>
      <c r="T118" s="103"/>
      <c r="U118" s="103"/>
      <c r="V118" s="103" t="str">
        <f t="shared" si="40"/>
        <v xml:space="preserve"> </v>
      </c>
      <c r="W118" s="103"/>
      <c r="X118" s="457" t="str">
        <f t="shared" si="41"/>
        <v xml:space="preserve"> </v>
      </c>
    </row>
    <row r="119" spans="2:24" s="256" customFormat="1" x14ac:dyDescent="0.2">
      <c r="B119" s="390">
        <v>58</v>
      </c>
      <c r="C119" s="454"/>
      <c r="D119" s="376">
        <v>0</v>
      </c>
      <c r="E119" s="376">
        <v>0</v>
      </c>
      <c r="F119" s="376">
        <v>0</v>
      </c>
      <c r="G119" s="376">
        <v>0</v>
      </c>
      <c r="H119" s="376">
        <v>0</v>
      </c>
      <c r="I119" s="376">
        <v>0</v>
      </c>
      <c r="J119" s="376">
        <v>0</v>
      </c>
      <c r="K119" s="346">
        <f t="shared" si="36"/>
        <v>0</v>
      </c>
      <c r="L119" s="503">
        <f t="shared" si="42"/>
        <v>0</v>
      </c>
      <c r="M119" s="376"/>
      <c r="N119" s="364" t="str">
        <f t="shared" si="37"/>
        <v/>
      </c>
      <c r="O119" s="433">
        <f t="shared" si="38"/>
        <v>0</v>
      </c>
      <c r="P119" s="365" t="str">
        <f t="shared" si="43"/>
        <v/>
      </c>
      <c r="Q119" s="274"/>
      <c r="R119" s="456"/>
      <c r="S119" s="103" t="str">
        <f t="shared" si="39"/>
        <v xml:space="preserve"> </v>
      </c>
      <c r="T119" s="103"/>
      <c r="U119" s="103"/>
      <c r="V119" s="103" t="str">
        <f t="shared" si="40"/>
        <v xml:space="preserve"> </v>
      </c>
      <c r="W119" s="103"/>
      <c r="X119" s="457" t="str">
        <f t="shared" si="41"/>
        <v xml:space="preserve"> </v>
      </c>
    </row>
    <row r="120" spans="2:24" s="256" customFormat="1" x14ac:dyDescent="0.2">
      <c r="B120" s="390">
        <v>59</v>
      </c>
      <c r="C120" s="454"/>
      <c r="D120" s="376">
        <v>0</v>
      </c>
      <c r="E120" s="376">
        <v>0</v>
      </c>
      <c r="F120" s="376">
        <v>0</v>
      </c>
      <c r="G120" s="376">
        <v>0</v>
      </c>
      <c r="H120" s="376">
        <v>0</v>
      </c>
      <c r="I120" s="376">
        <v>0</v>
      </c>
      <c r="J120" s="376">
        <v>0</v>
      </c>
      <c r="K120" s="346">
        <f t="shared" si="36"/>
        <v>0</v>
      </c>
      <c r="L120" s="503">
        <f t="shared" si="42"/>
        <v>0</v>
      </c>
      <c r="M120" s="376"/>
      <c r="N120" s="364" t="str">
        <f t="shared" si="37"/>
        <v/>
      </c>
      <c r="O120" s="433">
        <f t="shared" si="38"/>
        <v>0</v>
      </c>
      <c r="P120" s="365" t="str">
        <f t="shared" si="43"/>
        <v/>
      </c>
      <c r="Q120" s="274"/>
      <c r="R120" s="456"/>
      <c r="S120" s="103" t="str">
        <f t="shared" si="39"/>
        <v xml:space="preserve"> </v>
      </c>
      <c r="T120" s="103"/>
      <c r="U120" s="103"/>
      <c r="V120" s="103" t="str">
        <f t="shared" si="40"/>
        <v xml:space="preserve"> </v>
      </c>
      <c r="W120" s="103"/>
      <c r="X120" s="457" t="str">
        <f t="shared" si="41"/>
        <v xml:space="preserve"> </v>
      </c>
    </row>
    <row r="121" spans="2:24" s="256" customFormat="1" x14ac:dyDescent="0.25">
      <c r="B121" s="350" t="s">
        <v>29</v>
      </c>
      <c r="C121" s="361" t="s">
        <v>146</v>
      </c>
      <c r="D121" s="381"/>
      <c r="E121" s="382"/>
      <c r="F121" s="383"/>
      <c r="G121" s="384"/>
      <c r="H121" s="384"/>
      <c r="I121" s="384"/>
      <c r="J121" s="385"/>
      <c r="K121" s="364">
        <f>(SUBTOTAL(9,K115:K120))</f>
        <v>0</v>
      </c>
      <c r="L121" s="386"/>
      <c r="M121" s="387"/>
      <c r="N121" s="364">
        <f>(SUBTOTAL(9,N115:N120))</f>
        <v>0</v>
      </c>
      <c r="O121" s="387"/>
      <c r="P121" s="414"/>
      <c r="Q121" s="274"/>
      <c r="R121" s="456"/>
      <c r="S121" s="287">
        <f>(SUBTOTAL(9,S115:S116))</f>
        <v>0</v>
      </c>
      <c r="T121" s="103"/>
      <c r="U121" s="103"/>
      <c r="V121" s="287">
        <f>(SUBTOTAL(9,V115:V116))</f>
        <v>0</v>
      </c>
      <c r="W121" s="103"/>
      <c r="X121" s="460">
        <f>(SUBTOTAL(9,X115:X116))</f>
        <v>0</v>
      </c>
    </row>
    <row r="122" spans="2:24" s="256" customFormat="1" x14ac:dyDescent="0.2">
      <c r="B122" s="362"/>
      <c r="C122" s="361" t="s">
        <v>147</v>
      </c>
      <c r="D122" s="346">
        <f>SUMPRODUCT(I115:I120,J115:J120)</f>
        <v>0</v>
      </c>
      <c r="E122" s="346"/>
      <c r="F122" s="565" t="s">
        <v>103</v>
      </c>
      <c r="G122" s="566"/>
      <c r="H122" s="567"/>
      <c r="I122" s="346">
        <f>SUMPRODUCT(I115:I120,J115:J120) + SUMPRODUCT(I115:I120,J115:J120,L115:L120) + SUMPRODUCT(I115:I120,J115:J120,M115:M120)</f>
        <v>0</v>
      </c>
      <c r="J122" s="346"/>
      <c r="K122" s="415"/>
      <c r="L122" s="282"/>
      <c r="M122" s="288"/>
      <c r="N122" s="288"/>
      <c r="O122" s="288"/>
      <c r="P122" s="416"/>
      <c r="Q122" s="274"/>
      <c r="R122" s="456"/>
      <c r="S122" s="145"/>
      <c r="T122" s="103"/>
      <c r="U122" s="103"/>
      <c r="V122" s="145"/>
      <c r="W122" s="103"/>
      <c r="X122" s="461"/>
    </row>
    <row r="123" spans="2:24" s="256" customFormat="1" x14ac:dyDescent="0.2">
      <c r="B123" s="362"/>
      <c r="C123" s="361" t="s">
        <v>148</v>
      </c>
      <c r="D123" s="346">
        <f>SUMPRODUCT(K115:K120,L115:L120)</f>
        <v>0</v>
      </c>
      <c r="E123" s="346"/>
      <c r="F123" s="290"/>
      <c r="G123" s="291"/>
      <c r="H123" s="291"/>
      <c r="I123" s="291"/>
      <c r="J123" s="291"/>
      <c r="K123" s="288"/>
      <c r="L123" s="282"/>
      <c r="M123" s="288"/>
      <c r="N123" s="417"/>
      <c r="O123" s="288"/>
      <c r="P123" s="416"/>
      <c r="Q123" s="274"/>
      <c r="R123" s="456"/>
      <c r="S123" s="145"/>
      <c r="T123" s="103"/>
      <c r="U123" s="103"/>
      <c r="V123" s="145"/>
      <c r="W123" s="103"/>
      <c r="X123" s="461"/>
    </row>
    <row r="124" spans="2:24" s="256" customFormat="1" x14ac:dyDescent="0.2">
      <c r="B124" s="390">
        <v>60</v>
      </c>
      <c r="C124" s="324" t="s">
        <v>149</v>
      </c>
      <c r="D124" s="506"/>
      <c r="E124" s="506"/>
      <c r="F124" s="506"/>
      <c r="G124" s="507"/>
      <c r="H124" s="376"/>
      <c r="I124" s="376">
        <v>0</v>
      </c>
      <c r="J124" s="376">
        <v>0</v>
      </c>
      <c r="K124" s="346">
        <f t="shared" ref="K124:K129" si="44">(D124*F124*G124)+(I124*J124)</f>
        <v>0</v>
      </c>
      <c r="L124" s="503"/>
      <c r="M124" s="376"/>
      <c r="N124" s="364" t="str">
        <f t="shared" ref="N124:N129" si="45">IF($K124&lt;=0,"",$K124+($K124*$L124)+($K124*$M124))</f>
        <v/>
      </c>
      <c r="O124" s="433">
        <f t="shared" ref="O124:O129" si="46">G124*(1+M124+L124)</f>
        <v>0</v>
      </c>
      <c r="P124" s="365" t="str">
        <f>IF($O124&lt;=0,"",$O124*$P$2)</f>
        <v/>
      </c>
      <c r="Q124" s="274"/>
      <c r="R124" s="456" t="s">
        <v>97</v>
      </c>
      <c r="S124" s="103">
        <f t="shared" ref="S124:S129" si="47">IF(R124="x",$G124," ")</f>
        <v>0</v>
      </c>
      <c r="T124" s="103"/>
      <c r="U124" s="103"/>
      <c r="V124" s="103" t="str">
        <f t="shared" ref="V124:V129" si="48">IF(U124="x",$K124," ")</f>
        <v xml:space="preserve"> </v>
      </c>
      <c r="W124" s="103"/>
      <c r="X124" s="461"/>
    </row>
    <row r="125" spans="2:24" s="256" customFormat="1" x14ac:dyDescent="0.2">
      <c r="B125" s="390">
        <v>61</v>
      </c>
      <c r="C125" s="324" t="s">
        <v>150</v>
      </c>
      <c r="D125" s="376"/>
      <c r="E125" s="376"/>
      <c r="F125" s="376"/>
      <c r="G125" s="376"/>
      <c r="H125" s="376">
        <v>0</v>
      </c>
      <c r="I125" s="376">
        <v>0</v>
      </c>
      <c r="J125" s="376">
        <v>0</v>
      </c>
      <c r="K125" s="346">
        <f t="shared" si="44"/>
        <v>0</v>
      </c>
      <c r="L125" s="503">
        <f t="shared" ref="L125:L129" si="49">$L$24</f>
        <v>0</v>
      </c>
      <c r="M125" s="376"/>
      <c r="N125" s="364" t="str">
        <f t="shared" si="45"/>
        <v/>
      </c>
      <c r="O125" s="433">
        <f t="shared" si="46"/>
        <v>0</v>
      </c>
      <c r="P125" s="365" t="str">
        <f t="shared" ref="P125:P129" si="50">IF($O125&lt;=0,"",$O125*$P$2)</f>
        <v/>
      </c>
      <c r="Q125" s="274"/>
      <c r="R125" s="456" t="s">
        <v>97</v>
      </c>
      <c r="S125" s="103">
        <f t="shared" si="47"/>
        <v>0</v>
      </c>
      <c r="T125" s="103"/>
      <c r="U125" s="103"/>
      <c r="V125" s="103" t="str">
        <f t="shared" si="48"/>
        <v xml:space="preserve"> </v>
      </c>
      <c r="W125" s="103"/>
      <c r="X125" s="461"/>
    </row>
    <row r="126" spans="2:24" s="256" customFormat="1" x14ac:dyDescent="0.2">
      <c r="B126" s="390">
        <v>62</v>
      </c>
      <c r="C126" s="324" t="s">
        <v>151</v>
      </c>
      <c r="D126" s="376">
        <v>0</v>
      </c>
      <c r="E126" s="376">
        <v>0</v>
      </c>
      <c r="F126" s="376">
        <v>0</v>
      </c>
      <c r="G126" s="376">
        <v>0</v>
      </c>
      <c r="H126" s="376">
        <v>0</v>
      </c>
      <c r="I126" s="376">
        <v>0</v>
      </c>
      <c r="J126" s="376">
        <v>0</v>
      </c>
      <c r="K126" s="346">
        <f t="shared" si="44"/>
        <v>0</v>
      </c>
      <c r="L126" s="503">
        <f t="shared" si="49"/>
        <v>0</v>
      </c>
      <c r="M126" s="376"/>
      <c r="N126" s="364" t="str">
        <f t="shared" si="45"/>
        <v/>
      </c>
      <c r="O126" s="433">
        <f t="shared" si="46"/>
        <v>0</v>
      </c>
      <c r="P126" s="365" t="str">
        <f t="shared" si="50"/>
        <v/>
      </c>
      <c r="Q126" s="274"/>
      <c r="R126" s="456" t="s">
        <v>97</v>
      </c>
      <c r="S126" s="103">
        <f t="shared" si="47"/>
        <v>0</v>
      </c>
      <c r="T126" s="103"/>
      <c r="U126" s="103"/>
      <c r="V126" s="103" t="str">
        <f t="shared" si="48"/>
        <v xml:space="preserve"> </v>
      </c>
      <c r="W126" s="103"/>
      <c r="X126" s="461"/>
    </row>
    <row r="127" spans="2:24" s="256" customFormat="1" x14ac:dyDescent="0.2">
      <c r="B127" s="390">
        <v>63</v>
      </c>
      <c r="C127" s="363"/>
      <c r="D127" s="376">
        <v>0</v>
      </c>
      <c r="E127" s="376">
        <v>0</v>
      </c>
      <c r="F127" s="376">
        <v>0</v>
      </c>
      <c r="G127" s="376">
        <v>0</v>
      </c>
      <c r="H127" s="376">
        <v>0</v>
      </c>
      <c r="I127" s="376">
        <v>0</v>
      </c>
      <c r="J127" s="376">
        <v>0</v>
      </c>
      <c r="K127" s="346">
        <f t="shared" si="44"/>
        <v>0</v>
      </c>
      <c r="L127" s="503">
        <f t="shared" si="49"/>
        <v>0</v>
      </c>
      <c r="M127" s="376"/>
      <c r="N127" s="364" t="str">
        <f t="shared" si="45"/>
        <v/>
      </c>
      <c r="O127" s="433">
        <f t="shared" si="46"/>
        <v>0</v>
      </c>
      <c r="P127" s="365" t="str">
        <f t="shared" si="50"/>
        <v/>
      </c>
      <c r="Q127" s="274"/>
      <c r="R127" s="456"/>
      <c r="S127" s="103" t="str">
        <f t="shared" si="47"/>
        <v xml:space="preserve"> </v>
      </c>
      <c r="T127" s="103"/>
      <c r="U127" s="103"/>
      <c r="V127" s="103" t="str">
        <f t="shared" si="48"/>
        <v xml:space="preserve"> </v>
      </c>
      <c r="W127" s="103"/>
      <c r="X127" s="461"/>
    </row>
    <row r="128" spans="2:24" s="256" customFormat="1" x14ac:dyDescent="0.2">
      <c r="B128" s="390">
        <v>64</v>
      </c>
      <c r="C128" s="363"/>
      <c r="D128" s="376">
        <v>0</v>
      </c>
      <c r="E128" s="376">
        <v>0</v>
      </c>
      <c r="F128" s="376">
        <v>0</v>
      </c>
      <c r="G128" s="376">
        <v>0</v>
      </c>
      <c r="H128" s="376">
        <v>0</v>
      </c>
      <c r="I128" s="376">
        <v>0</v>
      </c>
      <c r="J128" s="376">
        <v>0</v>
      </c>
      <c r="K128" s="346">
        <f t="shared" si="44"/>
        <v>0</v>
      </c>
      <c r="L128" s="503">
        <f t="shared" si="49"/>
        <v>0</v>
      </c>
      <c r="M128" s="376"/>
      <c r="N128" s="364" t="str">
        <f t="shared" si="45"/>
        <v/>
      </c>
      <c r="O128" s="433">
        <f t="shared" si="46"/>
        <v>0</v>
      </c>
      <c r="P128" s="365" t="str">
        <f t="shared" si="50"/>
        <v/>
      </c>
      <c r="Q128" s="274"/>
      <c r="R128" s="456"/>
      <c r="S128" s="103" t="str">
        <f t="shared" si="47"/>
        <v xml:space="preserve"> </v>
      </c>
      <c r="T128" s="103"/>
      <c r="U128" s="103"/>
      <c r="V128" s="103" t="str">
        <f t="shared" si="48"/>
        <v xml:space="preserve"> </v>
      </c>
      <c r="W128" s="103"/>
      <c r="X128" s="461"/>
    </row>
    <row r="129" spans="2:24" s="256" customFormat="1" x14ac:dyDescent="0.2">
      <c r="B129" s="390">
        <v>65</v>
      </c>
      <c r="C129" s="363"/>
      <c r="D129" s="376">
        <v>0</v>
      </c>
      <c r="E129" s="376">
        <v>0</v>
      </c>
      <c r="F129" s="376">
        <v>0</v>
      </c>
      <c r="G129" s="376">
        <v>0</v>
      </c>
      <c r="H129" s="376">
        <v>0</v>
      </c>
      <c r="I129" s="376">
        <v>0</v>
      </c>
      <c r="J129" s="376">
        <v>0</v>
      </c>
      <c r="K129" s="346">
        <f t="shared" si="44"/>
        <v>0</v>
      </c>
      <c r="L129" s="503">
        <f t="shared" si="49"/>
        <v>0</v>
      </c>
      <c r="M129" s="376"/>
      <c r="N129" s="364" t="str">
        <f t="shared" si="45"/>
        <v/>
      </c>
      <c r="O129" s="433">
        <f t="shared" si="46"/>
        <v>0</v>
      </c>
      <c r="P129" s="365" t="str">
        <f t="shared" si="50"/>
        <v/>
      </c>
      <c r="Q129" s="274"/>
      <c r="R129" s="456"/>
      <c r="S129" s="103" t="str">
        <f t="shared" si="47"/>
        <v xml:space="preserve"> </v>
      </c>
      <c r="T129" s="103"/>
      <c r="U129" s="103"/>
      <c r="V129" s="103" t="str">
        <f t="shared" si="48"/>
        <v xml:space="preserve"> </v>
      </c>
      <c r="W129" s="103"/>
      <c r="X129" s="461"/>
    </row>
    <row r="130" spans="2:24" s="256" customFormat="1" x14ac:dyDescent="0.25">
      <c r="B130" s="350" t="s">
        <v>30</v>
      </c>
      <c r="C130" s="361" t="s">
        <v>152</v>
      </c>
      <c r="D130" s="381"/>
      <c r="E130" s="382"/>
      <c r="F130" s="383"/>
      <c r="G130" s="384"/>
      <c r="H130" s="384"/>
      <c r="I130" s="384"/>
      <c r="J130" s="385"/>
      <c r="K130" s="364">
        <f>(SUBTOTAL(9,K124:K129))</f>
        <v>0</v>
      </c>
      <c r="L130" s="386"/>
      <c r="M130" s="387"/>
      <c r="N130" s="364">
        <f>(SUBTOTAL(9,N124:N129))</f>
        <v>0</v>
      </c>
      <c r="O130" s="387"/>
      <c r="P130" s="414"/>
      <c r="Q130" s="274"/>
      <c r="R130" s="456"/>
      <c r="S130" s="287">
        <f>(SUBTOTAL(9,S124:S125))</f>
        <v>0</v>
      </c>
      <c r="T130" s="103"/>
      <c r="U130" s="103"/>
      <c r="V130" s="287">
        <f>(SUBTOTAL(9,V124:V125))</f>
        <v>0</v>
      </c>
      <c r="W130" s="103"/>
      <c r="X130" s="460">
        <f>(SUBTOTAL(9,X124:X125))</f>
        <v>0</v>
      </c>
    </row>
    <row r="131" spans="2:24" s="256" customFormat="1" x14ac:dyDescent="0.2">
      <c r="B131" s="362"/>
      <c r="C131" s="361" t="s">
        <v>153</v>
      </c>
      <c r="D131" s="346">
        <f>SUMPRODUCT(I124:I129,J124:J129)</f>
        <v>0</v>
      </c>
      <c r="E131" s="346"/>
      <c r="F131" s="565" t="s">
        <v>103</v>
      </c>
      <c r="G131" s="566"/>
      <c r="H131" s="567"/>
      <c r="I131" s="346">
        <f>SUMPRODUCT(I124:I129,J124:J129) + SUMPRODUCT(I124:I129,J124:J129,L124:L129) + SUMPRODUCT(I124:I129,J124:J129,M124:M129)</f>
        <v>0</v>
      </c>
      <c r="J131" s="346"/>
      <c r="K131" s="415"/>
      <c r="L131" s="282"/>
      <c r="M131" s="288"/>
      <c r="N131" s="288"/>
      <c r="O131" s="288"/>
      <c r="P131" s="416"/>
      <c r="Q131" s="274"/>
      <c r="R131" s="456"/>
      <c r="S131" s="145"/>
      <c r="T131" s="103"/>
      <c r="U131" s="103"/>
      <c r="V131" s="145"/>
      <c r="W131" s="103"/>
      <c r="X131" s="461"/>
    </row>
    <row r="132" spans="2:24" s="256" customFormat="1" x14ac:dyDescent="0.2">
      <c r="B132" s="362"/>
      <c r="C132" s="361" t="s">
        <v>154</v>
      </c>
      <c r="D132" s="346">
        <f>SUMPRODUCT(K124:K129,L124:L129)</f>
        <v>0</v>
      </c>
      <c r="E132" s="346"/>
      <c r="F132" s="290"/>
      <c r="G132" s="291"/>
      <c r="H132" s="291"/>
      <c r="I132" s="291"/>
      <c r="J132" s="291"/>
      <c r="K132" s="288"/>
      <c r="L132" s="282"/>
      <c r="M132" s="288"/>
      <c r="N132" s="417"/>
      <c r="O132" s="288"/>
      <c r="P132" s="416"/>
      <c r="Q132" s="274"/>
      <c r="R132" s="456"/>
      <c r="S132" s="145"/>
      <c r="T132" s="103"/>
      <c r="U132" s="103"/>
      <c r="V132" s="145"/>
      <c r="W132" s="103"/>
      <c r="X132" s="461"/>
    </row>
    <row r="133" spans="2:24" s="256" customFormat="1" ht="26.25" x14ac:dyDescent="0.2">
      <c r="B133" s="570" t="s">
        <v>155</v>
      </c>
      <c r="C133" s="571"/>
      <c r="D133" s="571"/>
      <c r="E133" s="571"/>
      <c r="F133" s="571"/>
      <c r="G133" s="571"/>
      <c r="H133" s="571"/>
      <c r="I133" s="571"/>
      <c r="J133" s="571"/>
      <c r="K133" s="571"/>
      <c r="L133" s="571"/>
      <c r="M133" s="571"/>
      <c r="N133" s="571"/>
      <c r="O133" s="571"/>
      <c r="P133" s="572"/>
      <c r="Q133" s="274"/>
      <c r="R133" s="456"/>
      <c r="S133" s="103" t="str">
        <f>IF(R133="x",K133," ")</f>
        <v xml:space="preserve"> </v>
      </c>
      <c r="T133" s="103"/>
      <c r="U133" s="103"/>
      <c r="V133" s="103"/>
      <c r="W133" s="103"/>
      <c r="X133" s="457"/>
    </row>
    <row r="134" spans="2:24" s="256" customFormat="1" x14ac:dyDescent="0.2">
      <c r="B134" s="390">
        <v>66</v>
      </c>
      <c r="C134" s="324" t="s">
        <v>156</v>
      </c>
      <c r="D134" s="506"/>
      <c r="E134" s="506"/>
      <c r="F134" s="506"/>
      <c r="G134" s="507"/>
      <c r="H134" s="376"/>
      <c r="I134" s="376">
        <v>0</v>
      </c>
      <c r="J134" s="376">
        <v>0</v>
      </c>
      <c r="K134" s="346">
        <f t="shared" ref="K134:K139" si="51">(D134*F134*G134)+(I134*J134)</f>
        <v>0</v>
      </c>
      <c r="L134" s="503"/>
      <c r="M134" s="376"/>
      <c r="N134" s="364" t="str">
        <f t="shared" ref="N134:N139" si="52">IF($K134&lt;=0,"",$K134+($K134*$L134)+($K134*$M134))</f>
        <v/>
      </c>
      <c r="O134" s="433">
        <f t="shared" ref="O134:O139" si="53">G134*(1+M134+L134)</f>
        <v>0</v>
      </c>
      <c r="P134" s="365" t="str">
        <f>IF($O134&lt;=0,"",$O134*$P$2)</f>
        <v/>
      </c>
      <c r="Q134" s="274"/>
      <c r="R134" s="456" t="s">
        <v>97</v>
      </c>
      <c r="S134" s="103">
        <f t="shared" ref="S134:S139" si="54">IF(R134="x",$G134," ")</f>
        <v>0</v>
      </c>
      <c r="T134" s="103"/>
      <c r="U134" s="103"/>
      <c r="V134" s="103" t="str">
        <f t="shared" ref="V134:V139" si="55">IF(U134="x",$K134," ")</f>
        <v xml:space="preserve"> </v>
      </c>
      <c r="W134" s="103"/>
      <c r="X134" s="457" t="str">
        <f t="shared" ref="X134:X139" si="56">IF(W134="x",$K134," ")</f>
        <v xml:space="preserve"> </v>
      </c>
    </row>
    <row r="135" spans="2:24" s="256" customFormat="1" x14ac:dyDescent="0.2">
      <c r="B135" s="390">
        <v>67</v>
      </c>
      <c r="C135" s="324" t="s">
        <v>157</v>
      </c>
      <c r="D135" s="506"/>
      <c r="E135" s="506"/>
      <c r="F135" s="506"/>
      <c r="G135" s="507"/>
      <c r="H135" s="376"/>
      <c r="I135" s="376">
        <v>0</v>
      </c>
      <c r="J135" s="376">
        <v>0</v>
      </c>
      <c r="K135" s="346">
        <f t="shared" si="51"/>
        <v>0</v>
      </c>
      <c r="L135" s="503"/>
      <c r="M135" s="376"/>
      <c r="N135" s="364" t="str">
        <f t="shared" si="52"/>
        <v/>
      </c>
      <c r="O135" s="433">
        <f t="shared" si="53"/>
        <v>0</v>
      </c>
      <c r="P135" s="365" t="str">
        <f t="shared" ref="P135:P139" si="57">IF($O135&lt;=0,"",$O135*$P$2)</f>
        <v/>
      </c>
      <c r="Q135" s="274"/>
      <c r="R135" s="456" t="s">
        <v>97</v>
      </c>
      <c r="S135" s="103">
        <f t="shared" si="54"/>
        <v>0</v>
      </c>
      <c r="T135" s="103"/>
      <c r="U135" s="103"/>
      <c r="V135" s="103" t="str">
        <f t="shared" si="55"/>
        <v xml:space="preserve"> </v>
      </c>
      <c r="W135" s="103"/>
      <c r="X135" s="457" t="str">
        <f t="shared" si="56"/>
        <v xml:space="preserve"> </v>
      </c>
    </row>
    <row r="136" spans="2:24" s="256" customFormat="1" x14ac:dyDescent="0.2">
      <c r="B136" s="390">
        <v>68</v>
      </c>
      <c r="C136" s="324" t="s">
        <v>158</v>
      </c>
      <c r="D136" s="506"/>
      <c r="E136" s="506"/>
      <c r="F136" s="506"/>
      <c r="G136" s="507"/>
      <c r="H136" s="376"/>
      <c r="I136" s="376">
        <v>0</v>
      </c>
      <c r="J136" s="376">
        <v>0</v>
      </c>
      <c r="K136" s="346">
        <f t="shared" si="51"/>
        <v>0</v>
      </c>
      <c r="L136" s="503"/>
      <c r="M136" s="376"/>
      <c r="N136" s="364" t="str">
        <f t="shared" si="52"/>
        <v/>
      </c>
      <c r="O136" s="433">
        <f t="shared" si="53"/>
        <v>0</v>
      </c>
      <c r="P136" s="365" t="str">
        <f t="shared" si="57"/>
        <v/>
      </c>
      <c r="Q136" s="274"/>
      <c r="R136" s="456" t="s">
        <v>97</v>
      </c>
      <c r="S136" s="103">
        <f t="shared" si="54"/>
        <v>0</v>
      </c>
      <c r="T136" s="103"/>
      <c r="U136" s="103"/>
      <c r="V136" s="103" t="str">
        <f t="shared" si="55"/>
        <v xml:space="preserve"> </v>
      </c>
      <c r="W136" s="103"/>
      <c r="X136" s="457" t="str">
        <f t="shared" si="56"/>
        <v xml:space="preserve"> </v>
      </c>
    </row>
    <row r="137" spans="2:24" s="256" customFormat="1" x14ac:dyDescent="0.2">
      <c r="B137" s="390">
        <v>69</v>
      </c>
      <c r="C137" s="363"/>
      <c r="D137" s="376"/>
      <c r="E137" s="376"/>
      <c r="F137" s="376"/>
      <c r="G137" s="376"/>
      <c r="H137" s="376"/>
      <c r="I137" s="376">
        <v>0</v>
      </c>
      <c r="J137" s="376">
        <v>0</v>
      </c>
      <c r="K137" s="346">
        <f t="shared" si="51"/>
        <v>0</v>
      </c>
      <c r="L137" s="503">
        <f t="shared" ref="L135:L139" si="58">$L$24</f>
        <v>0</v>
      </c>
      <c r="M137" s="376"/>
      <c r="N137" s="364" t="str">
        <f t="shared" si="52"/>
        <v/>
      </c>
      <c r="O137" s="433">
        <f t="shared" si="53"/>
        <v>0</v>
      </c>
      <c r="P137" s="365" t="str">
        <f t="shared" si="57"/>
        <v/>
      </c>
      <c r="Q137" s="274"/>
      <c r="R137" s="456" t="s">
        <v>97</v>
      </c>
      <c r="S137" s="103">
        <f t="shared" si="54"/>
        <v>0</v>
      </c>
      <c r="T137" s="103"/>
      <c r="U137" s="103"/>
      <c r="V137" s="103" t="str">
        <f t="shared" si="55"/>
        <v xml:space="preserve"> </v>
      </c>
      <c r="W137" s="103"/>
      <c r="X137" s="457" t="str">
        <f t="shared" si="56"/>
        <v xml:space="preserve"> </v>
      </c>
    </row>
    <row r="138" spans="2:24" s="256" customFormat="1" x14ac:dyDescent="0.2">
      <c r="B138" s="390">
        <v>70</v>
      </c>
      <c r="C138" s="363"/>
      <c r="D138" s="376"/>
      <c r="E138" s="376"/>
      <c r="F138" s="376"/>
      <c r="G138" s="376"/>
      <c r="H138" s="376"/>
      <c r="I138" s="376">
        <v>0</v>
      </c>
      <c r="J138" s="376">
        <v>0</v>
      </c>
      <c r="K138" s="346">
        <f t="shared" si="51"/>
        <v>0</v>
      </c>
      <c r="L138" s="503">
        <f t="shared" si="58"/>
        <v>0</v>
      </c>
      <c r="M138" s="376"/>
      <c r="N138" s="364" t="str">
        <f t="shared" si="52"/>
        <v/>
      </c>
      <c r="O138" s="433">
        <f t="shared" si="53"/>
        <v>0</v>
      </c>
      <c r="P138" s="365" t="str">
        <f t="shared" si="57"/>
        <v/>
      </c>
      <c r="Q138" s="274"/>
      <c r="R138" s="456"/>
      <c r="S138" s="103" t="str">
        <f t="shared" si="54"/>
        <v xml:space="preserve"> </v>
      </c>
      <c r="T138" s="103"/>
      <c r="U138" s="103"/>
      <c r="V138" s="103" t="str">
        <f t="shared" si="55"/>
        <v xml:space="preserve"> </v>
      </c>
      <c r="W138" s="103"/>
      <c r="X138" s="457" t="str">
        <f t="shared" si="56"/>
        <v xml:space="preserve"> </v>
      </c>
    </row>
    <row r="139" spans="2:24" s="256" customFormat="1" x14ac:dyDescent="0.2">
      <c r="B139" s="390">
        <v>71</v>
      </c>
      <c r="C139" s="363"/>
      <c r="D139" s="376">
        <v>0</v>
      </c>
      <c r="E139" s="376">
        <v>0</v>
      </c>
      <c r="F139" s="376">
        <v>0</v>
      </c>
      <c r="G139" s="376">
        <v>0</v>
      </c>
      <c r="H139" s="376">
        <v>0</v>
      </c>
      <c r="I139" s="376">
        <v>0</v>
      </c>
      <c r="J139" s="376">
        <v>0</v>
      </c>
      <c r="K139" s="346">
        <f t="shared" si="51"/>
        <v>0</v>
      </c>
      <c r="L139" s="503">
        <f t="shared" si="58"/>
        <v>0</v>
      </c>
      <c r="M139" s="376"/>
      <c r="N139" s="364" t="str">
        <f t="shared" si="52"/>
        <v/>
      </c>
      <c r="O139" s="433">
        <f t="shared" si="53"/>
        <v>0</v>
      </c>
      <c r="P139" s="365" t="str">
        <f t="shared" si="57"/>
        <v/>
      </c>
      <c r="Q139" s="274"/>
      <c r="R139" s="456" t="s">
        <v>97</v>
      </c>
      <c r="S139" s="103">
        <f t="shared" si="54"/>
        <v>0</v>
      </c>
      <c r="T139" s="103"/>
      <c r="U139" s="103"/>
      <c r="V139" s="103" t="str">
        <f t="shared" si="55"/>
        <v xml:space="preserve"> </v>
      </c>
      <c r="W139" s="103"/>
      <c r="X139" s="457" t="str">
        <f t="shared" si="56"/>
        <v xml:space="preserve"> </v>
      </c>
    </row>
    <row r="140" spans="2:24" s="256" customFormat="1" x14ac:dyDescent="0.2">
      <c r="B140" s="392"/>
      <c r="C140" s="361" t="s">
        <v>159</v>
      </c>
      <c r="D140" s="381"/>
      <c r="E140" s="382"/>
      <c r="F140" s="383"/>
      <c r="G140" s="384"/>
      <c r="H140" s="384"/>
      <c r="I140" s="384"/>
      <c r="J140" s="385"/>
      <c r="K140" s="364">
        <f>(SUBTOTAL(9,K134:K139))</f>
        <v>0</v>
      </c>
      <c r="L140" s="386"/>
      <c r="M140" s="387"/>
      <c r="N140" s="364">
        <f>(SUBTOTAL(9,N134:N139))</f>
        <v>0</v>
      </c>
      <c r="O140" s="387"/>
      <c r="P140" s="414"/>
      <c r="Q140" s="274"/>
      <c r="R140" s="456"/>
      <c r="S140" s="287">
        <f>(SUBTOTAL(9,S134:S139))</f>
        <v>0</v>
      </c>
      <c r="T140" s="103"/>
      <c r="U140" s="103"/>
      <c r="V140" s="287">
        <f>(SUBTOTAL(9,V134:V139))</f>
        <v>0</v>
      </c>
      <c r="W140" s="103"/>
      <c r="X140" s="460">
        <f>(SUBTOTAL(9,X134:X139))</f>
        <v>0</v>
      </c>
    </row>
    <row r="141" spans="2:24" s="256" customFormat="1" x14ac:dyDescent="0.2">
      <c r="B141" s="392"/>
      <c r="C141" s="361" t="s">
        <v>160</v>
      </c>
      <c r="D141" s="346">
        <f>SUMPRODUCT(I134:I139,J134:J139)</f>
        <v>0</v>
      </c>
      <c r="E141" s="346"/>
      <c r="F141" s="565" t="s">
        <v>103</v>
      </c>
      <c r="G141" s="566"/>
      <c r="H141" s="567"/>
      <c r="I141" s="346">
        <f>SUMPRODUCT(I134:I139,J134:J139) + SUMPRODUCT(I134:I139,J134:J139,L134:L139) + SUMPRODUCT(I134:I139,J134:J139,M134:M139)</f>
        <v>0</v>
      </c>
      <c r="J141" s="346"/>
      <c r="K141" s="415"/>
      <c r="L141" s="282"/>
      <c r="M141" s="288"/>
      <c r="N141" s="288"/>
      <c r="O141" s="288"/>
      <c r="P141" s="416"/>
      <c r="Q141" s="274"/>
      <c r="R141" s="456"/>
      <c r="S141" s="145"/>
      <c r="T141" s="103"/>
      <c r="U141" s="103"/>
      <c r="V141" s="145"/>
      <c r="W141" s="103"/>
      <c r="X141" s="461"/>
    </row>
    <row r="142" spans="2:24" s="256" customFormat="1" x14ac:dyDescent="0.2">
      <c r="B142" s="392"/>
      <c r="C142" s="361" t="s">
        <v>161</v>
      </c>
      <c r="D142" s="346">
        <f>SUMPRODUCT(K134:K139,L134:L139)</f>
        <v>0</v>
      </c>
      <c r="E142" s="346"/>
      <c r="F142" s="290"/>
      <c r="G142" s="291"/>
      <c r="H142" s="291"/>
      <c r="I142" s="291"/>
      <c r="J142" s="291"/>
      <c r="K142" s="288"/>
      <c r="L142" s="282"/>
      <c r="M142" s="288"/>
      <c r="N142" s="417"/>
      <c r="O142" s="288"/>
      <c r="P142" s="416"/>
      <c r="Q142" s="274"/>
      <c r="R142" s="456"/>
      <c r="S142" s="145"/>
      <c r="T142" s="103"/>
      <c r="U142" s="103"/>
      <c r="V142" s="145"/>
      <c r="W142" s="103"/>
      <c r="X142" s="461"/>
    </row>
    <row r="143" spans="2:24" s="256" customFormat="1" ht="26.25" x14ac:dyDescent="0.2">
      <c r="B143" s="570" t="s">
        <v>162</v>
      </c>
      <c r="C143" s="571"/>
      <c r="D143" s="571"/>
      <c r="E143" s="571"/>
      <c r="F143" s="571"/>
      <c r="G143" s="571"/>
      <c r="H143" s="571"/>
      <c r="I143" s="571"/>
      <c r="J143" s="571"/>
      <c r="K143" s="571"/>
      <c r="L143" s="571"/>
      <c r="M143" s="571"/>
      <c r="N143" s="571"/>
      <c r="O143" s="571"/>
      <c r="P143" s="572"/>
      <c r="Q143" s="274"/>
      <c r="R143" s="456"/>
      <c r="S143" s="103" t="str">
        <f>IF(R143="x",K143," ")</f>
        <v xml:space="preserve"> </v>
      </c>
      <c r="T143" s="103"/>
      <c r="U143" s="103"/>
      <c r="V143" s="103"/>
      <c r="W143" s="103"/>
      <c r="X143" s="457"/>
    </row>
    <row r="144" spans="2:24" s="256" customFormat="1" x14ac:dyDescent="0.2">
      <c r="B144" s="390">
        <v>72</v>
      </c>
      <c r="C144" s="324" t="s">
        <v>163</v>
      </c>
      <c r="D144" s="506"/>
      <c r="E144" s="506"/>
      <c r="F144" s="506"/>
      <c r="G144" s="507"/>
      <c r="H144" s="376"/>
      <c r="I144" s="376"/>
      <c r="J144" s="376">
        <v>0</v>
      </c>
      <c r="K144" s="346">
        <f t="shared" ref="K144:K152" si="59">(D144*F144*G144)+(I144*J144)</f>
        <v>0</v>
      </c>
      <c r="L144" s="503"/>
      <c r="M144" s="376"/>
      <c r="N144" s="364" t="str">
        <f t="shared" ref="N144:N152" si="60">IF($K144&lt;=0,"",$K144+($K144*$L144)+($K144*$M144))</f>
        <v/>
      </c>
      <c r="O144" s="433">
        <f t="shared" ref="O144:O152" si="61">G144*(1+M144+L144)</f>
        <v>0</v>
      </c>
      <c r="P144" s="365" t="str">
        <f>IF($O144&lt;=0,"",$O144*$P$2)</f>
        <v/>
      </c>
      <c r="Q144" s="274"/>
      <c r="R144" s="456" t="s">
        <v>97</v>
      </c>
      <c r="S144" s="103">
        <f t="shared" ref="S144:S152" si="62">IF(R144="x",$G144," ")</f>
        <v>0</v>
      </c>
      <c r="T144" s="103"/>
      <c r="U144" s="103"/>
      <c r="V144" s="103" t="str">
        <f t="shared" ref="V144:V152" si="63">IF(U144="x",$K144," ")</f>
        <v xml:space="preserve"> </v>
      </c>
      <c r="W144" s="103"/>
      <c r="X144" s="457" t="str">
        <f t="shared" ref="X144:X152" si="64">IF(W144="x",$K144," ")</f>
        <v xml:space="preserve"> </v>
      </c>
    </row>
    <row r="145" spans="2:24" s="256" customFormat="1" x14ac:dyDescent="0.2">
      <c r="B145" s="390">
        <v>73</v>
      </c>
      <c r="C145" s="324" t="s">
        <v>164</v>
      </c>
      <c r="D145" s="506"/>
      <c r="E145" s="506"/>
      <c r="F145" s="506"/>
      <c r="G145" s="507"/>
      <c r="H145" s="376"/>
      <c r="I145" s="376"/>
      <c r="J145" s="376">
        <v>0</v>
      </c>
      <c r="K145" s="346">
        <f t="shared" si="59"/>
        <v>0</v>
      </c>
      <c r="L145" s="503"/>
      <c r="M145" s="376"/>
      <c r="N145" s="364" t="str">
        <f t="shared" si="60"/>
        <v/>
      </c>
      <c r="O145" s="433">
        <f t="shared" si="61"/>
        <v>0</v>
      </c>
      <c r="P145" s="365" t="str">
        <f t="shared" ref="P145:P152" si="65">IF($O145&lt;=0,"",$O145*$P$2)</f>
        <v/>
      </c>
      <c r="Q145" s="274"/>
      <c r="R145" s="456" t="s">
        <v>97</v>
      </c>
      <c r="S145" s="103">
        <f t="shared" si="62"/>
        <v>0</v>
      </c>
      <c r="T145" s="103"/>
      <c r="U145" s="103"/>
      <c r="V145" s="103" t="str">
        <f t="shared" si="63"/>
        <v xml:space="preserve"> </v>
      </c>
      <c r="W145" s="103"/>
      <c r="X145" s="457" t="str">
        <f t="shared" si="64"/>
        <v xml:space="preserve"> </v>
      </c>
    </row>
    <row r="146" spans="2:24" s="256" customFormat="1" x14ac:dyDescent="0.2">
      <c r="B146" s="390">
        <v>74</v>
      </c>
      <c r="C146" s="324" t="s">
        <v>165</v>
      </c>
      <c r="D146" s="506"/>
      <c r="E146" s="506"/>
      <c r="F146" s="506"/>
      <c r="G146" s="507"/>
      <c r="H146" s="376"/>
      <c r="I146" s="376"/>
      <c r="J146" s="376">
        <v>0</v>
      </c>
      <c r="K146" s="346">
        <f t="shared" si="59"/>
        <v>0</v>
      </c>
      <c r="L146" s="503"/>
      <c r="M146" s="376"/>
      <c r="N146" s="364" t="str">
        <f t="shared" si="60"/>
        <v/>
      </c>
      <c r="O146" s="433">
        <f t="shared" si="61"/>
        <v>0</v>
      </c>
      <c r="P146" s="365" t="str">
        <f t="shared" si="65"/>
        <v/>
      </c>
      <c r="Q146" s="274"/>
      <c r="R146" s="456" t="s">
        <v>97</v>
      </c>
      <c r="S146" s="103">
        <f t="shared" si="62"/>
        <v>0</v>
      </c>
      <c r="T146" s="103"/>
      <c r="U146" s="103"/>
      <c r="V146" s="103" t="str">
        <f t="shared" si="63"/>
        <v xml:space="preserve"> </v>
      </c>
      <c r="W146" s="103"/>
      <c r="X146" s="457" t="str">
        <f t="shared" si="64"/>
        <v xml:space="preserve"> </v>
      </c>
    </row>
    <row r="147" spans="2:24" s="256" customFormat="1" x14ac:dyDescent="0.2">
      <c r="B147" s="390">
        <v>75</v>
      </c>
      <c r="C147" s="324" t="s">
        <v>166</v>
      </c>
      <c r="D147" s="506"/>
      <c r="E147" s="506"/>
      <c r="F147" s="506"/>
      <c r="G147" s="507"/>
      <c r="H147" s="376"/>
      <c r="I147" s="376"/>
      <c r="J147" s="376">
        <v>0</v>
      </c>
      <c r="K147" s="346">
        <f t="shared" si="59"/>
        <v>0</v>
      </c>
      <c r="L147" s="503"/>
      <c r="M147" s="376"/>
      <c r="N147" s="364" t="str">
        <f t="shared" si="60"/>
        <v/>
      </c>
      <c r="O147" s="433">
        <f t="shared" si="61"/>
        <v>0</v>
      </c>
      <c r="P147" s="365" t="str">
        <f t="shared" si="65"/>
        <v/>
      </c>
      <c r="Q147" s="274"/>
      <c r="R147" s="456" t="s">
        <v>97</v>
      </c>
      <c r="S147" s="103">
        <f t="shared" si="62"/>
        <v>0</v>
      </c>
      <c r="T147" s="103"/>
      <c r="U147" s="103"/>
      <c r="V147" s="103" t="str">
        <f t="shared" si="63"/>
        <v xml:space="preserve"> </v>
      </c>
      <c r="W147" s="103"/>
      <c r="X147" s="457" t="str">
        <f t="shared" si="64"/>
        <v xml:space="preserve"> </v>
      </c>
    </row>
    <row r="148" spans="2:24" s="256" customFormat="1" x14ac:dyDescent="0.2">
      <c r="B148" s="390">
        <v>76</v>
      </c>
      <c r="C148" s="324" t="s">
        <v>96</v>
      </c>
      <c r="D148" s="506"/>
      <c r="E148" s="506"/>
      <c r="F148" s="506"/>
      <c r="G148" s="507"/>
      <c r="H148" s="376"/>
      <c r="I148" s="376"/>
      <c r="J148" s="376">
        <v>0</v>
      </c>
      <c r="K148" s="346">
        <f t="shared" si="59"/>
        <v>0</v>
      </c>
      <c r="L148" s="503"/>
      <c r="M148" s="376"/>
      <c r="N148" s="364" t="str">
        <f t="shared" si="60"/>
        <v/>
      </c>
      <c r="O148" s="433">
        <f t="shared" si="61"/>
        <v>0</v>
      </c>
      <c r="P148" s="365" t="str">
        <f t="shared" si="65"/>
        <v/>
      </c>
      <c r="Q148" s="274"/>
      <c r="R148" s="456" t="s">
        <v>97</v>
      </c>
      <c r="S148" s="103">
        <f t="shared" si="62"/>
        <v>0</v>
      </c>
      <c r="T148" s="103"/>
      <c r="U148" s="103"/>
      <c r="V148" s="103" t="str">
        <f t="shared" si="63"/>
        <v xml:space="preserve"> </v>
      </c>
      <c r="W148" s="103"/>
      <c r="X148" s="457" t="str">
        <f t="shared" si="64"/>
        <v xml:space="preserve"> </v>
      </c>
    </row>
    <row r="149" spans="2:24" s="256" customFormat="1" x14ac:dyDescent="0.2">
      <c r="B149" s="390">
        <v>77</v>
      </c>
      <c r="C149" s="324" t="s">
        <v>167</v>
      </c>
      <c r="D149" s="376"/>
      <c r="E149" s="376"/>
      <c r="F149" s="376"/>
      <c r="G149" s="376"/>
      <c r="H149" s="376"/>
      <c r="I149" s="376"/>
      <c r="J149" s="376">
        <v>0</v>
      </c>
      <c r="K149" s="346">
        <f t="shared" si="59"/>
        <v>0</v>
      </c>
      <c r="L149" s="503"/>
      <c r="M149" s="376"/>
      <c r="N149" s="364" t="str">
        <f t="shared" si="60"/>
        <v/>
      </c>
      <c r="O149" s="433">
        <f t="shared" si="61"/>
        <v>0</v>
      </c>
      <c r="P149" s="365" t="str">
        <f t="shared" si="65"/>
        <v/>
      </c>
      <c r="Q149" s="274"/>
      <c r="R149" s="456" t="s">
        <v>97</v>
      </c>
      <c r="S149" s="103">
        <f t="shared" si="62"/>
        <v>0</v>
      </c>
      <c r="T149" s="103"/>
      <c r="U149" s="103"/>
      <c r="V149" s="103" t="str">
        <f t="shared" si="63"/>
        <v xml:space="preserve"> </v>
      </c>
      <c r="W149" s="103"/>
      <c r="X149" s="457" t="str">
        <f t="shared" si="64"/>
        <v xml:space="preserve"> </v>
      </c>
    </row>
    <row r="150" spans="2:24" s="256" customFormat="1" x14ac:dyDescent="0.2">
      <c r="B150" s="390">
        <v>78</v>
      </c>
      <c r="C150" s="363"/>
      <c r="D150" s="376">
        <v>0</v>
      </c>
      <c r="E150" s="376">
        <v>0</v>
      </c>
      <c r="F150" s="376">
        <v>0</v>
      </c>
      <c r="G150" s="376">
        <v>0</v>
      </c>
      <c r="H150" s="376">
        <v>0</v>
      </c>
      <c r="I150" s="376">
        <v>0</v>
      </c>
      <c r="J150" s="376">
        <v>0</v>
      </c>
      <c r="K150" s="346">
        <f t="shared" si="59"/>
        <v>0</v>
      </c>
      <c r="L150" s="503">
        <f t="shared" ref="L146:L152" si="66">$L$24</f>
        <v>0</v>
      </c>
      <c r="M150" s="376"/>
      <c r="N150" s="364" t="str">
        <f t="shared" si="60"/>
        <v/>
      </c>
      <c r="O150" s="433">
        <f t="shared" si="61"/>
        <v>0</v>
      </c>
      <c r="P150" s="365" t="str">
        <f t="shared" si="65"/>
        <v/>
      </c>
      <c r="Q150" s="274"/>
      <c r="R150" s="456" t="s">
        <v>97</v>
      </c>
      <c r="S150" s="103">
        <f t="shared" si="62"/>
        <v>0</v>
      </c>
      <c r="T150" s="103"/>
      <c r="U150" s="103"/>
      <c r="V150" s="103" t="str">
        <f t="shared" si="63"/>
        <v xml:space="preserve"> </v>
      </c>
      <c r="W150" s="103"/>
      <c r="X150" s="457" t="str">
        <f t="shared" si="64"/>
        <v xml:space="preserve"> </v>
      </c>
    </row>
    <row r="151" spans="2:24" s="256" customFormat="1" x14ac:dyDescent="0.2">
      <c r="B151" s="390">
        <v>79</v>
      </c>
      <c r="C151" s="363"/>
      <c r="D151" s="376">
        <v>0</v>
      </c>
      <c r="E151" s="376">
        <v>0</v>
      </c>
      <c r="F151" s="376">
        <v>0</v>
      </c>
      <c r="G151" s="376">
        <v>0</v>
      </c>
      <c r="H151" s="376">
        <v>0</v>
      </c>
      <c r="I151" s="376">
        <v>0</v>
      </c>
      <c r="J151" s="376">
        <v>0</v>
      </c>
      <c r="K151" s="346">
        <f t="shared" si="59"/>
        <v>0</v>
      </c>
      <c r="L151" s="503">
        <f t="shared" si="66"/>
        <v>0</v>
      </c>
      <c r="M151" s="376"/>
      <c r="N151" s="364" t="str">
        <f t="shared" si="60"/>
        <v/>
      </c>
      <c r="O151" s="433">
        <f t="shared" si="61"/>
        <v>0</v>
      </c>
      <c r="P151" s="365" t="str">
        <f t="shared" si="65"/>
        <v/>
      </c>
      <c r="Q151" s="274"/>
      <c r="R151" s="456"/>
      <c r="S151" s="103" t="str">
        <f t="shared" si="62"/>
        <v xml:space="preserve"> </v>
      </c>
      <c r="T151" s="103"/>
      <c r="U151" s="103"/>
      <c r="V151" s="103" t="str">
        <f t="shared" si="63"/>
        <v xml:space="preserve"> </v>
      </c>
      <c r="W151" s="103"/>
      <c r="X151" s="457" t="str">
        <f t="shared" si="64"/>
        <v xml:space="preserve"> </v>
      </c>
    </row>
    <row r="152" spans="2:24" s="256" customFormat="1" x14ac:dyDescent="0.2">
      <c r="B152" s="390">
        <v>80</v>
      </c>
      <c r="C152" s="363"/>
      <c r="D152" s="376">
        <v>0</v>
      </c>
      <c r="E152" s="376">
        <v>0</v>
      </c>
      <c r="F152" s="376">
        <v>0</v>
      </c>
      <c r="G152" s="376">
        <v>0</v>
      </c>
      <c r="H152" s="376">
        <v>0</v>
      </c>
      <c r="I152" s="376">
        <v>0</v>
      </c>
      <c r="J152" s="376">
        <v>0</v>
      </c>
      <c r="K152" s="346">
        <f t="shared" si="59"/>
        <v>0</v>
      </c>
      <c r="L152" s="503">
        <f t="shared" si="66"/>
        <v>0</v>
      </c>
      <c r="M152" s="376"/>
      <c r="N152" s="364" t="str">
        <f t="shared" si="60"/>
        <v/>
      </c>
      <c r="O152" s="433">
        <f t="shared" si="61"/>
        <v>0</v>
      </c>
      <c r="P152" s="365" t="str">
        <f t="shared" si="65"/>
        <v/>
      </c>
      <c r="Q152" s="274"/>
      <c r="R152" s="456" t="s">
        <v>97</v>
      </c>
      <c r="S152" s="103">
        <f t="shared" si="62"/>
        <v>0</v>
      </c>
      <c r="T152" s="103"/>
      <c r="U152" s="103"/>
      <c r="V152" s="103" t="str">
        <f t="shared" si="63"/>
        <v xml:space="preserve"> </v>
      </c>
      <c r="W152" s="103"/>
      <c r="X152" s="457" t="str">
        <f t="shared" si="64"/>
        <v xml:space="preserve"> </v>
      </c>
    </row>
    <row r="153" spans="2:24" s="256" customFormat="1" x14ac:dyDescent="0.2">
      <c r="B153" s="392"/>
      <c r="C153" s="361" t="s">
        <v>168</v>
      </c>
      <c r="D153" s="381"/>
      <c r="E153" s="382"/>
      <c r="F153" s="383"/>
      <c r="G153" s="384"/>
      <c r="H153" s="384"/>
      <c r="I153" s="384"/>
      <c r="J153" s="385"/>
      <c r="K153" s="364">
        <f>(SUBTOTAL(9,K144:K152))</f>
        <v>0</v>
      </c>
      <c r="L153" s="386"/>
      <c r="M153" s="387"/>
      <c r="N153" s="364">
        <f>(SUBTOTAL(9,N144:N152))</f>
        <v>0</v>
      </c>
      <c r="O153" s="387"/>
      <c r="P153" s="414"/>
      <c r="Q153" s="274"/>
      <c r="R153" s="456"/>
      <c r="S153" s="287">
        <f>(SUBTOTAL(9,S144:S152))</f>
        <v>0</v>
      </c>
      <c r="T153" s="103"/>
      <c r="U153" s="103"/>
      <c r="V153" s="287">
        <f>(SUBTOTAL(9,V144:V152))</f>
        <v>0</v>
      </c>
      <c r="W153" s="103"/>
      <c r="X153" s="460">
        <f>(SUBTOTAL(9,X144:X152))</f>
        <v>0</v>
      </c>
    </row>
    <row r="154" spans="2:24" s="256" customFormat="1" x14ac:dyDescent="0.2">
      <c r="B154" s="392"/>
      <c r="C154" s="361" t="s">
        <v>169</v>
      </c>
      <c r="D154" s="346">
        <f>SUMPRODUCT(I144:I152,J144:J152)</f>
        <v>0</v>
      </c>
      <c r="E154" s="346"/>
      <c r="F154" s="565" t="s">
        <v>103</v>
      </c>
      <c r="G154" s="566"/>
      <c r="H154" s="567"/>
      <c r="I154" s="346">
        <f>SUMPRODUCT(I144:I152,J144:J152) + SUMPRODUCT(I144:I152,J144:J152,L144:L152) + SUMPRODUCT(I144:I152,J144:J152,M144:M152)</f>
        <v>0</v>
      </c>
      <c r="J154" s="346"/>
      <c r="K154" s="415"/>
      <c r="L154" s="282"/>
      <c r="M154" s="288"/>
      <c r="N154" s="288"/>
      <c r="O154" s="288"/>
      <c r="P154" s="416"/>
      <c r="Q154" s="274"/>
      <c r="R154" s="456"/>
      <c r="S154" s="145"/>
      <c r="T154" s="103"/>
      <c r="U154" s="103"/>
      <c r="V154" s="145"/>
      <c r="W154" s="103"/>
      <c r="X154" s="461"/>
    </row>
    <row r="155" spans="2:24" s="256" customFormat="1" x14ac:dyDescent="0.2">
      <c r="B155" s="392"/>
      <c r="C155" s="361" t="s">
        <v>170</v>
      </c>
      <c r="D155" s="346">
        <f>SUMPRODUCT(K144:K152,L144:L152)</f>
        <v>0</v>
      </c>
      <c r="E155" s="346"/>
      <c r="F155" s="290"/>
      <c r="G155" s="291"/>
      <c r="H155" s="291"/>
      <c r="I155" s="291"/>
      <c r="J155" s="291"/>
      <c r="K155" s="288"/>
      <c r="L155" s="282"/>
      <c r="M155" s="288"/>
      <c r="N155" s="417"/>
      <c r="O155" s="288"/>
      <c r="P155" s="416"/>
      <c r="Q155" s="274"/>
      <c r="R155" s="456"/>
      <c r="S155" s="145"/>
      <c r="T155" s="103"/>
      <c r="U155" s="103"/>
      <c r="V155" s="145"/>
      <c r="W155" s="103"/>
      <c r="X155" s="461"/>
    </row>
    <row r="156" spans="2:24" s="256" customFormat="1" ht="26.25" x14ac:dyDescent="0.2">
      <c r="B156" s="570" t="s">
        <v>171</v>
      </c>
      <c r="C156" s="571"/>
      <c r="D156" s="571"/>
      <c r="E156" s="571"/>
      <c r="F156" s="571"/>
      <c r="G156" s="571"/>
      <c r="H156" s="571"/>
      <c r="I156" s="571"/>
      <c r="J156" s="571"/>
      <c r="K156" s="571"/>
      <c r="L156" s="571"/>
      <c r="M156" s="571"/>
      <c r="N156" s="571"/>
      <c r="O156" s="571"/>
      <c r="P156" s="572"/>
      <c r="Q156" s="274"/>
      <c r="R156" s="456"/>
      <c r="S156" s="103" t="str">
        <f>IF(R156="x",K156," ")</f>
        <v xml:space="preserve"> </v>
      </c>
      <c r="T156" s="103"/>
      <c r="U156" s="103"/>
      <c r="V156" s="103"/>
      <c r="W156" s="103"/>
      <c r="X156" s="457"/>
    </row>
    <row r="157" spans="2:24" s="256" customFormat="1" x14ac:dyDescent="0.2">
      <c r="B157" s="390">
        <v>81</v>
      </c>
      <c r="C157" s="324" t="s">
        <v>172</v>
      </c>
      <c r="D157" s="506"/>
      <c r="E157" s="506"/>
      <c r="F157" s="506"/>
      <c r="G157" s="507"/>
      <c r="H157" s="376"/>
      <c r="I157" s="376">
        <v>0</v>
      </c>
      <c r="J157" s="376">
        <v>0</v>
      </c>
      <c r="K157" s="346">
        <f t="shared" ref="K157:K164" si="67">(D157*F157*G157)+(I157*J157)</f>
        <v>0</v>
      </c>
      <c r="L157" s="503"/>
      <c r="M157" s="376"/>
      <c r="N157" s="364" t="str">
        <f t="shared" ref="N157:N164" si="68">IF($K157&lt;=0,"",$K157+($K157*$L157)+($K157*$M157))</f>
        <v/>
      </c>
      <c r="O157" s="433">
        <f t="shared" ref="O157:O164" si="69">G157*(1+M157+L157)</f>
        <v>0</v>
      </c>
      <c r="P157" s="365" t="str">
        <f>IF($O157&lt;=0,"",$O157*$P$2)</f>
        <v/>
      </c>
      <c r="Q157" s="274"/>
      <c r="R157" s="456" t="s">
        <v>97</v>
      </c>
      <c r="S157" s="103">
        <f t="shared" ref="S157:S164" si="70">IF(R157="x",$G157," ")</f>
        <v>0</v>
      </c>
      <c r="T157" s="103"/>
      <c r="U157" s="103"/>
      <c r="V157" s="103" t="str">
        <f t="shared" ref="V157:V164" si="71">IF(U157="x",$K157," ")</f>
        <v xml:space="preserve"> </v>
      </c>
      <c r="W157" s="103"/>
      <c r="X157" s="457" t="str">
        <f t="shared" ref="X157:X164" si="72">IF(W157="x",$K157," ")</f>
        <v xml:space="preserve"> </v>
      </c>
    </row>
    <row r="158" spans="2:24" s="256" customFormat="1" x14ac:dyDescent="0.2">
      <c r="B158" s="390">
        <v>82</v>
      </c>
      <c r="C158" s="324" t="s">
        <v>173</v>
      </c>
      <c r="D158" s="506"/>
      <c r="E158" s="506"/>
      <c r="F158" s="506"/>
      <c r="G158" s="507"/>
      <c r="H158" s="376">
        <v>0</v>
      </c>
      <c r="I158" s="376">
        <v>0</v>
      </c>
      <c r="J158" s="376">
        <v>0</v>
      </c>
      <c r="K158" s="346">
        <f t="shared" si="67"/>
        <v>0</v>
      </c>
      <c r="L158" s="503"/>
      <c r="M158" s="376"/>
      <c r="N158" s="364" t="str">
        <f t="shared" si="68"/>
        <v/>
      </c>
      <c r="O158" s="433">
        <f t="shared" si="69"/>
        <v>0</v>
      </c>
      <c r="P158" s="365" t="str">
        <f t="shared" ref="P158:P164" si="73">IF($O158&lt;=0,"",$O158*$P$2)</f>
        <v/>
      </c>
      <c r="Q158" s="274"/>
      <c r="R158" s="456" t="s">
        <v>97</v>
      </c>
      <c r="S158" s="103">
        <f t="shared" si="70"/>
        <v>0</v>
      </c>
      <c r="T158" s="103"/>
      <c r="U158" s="103"/>
      <c r="V158" s="103" t="str">
        <f t="shared" si="71"/>
        <v xml:space="preserve"> </v>
      </c>
      <c r="W158" s="103"/>
      <c r="X158" s="457" t="str">
        <f t="shared" si="72"/>
        <v xml:space="preserve"> </v>
      </c>
    </row>
    <row r="159" spans="2:24" s="256" customFormat="1" x14ac:dyDescent="0.2">
      <c r="B159" s="390">
        <v>83</v>
      </c>
      <c r="C159" s="324" t="s">
        <v>174</v>
      </c>
      <c r="D159" s="376"/>
      <c r="E159" s="376"/>
      <c r="F159" s="376"/>
      <c r="G159" s="376"/>
      <c r="H159" s="376">
        <v>0</v>
      </c>
      <c r="I159" s="376">
        <v>0</v>
      </c>
      <c r="J159" s="376">
        <v>0</v>
      </c>
      <c r="K159" s="346">
        <f t="shared" si="67"/>
        <v>0</v>
      </c>
      <c r="L159" s="503">
        <f t="shared" ref="L159:L164" si="74">$L$24</f>
        <v>0</v>
      </c>
      <c r="M159" s="376"/>
      <c r="N159" s="364" t="str">
        <f t="shared" si="68"/>
        <v/>
      </c>
      <c r="O159" s="433">
        <f t="shared" si="69"/>
        <v>0</v>
      </c>
      <c r="P159" s="365" t="str">
        <f t="shared" si="73"/>
        <v/>
      </c>
      <c r="Q159" s="274"/>
      <c r="R159" s="456" t="s">
        <v>97</v>
      </c>
      <c r="S159" s="103">
        <f t="shared" si="70"/>
        <v>0</v>
      </c>
      <c r="T159" s="103"/>
      <c r="U159" s="103"/>
      <c r="V159" s="103" t="str">
        <f t="shared" si="71"/>
        <v xml:space="preserve"> </v>
      </c>
      <c r="W159" s="103"/>
      <c r="X159" s="457" t="str">
        <f t="shared" si="72"/>
        <v xml:space="preserve"> </v>
      </c>
    </row>
    <row r="160" spans="2:24" s="256" customFormat="1" x14ac:dyDescent="0.2">
      <c r="B160" s="390">
        <v>84</v>
      </c>
      <c r="C160" s="324" t="s">
        <v>175</v>
      </c>
      <c r="D160" s="376"/>
      <c r="E160" s="376"/>
      <c r="F160" s="376"/>
      <c r="G160" s="376"/>
      <c r="H160" s="376">
        <v>0</v>
      </c>
      <c r="I160" s="376">
        <v>0</v>
      </c>
      <c r="J160" s="376">
        <v>0</v>
      </c>
      <c r="K160" s="346">
        <f t="shared" si="67"/>
        <v>0</v>
      </c>
      <c r="L160" s="503">
        <f t="shared" si="74"/>
        <v>0</v>
      </c>
      <c r="M160" s="376"/>
      <c r="N160" s="364" t="str">
        <f t="shared" si="68"/>
        <v/>
      </c>
      <c r="O160" s="433">
        <f t="shared" si="69"/>
        <v>0</v>
      </c>
      <c r="P160" s="365" t="str">
        <f t="shared" si="73"/>
        <v/>
      </c>
      <c r="Q160" s="274"/>
      <c r="R160" s="456" t="s">
        <v>97</v>
      </c>
      <c r="S160" s="103">
        <f t="shared" si="70"/>
        <v>0</v>
      </c>
      <c r="T160" s="103"/>
      <c r="U160" s="103"/>
      <c r="V160" s="103" t="str">
        <f t="shared" si="71"/>
        <v xml:space="preserve"> </v>
      </c>
      <c r="W160" s="103"/>
      <c r="X160" s="457" t="str">
        <f t="shared" si="72"/>
        <v xml:space="preserve"> </v>
      </c>
    </row>
    <row r="161" spans="2:24" s="256" customFormat="1" x14ac:dyDescent="0.2">
      <c r="B161" s="390">
        <v>85</v>
      </c>
      <c r="C161" s="324" t="s">
        <v>176</v>
      </c>
      <c r="D161" s="376">
        <v>0</v>
      </c>
      <c r="E161" s="376">
        <v>0</v>
      </c>
      <c r="F161" s="376">
        <v>0</v>
      </c>
      <c r="G161" s="376">
        <v>0</v>
      </c>
      <c r="H161" s="376">
        <v>0</v>
      </c>
      <c r="I161" s="376">
        <v>0</v>
      </c>
      <c r="J161" s="376">
        <v>0</v>
      </c>
      <c r="K161" s="346">
        <f t="shared" si="67"/>
        <v>0</v>
      </c>
      <c r="L161" s="503">
        <f t="shared" si="74"/>
        <v>0</v>
      </c>
      <c r="M161" s="376"/>
      <c r="N161" s="364" t="str">
        <f t="shared" si="68"/>
        <v/>
      </c>
      <c r="O161" s="433">
        <f t="shared" si="69"/>
        <v>0</v>
      </c>
      <c r="P161" s="365" t="str">
        <f t="shared" si="73"/>
        <v/>
      </c>
      <c r="Q161" s="274"/>
      <c r="R161" s="456" t="s">
        <v>97</v>
      </c>
      <c r="S161" s="103">
        <f t="shared" si="70"/>
        <v>0</v>
      </c>
      <c r="T161" s="103"/>
      <c r="U161" s="103"/>
      <c r="V161" s="103" t="str">
        <f t="shared" si="71"/>
        <v xml:space="preserve"> </v>
      </c>
      <c r="W161" s="103"/>
      <c r="X161" s="457" t="str">
        <f t="shared" si="72"/>
        <v xml:space="preserve"> </v>
      </c>
    </row>
    <row r="162" spans="2:24" s="256" customFormat="1" x14ac:dyDescent="0.2">
      <c r="B162" s="390">
        <v>86</v>
      </c>
      <c r="C162" s="363"/>
      <c r="D162" s="376">
        <v>0</v>
      </c>
      <c r="E162" s="376">
        <v>0</v>
      </c>
      <c r="F162" s="376">
        <v>0</v>
      </c>
      <c r="G162" s="376">
        <v>0</v>
      </c>
      <c r="H162" s="376">
        <v>0</v>
      </c>
      <c r="I162" s="376">
        <v>0</v>
      </c>
      <c r="J162" s="376">
        <v>0</v>
      </c>
      <c r="K162" s="346">
        <f t="shared" si="67"/>
        <v>0</v>
      </c>
      <c r="L162" s="503">
        <f t="shared" si="74"/>
        <v>0</v>
      </c>
      <c r="M162" s="376"/>
      <c r="N162" s="364" t="str">
        <f t="shared" si="68"/>
        <v/>
      </c>
      <c r="O162" s="433">
        <f t="shared" si="69"/>
        <v>0</v>
      </c>
      <c r="P162" s="365" t="str">
        <f t="shared" si="73"/>
        <v/>
      </c>
      <c r="Q162" s="274"/>
      <c r="R162" s="456" t="s">
        <v>97</v>
      </c>
      <c r="S162" s="103">
        <f t="shared" si="70"/>
        <v>0</v>
      </c>
      <c r="T162" s="103"/>
      <c r="U162" s="103"/>
      <c r="V162" s="103" t="str">
        <f t="shared" si="71"/>
        <v xml:space="preserve"> </v>
      </c>
      <c r="W162" s="103"/>
      <c r="X162" s="457" t="str">
        <f t="shared" si="72"/>
        <v xml:space="preserve"> </v>
      </c>
    </row>
    <row r="163" spans="2:24" s="256" customFormat="1" x14ac:dyDescent="0.2">
      <c r="B163" s="390">
        <v>87</v>
      </c>
      <c r="C163" s="363"/>
      <c r="D163" s="376">
        <v>0</v>
      </c>
      <c r="E163" s="376">
        <v>0</v>
      </c>
      <c r="F163" s="376">
        <v>0</v>
      </c>
      <c r="G163" s="376">
        <v>0</v>
      </c>
      <c r="H163" s="376">
        <v>0</v>
      </c>
      <c r="I163" s="376">
        <v>0</v>
      </c>
      <c r="J163" s="376">
        <v>0</v>
      </c>
      <c r="K163" s="346">
        <f t="shared" si="67"/>
        <v>0</v>
      </c>
      <c r="L163" s="503">
        <f t="shared" si="74"/>
        <v>0</v>
      </c>
      <c r="M163" s="376"/>
      <c r="N163" s="364" t="str">
        <f t="shared" si="68"/>
        <v/>
      </c>
      <c r="O163" s="433">
        <f t="shared" si="69"/>
        <v>0</v>
      </c>
      <c r="P163" s="365" t="str">
        <f t="shared" si="73"/>
        <v/>
      </c>
      <c r="Q163" s="274"/>
      <c r="R163" s="456"/>
      <c r="S163" s="103" t="str">
        <f t="shared" si="70"/>
        <v xml:space="preserve"> </v>
      </c>
      <c r="T163" s="103"/>
      <c r="U163" s="103"/>
      <c r="V163" s="103" t="str">
        <f t="shared" si="71"/>
        <v xml:space="preserve"> </v>
      </c>
      <c r="W163" s="103"/>
      <c r="X163" s="457" t="str">
        <f t="shared" si="72"/>
        <v xml:space="preserve"> </v>
      </c>
    </row>
    <row r="164" spans="2:24" s="256" customFormat="1" x14ac:dyDescent="0.2">
      <c r="B164" s="390">
        <v>88</v>
      </c>
      <c r="C164" s="363"/>
      <c r="D164" s="376">
        <v>0</v>
      </c>
      <c r="E164" s="376">
        <v>0</v>
      </c>
      <c r="F164" s="376">
        <v>0</v>
      </c>
      <c r="G164" s="376">
        <v>0</v>
      </c>
      <c r="H164" s="376">
        <v>0</v>
      </c>
      <c r="I164" s="376">
        <v>0</v>
      </c>
      <c r="J164" s="376">
        <v>0</v>
      </c>
      <c r="K164" s="346">
        <f t="shared" si="67"/>
        <v>0</v>
      </c>
      <c r="L164" s="503">
        <f t="shared" si="74"/>
        <v>0</v>
      </c>
      <c r="M164" s="376"/>
      <c r="N164" s="364" t="str">
        <f t="shared" si="68"/>
        <v/>
      </c>
      <c r="O164" s="433">
        <f t="shared" si="69"/>
        <v>0</v>
      </c>
      <c r="P164" s="365" t="str">
        <f t="shared" si="73"/>
        <v/>
      </c>
      <c r="Q164" s="274"/>
      <c r="R164" s="456"/>
      <c r="S164" s="103" t="str">
        <f t="shared" si="70"/>
        <v xml:space="preserve"> </v>
      </c>
      <c r="T164" s="103"/>
      <c r="U164" s="103"/>
      <c r="V164" s="103" t="str">
        <f t="shared" si="71"/>
        <v xml:space="preserve"> </v>
      </c>
      <c r="W164" s="103"/>
      <c r="X164" s="457" t="str">
        <f t="shared" si="72"/>
        <v xml:space="preserve"> </v>
      </c>
    </row>
    <row r="165" spans="2:24" s="256" customFormat="1" x14ac:dyDescent="0.2">
      <c r="B165" s="392"/>
      <c r="C165" s="361" t="s">
        <v>177</v>
      </c>
      <c r="D165" s="381"/>
      <c r="E165" s="382"/>
      <c r="F165" s="383"/>
      <c r="G165" s="384"/>
      <c r="H165" s="384"/>
      <c r="I165" s="384"/>
      <c r="J165" s="385"/>
      <c r="K165" s="364">
        <f>(SUBTOTAL(9,K157:K164))</f>
        <v>0</v>
      </c>
      <c r="L165" s="386"/>
      <c r="M165" s="387"/>
      <c r="N165" s="364">
        <f>(SUBTOTAL(9,N157:N164))</f>
        <v>0</v>
      </c>
      <c r="O165" s="387"/>
      <c r="P165" s="414"/>
      <c r="Q165" s="274"/>
      <c r="R165" s="456"/>
      <c r="S165" s="287">
        <f>(SUBTOTAL(9,S157:S164))</f>
        <v>0</v>
      </c>
      <c r="T165" s="103"/>
      <c r="U165" s="103"/>
      <c r="V165" s="287">
        <f>(SUBTOTAL(9,V157:V164))</f>
        <v>0</v>
      </c>
      <c r="W165" s="103"/>
      <c r="X165" s="460">
        <f>(SUBTOTAL(9,X157:X164))</f>
        <v>0</v>
      </c>
    </row>
    <row r="166" spans="2:24" s="256" customFormat="1" x14ac:dyDescent="0.2">
      <c r="B166" s="392"/>
      <c r="C166" s="361" t="s">
        <v>178</v>
      </c>
      <c r="D166" s="346">
        <f>SUMPRODUCT(I157:I164,J157:J164)</f>
        <v>0</v>
      </c>
      <c r="E166" s="346"/>
      <c r="F166" s="565" t="s">
        <v>103</v>
      </c>
      <c r="G166" s="566"/>
      <c r="H166" s="567"/>
      <c r="I166" s="346">
        <f>SUMPRODUCT(I157:I164,J157:J164) + SUMPRODUCT(I157:I164,J157:J164,L157:L164) + SUMPRODUCT(I157:I164,J157:J164,M157:M164)</f>
        <v>0</v>
      </c>
      <c r="J166" s="346"/>
      <c r="K166" s="415"/>
      <c r="L166" s="282"/>
      <c r="M166" s="288"/>
      <c r="N166" s="288"/>
      <c r="O166" s="288"/>
      <c r="P166" s="416"/>
      <c r="Q166" s="274"/>
      <c r="R166" s="456"/>
      <c r="S166" s="145"/>
      <c r="T166" s="103"/>
      <c r="U166" s="103"/>
      <c r="V166" s="145"/>
      <c r="W166" s="103"/>
      <c r="X166" s="461"/>
    </row>
    <row r="167" spans="2:24" s="256" customFormat="1" x14ac:dyDescent="0.2">
      <c r="B167" s="392"/>
      <c r="C167" s="361" t="s">
        <v>179</v>
      </c>
      <c r="D167" s="346">
        <f>SUMPRODUCT(K157:K164,L157:L164)</f>
        <v>0</v>
      </c>
      <c r="E167" s="346"/>
      <c r="F167" s="290"/>
      <c r="G167" s="291"/>
      <c r="H167" s="291"/>
      <c r="I167" s="291"/>
      <c r="J167" s="291"/>
      <c r="K167" s="288"/>
      <c r="L167" s="282"/>
      <c r="M167" s="288"/>
      <c r="N167" s="417"/>
      <c r="O167" s="288"/>
      <c r="P167" s="416"/>
      <c r="Q167" s="274"/>
      <c r="R167" s="456"/>
      <c r="S167" s="145"/>
      <c r="T167" s="103"/>
      <c r="U167" s="103"/>
      <c r="V167" s="145"/>
      <c r="W167" s="103"/>
      <c r="X167" s="461"/>
    </row>
    <row r="168" spans="2:24" s="256" customFormat="1" ht="26.25" x14ac:dyDescent="0.2">
      <c r="B168" s="570" t="s">
        <v>180</v>
      </c>
      <c r="C168" s="571"/>
      <c r="D168" s="571"/>
      <c r="E168" s="571"/>
      <c r="F168" s="571"/>
      <c r="G168" s="571"/>
      <c r="H168" s="571"/>
      <c r="I168" s="571"/>
      <c r="J168" s="571"/>
      <c r="K168" s="571"/>
      <c r="L168" s="571"/>
      <c r="M168" s="571"/>
      <c r="N168" s="571"/>
      <c r="O168" s="571"/>
      <c r="P168" s="572"/>
      <c r="Q168" s="274"/>
      <c r="R168" s="456"/>
      <c r="S168" s="103" t="str">
        <f>IF(R168="x",K168," ")</f>
        <v xml:space="preserve"> </v>
      </c>
      <c r="T168" s="103"/>
      <c r="U168" s="103"/>
      <c r="V168" s="103"/>
      <c r="W168" s="103"/>
      <c r="X168" s="457"/>
    </row>
    <row r="169" spans="2:24" s="256" customFormat="1" x14ac:dyDescent="0.2">
      <c r="B169" s="390">
        <v>89</v>
      </c>
      <c r="C169" s="324" t="s">
        <v>181</v>
      </c>
      <c r="D169" s="506"/>
      <c r="E169" s="506"/>
      <c r="F169" s="506"/>
      <c r="G169" s="507"/>
      <c r="H169" s="376"/>
      <c r="I169" s="376">
        <v>0</v>
      </c>
      <c r="J169" s="376">
        <v>0</v>
      </c>
      <c r="K169" s="346">
        <f>(D169*F169*G169)+(I169*J169)</f>
        <v>0</v>
      </c>
      <c r="L169" s="503"/>
      <c r="M169" s="376"/>
      <c r="N169" s="364" t="str">
        <f>IF($K169&lt;=0,"",$K169+($K169*$L169)+($K169*$M169))</f>
        <v/>
      </c>
      <c r="O169" s="433">
        <f>G169*(1+M169+L169)</f>
        <v>0</v>
      </c>
      <c r="P169" s="365" t="str">
        <f>IF($O169&lt;=0,"",$O169*$P$2)</f>
        <v/>
      </c>
      <c r="Q169" s="274"/>
      <c r="R169" s="456" t="s">
        <v>97</v>
      </c>
      <c r="S169" s="103">
        <f>IF(R169="x",$G169," ")</f>
        <v>0</v>
      </c>
      <c r="T169" s="103"/>
      <c r="U169" s="103"/>
      <c r="V169" s="103" t="str">
        <f>IF(U169="x",$K169," ")</f>
        <v xml:space="preserve"> </v>
      </c>
      <c r="W169" s="103"/>
      <c r="X169" s="457" t="str">
        <f>IF(W169="x",$K169," ")</f>
        <v xml:space="preserve"> </v>
      </c>
    </row>
    <row r="170" spans="2:24" s="256" customFormat="1" x14ac:dyDescent="0.2">
      <c r="B170" s="390">
        <v>90</v>
      </c>
      <c r="C170" s="324" t="s">
        <v>182</v>
      </c>
      <c r="D170" s="376"/>
      <c r="E170" s="376"/>
      <c r="F170" s="376"/>
      <c r="G170" s="376"/>
      <c r="H170" s="376"/>
      <c r="I170" s="376">
        <v>0</v>
      </c>
      <c r="J170" s="376">
        <v>0</v>
      </c>
      <c r="K170" s="346">
        <f>(D170*F170*G170)+(I170*J170)</f>
        <v>0</v>
      </c>
      <c r="L170" s="503">
        <f>$L$24</f>
        <v>0</v>
      </c>
      <c r="M170" s="376"/>
      <c r="N170" s="364" t="str">
        <f>IF($K170&lt;=0,"",$K170+($K170*$L170)+($K170*$M170))</f>
        <v/>
      </c>
      <c r="O170" s="433">
        <f>G170*(1+M170+L170)</f>
        <v>0</v>
      </c>
      <c r="P170" s="365" t="str">
        <f t="shared" ref="P170:P173" si="75">IF($O170&lt;=0,"",$O170*$P$2)</f>
        <v/>
      </c>
      <c r="Q170" s="274"/>
      <c r="R170" s="456" t="s">
        <v>97</v>
      </c>
      <c r="S170" s="103">
        <f>IF(R170="x",$G170," ")</f>
        <v>0</v>
      </c>
      <c r="T170" s="103"/>
      <c r="U170" s="103"/>
      <c r="V170" s="103" t="str">
        <f>IF(U170="x",$K170," ")</f>
        <v xml:space="preserve"> </v>
      </c>
      <c r="W170" s="103"/>
      <c r="X170" s="457" t="str">
        <f>IF(W170="x",$K170," ")</f>
        <v xml:space="preserve"> </v>
      </c>
    </row>
    <row r="171" spans="2:24" s="256" customFormat="1" x14ac:dyDescent="0.2">
      <c r="B171" s="390">
        <v>91</v>
      </c>
      <c r="C171" s="363"/>
      <c r="D171" s="376"/>
      <c r="E171" s="376"/>
      <c r="F171" s="376"/>
      <c r="G171" s="376"/>
      <c r="H171" s="376"/>
      <c r="I171" s="376">
        <v>0</v>
      </c>
      <c r="J171" s="376">
        <v>0</v>
      </c>
      <c r="K171" s="346">
        <f>(D171*F171*G171)+(I171*J171)</f>
        <v>0</v>
      </c>
      <c r="L171" s="503">
        <f>$L$24</f>
        <v>0</v>
      </c>
      <c r="M171" s="376"/>
      <c r="N171" s="364" t="str">
        <f>IF($K171&lt;=0,"",$K171+($K171*$L171)+($K171*$M171))</f>
        <v/>
      </c>
      <c r="O171" s="433">
        <f>G171*(1+M171+L171)</f>
        <v>0</v>
      </c>
      <c r="P171" s="365" t="str">
        <f t="shared" si="75"/>
        <v/>
      </c>
      <c r="Q171" s="274"/>
      <c r="R171" s="456"/>
      <c r="S171" s="103" t="str">
        <f>IF(R171="x",$G171," ")</f>
        <v xml:space="preserve"> </v>
      </c>
      <c r="T171" s="103"/>
      <c r="U171" s="103"/>
      <c r="V171" s="103" t="str">
        <f>IF(U171="x",$K171," ")</f>
        <v xml:space="preserve"> </v>
      </c>
      <c r="W171" s="103"/>
      <c r="X171" s="457" t="str">
        <f>IF(W171="x",$K171," ")</f>
        <v xml:space="preserve"> </v>
      </c>
    </row>
    <row r="172" spans="2:24" s="256" customFormat="1" x14ac:dyDescent="0.2">
      <c r="B172" s="390">
        <v>92</v>
      </c>
      <c r="C172" s="363"/>
      <c r="D172" s="376">
        <v>0</v>
      </c>
      <c r="E172" s="376">
        <v>0</v>
      </c>
      <c r="F172" s="376">
        <v>0</v>
      </c>
      <c r="G172" s="376">
        <v>0</v>
      </c>
      <c r="H172" s="376">
        <v>0</v>
      </c>
      <c r="I172" s="376">
        <v>0</v>
      </c>
      <c r="J172" s="376">
        <v>0</v>
      </c>
      <c r="K172" s="346">
        <f>(D172*F172*G172)+(I172*J172)</f>
        <v>0</v>
      </c>
      <c r="L172" s="503">
        <f>$L$24</f>
        <v>0</v>
      </c>
      <c r="M172" s="376"/>
      <c r="N172" s="364" t="str">
        <f>IF($K172&lt;=0,"",$K172+($K172*$L172)+($K172*$M172))</f>
        <v/>
      </c>
      <c r="O172" s="433">
        <f>G172*(1+M172+L172)</f>
        <v>0</v>
      </c>
      <c r="P172" s="365" t="str">
        <f t="shared" si="75"/>
        <v/>
      </c>
      <c r="Q172" s="274"/>
      <c r="R172" s="456"/>
      <c r="S172" s="103" t="str">
        <f>IF(R172="x",$G172," ")</f>
        <v xml:space="preserve"> </v>
      </c>
      <c r="T172" s="103"/>
      <c r="U172" s="103"/>
      <c r="V172" s="103" t="str">
        <f>IF(U172="x",$K172," ")</f>
        <v xml:space="preserve"> </v>
      </c>
      <c r="W172" s="103"/>
      <c r="X172" s="457" t="str">
        <f>IF(W172="x",$K172," ")</f>
        <v xml:space="preserve"> </v>
      </c>
    </row>
    <row r="173" spans="2:24" s="256" customFormat="1" x14ac:dyDescent="0.2">
      <c r="B173" s="390">
        <v>93</v>
      </c>
      <c r="C173" s="363"/>
      <c r="D173" s="376">
        <v>0</v>
      </c>
      <c r="E173" s="376">
        <v>0</v>
      </c>
      <c r="F173" s="376">
        <v>0</v>
      </c>
      <c r="G173" s="376">
        <v>0</v>
      </c>
      <c r="H173" s="376">
        <v>0</v>
      </c>
      <c r="I173" s="376">
        <v>0</v>
      </c>
      <c r="J173" s="376">
        <v>0</v>
      </c>
      <c r="K173" s="346">
        <f>(D173*F173*G173)+(I173*J173)</f>
        <v>0</v>
      </c>
      <c r="L173" s="503">
        <f>$L$24</f>
        <v>0</v>
      </c>
      <c r="M173" s="376"/>
      <c r="N173" s="364" t="str">
        <f>IF($K173&lt;=0,"",$K173+($K173*$L173)+($K173*$M173))</f>
        <v/>
      </c>
      <c r="O173" s="433">
        <f>G173*(1+M173+L173)</f>
        <v>0</v>
      </c>
      <c r="P173" s="365" t="str">
        <f t="shared" si="75"/>
        <v/>
      </c>
      <c r="Q173" s="274"/>
      <c r="R173" s="456" t="s">
        <v>97</v>
      </c>
      <c r="S173" s="103">
        <f>IF(R173="x",$G173," ")</f>
        <v>0</v>
      </c>
      <c r="T173" s="103"/>
      <c r="U173" s="103"/>
      <c r="V173" s="103" t="str">
        <f>IF(U173="x",$K173," ")</f>
        <v xml:space="preserve"> </v>
      </c>
      <c r="W173" s="103"/>
      <c r="X173" s="457" t="str">
        <f>IF(W173="x",$K173," ")</f>
        <v xml:space="preserve"> </v>
      </c>
    </row>
    <row r="174" spans="2:24" s="256" customFormat="1" x14ac:dyDescent="0.2">
      <c r="B174" s="392"/>
      <c r="C174" s="361" t="s">
        <v>183</v>
      </c>
      <c r="D174" s="381"/>
      <c r="E174" s="382"/>
      <c r="F174" s="383"/>
      <c r="G174" s="384"/>
      <c r="H174" s="384"/>
      <c r="I174" s="384"/>
      <c r="J174" s="385"/>
      <c r="K174" s="364">
        <f>(SUBTOTAL(9,K169:K173))</f>
        <v>0</v>
      </c>
      <c r="L174" s="386"/>
      <c r="M174" s="387"/>
      <c r="N174" s="364">
        <f>(SUBTOTAL(9,N169:N173))</f>
        <v>0</v>
      </c>
      <c r="O174" s="387"/>
      <c r="P174" s="414"/>
      <c r="Q174" s="274"/>
      <c r="R174" s="456"/>
      <c r="S174" s="287">
        <f>(SUBTOTAL(9,S169:S173))</f>
        <v>0</v>
      </c>
      <c r="T174" s="103"/>
      <c r="U174" s="103"/>
      <c r="V174" s="287">
        <f>(SUBTOTAL(9,V169:V173))</f>
        <v>0</v>
      </c>
      <c r="W174" s="103"/>
      <c r="X174" s="460">
        <f>(SUBTOTAL(9,X169:X173))</f>
        <v>0</v>
      </c>
    </row>
    <row r="175" spans="2:24" s="256" customFormat="1" x14ac:dyDescent="0.2">
      <c r="B175" s="392"/>
      <c r="C175" s="361" t="s">
        <v>184</v>
      </c>
      <c r="D175" s="346">
        <f>SUMPRODUCT(I169:I173,J169:J173)</f>
        <v>0</v>
      </c>
      <c r="E175" s="346"/>
      <c r="F175" s="565" t="s">
        <v>103</v>
      </c>
      <c r="G175" s="566"/>
      <c r="H175" s="567"/>
      <c r="I175" s="346">
        <f>SUMPRODUCT(I169:I173,J169:J173) + SUMPRODUCT(I169:I173,J169:J173,L169:L173) + SUMPRODUCT(I169:I173,J169:J173,M169:M173)</f>
        <v>0</v>
      </c>
      <c r="J175" s="346"/>
      <c r="K175" s="415"/>
      <c r="L175" s="282"/>
      <c r="M175" s="288"/>
      <c r="N175" s="288"/>
      <c r="O175" s="288"/>
      <c r="P175" s="416"/>
      <c r="Q175" s="274"/>
      <c r="R175" s="456"/>
      <c r="S175" s="145"/>
      <c r="T175" s="103"/>
      <c r="U175" s="103"/>
      <c r="V175" s="145"/>
      <c r="W175" s="103"/>
      <c r="X175" s="461"/>
    </row>
    <row r="176" spans="2:24" s="256" customFormat="1" x14ac:dyDescent="0.2">
      <c r="B176" s="392"/>
      <c r="C176" s="361" t="s">
        <v>185</v>
      </c>
      <c r="D176" s="346">
        <f>SUMPRODUCT(K169:K173,L169:L173)</f>
        <v>0</v>
      </c>
      <c r="E176" s="346"/>
      <c r="F176" s="290"/>
      <c r="G176" s="291"/>
      <c r="H176" s="291"/>
      <c r="I176" s="291"/>
      <c r="J176" s="291"/>
      <c r="K176" s="288"/>
      <c r="L176" s="282"/>
      <c r="M176" s="288"/>
      <c r="N176" s="417"/>
      <c r="O176" s="288"/>
      <c r="P176" s="416"/>
      <c r="Q176" s="274"/>
      <c r="R176" s="456"/>
      <c r="S176" s="145"/>
      <c r="T176" s="103"/>
      <c r="U176" s="103"/>
      <c r="V176" s="145"/>
      <c r="W176" s="103"/>
      <c r="X176" s="461"/>
    </row>
    <row r="177" spans="2:24" s="256" customFormat="1" ht="26.25" x14ac:dyDescent="0.2">
      <c r="B177" s="570" t="s">
        <v>186</v>
      </c>
      <c r="C177" s="571"/>
      <c r="D177" s="571"/>
      <c r="E177" s="571"/>
      <c r="F177" s="571"/>
      <c r="G177" s="571"/>
      <c r="H177" s="571"/>
      <c r="I177" s="571"/>
      <c r="J177" s="571"/>
      <c r="K177" s="571"/>
      <c r="L177" s="571"/>
      <c r="M177" s="571"/>
      <c r="N177" s="571"/>
      <c r="O177" s="571"/>
      <c r="P177" s="572"/>
      <c r="Q177" s="274"/>
      <c r="R177" s="456"/>
      <c r="S177" s="103" t="str">
        <f>IF(R177="x",K177," ")</f>
        <v xml:space="preserve"> </v>
      </c>
      <c r="T177" s="103"/>
      <c r="U177" s="103"/>
      <c r="V177" s="103"/>
      <c r="W177" s="103"/>
      <c r="X177" s="457"/>
    </row>
    <row r="178" spans="2:24" s="256" customFormat="1" x14ac:dyDescent="0.2">
      <c r="B178" s="390">
        <v>94</v>
      </c>
      <c r="C178" s="324" t="s">
        <v>187</v>
      </c>
      <c r="D178" s="506"/>
      <c r="E178" s="506"/>
      <c r="F178" s="506"/>
      <c r="G178" s="507"/>
      <c r="H178" s="376"/>
      <c r="I178" s="376">
        <v>0</v>
      </c>
      <c r="J178" s="376">
        <v>0</v>
      </c>
      <c r="K178" s="346">
        <f t="shared" ref="K178:K188" si="76">(D178*F178*G178)+(I178*J178)</f>
        <v>0</v>
      </c>
      <c r="L178" s="503">
        <f t="shared" ref="L178:L188" si="77">$L$24</f>
        <v>0</v>
      </c>
      <c r="M178" s="376"/>
      <c r="N178" s="364" t="str">
        <f t="shared" ref="N178:N188" si="78">IF($K178&lt;=0,"",$K178+($K178*$L178)+($K178*$M178))</f>
        <v/>
      </c>
      <c r="O178" s="433">
        <f t="shared" ref="O178:O188" si="79">G178*(1+M178+L178)</f>
        <v>0</v>
      </c>
      <c r="P178" s="365" t="str">
        <f>IF($O178&lt;=0,"",$O178*$P$2)</f>
        <v/>
      </c>
      <c r="Q178" s="274"/>
      <c r="R178" s="456" t="s">
        <v>97</v>
      </c>
      <c r="S178" s="103">
        <f t="shared" ref="S178:S188" si="80">IF(R178="x",$G178," ")</f>
        <v>0</v>
      </c>
      <c r="T178" s="103"/>
      <c r="U178" s="103"/>
      <c r="V178" s="103" t="str">
        <f t="shared" ref="V178:V188" si="81">IF(U178="x",$K178," ")</f>
        <v xml:space="preserve"> </v>
      </c>
      <c r="W178" s="103"/>
      <c r="X178" s="457" t="str">
        <f t="shared" ref="X178:X188" si="82">IF(W178="x",$K178," ")</f>
        <v xml:space="preserve"> </v>
      </c>
    </row>
    <row r="179" spans="2:24" s="256" customFormat="1" x14ac:dyDescent="0.2">
      <c r="B179" s="390">
        <v>95</v>
      </c>
      <c r="C179" s="324" t="s">
        <v>188</v>
      </c>
      <c r="D179" s="506"/>
      <c r="E179" s="506"/>
      <c r="F179" s="506"/>
      <c r="G179" s="507"/>
      <c r="H179" s="376">
        <v>0</v>
      </c>
      <c r="I179" s="376">
        <v>0</v>
      </c>
      <c r="J179" s="376">
        <v>0</v>
      </c>
      <c r="K179" s="346">
        <f t="shared" si="76"/>
        <v>0</v>
      </c>
      <c r="L179" s="503">
        <f t="shared" si="77"/>
        <v>0</v>
      </c>
      <c r="M179" s="376"/>
      <c r="N179" s="364" t="str">
        <f t="shared" si="78"/>
        <v/>
      </c>
      <c r="O179" s="433">
        <f t="shared" si="79"/>
        <v>0</v>
      </c>
      <c r="P179" s="365" t="str">
        <f t="shared" ref="P179:P188" si="83">IF($O179&lt;=0,"",$O179*$P$2)</f>
        <v/>
      </c>
      <c r="Q179" s="274"/>
      <c r="R179" s="456" t="s">
        <v>97</v>
      </c>
      <c r="S179" s="103">
        <f t="shared" si="80"/>
        <v>0</v>
      </c>
      <c r="T179" s="103"/>
      <c r="U179" s="103"/>
      <c r="V179" s="103" t="str">
        <f t="shared" si="81"/>
        <v xml:space="preserve"> </v>
      </c>
      <c r="W179" s="103"/>
      <c r="X179" s="457" t="str">
        <f t="shared" si="82"/>
        <v xml:space="preserve"> </v>
      </c>
    </row>
    <row r="180" spans="2:24" s="256" customFormat="1" x14ac:dyDescent="0.2">
      <c r="B180" s="390">
        <v>96</v>
      </c>
      <c r="C180" s="324" t="s">
        <v>189</v>
      </c>
      <c r="D180" s="506"/>
      <c r="E180" s="506"/>
      <c r="F180" s="506"/>
      <c r="G180" s="507"/>
      <c r="H180" s="376">
        <v>0</v>
      </c>
      <c r="I180" s="376">
        <v>0</v>
      </c>
      <c r="J180" s="376">
        <v>0</v>
      </c>
      <c r="K180" s="346">
        <f t="shared" si="76"/>
        <v>0</v>
      </c>
      <c r="L180" s="503"/>
      <c r="M180" s="376"/>
      <c r="N180" s="364" t="str">
        <f t="shared" si="78"/>
        <v/>
      </c>
      <c r="O180" s="433">
        <f t="shared" si="79"/>
        <v>0</v>
      </c>
      <c r="P180" s="365" t="str">
        <f t="shared" si="83"/>
        <v/>
      </c>
      <c r="Q180" s="274"/>
      <c r="R180" s="456" t="s">
        <v>97</v>
      </c>
      <c r="S180" s="103">
        <f t="shared" si="80"/>
        <v>0</v>
      </c>
      <c r="T180" s="103"/>
      <c r="U180" s="103"/>
      <c r="V180" s="103" t="str">
        <f t="shared" si="81"/>
        <v xml:space="preserve"> </v>
      </c>
      <c r="W180" s="103"/>
      <c r="X180" s="457" t="str">
        <f t="shared" si="82"/>
        <v xml:space="preserve"> </v>
      </c>
    </row>
    <row r="181" spans="2:24" s="256" customFormat="1" x14ac:dyDescent="0.2">
      <c r="B181" s="390">
        <v>97</v>
      </c>
      <c r="C181" s="324" t="s">
        <v>190</v>
      </c>
      <c r="D181" s="506"/>
      <c r="E181" s="506"/>
      <c r="F181" s="506"/>
      <c r="G181" s="507"/>
      <c r="H181" s="376">
        <v>0</v>
      </c>
      <c r="I181" s="376">
        <v>0</v>
      </c>
      <c r="J181" s="376">
        <v>0</v>
      </c>
      <c r="K181" s="346">
        <f t="shared" si="76"/>
        <v>0</v>
      </c>
      <c r="L181" s="503"/>
      <c r="M181" s="376"/>
      <c r="N181" s="364" t="str">
        <f t="shared" si="78"/>
        <v/>
      </c>
      <c r="O181" s="433">
        <f t="shared" si="79"/>
        <v>0</v>
      </c>
      <c r="P181" s="365" t="str">
        <f t="shared" si="83"/>
        <v/>
      </c>
      <c r="Q181" s="274"/>
      <c r="R181" s="456" t="s">
        <v>97</v>
      </c>
      <c r="S181" s="103">
        <f t="shared" si="80"/>
        <v>0</v>
      </c>
      <c r="T181" s="103"/>
      <c r="U181" s="103"/>
      <c r="V181" s="103" t="str">
        <f t="shared" si="81"/>
        <v xml:space="preserve"> </v>
      </c>
      <c r="W181" s="103"/>
      <c r="X181" s="457" t="str">
        <f t="shared" si="82"/>
        <v xml:space="preserve"> </v>
      </c>
    </row>
    <row r="182" spans="2:24" s="256" customFormat="1" x14ac:dyDescent="0.2">
      <c r="B182" s="390">
        <v>98</v>
      </c>
      <c r="C182" s="324" t="s">
        <v>191</v>
      </c>
      <c r="D182" s="506"/>
      <c r="E182" s="506"/>
      <c r="F182" s="506"/>
      <c r="G182" s="507"/>
      <c r="H182" s="376">
        <v>0</v>
      </c>
      <c r="I182" s="376">
        <v>0</v>
      </c>
      <c r="J182" s="376">
        <v>0</v>
      </c>
      <c r="K182" s="346">
        <f t="shared" si="76"/>
        <v>0</v>
      </c>
      <c r="L182" s="503"/>
      <c r="M182" s="376"/>
      <c r="N182" s="364" t="str">
        <f t="shared" si="78"/>
        <v/>
      </c>
      <c r="O182" s="433">
        <f t="shared" si="79"/>
        <v>0</v>
      </c>
      <c r="P182" s="365" t="str">
        <f t="shared" si="83"/>
        <v/>
      </c>
      <c r="Q182" s="274"/>
      <c r="R182" s="456" t="s">
        <v>97</v>
      </c>
      <c r="S182" s="103">
        <f t="shared" si="80"/>
        <v>0</v>
      </c>
      <c r="T182" s="103"/>
      <c r="U182" s="103"/>
      <c r="V182" s="103" t="str">
        <f t="shared" si="81"/>
        <v xml:space="preserve"> </v>
      </c>
      <c r="W182" s="103"/>
      <c r="X182" s="457" t="str">
        <f t="shared" si="82"/>
        <v xml:space="preserve"> </v>
      </c>
    </row>
    <row r="183" spans="2:24" s="256" customFormat="1" x14ac:dyDescent="0.2">
      <c r="B183" s="390">
        <v>99</v>
      </c>
      <c r="C183" s="324" t="s">
        <v>192</v>
      </c>
      <c r="D183" s="506"/>
      <c r="E183" s="506"/>
      <c r="F183" s="506"/>
      <c r="G183" s="507"/>
      <c r="H183" s="376">
        <v>0</v>
      </c>
      <c r="I183" s="376">
        <v>0</v>
      </c>
      <c r="J183" s="376">
        <v>0</v>
      </c>
      <c r="K183" s="346">
        <f t="shared" si="76"/>
        <v>0</v>
      </c>
      <c r="L183" s="503"/>
      <c r="M183" s="376"/>
      <c r="N183" s="364" t="str">
        <f t="shared" si="78"/>
        <v/>
      </c>
      <c r="O183" s="433">
        <f t="shared" si="79"/>
        <v>0</v>
      </c>
      <c r="P183" s="365" t="str">
        <f t="shared" si="83"/>
        <v/>
      </c>
      <c r="Q183" s="274"/>
      <c r="R183" s="456" t="s">
        <v>97</v>
      </c>
      <c r="S183" s="103">
        <f t="shared" si="80"/>
        <v>0</v>
      </c>
      <c r="T183" s="103"/>
      <c r="U183" s="103"/>
      <c r="V183" s="103" t="str">
        <f t="shared" si="81"/>
        <v xml:space="preserve"> </v>
      </c>
      <c r="W183" s="103"/>
      <c r="X183" s="457" t="str">
        <f t="shared" si="82"/>
        <v xml:space="preserve"> </v>
      </c>
    </row>
    <row r="184" spans="2:24" s="256" customFormat="1" x14ac:dyDescent="0.2">
      <c r="B184" s="390">
        <v>100</v>
      </c>
      <c r="C184" s="324" t="s">
        <v>192</v>
      </c>
      <c r="D184" s="376"/>
      <c r="E184" s="376"/>
      <c r="F184" s="376"/>
      <c r="G184" s="376"/>
      <c r="H184" s="376">
        <v>0</v>
      </c>
      <c r="I184" s="376">
        <v>0</v>
      </c>
      <c r="J184" s="376">
        <v>0</v>
      </c>
      <c r="K184" s="346">
        <f t="shared" si="76"/>
        <v>0</v>
      </c>
      <c r="L184" s="503"/>
      <c r="M184" s="376"/>
      <c r="N184" s="364" t="str">
        <f t="shared" si="78"/>
        <v/>
      </c>
      <c r="O184" s="433">
        <f t="shared" si="79"/>
        <v>0</v>
      </c>
      <c r="P184" s="365" t="str">
        <f t="shared" si="83"/>
        <v/>
      </c>
      <c r="Q184" s="274"/>
      <c r="R184" s="456" t="s">
        <v>97</v>
      </c>
      <c r="S184" s="103">
        <f t="shared" si="80"/>
        <v>0</v>
      </c>
      <c r="T184" s="103"/>
      <c r="U184" s="103"/>
      <c r="V184" s="103" t="str">
        <f t="shared" si="81"/>
        <v xml:space="preserve"> </v>
      </c>
      <c r="W184" s="103"/>
      <c r="X184" s="457" t="str">
        <f t="shared" si="82"/>
        <v xml:space="preserve"> </v>
      </c>
    </row>
    <row r="185" spans="2:24" s="256" customFormat="1" x14ac:dyDescent="0.2">
      <c r="B185" s="390">
        <v>101</v>
      </c>
      <c r="C185" s="324" t="s">
        <v>193</v>
      </c>
      <c r="D185" s="376"/>
      <c r="E185" s="376"/>
      <c r="F185" s="376"/>
      <c r="G185" s="376"/>
      <c r="H185" s="376">
        <v>0</v>
      </c>
      <c r="I185" s="376">
        <v>0</v>
      </c>
      <c r="J185" s="376">
        <v>0</v>
      </c>
      <c r="K185" s="346">
        <f t="shared" si="76"/>
        <v>0</v>
      </c>
      <c r="L185" s="503">
        <f t="shared" si="77"/>
        <v>0</v>
      </c>
      <c r="M185" s="376"/>
      <c r="N185" s="364" t="str">
        <f t="shared" si="78"/>
        <v/>
      </c>
      <c r="O185" s="433">
        <f t="shared" si="79"/>
        <v>0</v>
      </c>
      <c r="P185" s="365" t="str">
        <f t="shared" si="83"/>
        <v/>
      </c>
      <c r="Q185" s="274"/>
      <c r="R185" s="456" t="s">
        <v>97</v>
      </c>
      <c r="S185" s="103">
        <f t="shared" si="80"/>
        <v>0</v>
      </c>
      <c r="T185" s="103"/>
      <c r="U185" s="103"/>
      <c r="V185" s="103" t="str">
        <f t="shared" si="81"/>
        <v xml:space="preserve"> </v>
      </c>
      <c r="W185" s="103"/>
      <c r="X185" s="457" t="str">
        <f t="shared" si="82"/>
        <v xml:space="preserve"> </v>
      </c>
    </row>
    <row r="186" spans="2:24" s="256" customFormat="1" x14ac:dyDescent="0.25">
      <c r="B186" s="390">
        <v>102</v>
      </c>
      <c r="C186" s="455"/>
      <c r="D186" s="376"/>
      <c r="E186" s="376"/>
      <c r="F186" s="376"/>
      <c r="G186" s="376"/>
      <c r="H186" s="376">
        <v>0</v>
      </c>
      <c r="I186" s="376">
        <v>0</v>
      </c>
      <c r="J186" s="376">
        <v>0</v>
      </c>
      <c r="K186" s="346">
        <f t="shared" si="76"/>
        <v>0</v>
      </c>
      <c r="L186" s="503">
        <f t="shared" si="77"/>
        <v>0</v>
      </c>
      <c r="M186" s="376"/>
      <c r="N186" s="364" t="str">
        <f t="shared" si="78"/>
        <v/>
      </c>
      <c r="O186" s="433">
        <f t="shared" si="79"/>
        <v>0</v>
      </c>
      <c r="P186" s="365" t="str">
        <f t="shared" si="83"/>
        <v/>
      </c>
      <c r="Q186" s="274"/>
      <c r="R186" s="456" t="s">
        <v>97</v>
      </c>
      <c r="S186" s="103">
        <f t="shared" si="80"/>
        <v>0</v>
      </c>
      <c r="T186" s="103"/>
      <c r="U186" s="103"/>
      <c r="V186" s="103" t="str">
        <f t="shared" si="81"/>
        <v xml:space="preserve"> </v>
      </c>
      <c r="W186" s="103"/>
      <c r="X186" s="457" t="str">
        <f t="shared" si="82"/>
        <v xml:space="preserve"> </v>
      </c>
    </row>
    <row r="187" spans="2:24" s="256" customFormat="1" x14ac:dyDescent="0.2">
      <c r="B187" s="390">
        <v>103</v>
      </c>
      <c r="C187" s="363"/>
      <c r="D187" s="376">
        <v>0</v>
      </c>
      <c r="E187" s="376">
        <v>0</v>
      </c>
      <c r="F187" s="376">
        <v>0</v>
      </c>
      <c r="G187" s="376">
        <v>0</v>
      </c>
      <c r="H187" s="376">
        <v>0</v>
      </c>
      <c r="I187" s="376">
        <v>0</v>
      </c>
      <c r="J187" s="376">
        <v>0</v>
      </c>
      <c r="K187" s="346">
        <f t="shared" si="76"/>
        <v>0</v>
      </c>
      <c r="L187" s="503">
        <f t="shared" si="77"/>
        <v>0</v>
      </c>
      <c r="M187" s="376"/>
      <c r="N187" s="364" t="str">
        <f t="shared" si="78"/>
        <v/>
      </c>
      <c r="O187" s="433">
        <f t="shared" si="79"/>
        <v>0</v>
      </c>
      <c r="P187" s="365" t="str">
        <f t="shared" si="83"/>
        <v/>
      </c>
      <c r="Q187" s="274"/>
      <c r="R187" s="456" t="s">
        <v>97</v>
      </c>
      <c r="S187" s="103">
        <f t="shared" si="80"/>
        <v>0</v>
      </c>
      <c r="T187" s="103"/>
      <c r="U187" s="103"/>
      <c r="V187" s="103" t="str">
        <f t="shared" si="81"/>
        <v xml:space="preserve"> </v>
      </c>
      <c r="W187" s="103"/>
      <c r="X187" s="457" t="str">
        <f t="shared" si="82"/>
        <v xml:space="preserve"> </v>
      </c>
    </row>
    <row r="188" spans="2:24" s="256" customFormat="1" x14ac:dyDescent="0.2">
      <c r="B188" s="390">
        <v>104</v>
      </c>
      <c r="C188" s="363"/>
      <c r="D188" s="376">
        <v>0</v>
      </c>
      <c r="E188" s="376">
        <v>0</v>
      </c>
      <c r="F188" s="376">
        <v>0</v>
      </c>
      <c r="G188" s="376">
        <v>0</v>
      </c>
      <c r="H188" s="376">
        <v>0</v>
      </c>
      <c r="I188" s="376">
        <v>0</v>
      </c>
      <c r="J188" s="376">
        <v>0</v>
      </c>
      <c r="K188" s="346">
        <f t="shared" si="76"/>
        <v>0</v>
      </c>
      <c r="L188" s="503">
        <f t="shared" si="77"/>
        <v>0</v>
      </c>
      <c r="M188" s="376"/>
      <c r="N188" s="364" t="str">
        <f t="shared" si="78"/>
        <v/>
      </c>
      <c r="O188" s="433">
        <f t="shared" si="79"/>
        <v>0</v>
      </c>
      <c r="P188" s="365" t="str">
        <f t="shared" si="83"/>
        <v/>
      </c>
      <c r="Q188" s="274"/>
      <c r="R188" s="456" t="s">
        <v>97</v>
      </c>
      <c r="S188" s="103">
        <f t="shared" si="80"/>
        <v>0</v>
      </c>
      <c r="T188" s="103"/>
      <c r="U188" s="103"/>
      <c r="V188" s="103" t="str">
        <f t="shared" si="81"/>
        <v xml:space="preserve"> </v>
      </c>
      <c r="W188" s="103"/>
      <c r="X188" s="457" t="str">
        <f t="shared" si="82"/>
        <v xml:space="preserve"> </v>
      </c>
    </row>
    <row r="189" spans="2:24" s="256" customFormat="1" x14ac:dyDescent="0.2">
      <c r="B189" s="392"/>
      <c r="C189" s="361" t="s">
        <v>194</v>
      </c>
      <c r="D189" s="381"/>
      <c r="E189" s="382"/>
      <c r="F189" s="383"/>
      <c r="G189" s="384"/>
      <c r="H189" s="384"/>
      <c r="I189" s="384"/>
      <c r="J189" s="385"/>
      <c r="K189" s="364">
        <f>(SUBTOTAL(9,K178:K188))</f>
        <v>0</v>
      </c>
      <c r="L189" s="386"/>
      <c r="M189" s="387"/>
      <c r="N189" s="364">
        <f>(SUBTOTAL(9,N178:N188))</f>
        <v>0</v>
      </c>
      <c r="O189" s="387"/>
      <c r="P189" s="414"/>
      <c r="Q189" s="274"/>
      <c r="R189" s="456"/>
      <c r="S189" s="287">
        <f>(SUBTOTAL(9,S178:S188))</f>
        <v>0</v>
      </c>
      <c r="T189" s="103"/>
      <c r="U189" s="103"/>
      <c r="V189" s="287">
        <f>(SUBTOTAL(9,V178:V188))</f>
        <v>0</v>
      </c>
      <c r="W189" s="103"/>
      <c r="X189" s="460">
        <f>(SUBTOTAL(9,X178:X188))</f>
        <v>0</v>
      </c>
    </row>
    <row r="190" spans="2:24" s="256" customFormat="1" x14ac:dyDescent="0.2">
      <c r="B190" s="392"/>
      <c r="C190" s="361" t="s">
        <v>195</v>
      </c>
      <c r="D190" s="346">
        <f>SUMPRODUCT(I178:I188,J178:J188)</f>
        <v>0</v>
      </c>
      <c r="E190" s="346"/>
      <c r="F190" s="565" t="s">
        <v>103</v>
      </c>
      <c r="G190" s="566"/>
      <c r="H190" s="567"/>
      <c r="I190" s="346">
        <f>SUMPRODUCT(I178:I188,J178:J188) + SUMPRODUCT(I178:I188,J178:J188,L178:L188) + SUMPRODUCT(I178:I188,J178:J188,M178:M188)</f>
        <v>0</v>
      </c>
      <c r="J190" s="346"/>
      <c r="K190" s="415"/>
      <c r="L190" s="282"/>
      <c r="M190" s="288"/>
      <c r="N190" s="288"/>
      <c r="O190" s="288"/>
      <c r="P190" s="416"/>
      <c r="Q190" s="274"/>
      <c r="R190" s="456"/>
      <c r="S190" s="145"/>
      <c r="T190" s="103"/>
      <c r="U190" s="103"/>
      <c r="V190" s="145"/>
      <c r="W190" s="103"/>
      <c r="X190" s="461"/>
    </row>
    <row r="191" spans="2:24" s="256" customFormat="1" x14ac:dyDescent="0.2">
      <c r="B191" s="392"/>
      <c r="C191" s="361" t="s">
        <v>196</v>
      </c>
      <c r="D191" s="346">
        <f>SUMPRODUCT(K178:K188,L178:L188)</f>
        <v>0</v>
      </c>
      <c r="E191" s="346"/>
      <c r="F191" s="290"/>
      <c r="G191" s="291"/>
      <c r="H191" s="291"/>
      <c r="I191" s="291"/>
      <c r="J191" s="291"/>
      <c r="K191" s="288"/>
      <c r="L191" s="282"/>
      <c r="M191" s="288"/>
      <c r="N191" s="417"/>
      <c r="O191" s="288"/>
      <c r="P191" s="416"/>
      <c r="Q191" s="274"/>
      <c r="R191" s="456"/>
      <c r="S191" s="145"/>
      <c r="T191" s="103"/>
      <c r="U191" s="103"/>
      <c r="V191" s="145"/>
      <c r="W191" s="103"/>
      <c r="X191" s="461"/>
    </row>
    <row r="192" spans="2:24" s="256" customFormat="1" ht="26.25" x14ac:dyDescent="0.2">
      <c r="B192" s="570" t="s">
        <v>197</v>
      </c>
      <c r="C192" s="571"/>
      <c r="D192" s="571"/>
      <c r="E192" s="571"/>
      <c r="F192" s="571"/>
      <c r="G192" s="571"/>
      <c r="H192" s="571"/>
      <c r="I192" s="571"/>
      <c r="J192" s="571"/>
      <c r="K192" s="571"/>
      <c r="L192" s="571"/>
      <c r="M192" s="571"/>
      <c r="N192" s="571"/>
      <c r="O192" s="571"/>
      <c r="P192" s="572"/>
      <c r="Q192" s="274"/>
      <c r="R192" s="456"/>
      <c r="S192" s="103" t="str">
        <f>IF(R192="x",K192," ")</f>
        <v xml:space="preserve"> </v>
      </c>
      <c r="T192" s="103"/>
      <c r="U192" s="103"/>
      <c r="V192" s="103"/>
      <c r="W192" s="103"/>
      <c r="X192" s="457"/>
    </row>
    <row r="193" spans="2:24" s="256" customFormat="1" x14ac:dyDescent="0.2">
      <c r="B193" s="390">
        <v>105</v>
      </c>
      <c r="C193" s="324" t="s">
        <v>198</v>
      </c>
      <c r="D193" s="506"/>
      <c r="E193" s="506"/>
      <c r="F193" s="506"/>
      <c r="G193" s="507"/>
      <c r="H193" s="376"/>
      <c r="I193" s="376">
        <v>0</v>
      </c>
      <c r="J193" s="376">
        <v>0</v>
      </c>
      <c r="K193" s="346">
        <f t="shared" ref="K193:K202" si="84">(D193*F193*G193)+(I193*J193)</f>
        <v>0</v>
      </c>
      <c r="L193" s="503"/>
      <c r="M193" s="376"/>
      <c r="N193" s="364" t="str">
        <f t="shared" ref="N193:N202" si="85">IF($K193&lt;=0,"",$K193+($K193*$L193)+($K193*$M193))</f>
        <v/>
      </c>
      <c r="O193" s="433">
        <f t="shared" ref="O193:O202" si="86">G193*(1+M193+L193)</f>
        <v>0</v>
      </c>
      <c r="P193" s="365" t="str">
        <f>IF($O193&lt;=0,"",$O193*$P$2)</f>
        <v/>
      </c>
      <c r="Q193" s="274"/>
      <c r="R193" s="456" t="s">
        <v>97</v>
      </c>
      <c r="S193" s="103">
        <f t="shared" ref="S193:S202" si="87">IF(R193="x",$G193," ")</f>
        <v>0</v>
      </c>
      <c r="T193" s="103"/>
      <c r="U193" s="103"/>
      <c r="V193" s="103" t="str">
        <f t="shared" ref="V193:V202" si="88">IF(U193="x",$K193," ")</f>
        <v xml:space="preserve"> </v>
      </c>
      <c r="W193" s="103"/>
      <c r="X193" s="457" t="str">
        <f t="shared" ref="X193:X202" si="89">IF(W193="x",$K193," ")</f>
        <v xml:space="preserve"> </v>
      </c>
    </row>
    <row r="194" spans="2:24" s="256" customFormat="1" x14ac:dyDescent="0.2">
      <c r="B194" s="390">
        <v>106</v>
      </c>
      <c r="C194" s="324" t="s">
        <v>199</v>
      </c>
      <c r="D194" s="376">
        <v>0</v>
      </c>
      <c r="E194" s="376">
        <v>0</v>
      </c>
      <c r="F194" s="376">
        <v>0</v>
      </c>
      <c r="G194" s="376">
        <v>0</v>
      </c>
      <c r="H194" s="376">
        <v>0</v>
      </c>
      <c r="I194" s="376">
        <v>0</v>
      </c>
      <c r="J194" s="376">
        <v>0</v>
      </c>
      <c r="K194" s="346">
        <f t="shared" si="84"/>
        <v>0</v>
      </c>
      <c r="L194" s="503">
        <f t="shared" ref="L194:L202" si="90">$L$24</f>
        <v>0</v>
      </c>
      <c r="M194" s="376"/>
      <c r="N194" s="364" t="str">
        <f t="shared" si="85"/>
        <v/>
      </c>
      <c r="O194" s="433">
        <f t="shared" si="86"/>
        <v>0</v>
      </c>
      <c r="P194" s="365" t="str">
        <f t="shared" ref="P194:P202" si="91">IF($O194&lt;=0,"",$O194*$P$2)</f>
        <v/>
      </c>
      <c r="Q194" s="274"/>
      <c r="R194" s="456" t="s">
        <v>97</v>
      </c>
      <c r="S194" s="103">
        <f t="shared" si="87"/>
        <v>0</v>
      </c>
      <c r="T194" s="103"/>
      <c r="U194" s="103"/>
      <c r="V194" s="103" t="str">
        <f t="shared" si="88"/>
        <v xml:space="preserve"> </v>
      </c>
      <c r="W194" s="103"/>
      <c r="X194" s="457" t="str">
        <f t="shared" si="89"/>
        <v xml:space="preserve"> </v>
      </c>
    </row>
    <row r="195" spans="2:24" s="256" customFormat="1" x14ac:dyDescent="0.2">
      <c r="B195" s="390">
        <v>107</v>
      </c>
      <c r="C195" s="324" t="s">
        <v>200</v>
      </c>
      <c r="D195" s="376">
        <v>0</v>
      </c>
      <c r="E195" s="376">
        <v>0</v>
      </c>
      <c r="F195" s="376">
        <v>0</v>
      </c>
      <c r="G195" s="376">
        <v>0</v>
      </c>
      <c r="H195" s="376">
        <v>0</v>
      </c>
      <c r="I195" s="376">
        <v>0</v>
      </c>
      <c r="J195" s="376">
        <v>0</v>
      </c>
      <c r="K195" s="346">
        <f t="shared" si="84"/>
        <v>0</v>
      </c>
      <c r="L195" s="503">
        <f t="shared" si="90"/>
        <v>0</v>
      </c>
      <c r="M195" s="376"/>
      <c r="N195" s="364" t="str">
        <f t="shared" si="85"/>
        <v/>
      </c>
      <c r="O195" s="433">
        <f t="shared" si="86"/>
        <v>0</v>
      </c>
      <c r="P195" s="365" t="str">
        <f t="shared" si="91"/>
        <v/>
      </c>
      <c r="Q195" s="274"/>
      <c r="R195" s="456" t="s">
        <v>97</v>
      </c>
      <c r="S195" s="103">
        <f t="shared" si="87"/>
        <v>0</v>
      </c>
      <c r="T195" s="103"/>
      <c r="U195" s="103"/>
      <c r="V195" s="103" t="str">
        <f t="shared" si="88"/>
        <v xml:space="preserve"> </v>
      </c>
      <c r="W195" s="103"/>
      <c r="X195" s="457" t="str">
        <f t="shared" si="89"/>
        <v xml:space="preserve"> </v>
      </c>
    </row>
    <row r="196" spans="2:24" s="256" customFormat="1" x14ac:dyDescent="0.2">
      <c r="B196" s="390">
        <v>108</v>
      </c>
      <c r="C196" s="324" t="s">
        <v>201</v>
      </c>
      <c r="D196" s="376">
        <v>0</v>
      </c>
      <c r="E196" s="376">
        <v>0</v>
      </c>
      <c r="F196" s="376">
        <v>0</v>
      </c>
      <c r="G196" s="376">
        <v>0</v>
      </c>
      <c r="H196" s="376">
        <v>0</v>
      </c>
      <c r="I196" s="376">
        <v>0</v>
      </c>
      <c r="J196" s="376">
        <v>0</v>
      </c>
      <c r="K196" s="346">
        <f t="shared" si="84"/>
        <v>0</v>
      </c>
      <c r="L196" s="503">
        <f t="shared" si="90"/>
        <v>0</v>
      </c>
      <c r="M196" s="376"/>
      <c r="N196" s="364" t="str">
        <f t="shared" si="85"/>
        <v/>
      </c>
      <c r="O196" s="433">
        <f t="shared" si="86"/>
        <v>0</v>
      </c>
      <c r="P196" s="365" t="str">
        <f t="shared" si="91"/>
        <v/>
      </c>
      <c r="Q196" s="274"/>
      <c r="R196" s="456" t="s">
        <v>97</v>
      </c>
      <c r="S196" s="103">
        <f t="shared" si="87"/>
        <v>0</v>
      </c>
      <c r="T196" s="103"/>
      <c r="U196" s="103"/>
      <c r="V196" s="103" t="str">
        <f t="shared" si="88"/>
        <v xml:space="preserve"> </v>
      </c>
      <c r="W196" s="103"/>
      <c r="X196" s="457" t="str">
        <f t="shared" si="89"/>
        <v xml:space="preserve"> </v>
      </c>
    </row>
    <row r="197" spans="2:24" s="256" customFormat="1" x14ac:dyDescent="0.2">
      <c r="B197" s="390">
        <v>109</v>
      </c>
      <c r="C197" s="324" t="s">
        <v>202</v>
      </c>
      <c r="D197" s="376">
        <v>0</v>
      </c>
      <c r="E197" s="376">
        <v>0</v>
      </c>
      <c r="F197" s="376">
        <v>0</v>
      </c>
      <c r="G197" s="376">
        <v>0</v>
      </c>
      <c r="H197" s="376">
        <v>0</v>
      </c>
      <c r="I197" s="376">
        <v>0</v>
      </c>
      <c r="J197" s="376">
        <v>0</v>
      </c>
      <c r="K197" s="346">
        <f t="shared" si="84"/>
        <v>0</v>
      </c>
      <c r="L197" s="503">
        <f t="shared" si="90"/>
        <v>0</v>
      </c>
      <c r="M197" s="376"/>
      <c r="N197" s="364" t="str">
        <f t="shared" si="85"/>
        <v/>
      </c>
      <c r="O197" s="433">
        <f t="shared" si="86"/>
        <v>0</v>
      </c>
      <c r="P197" s="365" t="str">
        <f t="shared" si="91"/>
        <v/>
      </c>
      <c r="Q197" s="274"/>
      <c r="R197" s="456" t="s">
        <v>97</v>
      </c>
      <c r="S197" s="103">
        <f t="shared" si="87"/>
        <v>0</v>
      </c>
      <c r="T197" s="103"/>
      <c r="U197" s="103"/>
      <c r="V197" s="103" t="str">
        <f t="shared" si="88"/>
        <v xml:space="preserve"> </v>
      </c>
      <c r="W197" s="103"/>
      <c r="X197" s="457" t="str">
        <f t="shared" si="89"/>
        <v xml:space="preserve"> </v>
      </c>
    </row>
    <row r="198" spans="2:24" s="256" customFormat="1" x14ac:dyDescent="0.2">
      <c r="B198" s="390">
        <v>110</v>
      </c>
      <c r="C198" s="324" t="s">
        <v>203</v>
      </c>
      <c r="D198" s="376">
        <v>0</v>
      </c>
      <c r="E198" s="376">
        <v>0</v>
      </c>
      <c r="F198" s="376">
        <v>0</v>
      </c>
      <c r="G198" s="376">
        <v>0</v>
      </c>
      <c r="H198" s="376">
        <v>0</v>
      </c>
      <c r="I198" s="376">
        <v>0</v>
      </c>
      <c r="J198" s="376">
        <v>0</v>
      </c>
      <c r="K198" s="346">
        <f t="shared" si="84"/>
        <v>0</v>
      </c>
      <c r="L198" s="503">
        <f t="shared" si="90"/>
        <v>0</v>
      </c>
      <c r="M198" s="376"/>
      <c r="N198" s="364" t="str">
        <f t="shared" si="85"/>
        <v/>
      </c>
      <c r="O198" s="433">
        <f t="shared" si="86"/>
        <v>0</v>
      </c>
      <c r="P198" s="365" t="str">
        <f t="shared" si="91"/>
        <v/>
      </c>
      <c r="Q198" s="274"/>
      <c r="R198" s="456" t="s">
        <v>97</v>
      </c>
      <c r="S198" s="103">
        <f t="shared" si="87"/>
        <v>0</v>
      </c>
      <c r="T198" s="103"/>
      <c r="U198" s="103"/>
      <c r="V198" s="103" t="str">
        <f t="shared" si="88"/>
        <v xml:space="preserve"> </v>
      </c>
      <c r="W198" s="103"/>
      <c r="X198" s="457" t="str">
        <f t="shared" si="89"/>
        <v xml:space="preserve"> </v>
      </c>
    </row>
    <row r="199" spans="2:24" s="256" customFormat="1" x14ac:dyDescent="0.2">
      <c r="B199" s="390">
        <v>111</v>
      </c>
      <c r="C199" s="324" t="s">
        <v>204</v>
      </c>
      <c r="D199" s="376">
        <v>0</v>
      </c>
      <c r="E199" s="376">
        <v>0</v>
      </c>
      <c r="F199" s="376">
        <v>0</v>
      </c>
      <c r="G199" s="376">
        <v>0</v>
      </c>
      <c r="H199" s="376">
        <v>0</v>
      </c>
      <c r="I199" s="376">
        <v>0</v>
      </c>
      <c r="J199" s="376">
        <v>0</v>
      </c>
      <c r="K199" s="346">
        <f t="shared" si="84"/>
        <v>0</v>
      </c>
      <c r="L199" s="503">
        <f t="shared" si="90"/>
        <v>0</v>
      </c>
      <c r="M199" s="376"/>
      <c r="N199" s="364" t="str">
        <f t="shared" si="85"/>
        <v/>
      </c>
      <c r="O199" s="433">
        <f t="shared" si="86"/>
        <v>0</v>
      </c>
      <c r="P199" s="365" t="str">
        <f t="shared" si="91"/>
        <v/>
      </c>
      <c r="Q199" s="274"/>
      <c r="R199" s="456" t="s">
        <v>97</v>
      </c>
      <c r="S199" s="103">
        <f t="shared" si="87"/>
        <v>0</v>
      </c>
      <c r="T199" s="103"/>
      <c r="U199" s="103"/>
      <c r="V199" s="103" t="str">
        <f t="shared" si="88"/>
        <v xml:space="preserve"> </v>
      </c>
      <c r="W199" s="103"/>
      <c r="X199" s="457" t="str">
        <f t="shared" si="89"/>
        <v xml:space="preserve"> </v>
      </c>
    </row>
    <row r="200" spans="2:24" s="256" customFormat="1" x14ac:dyDescent="0.2">
      <c r="B200" s="390">
        <v>112</v>
      </c>
      <c r="C200" s="363"/>
      <c r="D200" s="376">
        <v>0</v>
      </c>
      <c r="E200" s="376">
        <v>0</v>
      </c>
      <c r="F200" s="376">
        <v>0</v>
      </c>
      <c r="G200" s="376">
        <v>0</v>
      </c>
      <c r="H200" s="376">
        <v>0</v>
      </c>
      <c r="I200" s="376">
        <v>0</v>
      </c>
      <c r="J200" s="376">
        <v>0</v>
      </c>
      <c r="K200" s="346">
        <f t="shared" si="84"/>
        <v>0</v>
      </c>
      <c r="L200" s="503">
        <f t="shared" si="90"/>
        <v>0</v>
      </c>
      <c r="M200" s="376"/>
      <c r="N200" s="364" t="str">
        <f t="shared" si="85"/>
        <v/>
      </c>
      <c r="O200" s="433">
        <f t="shared" si="86"/>
        <v>0</v>
      </c>
      <c r="P200" s="365" t="str">
        <f t="shared" si="91"/>
        <v/>
      </c>
      <c r="Q200" s="274"/>
      <c r="R200" s="456" t="s">
        <v>97</v>
      </c>
      <c r="S200" s="103">
        <f t="shared" si="87"/>
        <v>0</v>
      </c>
      <c r="T200" s="103"/>
      <c r="U200" s="103"/>
      <c r="V200" s="103" t="str">
        <f t="shared" si="88"/>
        <v xml:space="preserve"> </v>
      </c>
      <c r="W200" s="103"/>
      <c r="X200" s="457" t="str">
        <f t="shared" si="89"/>
        <v xml:space="preserve"> </v>
      </c>
    </row>
    <row r="201" spans="2:24" s="256" customFormat="1" x14ac:dyDescent="0.2">
      <c r="B201" s="390">
        <v>113</v>
      </c>
      <c r="C201" s="363"/>
      <c r="D201" s="376">
        <v>0</v>
      </c>
      <c r="E201" s="376">
        <v>0</v>
      </c>
      <c r="F201" s="376">
        <v>0</v>
      </c>
      <c r="G201" s="376">
        <v>0</v>
      </c>
      <c r="H201" s="376">
        <v>0</v>
      </c>
      <c r="I201" s="376">
        <v>0</v>
      </c>
      <c r="J201" s="376">
        <v>0</v>
      </c>
      <c r="K201" s="346">
        <f t="shared" si="84"/>
        <v>0</v>
      </c>
      <c r="L201" s="503">
        <f t="shared" si="90"/>
        <v>0</v>
      </c>
      <c r="M201" s="376"/>
      <c r="N201" s="364" t="str">
        <f t="shared" si="85"/>
        <v/>
      </c>
      <c r="O201" s="433">
        <f t="shared" si="86"/>
        <v>0</v>
      </c>
      <c r="P201" s="365" t="str">
        <f t="shared" si="91"/>
        <v/>
      </c>
      <c r="Q201" s="274"/>
      <c r="R201" s="456"/>
      <c r="S201" s="103" t="str">
        <f t="shared" si="87"/>
        <v xml:space="preserve"> </v>
      </c>
      <c r="T201" s="103"/>
      <c r="U201" s="103"/>
      <c r="V201" s="103" t="str">
        <f t="shared" si="88"/>
        <v xml:space="preserve"> </v>
      </c>
      <c r="W201" s="103"/>
      <c r="X201" s="457" t="str">
        <f t="shared" si="89"/>
        <v xml:space="preserve"> </v>
      </c>
    </row>
    <row r="202" spans="2:24" s="256" customFormat="1" x14ac:dyDescent="0.2">
      <c r="B202" s="390">
        <v>114</v>
      </c>
      <c r="C202" s="363"/>
      <c r="D202" s="376">
        <v>0</v>
      </c>
      <c r="E202" s="376">
        <v>0</v>
      </c>
      <c r="F202" s="376">
        <v>0</v>
      </c>
      <c r="G202" s="376">
        <v>0</v>
      </c>
      <c r="H202" s="376">
        <v>0</v>
      </c>
      <c r="I202" s="376">
        <v>0</v>
      </c>
      <c r="J202" s="376">
        <v>0</v>
      </c>
      <c r="K202" s="346">
        <f t="shared" si="84"/>
        <v>0</v>
      </c>
      <c r="L202" s="503">
        <f t="shared" si="90"/>
        <v>0</v>
      </c>
      <c r="M202" s="376"/>
      <c r="N202" s="364" t="str">
        <f t="shared" si="85"/>
        <v/>
      </c>
      <c r="O202" s="433">
        <f t="shared" si="86"/>
        <v>0</v>
      </c>
      <c r="P202" s="365" t="str">
        <f t="shared" si="91"/>
        <v/>
      </c>
      <c r="Q202" s="274"/>
      <c r="R202" s="456" t="s">
        <v>97</v>
      </c>
      <c r="S202" s="103">
        <f t="shared" si="87"/>
        <v>0</v>
      </c>
      <c r="T202" s="103"/>
      <c r="U202" s="103"/>
      <c r="V202" s="103" t="str">
        <f t="shared" si="88"/>
        <v xml:space="preserve"> </v>
      </c>
      <c r="W202" s="103"/>
      <c r="X202" s="457" t="str">
        <f t="shared" si="89"/>
        <v xml:space="preserve"> </v>
      </c>
    </row>
    <row r="203" spans="2:24" s="256" customFormat="1" x14ac:dyDescent="0.2">
      <c r="B203" s="392"/>
      <c r="C203" s="361" t="s">
        <v>205</v>
      </c>
      <c r="D203" s="381"/>
      <c r="E203" s="382"/>
      <c r="F203" s="383"/>
      <c r="G203" s="384"/>
      <c r="H203" s="384"/>
      <c r="I203" s="384"/>
      <c r="J203" s="385"/>
      <c r="K203" s="364">
        <f>(SUBTOTAL(9,K193:K202))</f>
        <v>0</v>
      </c>
      <c r="L203" s="386"/>
      <c r="M203" s="387"/>
      <c r="N203" s="364">
        <f>(SUBTOTAL(9,N193:N202))</f>
        <v>0</v>
      </c>
      <c r="O203" s="387"/>
      <c r="P203" s="414"/>
      <c r="Q203" s="274"/>
      <c r="R203" s="456"/>
      <c r="S203" s="287">
        <f>(SUBTOTAL(9,S193:S202))</f>
        <v>0</v>
      </c>
      <c r="T203" s="103"/>
      <c r="U203" s="103"/>
      <c r="V203" s="287">
        <f>(SUBTOTAL(9,V193:V202))</f>
        <v>0</v>
      </c>
      <c r="W203" s="103"/>
      <c r="X203" s="460">
        <f>(SUBTOTAL(9,X193:X202))</f>
        <v>0</v>
      </c>
    </row>
    <row r="204" spans="2:24" s="274" customFormat="1" x14ac:dyDescent="0.2">
      <c r="B204" s="392"/>
      <c r="C204" s="361" t="s">
        <v>206</v>
      </c>
      <c r="D204" s="346">
        <f>SUMPRODUCT(I193:I202,J193:J202)</f>
        <v>0</v>
      </c>
      <c r="E204" s="346"/>
      <c r="F204" s="565" t="s">
        <v>103</v>
      </c>
      <c r="G204" s="566"/>
      <c r="H204" s="567"/>
      <c r="I204" s="346">
        <f>SUMPRODUCT(I193:I202,J193:J202) + SUMPRODUCT(I193:I202,J193:J202,L193:L202) + SUMPRODUCT(I193:I202,J193:J202,M193:M202)</f>
        <v>0</v>
      </c>
      <c r="J204" s="346"/>
      <c r="K204" s="415"/>
      <c r="L204" s="282"/>
      <c r="M204" s="288"/>
      <c r="N204" s="288"/>
      <c r="O204" s="288"/>
      <c r="P204" s="416"/>
      <c r="R204" s="456"/>
      <c r="S204" s="145"/>
      <c r="T204" s="103"/>
      <c r="U204" s="103"/>
      <c r="V204" s="145"/>
      <c r="W204" s="103"/>
      <c r="X204" s="461"/>
    </row>
    <row r="205" spans="2:24" s="274" customFormat="1" x14ac:dyDescent="0.2">
      <c r="B205" s="392"/>
      <c r="C205" s="361" t="s">
        <v>207</v>
      </c>
      <c r="D205" s="346">
        <f>SUMPRODUCT(K193:K202,L193:L202)</f>
        <v>0</v>
      </c>
      <c r="E205" s="346"/>
      <c r="F205" s="290"/>
      <c r="G205" s="291"/>
      <c r="H205" s="291"/>
      <c r="I205" s="291"/>
      <c r="J205" s="291"/>
      <c r="K205" s="288"/>
      <c r="L205" s="282"/>
      <c r="M205" s="288"/>
      <c r="N205" s="417"/>
      <c r="O205" s="288"/>
      <c r="P205" s="416"/>
      <c r="R205" s="456"/>
      <c r="S205" s="145"/>
      <c r="T205" s="103"/>
      <c r="U205" s="103"/>
      <c r="V205" s="145"/>
      <c r="W205" s="103"/>
      <c r="X205" s="461"/>
    </row>
    <row r="206" spans="2:24" s="256" customFormat="1" x14ac:dyDescent="0.25">
      <c r="B206" s="350" t="s">
        <v>31</v>
      </c>
      <c r="C206" s="361" t="s">
        <v>208</v>
      </c>
      <c r="D206" s="381"/>
      <c r="E206" s="382"/>
      <c r="F206" s="383"/>
      <c r="G206" s="384"/>
      <c r="H206" s="384"/>
      <c r="I206" s="384"/>
      <c r="J206" s="385">
        <f>J140+J153+J165+J174+J189+J203</f>
        <v>0</v>
      </c>
      <c r="K206" s="364">
        <f>K140+K153+K165+K174+K189+K203</f>
        <v>0</v>
      </c>
      <c r="L206" s="386"/>
      <c r="M206" s="387"/>
      <c r="N206" s="364">
        <f>N140+N153+N165+N174+N189+N203</f>
        <v>0</v>
      </c>
      <c r="O206" s="387"/>
      <c r="P206" s="414"/>
      <c r="Q206" s="274"/>
      <c r="R206" s="456"/>
      <c r="S206" s="287">
        <f>SUM(S203+S189+S174+S165+S153+S140)</f>
        <v>0</v>
      </c>
      <c r="T206" s="103"/>
      <c r="U206" s="103"/>
      <c r="V206" s="287">
        <f>SUM(V203+V189+V174+V165+V153+V140)</f>
        <v>0</v>
      </c>
      <c r="W206" s="103"/>
      <c r="X206" s="460">
        <f>SUM(X203+X189+X174+X165+X153+X140)</f>
        <v>0</v>
      </c>
    </row>
    <row r="207" spans="2:24" s="256" customFormat="1" x14ac:dyDescent="0.2">
      <c r="B207" s="362"/>
      <c r="C207" s="361" t="s">
        <v>209</v>
      </c>
      <c r="D207" s="346">
        <f>D141+D154+D166+D175+D190+D204</f>
        <v>0</v>
      </c>
      <c r="E207" s="346"/>
      <c r="F207" s="565" t="s">
        <v>103</v>
      </c>
      <c r="G207" s="566"/>
      <c r="H207" s="567"/>
      <c r="I207" s="346">
        <f>I141+I154+I166+I175+I190+I204</f>
        <v>0</v>
      </c>
      <c r="J207" s="346"/>
      <c r="K207" s="415"/>
      <c r="L207" s="282"/>
      <c r="M207" s="288"/>
      <c r="N207" s="288"/>
      <c r="O207" s="288"/>
      <c r="P207" s="416"/>
      <c r="Q207" s="274"/>
      <c r="R207" s="456"/>
      <c r="S207" s="104"/>
      <c r="T207" s="103"/>
      <c r="U207" s="103"/>
      <c r="V207" s="104"/>
      <c r="W207" s="103"/>
      <c r="X207" s="466"/>
    </row>
    <row r="208" spans="2:24" s="256" customFormat="1" x14ac:dyDescent="0.2">
      <c r="B208" s="362"/>
      <c r="C208" s="361" t="s">
        <v>210</v>
      </c>
      <c r="D208" s="346">
        <f>D142+D155+D167+D176+D191+D205</f>
        <v>0</v>
      </c>
      <c r="E208" s="346"/>
      <c r="F208" s="290"/>
      <c r="G208" s="291"/>
      <c r="H208" s="291"/>
      <c r="I208" s="291"/>
      <c r="J208" s="291"/>
      <c r="K208" s="288"/>
      <c r="L208" s="282"/>
      <c r="M208" s="288"/>
      <c r="N208" s="417"/>
      <c r="O208" s="288"/>
      <c r="P208" s="416"/>
      <c r="Q208" s="274"/>
      <c r="R208" s="456"/>
      <c r="S208" s="104"/>
      <c r="T208" s="103"/>
      <c r="U208" s="103"/>
      <c r="V208" s="104"/>
      <c r="W208" s="103"/>
      <c r="X208" s="466"/>
    </row>
    <row r="209" spans="2:24" s="256" customFormat="1" x14ac:dyDescent="0.2">
      <c r="B209" s="392"/>
      <c r="C209" s="284"/>
      <c r="D209" s="279"/>
      <c r="E209" s="279"/>
      <c r="F209" s="296"/>
      <c r="G209" s="280"/>
      <c r="H209" s="280"/>
      <c r="I209" s="280"/>
      <c r="J209" s="280"/>
      <c r="K209" s="281"/>
      <c r="L209" s="281"/>
      <c r="M209" s="281"/>
      <c r="N209" s="281"/>
      <c r="O209" s="427"/>
      <c r="P209" s="423"/>
      <c r="Q209" s="274"/>
      <c r="R209" s="456"/>
      <c r="S209" s="104"/>
      <c r="T209" s="103"/>
      <c r="U209" s="103"/>
      <c r="V209" s="104"/>
      <c r="W209" s="103"/>
      <c r="X209" s="466"/>
    </row>
    <row r="210" spans="2:24" s="256" customFormat="1" ht="26.25" x14ac:dyDescent="0.2">
      <c r="B210" s="573" t="s">
        <v>211</v>
      </c>
      <c r="C210" s="574"/>
      <c r="D210" s="574"/>
      <c r="E210" s="574"/>
      <c r="F210" s="574"/>
      <c r="G210" s="574"/>
      <c r="H210" s="574"/>
      <c r="I210" s="574"/>
      <c r="J210" s="574"/>
      <c r="K210" s="574"/>
      <c r="L210" s="574"/>
      <c r="M210" s="574"/>
      <c r="N210" s="574"/>
      <c r="O210" s="574"/>
      <c r="P210" s="575"/>
      <c r="Q210" s="274"/>
      <c r="R210" s="456"/>
      <c r="S210" s="103" t="str">
        <f>IF(R210="x",K210," ")</f>
        <v xml:space="preserve"> </v>
      </c>
      <c r="T210" s="103"/>
      <c r="U210" s="103"/>
      <c r="V210" s="103"/>
      <c r="W210" s="103"/>
      <c r="X210" s="457"/>
    </row>
    <row r="211" spans="2:24" s="256" customFormat="1" x14ac:dyDescent="0.2">
      <c r="B211" s="390">
        <v>115</v>
      </c>
      <c r="C211" s="324" t="s">
        <v>212</v>
      </c>
      <c r="D211" s="506"/>
      <c r="E211" s="506"/>
      <c r="F211" s="506"/>
      <c r="G211" s="507"/>
      <c r="H211" s="376"/>
      <c r="I211" s="376">
        <v>0</v>
      </c>
      <c r="J211" s="376">
        <v>0</v>
      </c>
      <c r="K211" s="346">
        <f t="shared" ref="K211:K223" si="92">(D211*F211*G211)+(I211*J211)</f>
        <v>0</v>
      </c>
      <c r="L211" s="503"/>
      <c r="M211" s="376"/>
      <c r="N211" s="364" t="str">
        <f t="shared" ref="N211:N223" si="93">IF($K211&lt;=0,"",$K211+($K211*$L211)+($K211*$M211))</f>
        <v/>
      </c>
      <c r="O211" s="433">
        <f t="shared" ref="O211:O223" si="94">G211*(1+M211+L211)</f>
        <v>0</v>
      </c>
      <c r="P211" s="365" t="str">
        <f>IF($O211&lt;=0,"",$O211*$P$2)</f>
        <v/>
      </c>
      <c r="Q211" s="274"/>
      <c r="R211" s="456" t="s">
        <v>97</v>
      </c>
      <c r="S211" s="103">
        <f t="shared" ref="S211:S223" si="95">IF(R211="x",$G211," ")</f>
        <v>0</v>
      </c>
      <c r="T211" s="103"/>
      <c r="U211" s="103"/>
      <c r="V211" s="103" t="str">
        <f>IF(U213="x",$K213," ")</f>
        <v xml:space="preserve"> </v>
      </c>
      <c r="W211" s="103"/>
      <c r="X211" s="457" t="str">
        <f t="shared" ref="X211:X223" si="96">IF(W211="x",$K211," ")</f>
        <v xml:space="preserve"> </v>
      </c>
    </row>
    <row r="212" spans="2:24" s="256" customFormat="1" x14ac:dyDescent="0.2">
      <c r="B212" s="390">
        <v>116</v>
      </c>
      <c r="C212" s="316" t="s">
        <v>213</v>
      </c>
      <c r="D212" s="506"/>
      <c r="E212" s="506"/>
      <c r="F212" s="506"/>
      <c r="G212" s="507"/>
      <c r="H212" s="376"/>
      <c r="I212" s="376">
        <v>0</v>
      </c>
      <c r="J212" s="376">
        <v>0</v>
      </c>
      <c r="K212" s="346">
        <f t="shared" si="92"/>
        <v>0</v>
      </c>
      <c r="L212" s="503"/>
      <c r="M212" s="376"/>
      <c r="N212" s="364" t="str">
        <f t="shared" si="93"/>
        <v/>
      </c>
      <c r="O212" s="433">
        <f t="shared" si="94"/>
        <v>0</v>
      </c>
      <c r="P212" s="365" t="str">
        <f t="shared" ref="P212:P223" si="97">IF($O212&lt;=0,"",$O212*$P$2)</f>
        <v/>
      </c>
      <c r="Q212" s="274"/>
      <c r="R212" s="456" t="s">
        <v>97</v>
      </c>
      <c r="S212" s="103">
        <f t="shared" si="95"/>
        <v>0</v>
      </c>
      <c r="T212" s="103"/>
      <c r="U212" s="103"/>
      <c r="V212" s="103" t="str">
        <f>IF(U212="x",$K212," ")</f>
        <v xml:space="preserve"> </v>
      </c>
      <c r="W212" s="103"/>
      <c r="X212" s="457" t="str">
        <f t="shared" si="96"/>
        <v xml:space="preserve"> </v>
      </c>
    </row>
    <row r="213" spans="2:24" s="256" customFormat="1" x14ac:dyDescent="0.2">
      <c r="B213" s="390">
        <v>117</v>
      </c>
      <c r="C213" s="316" t="s">
        <v>214</v>
      </c>
      <c r="D213" s="506"/>
      <c r="E213" s="506"/>
      <c r="F213" s="506"/>
      <c r="G213" s="507"/>
      <c r="H213" s="376">
        <v>0</v>
      </c>
      <c r="I213" s="376">
        <v>0</v>
      </c>
      <c r="J213" s="376">
        <v>0</v>
      </c>
      <c r="K213" s="346">
        <f t="shared" si="92"/>
        <v>0</v>
      </c>
      <c r="L213" s="503"/>
      <c r="M213" s="376"/>
      <c r="N213" s="364" t="str">
        <f t="shared" si="93"/>
        <v/>
      </c>
      <c r="O213" s="433">
        <f t="shared" si="94"/>
        <v>0</v>
      </c>
      <c r="P213" s="365" t="str">
        <f t="shared" si="97"/>
        <v/>
      </c>
      <c r="Q213" s="274"/>
      <c r="R213" s="456" t="s">
        <v>97</v>
      </c>
      <c r="S213" s="103">
        <f t="shared" si="95"/>
        <v>0</v>
      </c>
      <c r="T213" s="103"/>
      <c r="U213" s="103"/>
      <c r="V213" s="177"/>
      <c r="W213" s="103"/>
      <c r="X213" s="457" t="str">
        <f t="shared" si="96"/>
        <v xml:space="preserve"> </v>
      </c>
    </row>
    <row r="214" spans="2:24" s="256" customFormat="1" x14ac:dyDescent="0.2">
      <c r="B214" s="390">
        <v>118</v>
      </c>
      <c r="C214" s="316" t="s">
        <v>215</v>
      </c>
      <c r="D214" s="506"/>
      <c r="E214" s="506"/>
      <c r="F214" s="506"/>
      <c r="G214" s="507"/>
      <c r="H214" s="376">
        <v>0</v>
      </c>
      <c r="I214" s="376">
        <v>0</v>
      </c>
      <c r="J214" s="376">
        <v>0</v>
      </c>
      <c r="K214" s="346">
        <f t="shared" si="92"/>
        <v>0</v>
      </c>
      <c r="L214" s="503"/>
      <c r="M214" s="376"/>
      <c r="N214" s="364" t="str">
        <f t="shared" si="93"/>
        <v/>
      </c>
      <c r="O214" s="433">
        <f t="shared" si="94"/>
        <v>0</v>
      </c>
      <c r="P214" s="365" t="str">
        <f t="shared" si="97"/>
        <v/>
      </c>
      <c r="Q214" s="274"/>
      <c r="R214" s="456" t="s">
        <v>97</v>
      </c>
      <c r="S214" s="103">
        <f t="shared" si="95"/>
        <v>0</v>
      </c>
      <c r="T214" s="103"/>
      <c r="U214" s="103"/>
      <c r="V214" s="103" t="str">
        <f t="shared" ref="V214:V223" si="98">IF(U214="x",$K214," ")</f>
        <v xml:space="preserve"> </v>
      </c>
      <c r="W214" s="103"/>
      <c r="X214" s="457" t="str">
        <f t="shared" si="96"/>
        <v xml:space="preserve"> </v>
      </c>
    </row>
    <row r="215" spans="2:24" s="256" customFormat="1" x14ac:dyDescent="0.2">
      <c r="B215" s="390">
        <v>119</v>
      </c>
      <c r="C215" s="324" t="s">
        <v>216</v>
      </c>
      <c r="D215" s="506"/>
      <c r="E215" s="506"/>
      <c r="F215" s="506"/>
      <c r="G215" s="507"/>
      <c r="H215" s="376">
        <v>0</v>
      </c>
      <c r="I215" s="376">
        <v>0</v>
      </c>
      <c r="J215" s="376">
        <v>0</v>
      </c>
      <c r="K215" s="346">
        <f t="shared" si="92"/>
        <v>0</v>
      </c>
      <c r="L215" s="503"/>
      <c r="M215" s="376"/>
      <c r="N215" s="364" t="str">
        <f t="shared" si="93"/>
        <v/>
      </c>
      <c r="O215" s="433">
        <f t="shared" si="94"/>
        <v>0</v>
      </c>
      <c r="P215" s="365" t="str">
        <f t="shared" si="97"/>
        <v/>
      </c>
      <c r="Q215" s="274"/>
      <c r="R215" s="456" t="s">
        <v>97</v>
      </c>
      <c r="S215" s="103">
        <f t="shared" si="95"/>
        <v>0</v>
      </c>
      <c r="T215" s="103"/>
      <c r="U215" s="103"/>
      <c r="V215" s="103" t="str">
        <f t="shared" si="98"/>
        <v xml:space="preserve"> </v>
      </c>
      <c r="W215" s="103"/>
      <c r="X215" s="457" t="str">
        <f t="shared" si="96"/>
        <v xml:space="preserve"> </v>
      </c>
    </row>
    <row r="216" spans="2:24" s="256" customFormat="1" x14ac:dyDescent="0.2">
      <c r="B216" s="390">
        <v>120</v>
      </c>
      <c r="C216" s="324" t="s">
        <v>217</v>
      </c>
      <c r="D216" s="506"/>
      <c r="E216" s="506"/>
      <c r="F216" s="506"/>
      <c r="G216" s="507"/>
      <c r="H216" s="376">
        <v>0</v>
      </c>
      <c r="I216" s="376">
        <v>0</v>
      </c>
      <c r="J216" s="376">
        <v>0</v>
      </c>
      <c r="K216" s="346">
        <f t="shared" si="92"/>
        <v>0</v>
      </c>
      <c r="L216" s="503"/>
      <c r="M216" s="376"/>
      <c r="N216" s="364" t="str">
        <f t="shared" si="93"/>
        <v/>
      </c>
      <c r="O216" s="433">
        <f t="shared" si="94"/>
        <v>0</v>
      </c>
      <c r="P216" s="365" t="str">
        <f t="shared" si="97"/>
        <v/>
      </c>
      <c r="Q216" s="274"/>
      <c r="R216" s="456" t="s">
        <v>97</v>
      </c>
      <c r="S216" s="103">
        <f t="shared" si="95"/>
        <v>0</v>
      </c>
      <c r="T216" s="103"/>
      <c r="U216" s="103"/>
      <c r="V216" s="103" t="str">
        <f t="shared" si="98"/>
        <v xml:space="preserve"> </v>
      </c>
      <c r="W216" s="103"/>
      <c r="X216" s="457" t="str">
        <f t="shared" si="96"/>
        <v xml:space="preserve"> </v>
      </c>
    </row>
    <row r="217" spans="2:24" s="256" customFormat="1" x14ac:dyDescent="0.2">
      <c r="B217" s="390">
        <v>121</v>
      </c>
      <c r="C217" s="324" t="s">
        <v>218</v>
      </c>
      <c r="D217" s="506"/>
      <c r="E217" s="506"/>
      <c r="F217" s="506"/>
      <c r="G217" s="507"/>
      <c r="H217" s="376">
        <v>0</v>
      </c>
      <c r="I217" s="376">
        <v>0</v>
      </c>
      <c r="J217" s="376">
        <v>0</v>
      </c>
      <c r="K217" s="346">
        <f t="shared" si="92"/>
        <v>0</v>
      </c>
      <c r="L217" s="503"/>
      <c r="M217" s="376"/>
      <c r="N217" s="364" t="str">
        <f t="shared" si="93"/>
        <v/>
      </c>
      <c r="O217" s="433">
        <f t="shared" si="94"/>
        <v>0</v>
      </c>
      <c r="P217" s="365" t="str">
        <f t="shared" si="97"/>
        <v/>
      </c>
      <c r="Q217" s="274"/>
      <c r="R217" s="456" t="s">
        <v>97</v>
      </c>
      <c r="S217" s="103">
        <f t="shared" si="95"/>
        <v>0</v>
      </c>
      <c r="T217" s="103"/>
      <c r="U217" s="103"/>
      <c r="V217" s="103" t="str">
        <f t="shared" si="98"/>
        <v xml:space="preserve"> </v>
      </c>
      <c r="W217" s="103"/>
      <c r="X217" s="457" t="str">
        <f t="shared" si="96"/>
        <v xml:space="preserve"> </v>
      </c>
    </row>
    <row r="218" spans="2:24" s="256" customFormat="1" x14ac:dyDescent="0.2">
      <c r="B218" s="390">
        <v>122</v>
      </c>
      <c r="C218" s="324" t="s">
        <v>219</v>
      </c>
      <c r="D218" s="376"/>
      <c r="E218" s="376"/>
      <c r="F218" s="376"/>
      <c r="G218" s="376"/>
      <c r="H218" s="376">
        <v>0</v>
      </c>
      <c r="I218" s="376">
        <v>0</v>
      </c>
      <c r="J218" s="376">
        <v>0</v>
      </c>
      <c r="K218" s="346">
        <f t="shared" si="92"/>
        <v>0</v>
      </c>
      <c r="L218" s="503"/>
      <c r="M218" s="376"/>
      <c r="N218" s="364" t="str">
        <f t="shared" si="93"/>
        <v/>
      </c>
      <c r="O218" s="433">
        <f t="shared" si="94"/>
        <v>0</v>
      </c>
      <c r="P218" s="365" t="str">
        <f t="shared" si="97"/>
        <v/>
      </c>
      <c r="Q218" s="274"/>
      <c r="R218" s="456" t="s">
        <v>97</v>
      </c>
      <c r="S218" s="103">
        <f t="shared" si="95"/>
        <v>0</v>
      </c>
      <c r="T218" s="103"/>
      <c r="U218" s="103"/>
      <c r="V218" s="103" t="str">
        <f t="shared" si="98"/>
        <v xml:space="preserve"> </v>
      </c>
      <c r="W218" s="103"/>
      <c r="X218" s="457" t="str">
        <f t="shared" si="96"/>
        <v xml:space="preserve"> </v>
      </c>
    </row>
    <row r="219" spans="2:24" s="256" customFormat="1" x14ac:dyDescent="0.2">
      <c r="B219" s="390">
        <v>123</v>
      </c>
      <c r="C219" s="324" t="s">
        <v>220</v>
      </c>
      <c r="D219" s="376"/>
      <c r="E219" s="376"/>
      <c r="F219" s="376"/>
      <c r="G219" s="376"/>
      <c r="H219" s="376">
        <v>0</v>
      </c>
      <c r="I219" s="376">
        <v>0</v>
      </c>
      <c r="J219" s="376">
        <v>0</v>
      </c>
      <c r="K219" s="346">
        <f t="shared" si="92"/>
        <v>0</v>
      </c>
      <c r="L219" s="503">
        <f t="shared" ref="L212:L223" si="99">$L$24</f>
        <v>0</v>
      </c>
      <c r="M219" s="376"/>
      <c r="N219" s="364" t="str">
        <f t="shared" si="93"/>
        <v/>
      </c>
      <c r="O219" s="433">
        <f t="shared" si="94"/>
        <v>0</v>
      </c>
      <c r="P219" s="365" t="str">
        <f t="shared" si="97"/>
        <v/>
      </c>
      <c r="Q219" s="274"/>
      <c r="R219" s="456" t="s">
        <v>97</v>
      </c>
      <c r="S219" s="103">
        <f t="shared" si="95"/>
        <v>0</v>
      </c>
      <c r="T219" s="103"/>
      <c r="U219" s="103"/>
      <c r="V219" s="103" t="str">
        <f t="shared" si="98"/>
        <v xml:space="preserve"> </v>
      </c>
      <c r="W219" s="103"/>
      <c r="X219" s="457" t="str">
        <f t="shared" si="96"/>
        <v xml:space="preserve"> </v>
      </c>
    </row>
    <row r="220" spans="2:24" s="256" customFormat="1" x14ac:dyDescent="0.2">
      <c r="B220" s="390">
        <v>124</v>
      </c>
      <c r="C220" s="324" t="s">
        <v>221</v>
      </c>
      <c r="D220" s="376">
        <v>0</v>
      </c>
      <c r="E220" s="376">
        <v>0</v>
      </c>
      <c r="F220" s="376">
        <v>0</v>
      </c>
      <c r="G220" s="376">
        <v>0</v>
      </c>
      <c r="H220" s="376">
        <v>0</v>
      </c>
      <c r="I220" s="376">
        <v>0</v>
      </c>
      <c r="J220" s="376">
        <v>0</v>
      </c>
      <c r="K220" s="346">
        <f t="shared" si="92"/>
        <v>0</v>
      </c>
      <c r="L220" s="503">
        <f t="shared" si="99"/>
        <v>0</v>
      </c>
      <c r="M220" s="376"/>
      <c r="N220" s="364" t="str">
        <f t="shared" si="93"/>
        <v/>
      </c>
      <c r="O220" s="433">
        <f t="shared" si="94"/>
        <v>0</v>
      </c>
      <c r="P220" s="365" t="str">
        <f t="shared" si="97"/>
        <v/>
      </c>
      <c r="Q220" s="274"/>
      <c r="R220" s="456" t="s">
        <v>97</v>
      </c>
      <c r="S220" s="103">
        <f t="shared" si="95"/>
        <v>0</v>
      </c>
      <c r="T220" s="103"/>
      <c r="U220" s="103"/>
      <c r="V220" s="103" t="str">
        <f t="shared" si="98"/>
        <v xml:space="preserve"> </v>
      </c>
      <c r="W220" s="103"/>
      <c r="X220" s="457" t="str">
        <f t="shared" si="96"/>
        <v xml:space="preserve"> </v>
      </c>
    </row>
    <row r="221" spans="2:24" s="256" customFormat="1" x14ac:dyDescent="0.2">
      <c r="B221" s="390">
        <v>125</v>
      </c>
      <c r="C221" s="363"/>
      <c r="D221" s="376">
        <v>0</v>
      </c>
      <c r="E221" s="376">
        <v>0</v>
      </c>
      <c r="F221" s="376">
        <v>0</v>
      </c>
      <c r="G221" s="376">
        <v>0</v>
      </c>
      <c r="H221" s="376">
        <v>0</v>
      </c>
      <c r="I221" s="376">
        <v>0</v>
      </c>
      <c r="J221" s="376">
        <v>0</v>
      </c>
      <c r="K221" s="346">
        <f t="shared" si="92"/>
        <v>0</v>
      </c>
      <c r="L221" s="503">
        <f t="shared" si="99"/>
        <v>0</v>
      </c>
      <c r="M221" s="376"/>
      <c r="N221" s="364" t="str">
        <f t="shared" si="93"/>
        <v/>
      </c>
      <c r="O221" s="433">
        <f t="shared" si="94"/>
        <v>0</v>
      </c>
      <c r="P221" s="365" t="str">
        <f t="shared" si="97"/>
        <v/>
      </c>
      <c r="Q221" s="274"/>
      <c r="R221" s="456" t="s">
        <v>97</v>
      </c>
      <c r="S221" s="103">
        <f t="shared" si="95"/>
        <v>0</v>
      </c>
      <c r="T221" s="103"/>
      <c r="U221" s="103"/>
      <c r="V221" s="103" t="str">
        <f t="shared" si="98"/>
        <v xml:space="preserve"> </v>
      </c>
      <c r="W221" s="103"/>
      <c r="X221" s="457" t="str">
        <f t="shared" si="96"/>
        <v xml:space="preserve"> </v>
      </c>
    </row>
    <row r="222" spans="2:24" s="256" customFormat="1" x14ac:dyDescent="0.2">
      <c r="B222" s="390">
        <v>126</v>
      </c>
      <c r="C222" s="363"/>
      <c r="D222" s="376">
        <v>0</v>
      </c>
      <c r="E222" s="376">
        <v>0</v>
      </c>
      <c r="F222" s="376">
        <v>0</v>
      </c>
      <c r="G222" s="376">
        <v>0</v>
      </c>
      <c r="H222" s="376">
        <v>0</v>
      </c>
      <c r="I222" s="376">
        <v>0</v>
      </c>
      <c r="J222" s="376">
        <v>0</v>
      </c>
      <c r="K222" s="346">
        <f t="shared" si="92"/>
        <v>0</v>
      </c>
      <c r="L222" s="503">
        <f t="shared" si="99"/>
        <v>0</v>
      </c>
      <c r="M222" s="376"/>
      <c r="N222" s="364" t="str">
        <f t="shared" si="93"/>
        <v/>
      </c>
      <c r="O222" s="433">
        <f t="shared" si="94"/>
        <v>0</v>
      </c>
      <c r="P222" s="365" t="str">
        <f t="shared" si="97"/>
        <v/>
      </c>
      <c r="Q222" s="274"/>
      <c r="R222" s="456"/>
      <c r="S222" s="103" t="str">
        <f t="shared" si="95"/>
        <v xml:space="preserve"> </v>
      </c>
      <c r="T222" s="103"/>
      <c r="U222" s="103"/>
      <c r="V222" s="103" t="str">
        <f t="shared" si="98"/>
        <v xml:space="preserve"> </v>
      </c>
      <c r="W222" s="103"/>
      <c r="X222" s="457" t="str">
        <f t="shared" si="96"/>
        <v xml:space="preserve"> </v>
      </c>
    </row>
    <row r="223" spans="2:24" s="256" customFormat="1" x14ac:dyDescent="0.2">
      <c r="B223" s="390">
        <v>127</v>
      </c>
      <c r="C223" s="363"/>
      <c r="D223" s="376">
        <v>0</v>
      </c>
      <c r="E223" s="376">
        <v>0</v>
      </c>
      <c r="F223" s="376">
        <v>0</v>
      </c>
      <c r="G223" s="376">
        <v>0</v>
      </c>
      <c r="H223" s="376">
        <v>0</v>
      </c>
      <c r="I223" s="376">
        <v>0</v>
      </c>
      <c r="J223" s="376">
        <v>0</v>
      </c>
      <c r="K223" s="346">
        <f t="shared" si="92"/>
        <v>0</v>
      </c>
      <c r="L223" s="503">
        <f t="shared" si="99"/>
        <v>0</v>
      </c>
      <c r="M223" s="376"/>
      <c r="N223" s="364" t="str">
        <f t="shared" si="93"/>
        <v/>
      </c>
      <c r="O223" s="433">
        <f t="shared" si="94"/>
        <v>0</v>
      </c>
      <c r="P223" s="365" t="str">
        <f t="shared" si="97"/>
        <v/>
      </c>
      <c r="Q223" s="274"/>
      <c r="R223" s="456"/>
      <c r="S223" s="103" t="str">
        <f t="shared" si="95"/>
        <v xml:space="preserve"> </v>
      </c>
      <c r="T223" s="103"/>
      <c r="U223" s="103"/>
      <c r="V223" s="103" t="str">
        <f t="shared" si="98"/>
        <v xml:space="preserve"> </v>
      </c>
      <c r="W223" s="103"/>
      <c r="X223" s="457" t="str">
        <f t="shared" si="96"/>
        <v xml:space="preserve"> </v>
      </c>
    </row>
    <row r="224" spans="2:24" s="256" customFormat="1" x14ac:dyDescent="0.25">
      <c r="B224" s="350" t="s">
        <v>32</v>
      </c>
      <c r="C224" s="361" t="s">
        <v>222</v>
      </c>
      <c r="D224" s="381"/>
      <c r="E224" s="382"/>
      <c r="F224" s="383"/>
      <c r="G224" s="384"/>
      <c r="H224" s="384"/>
      <c r="I224" s="384"/>
      <c r="J224" s="385"/>
      <c r="K224" s="364">
        <f>(SUBTOTAL(9,K211:K223))</f>
        <v>0</v>
      </c>
      <c r="L224" s="386"/>
      <c r="M224" s="387"/>
      <c r="N224" s="364">
        <f>(SUBTOTAL(9,N211:N223))</f>
        <v>0</v>
      </c>
      <c r="O224" s="387"/>
      <c r="P224" s="414"/>
      <c r="Q224" s="274"/>
      <c r="R224" s="456"/>
      <c r="S224" s="287">
        <f>(SUBTOTAL(9,S211:S223))</f>
        <v>0</v>
      </c>
      <c r="T224" s="103"/>
      <c r="U224" s="103"/>
      <c r="V224" s="287">
        <f>(SUBTOTAL(9,V211:V223))</f>
        <v>0</v>
      </c>
      <c r="W224" s="103"/>
      <c r="X224" s="460">
        <f>(SUBTOTAL(9,X211:X223))</f>
        <v>0</v>
      </c>
    </row>
    <row r="225" spans="2:24" s="256" customFormat="1" x14ac:dyDescent="0.2">
      <c r="B225" s="362"/>
      <c r="C225" s="361" t="s">
        <v>223</v>
      </c>
      <c r="D225" s="346">
        <f>SUMPRODUCT(I211:I223,J211:J223)</f>
        <v>0</v>
      </c>
      <c r="E225" s="346"/>
      <c r="F225" s="565" t="s">
        <v>103</v>
      </c>
      <c r="G225" s="566"/>
      <c r="H225" s="567"/>
      <c r="I225" s="346">
        <f>SUMPRODUCT(I211:I223,J211:J223) + SUMPRODUCT(I211:I223,J211:J223,L211:L223) + SUMPRODUCT(I211:I223,J211:J223,M211:M223)</f>
        <v>0</v>
      </c>
      <c r="J225" s="346"/>
      <c r="K225" s="415"/>
      <c r="L225" s="282"/>
      <c r="M225" s="288"/>
      <c r="N225" s="288"/>
      <c r="O225" s="288"/>
      <c r="P225" s="416"/>
      <c r="Q225" s="274"/>
      <c r="R225" s="456"/>
      <c r="S225" s="145"/>
      <c r="T225" s="103"/>
      <c r="U225" s="103"/>
      <c r="V225" s="145"/>
      <c r="W225" s="103"/>
      <c r="X225" s="461"/>
    </row>
    <row r="226" spans="2:24" s="256" customFormat="1" x14ac:dyDescent="0.2">
      <c r="B226" s="362"/>
      <c r="C226" s="361" t="s">
        <v>224</v>
      </c>
      <c r="D226" s="346">
        <f>SUMPRODUCT(K211:K223,L211:L223)</f>
        <v>0</v>
      </c>
      <c r="E226" s="346"/>
      <c r="F226" s="290"/>
      <c r="G226" s="291"/>
      <c r="H226" s="291"/>
      <c r="I226" s="291"/>
      <c r="J226" s="291"/>
      <c r="K226" s="288"/>
      <c r="L226" s="282"/>
      <c r="M226" s="288"/>
      <c r="N226" s="417"/>
      <c r="O226" s="288"/>
      <c r="P226" s="416"/>
      <c r="Q226" s="274"/>
      <c r="R226" s="456"/>
      <c r="S226" s="145"/>
      <c r="T226" s="103"/>
      <c r="U226" s="103"/>
      <c r="V226" s="145"/>
      <c r="W226" s="103"/>
      <c r="X226" s="461"/>
    </row>
    <row r="227" spans="2:24" s="256" customFormat="1" x14ac:dyDescent="0.2">
      <c r="B227" s="392"/>
      <c r="C227" s="284"/>
      <c r="D227" s="279"/>
      <c r="E227" s="279"/>
      <c r="F227" s="296"/>
      <c r="G227" s="280"/>
      <c r="H227" s="280"/>
      <c r="I227" s="280"/>
      <c r="J227" s="280"/>
      <c r="K227" s="288"/>
      <c r="L227" s="282"/>
      <c r="M227" s="282"/>
      <c r="N227" s="288"/>
      <c r="O227" s="427"/>
      <c r="P227" s="423"/>
      <c r="Q227" s="274"/>
      <c r="R227" s="456"/>
      <c r="S227" s="145"/>
      <c r="T227" s="103"/>
      <c r="U227" s="103"/>
      <c r="V227" s="145"/>
      <c r="W227" s="103"/>
      <c r="X227" s="461"/>
    </row>
    <row r="228" spans="2:24" s="256" customFormat="1" ht="26.25" x14ac:dyDescent="0.2">
      <c r="B228" s="573" t="s">
        <v>225</v>
      </c>
      <c r="C228" s="574"/>
      <c r="D228" s="574"/>
      <c r="E228" s="574"/>
      <c r="F228" s="574"/>
      <c r="G228" s="574"/>
      <c r="H228" s="574"/>
      <c r="I228" s="574"/>
      <c r="J228" s="574"/>
      <c r="K228" s="574"/>
      <c r="L228" s="574"/>
      <c r="M228" s="574"/>
      <c r="N228" s="574"/>
      <c r="O228" s="574"/>
      <c r="P228" s="575"/>
      <c r="Q228" s="274"/>
      <c r="R228" s="456"/>
      <c r="S228" s="103" t="str">
        <f>IF(R228="x",K228," ")</f>
        <v xml:space="preserve"> </v>
      </c>
      <c r="T228" s="103"/>
      <c r="U228" s="103"/>
      <c r="V228" s="103" t="str">
        <f>IF(U228="x",N228," ")</f>
        <v xml:space="preserve"> </v>
      </c>
      <c r="W228" s="103"/>
      <c r="X228" s="457" t="str">
        <f>IF(W228="x",P228," ")</f>
        <v xml:space="preserve"> </v>
      </c>
    </row>
    <row r="229" spans="2:24" s="256" customFormat="1" ht="26.25" x14ac:dyDescent="0.2">
      <c r="B229" s="570" t="s">
        <v>226</v>
      </c>
      <c r="C229" s="571"/>
      <c r="D229" s="571"/>
      <c r="E229" s="571"/>
      <c r="F229" s="571"/>
      <c r="G229" s="571"/>
      <c r="H229" s="571"/>
      <c r="I229" s="571"/>
      <c r="J229" s="571"/>
      <c r="K229" s="571"/>
      <c r="L229" s="571"/>
      <c r="M229" s="571"/>
      <c r="N229" s="571"/>
      <c r="O229" s="571"/>
      <c r="P229" s="572"/>
      <c r="Q229" s="274"/>
      <c r="R229" s="456"/>
      <c r="S229" s="103" t="str">
        <f>IF(R229="x",K229," ")</f>
        <v xml:space="preserve"> </v>
      </c>
      <c r="T229" s="103"/>
      <c r="U229" s="103"/>
      <c r="V229" s="103"/>
      <c r="W229" s="103"/>
      <c r="X229" s="457"/>
    </row>
    <row r="230" spans="2:24" s="256" customFormat="1" x14ac:dyDescent="0.2">
      <c r="B230" s="390">
        <v>128</v>
      </c>
      <c r="C230" s="324" t="s">
        <v>714</v>
      </c>
      <c r="D230" s="506"/>
      <c r="E230" s="506"/>
      <c r="F230" s="506"/>
      <c r="G230" s="507"/>
      <c r="H230" s="376">
        <v>0</v>
      </c>
      <c r="I230" s="376">
        <v>0</v>
      </c>
      <c r="J230" s="376">
        <v>0</v>
      </c>
      <c r="K230" s="346">
        <f t="shared" ref="K230:K247" si="100">(D230*F230*G230)+(I230*J230)</f>
        <v>0</v>
      </c>
      <c r="L230" s="503">
        <f t="shared" ref="L230:L247" si="101">$L$24</f>
        <v>0</v>
      </c>
      <c r="M230" s="376"/>
      <c r="N230" s="364" t="str">
        <f t="shared" ref="N230:N247" si="102">IF($K230&lt;=0,"",$K230+($K230*$L230)+($K230*$M230))</f>
        <v/>
      </c>
      <c r="O230" s="433">
        <f t="shared" ref="O230:O247" si="103">G230*(1+M230+L230)</f>
        <v>0</v>
      </c>
      <c r="P230" s="365" t="str">
        <f>IF($O230&lt;=0,"",$O230*$P$2)</f>
        <v/>
      </c>
      <c r="Q230" s="274"/>
      <c r="R230" s="456" t="s">
        <v>97</v>
      </c>
      <c r="S230" s="103">
        <f t="shared" ref="S230:S247" si="104">IF(R230="x",$G230," ")</f>
        <v>0</v>
      </c>
      <c r="T230" s="103"/>
      <c r="U230" s="103"/>
      <c r="V230" s="103" t="str">
        <f t="shared" ref="V230:V247" si="105">IF(U230="x",$K230," ")</f>
        <v xml:space="preserve"> </v>
      </c>
      <c r="W230" s="103"/>
      <c r="X230" s="457" t="str">
        <f t="shared" ref="X230:X247" si="106">IF(W230="x",$K230," ")</f>
        <v xml:space="preserve"> </v>
      </c>
    </row>
    <row r="231" spans="2:24" s="256" customFormat="1" x14ac:dyDescent="0.2">
      <c r="B231" s="390">
        <v>131</v>
      </c>
      <c r="C231" s="324" t="s">
        <v>227</v>
      </c>
      <c r="D231" s="506"/>
      <c r="E231" s="506"/>
      <c r="F231" s="506"/>
      <c r="G231" s="507"/>
      <c r="H231" s="376"/>
      <c r="I231" s="376">
        <v>0</v>
      </c>
      <c r="J231" s="376">
        <v>0</v>
      </c>
      <c r="K231" s="346">
        <f t="shared" si="100"/>
        <v>0</v>
      </c>
      <c r="L231" s="503">
        <f t="shared" si="101"/>
        <v>0</v>
      </c>
      <c r="M231" s="376"/>
      <c r="N231" s="364" t="str">
        <f t="shared" si="102"/>
        <v/>
      </c>
      <c r="O231" s="433">
        <f t="shared" si="103"/>
        <v>0</v>
      </c>
      <c r="P231" s="365" t="str">
        <f t="shared" ref="P231:P247" si="107">IF($O231&lt;=0,"",$O231*$P$2)</f>
        <v/>
      </c>
      <c r="Q231" s="274"/>
      <c r="R231" s="456" t="s">
        <v>97</v>
      </c>
      <c r="S231" s="103">
        <f t="shared" si="104"/>
        <v>0</v>
      </c>
      <c r="T231" s="103"/>
      <c r="U231" s="103"/>
      <c r="V231" s="103" t="str">
        <f t="shared" si="105"/>
        <v xml:space="preserve"> </v>
      </c>
      <c r="W231" s="103"/>
      <c r="X231" s="457" t="str">
        <f t="shared" si="106"/>
        <v xml:space="preserve"> </v>
      </c>
    </row>
    <row r="232" spans="2:24" s="256" customFormat="1" x14ac:dyDescent="0.2">
      <c r="B232" s="390">
        <v>132</v>
      </c>
      <c r="C232" s="324" t="s">
        <v>228</v>
      </c>
      <c r="D232" s="506"/>
      <c r="E232" s="506"/>
      <c r="F232" s="506"/>
      <c r="G232" s="507"/>
      <c r="H232" s="376"/>
      <c r="I232" s="376">
        <v>0</v>
      </c>
      <c r="J232" s="376">
        <v>0</v>
      </c>
      <c r="K232" s="346">
        <f t="shared" si="100"/>
        <v>0</v>
      </c>
      <c r="L232" s="503">
        <f t="shared" si="101"/>
        <v>0</v>
      </c>
      <c r="M232" s="376"/>
      <c r="N232" s="364" t="str">
        <f t="shared" si="102"/>
        <v/>
      </c>
      <c r="O232" s="433">
        <f t="shared" si="103"/>
        <v>0</v>
      </c>
      <c r="P232" s="365" t="str">
        <f t="shared" si="107"/>
        <v/>
      </c>
      <c r="Q232" s="274"/>
      <c r="R232" s="456" t="s">
        <v>97</v>
      </c>
      <c r="S232" s="103">
        <f t="shared" si="104"/>
        <v>0</v>
      </c>
      <c r="T232" s="103"/>
      <c r="U232" s="103"/>
      <c r="V232" s="103" t="str">
        <f t="shared" si="105"/>
        <v xml:space="preserve"> </v>
      </c>
      <c r="W232" s="103"/>
      <c r="X232" s="457" t="str">
        <f t="shared" si="106"/>
        <v xml:space="preserve"> </v>
      </c>
    </row>
    <row r="233" spans="2:24" s="256" customFormat="1" x14ac:dyDescent="0.2">
      <c r="B233" s="390">
        <v>133</v>
      </c>
      <c r="C233" s="324" t="s">
        <v>229</v>
      </c>
      <c r="D233" s="506"/>
      <c r="E233" s="506"/>
      <c r="F233" s="506"/>
      <c r="G233" s="507"/>
      <c r="H233" s="376"/>
      <c r="I233" s="376">
        <v>0</v>
      </c>
      <c r="J233" s="376">
        <v>0</v>
      </c>
      <c r="K233" s="346">
        <f t="shared" si="100"/>
        <v>0</v>
      </c>
      <c r="L233" s="503"/>
      <c r="M233" s="376"/>
      <c r="N233" s="364" t="str">
        <f t="shared" si="102"/>
        <v/>
      </c>
      <c r="O233" s="433">
        <f t="shared" si="103"/>
        <v>0</v>
      </c>
      <c r="P233" s="365" t="str">
        <f t="shared" si="107"/>
        <v/>
      </c>
      <c r="Q233" s="274"/>
      <c r="R233" s="456" t="s">
        <v>97</v>
      </c>
      <c r="S233" s="103">
        <f t="shared" si="104"/>
        <v>0</v>
      </c>
      <c r="T233" s="103"/>
      <c r="U233" s="103"/>
      <c r="V233" s="103" t="str">
        <f t="shared" si="105"/>
        <v xml:space="preserve"> </v>
      </c>
      <c r="W233" s="103"/>
      <c r="X233" s="457" t="str">
        <f t="shared" si="106"/>
        <v xml:space="preserve"> </v>
      </c>
    </row>
    <row r="234" spans="2:24" s="256" customFormat="1" x14ac:dyDescent="0.2">
      <c r="B234" s="390">
        <v>134</v>
      </c>
      <c r="C234" s="324" t="s">
        <v>230</v>
      </c>
      <c r="D234" s="506"/>
      <c r="E234" s="506"/>
      <c r="F234" s="506"/>
      <c r="G234" s="507"/>
      <c r="H234" s="376"/>
      <c r="I234" s="376">
        <v>0</v>
      </c>
      <c r="J234" s="376">
        <v>0</v>
      </c>
      <c r="K234" s="346">
        <f t="shared" si="100"/>
        <v>0</v>
      </c>
      <c r="L234" s="503">
        <f t="shared" si="101"/>
        <v>0</v>
      </c>
      <c r="M234" s="376"/>
      <c r="N234" s="364" t="str">
        <f t="shared" si="102"/>
        <v/>
      </c>
      <c r="O234" s="433">
        <f t="shared" si="103"/>
        <v>0</v>
      </c>
      <c r="P234" s="365" t="str">
        <f t="shared" si="107"/>
        <v/>
      </c>
      <c r="Q234" s="274"/>
      <c r="R234" s="456" t="s">
        <v>97</v>
      </c>
      <c r="S234" s="103">
        <f t="shared" si="104"/>
        <v>0</v>
      </c>
      <c r="T234" s="103"/>
      <c r="U234" s="103"/>
      <c r="V234" s="103" t="str">
        <f t="shared" si="105"/>
        <v xml:space="preserve"> </v>
      </c>
      <c r="W234" s="103"/>
      <c r="X234" s="457" t="str">
        <f t="shared" si="106"/>
        <v xml:space="preserve"> </v>
      </c>
    </row>
    <row r="235" spans="2:24" s="256" customFormat="1" x14ac:dyDescent="0.2">
      <c r="B235" s="390">
        <v>135</v>
      </c>
      <c r="C235" s="324" t="s">
        <v>231</v>
      </c>
      <c r="D235" s="376"/>
      <c r="E235" s="376"/>
      <c r="F235" s="376"/>
      <c r="G235" s="376"/>
      <c r="H235" s="376"/>
      <c r="I235" s="376">
        <v>0</v>
      </c>
      <c r="J235" s="376">
        <v>0</v>
      </c>
      <c r="K235" s="346">
        <f t="shared" si="100"/>
        <v>0</v>
      </c>
      <c r="L235" s="503">
        <f t="shared" si="101"/>
        <v>0</v>
      </c>
      <c r="M235" s="376"/>
      <c r="N235" s="364" t="str">
        <f t="shared" si="102"/>
        <v/>
      </c>
      <c r="O235" s="433">
        <f t="shared" si="103"/>
        <v>0</v>
      </c>
      <c r="P235" s="365" t="str">
        <f t="shared" si="107"/>
        <v/>
      </c>
      <c r="Q235" s="274"/>
      <c r="R235" s="456" t="s">
        <v>97</v>
      </c>
      <c r="S235" s="103">
        <f t="shared" si="104"/>
        <v>0</v>
      </c>
      <c r="T235" s="103"/>
      <c r="U235" s="103"/>
      <c r="V235" s="103" t="str">
        <f t="shared" si="105"/>
        <v xml:space="preserve"> </v>
      </c>
      <c r="W235" s="103"/>
      <c r="X235" s="457" t="str">
        <f t="shared" si="106"/>
        <v xml:space="preserve"> </v>
      </c>
    </row>
    <row r="236" spans="2:24" s="256" customFormat="1" x14ac:dyDescent="0.2">
      <c r="B236" s="390">
        <v>136</v>
      </c>
      <c r="C236" s="324" t="s">
        <v>232</v>
      </c>
      <c r="D236" s="376"/>
      <c r="E236" s="376"/>
      <c r="F236" s="376"/>
      <c r="G236" s="376"/>
      <c r="H236" s="376"/>
      <c r="I236" s="376">
        <v>0</v>
      </c>
      <c r="J236" s="376">
        <v>0</v>
      </c>
      <c r="K236" s="346">
        <f t="shared" si="100"/>
        <v>0</v>
      </c>
      <c r="L236" s="503">
        <f t="shared" si="101"/>
        <v>0</v>
      </c>
      <c r="M236" s="376"/>
      <c r="N236" s="364" t="str">
        <f t="shared" si="102"/>
        <v/>
      </c>
      <c r="O236" s="433">
        <f t="shared" si="103"/>
        <v>0</v>
      </c>
      <c r="P236" s="365" t="str">
        <f t="shared" si="107"/>
        <v/>
      </c>
      <c r="Q236" s="274"/>
      <c r="R236" s="456" t="s">
        <v>97</v>
      </c>
      <c r="S236" s="103">
        <f t="shared" si="104"/>
        <v>0</v>
      </c>
      <c r="T236" s="103"/>
      <c r="U236" s="103"/>
      <c r="V236" s="103" t="str">
        <f t="shared" si="105"/>
        <v xml:space="preserve"> </v>
      </c>
      <c r="W236" s="103"/>
      <c r="X236" s="457" t="str">
        <f t="shared" si="106"/>
        <v xml:space="preserve"> </v>
      </c>
    </row>
    <row r="237" spans="2:24" s="256" customFormat="1" x14ac:dyDescent="0.2">
      <c r="B237" s="390">
        <v>137</v>
      </c>
      <c r="C237" s="324" t="s">
        <v>233</v>
      </c>
      <c r="D237" s="376">
        <v>0</v>
      </c>
      <c r="E237" s="376">
        <v>0</v>
      </c>
      <c r="F237" s="376">
        <v>0</v>
      </c>
      <c r="G237" s="376">
        <v>0</v>
      </c>
      <c r="H237" s="376">
        <v>0</v>
      </c>
      <c r="I237" s="376">
        <v>0</v>
      </c>
      <c r="J237" s="376">
        <v>0</v>
      </c>
      <c r="K237" s="346">
        <f t="shared" si="100"/>
        <v>0</v>
      </c>
      <c r="L237" s="503">
        <f t="shared" si="101"/>
        <v>0</v>
      </c>
      <c r="M237" s="376"/>
      <c r="N237" s="364" t="str">
        <f t="shared" si="102"/>
        <v/>
      </c>
      <c r="O237" s="433">
        <f t="shared" si="103"/>
        <v>0</v>
      </c>
      <c r="P237" s="365" t="str">
        <f t="shared" si="107"/>
        <v/>
      </c>
      <c r="Q237" s="274"/>
      <c r="R237" s="456" t="s">
        <v>97</v>
      </c>
      <c r="S237" s="103">
        <f t="shared" si="104"/>
        <v>0</v>
      </c>
      <c r="T237" s="103"/>
      <c r="U237" s="103"/>
      <c r="V237" s="103" t="str">
        <f t="shared" si="105"/>
        <v xml:space="preserve"> </v>
      </c>
      <c r="W237" s="103"/>
      <c r="X237" s="457" t="str">
        <f t="shared" si="106"/>
        <v xml:space="preserve"> </v>
      </c>
    </row>
    <row r="238" spans="2:24" s="256" customFormat="1" x14ac:dyDescent="0.2">
      <c r="B238" s="390">
        <v>138</v>
      </c>
      <c r="C238" s="324" t="s">
        <v>234</v>
      </c>
      <c r="D238" s="376">
        <v>0</v>
      </c>
      <c r="E238" s="376">
        <v>0</v>
      </c>
      <c r="F238" s="376">
        <v>0</v>
      </c>
      <c r="G238" s="376">
        <v>0</v>
      </c>
      <c r="H238" s="376">
        <v>0</v>
      </c>
      <c r="I238" s="376">
        <v>0</v>
      </c>
      <c r="J238" s="376">
        <v>0</v>
      </c>
      <c r="K238" s="346">
        <f t="shared" si="100"/>
        <v>0</v>
      </c>
      <c r="L238" s="503">
        <f t="shared" si="101"/>
        <v>0</v>
      </c>
      <c r="M238" s="376"/>
      <c r="N238" s="364" t="str">
        <f t="shared" si="102"/>
        <v/>
      </c>
      <c r="O238" s="433">
        <f t="shared" si="103"/>
        <v>0</v>
      </c>
      <c r="P238" s="365" t="str">
        <f t="shared" si="107"/>
        <v/>
      </c>
      <c r="Q238" s="274"/>
      <c r="R238" s="456" t="s">
        <v>97</v>
      </c>
      <c r="S238" s="103">
        <f t="shared" si="104"/>
        <v>0</v>
      </c>
      <c r="T238" s="103"/>
      <c r="U238" s="103"/>
      <c r="V238" s="103" t="str">
        <f t="shared" si="105"/>
        <v xml:space="preserve"> </v>
      </c>
      <c r="W238" s="103"/>
      <c r="X238" s="457" t="str">
        <f t="shared" si="106"/>
        <v xml:space="preserve"> </v>
      </c>
    </row>
    <row r="239" spans="2:24" s="256" customFormat="1" x14ac:dyDescent="0.2">
      <c r="B239" s="390">
        <v>139</v>
      </c>
      <c r="C239" s="324" t="s">
        <v>235</v>
      </c>
      <c r="D239" s="376"/>
      <c r="E239" s="376"/>
      <c r="F239" s="376"/>
      <c r="G239" s="376"/>
      <c r="H239" s="376"/>
      <c r="I239" s="376">
        <v>0</v>
      </c>
      <c r="J239" s="376">
        <v>0</v>
      </c>
      <c r="K239" s="346">
        <f t="shared" si="100"/>
        <v>0</v>
      </c>
      <c r="L239" s="503">
        <f t="shared" si="101"/>
        <v>0</v>
      </c>
      <c r="M239" s="376"/>
      <c r="N239" s="364" t="str">
        <f t="shared" si="102"/>
        <v/>
      </c>
      <c r="O239" s="433">
        <f t="shared" si="103"/>
        <v>0</v>
      </c>
      <c r="P239" s="365" t="str">
        <f t="shared" si="107"/>
        <v/>
      </c>
      <c r="Q239" s="274"/>
      <c r="R239" s="456" t="s">
        <v>97</v>
      </c>
      <c r="S239" s="103">
        <f t="shared" si="104"/>
        <v>0</v>
      </c>
      <c r="T239" s="103"/>
      <c r="U239" s="103"/>
      <c r="V239" s="103" t="str">
        <f t="shared" si="105"/>
        <v xml:space="preserve"> </v>
      </c>
      <c r="W239" s="103"/>
      <c r="X239" s="457" t="str">
        <f t="shared" si="106"/>
        <v xml:space="preserve"> </v>
      </c>
    </row>
    <row r="240" spans="2:24" s="256" customFormat="1" x14ac:dyDescent="0.2">
      <c r="B240" s="390">
        <v>140</v>
      </c>
      <c r="C240" s="324" t="s">
        <v>236</v>
      </c>
      <c r="D240" s="376">
        <v>0</v>
      </c>
      <c r="E240" s="376">
        <v>0</v>
      </c>
      <c r="F240" s="376">
        <v>0</v>
      </c>
      <c r="G240" s="376">
        <v>0</v>
      </c>
      <c r="H240" s="376">
        <v>0</v>
      </c>
      <c r="I240" s="376">
        <v>0</v>
      </c>
      <c r="J240" s="376">
        <v>0</v>
      </c>
      <c r="K240" s="346">
        <f t="shared" si="100"/>
        <v>0</v>
      </c>
      <c r="L240" s="503">
        <f t="shared" si="101"/>
        <v>0</v>
      </c>
      <c r="M240" s="376"/>
      <c r="N240" s="364" t="str">
        <f t="shared" si="102"/>
        <v/>
      </c>
      <c r="O240" s="433">
        <f t="shared" si="103"/>
        <v>0</v>
      </c>
      <c r="P240" s="365" t="str">
        <f t="shared" si="107"/>
        <v/>
      </c>
      <c r="Q240" s="274"/>
      <c r="R240" s="456" t="s">
        <v>97</v>
      </c>
      <c r="S240" s="103">
        <f t="shared" si="104"/>
        <v>0</v>
      </c>
      <c r="T240" s="103"/>
      <c r="U240" s="103"/>
      <c r="V240" s="103" t="str">
        <f t="shared" si="105"/>
        <v xml:space="preserve"> </v>
      </c>
      <c r="W240" s="103"/>
      <c r="X240" s="457" t="str">
        <f t="shared" si="106"/>
        <v xml:space="preserve"> </v>
      </c>
    </row>
    <row r="241" spans="2:24" s="256" customFormat="1" x14ac:dyDescent="0.2">
      <c r="B241" s="390">
        <v>141</v>
      </c>
      <c r="C241" s="324" t="s">
        <v>237</v>
      </c>
      <c r="D241" s="376">
        <v>0</v>
      </c>
      <c r="E241" s="376">
        <v>0</v>
      </c>
      <c r="F241" s="376">
        <v>0</v>
      </c>
      <c r="G241" s="376">
        <v>0</v>
      </c>
      <c r="H241" s="376">
        <v>0</v>
      </c>
      <c r="I241" s="376">
        <v>0</v>
      </c>
      <c r="J241" s="376">
        <v>0</v>
      </c>
      <c r="K241" s="346">
        <f t="shared" si="100"/>
        <v>0</v>
      </c>
      <c r="L241" s="503">
        <f t="shared" si="101"/>
        <v>0</v>
      </c>
      <c r="M241" s="376"/>
      <c r="N241" s="364" t="str">
        <f t="shared" si="102"/>
        <v/>
      </c>
      <c r="O241" s="433">
        <f t="shared" si="103"/>
        <v>0</v>
      </c>
      <c r="P241" s="365" t="str">
        <f t="shared" si="107"/>
        <v/>
      </c>
      <c r="Q241" s="274"/>
      <c r="R241" s="456" t="s">
        <v>97</v>
      </c>
      <c r="S241" s="103">
        <f t="shared" si="104"/>
        <v>0</v>
      </c>
      <c r="T241" s="103"/>
      <c r="U241" s="103"/>
      <c r="V241" s="103" t="str">
        <f t="shared" si="105"/>
        <v xml:space="preserve"> </v>
      </c>
      <c r="W241" s="103"/>
      <c r="X241" s="457" t="str">
        <f t="shared" si="106"/>
        <v xml:space="preserve"> </v>
      </c>
    </row>
    <row r="242" spans="2:24" s="256" customFormat="1" x14ac:dyDescent="0.2">
      <c r="B242" s="390">
        <v>142</v>
      </c>
      <c r="C242" s="324" t="s">
        <v>238</v>
      </c>
      <c r="D242" s="376">
        <v>0</v>
      </c>
      <c r="E242" s="376">
        <v>0</v>
      </c>
      <c r="F242" s="376">
        <v>0</v>
      </c>
      <c r="G242" s="376">
        <v>0</v>
      </c>
      <c r="H242" s="376">
        <v>0</v>
      </c>
      <c r="I242" s="376">
        <v>0</v>
      </c>
      <c r="J242" s="376">
        <v>0</v>
      </c>
      <c r="K242" s="346">
        <f t="shared" si="100"/>
        <v>0</v>
      </c>
      <c r="L242" s="503">
        <f t="shared" si="101"/>
        <v>0</v>
      </c>
      <c r="M242" s="376"/>
      <c r="N242" s="364" t="str">
        <f t="shared" si="102"/>
        <v/>
      </c>
      <c r="O242" s="433">
        <f t="shared" si="103"/>
        <v>0</v>
      </c>
      <c r="P242" s="365" t="str">
        <f t="shared" si="107"/>
        <v/>
      </c>
      <c r="Q242" s="274"/>
      <c r="R242" s="456" t="s">
        <v>97</v>
      </c>
      <c r="S242" s="103">
        <f t="shared" si="104"/>
        <v>0</v>
      </c>
      <c r="T242" s="103"/>
      <c r="U242" s="103"/>
      <c r="V242" s="103" t="str">
        <f t="shared" si="105"/>
        <v xml:space="preserve"> </v>
      </c>
      <c r="W242" s="103"/>
      <c r="X242" s="457" t="str">
        <f t="shared" si="106"/>
        <v xml:space="preserve"> </v>
      </c>
    </row>
    <row r="243" spans="2:24" s="256" customFormat="1" x14ac:dyDescent="0.2">
      <c r="B243" s="390">
        <v>143</v>
      </c>
      <c r="C243" s="324" t="s">
        <v>715</v>
      </c>
      <c r="D243" s="376">
        <v>0</v>
      </c>
      <c r="E243" s="376">
        <v>0</v>
      </c>
      <c r="F243" s="376">
        <v>0</v>
      </c>
      <c r="G243" s="376">
        <v>0</v>
      </c>
      <c r="H243" s="376">
        <v>0</v>
      </c>
      <c r="I243" s="376">
        <v>0</v>
      </c>
      <c r="J243" s="376">
        <v>0</v>
      </c>
      <c r="K243" s="346">
        <f t="shared" si="100"/>
        <v>0</v>
      </c>
      <c r="L243" s="503">
        <f t="shared" si="101"/>
        <v>0</v>
      </c>
      <c r="M243" s="376"/>
      <c r="N243" s="364" t="str">
        <f t="shared" si="102"/>
        <v/>
      </c>
      <c r="O243" s="433">
        <f t="shared" si="103"/>
        <v>0</v>
      </c>
      <c r="P243" s="365" t="str">
        <f t="shared" si="107"/>
        <v/>
      </c>
      <c r="Q243" s="274"/>
      <c r="R243" s="456" t="s">
        <v>97</v>
      </c>
      <c r="S243" s="103">
        <f t="shared" si="104"/>
        <v>0</v>
      </c>
      <c r="T243" s="103"/>
      <c r="U243" s="103"/>
      <c r="V243" s="103" t="str">
        <f t="shared" si="105"/>
        <v xml:space="preserve"> </v>
      </c>
      <c r="W243" s="103"/>
      <c r="X243" s="457" t="str">
        <f t="shared" si="106"/>
        <v xml:space="preserve"> </v>
      </c>
    </row>
    <row r="244" spans="2:24" s="256" customFormat="1" x14ac:dyDescent="0.2">
      <c r="B244" s="390">
        <v>144</v>
      </c>
      <c r="C244" s="324" t="s">
        <v>239</v>
      </c>
      <c r="D244" s="376">
        <v>0</v>
      </c>
      <c r="E244" s="376">
        <v>0</v>
      </c>
      <c r="F244" s="376">
        <v>0</v>
      </c>
      <c r="G244" s="376">
        <v>0</v>
      </c>
      <c r="H244" s="376">
        <v>0</v>
      </c>
      <c r="I244" s="376">
        <v>0</v>
      </c>
      <c r="J244" s="376">
        <v>0</v>
      </c>
      <c r="K244" s="346">
        <f t="shared" si="100"/>
        <v>0</v>
      </c>
      <c r="L244" s="503">
        <f t="shared" si="101"/>
        <v>0</v>
      </c>
      <c r="M244" s="376"/>
      <c r="N244" s="364" t="str">
        <f t="shared" si="102"/>
        <v/>
      </c>
      <c r="O244" s="433">
        <f t="shared" si="103"/>
        <v>0</v>
      </c>
      <c r="P244" s="365" t="str">
        <f t="shared" si="107"/>
        <v/>
      </c>
      <c r="Q244" s="274"/>
      <c r="R244" s="456" t="s">
        <v>97</v>
      </c>
      <c r="S244" s="103">
        <f t="shared" si="104"/>
        <v>0</v>
      </c>
      <c r="T244" s="103"/>
      <c r="U244" s="103"/>
      <c r="V244" s="103" t="str">
        <f t="shared" si="105"/>
        <v xml:space="preserve"> </v>
      </c>
      <c r="W244" s="103"/>
      <c r="X244" s="457" t="str">
        <f t="shared" si="106"/>
        <v xml:space="preserve"> </v>
      </c>
    </row>
    <row r="245" spans="2:24" s="256" customFormat="1" x14ac:dyDescent="0.2">
      <c r="B245" s="390">
        <v>145</v>
      </c>
      <c r="C245" s="363"/>
      <c r="D245" s="376">
        <v>0</v>
      </c>
      <c r="E245" s="376">
        <v>0</v>
      </c>
      <c r="F245" s="376">
        <v>0</v>
      </c>
      <c r="G245" s="376">
        <v>0</v>
      </c>
      <c r="H245" s="376">
        <v>0</v>
      </c>
      <c r="I245" s="376">
        <v>0</v>
      </c>
      <c r="J245" s="376">
        <v>0</v>
      </c>
      <c r="K245" s="346">
        <f t="shared" si="100"/>
        <v>0</v>
      </c>
      <c r="L245" s="503">
        <f t="shared" si="101"/>
        <v>0</v>
      </c>
      <c r="M245" s="376"/>
      <c r="N245" s="364" t="str">
        <f t="shared" si="102"/>
        <v/>
      </c>
      <c r="O245" s="433">
        <f t="shared" si="103"/>
        <v>0</v>
      </c>
      <c r="P245" s="365" t="str">
        <f t="shared" si="107"/>
        <v/>
      </c>
      <c r="Q245" s="274"/>
      <c r="R245" s="456" t="s">
        <v>97</v>
      </c>
      <c r="S245" s="103">
        <f t="shared" si="104"/>
        <v>0</v>
      </c>
      <c r="T245" s="103"/>
      <c r="U245" s="103"/>
      <c r="V245" s="103" t="str">
        <f t="shared" si="105"/>
        <v xml:space="preserve"> </v>
      </c>
      <c r="W245" s="103"/>
      <c r="X245" s="457" t="str">
        <f t="shared" si="106"/>
        <v xml:space="preserve"> </v>
      </c>
    </row>
    <row r="246" spans="2:24" s="256" customFormat="1" x14ac:dyDescent="0.2">
      <c r="B246" s="390">
        <v>146</v>
      </c>
      <c r="C246" s="363"/>
      <c r="D246" s="376">
        <v>0</v>
      </c>
      <c r="E246" s="376">
        <v>0</v>
      </c>
      <c r="F246" s="376">
        <v>0</v>
      </c>
      <c r="G246" s="376">
        <v>0</v>
      </c>
      <c r="H246" s="376">
        <v>0</v>
      </c>
      <c r="I246" s="376">
        <v>0</v>
      </c>
      <c r="J246" s="376">
        <v>0</v>
      </c>
      <c r="K246" s="346">
        <f t="shared" si="100"/>
        <v>0</v>
      </c>
      <c r="L246" s="503">
        <f t="shared" si="101"/>
        <v>0</v>
      </c>
      <c r="M246" s="376"/>
      <c r="N246" s="364" t="str">
        <f t="shared" si="102"/>
        <v/>
      </c>
      <c r="O246" s="433">
        <f t="shared" si="103"/>
        <v>0</v>
      </c>
      <c r="P246" s="365" t="str">
        <f t="shared" si="107"/>
        <v/>
      </c>
      <c r="Q246" s="274"/>
      <c r="R246" s="456"/>
      <c r="S246" s="103" t="str">
        <f t="shared" si="104"/>
        <v xml:space="preserve"> </v>
      </c>
      <c r="T246" s="103"/>
      <c r="U246" s="103"/>
      <c r="V246" s="103" t="str">
        <f t="shared" si="105"/>
        <v xml:space="preserve"> </v>
      </c>
      <c r="W246" s="103"/>
      <c r="X246" s="457" t="str">
        <f t="shared" si="106"/>
        <v xml:space="preserve"> </v>
      </c>
    </row>
    <row r="247" spans="2:24" s="256" customFormat="1" x14ac:dyDescent="0.2">
      <c r="B247" s="390">
        <v>147</v>
      </c>
      <c r="C247" s="363"/>
      <c r="D247" s="376">
        <v>0</v>
      </c>
      <c r="E247" s="376">
        <v>0</v>
      </c>
      <c r="F247" s="376">
        <v>0</v>
      </c>
      <c r="G247" s="376">
        <v>0</v>
      </c>
      <c r="H247" s="376">
        <v>0</v>
      </c>
      <c r="I247" s="376">
        <v>0</v>
      </c>
      <c r="J247" s="376">
        <v>0</v>
      </c>
      <c r="K247" s="346">
        <f t="shared" si="100"/>
        <v>0</v>
      </c>
      <c r="L247" s="503">
        <f t="shared" si="101"/>
        <v>0</v>
      </c>
      <c r="M247" s="376"/>
      <c r="N247" s="364" t="str">
        <f t="shared" si="102"/>
        <v/>
      </c>
      <c r="O247" s="433">
        <f t="shared" si="103"/>
        <v>0</v>
      </c>
      <c r="P247" s="365" t="str">
        <f t="shared" si="107"/>
        <v/>
      </c>
      <c r="Q247" s="274"/>
      <c r="R247" s="456"/>
      <c r="S247" s="103" t="str">
        <f t="shared" si="104"/>
        <v xml:space="preserve"> </v>
      </c>
      <c r="T247" s="103"/>
      <c r="U247" s="103"/>
      <c r="V247" s="103" t="str">
        <f t="shared" si="105"/>
        <v xml:space="preserve"> </v>
      </c>
      <c r="W247" s="103"/>
      <c r="X247" s="457" t="str">
        <f t="shared" si="106"/>
        <v xml:space="preserve"> </v>
      </c>
    </row>
    <row r="248" spans="2:24" s="256" customFormat="1" x14ac:dyDescent="0.2">
      <c r="B248" s="392"/>
      <c r="C248" s="361" t="s">
        <v>240</v>
      </c>
      <c r="D248" s="381"/>
      <c r="E248" s="382"/>
      <c r="F248" s="383"/>
      <c r="G248" s="384"/>
      <c r="H248" s="384"/>
      <c r="I248" s="384"/>
      <c r="J248" s="385"/>
      <c r="K248" s="364">
        <f>(SUBTOTAL(9,K230:K247))</f>
        <v>0</v>
      </c>
      <c r="L248" s="386"/>
      <c r="M248" s="387"/>
      <c r="N248" s="364">
        <f>(SUBTOTAL(9,N230:N247))</f>
        <v>0</v>
      </c>
      <c r="O248" s="387"/>
      <c r="P248" s="414"/>
      <c r="Q248" s="274"/>
      <c r="R248" s="456"/>
      <c r="S248" s="287">
        <f>(SUBTOTAL(9,S230:S247))</f>
        <v>0</v>
      </c>
      <c r="T248" s="103"/>
      <c r="U248" s="103"/>
      <c r="V248" s="287">
        <f>(SUBTOTAL(9,V230:V247))</f>
        <v>0</v>
      </c>
      <c r="W248" s="103"/>
      <c r="X248" s="460">
        <f>(SUBTOTAL(9,X230:X247))</f>
        <v>0</v>
      </c>
    </row>
    <row r="249" spans="2:24" s="256" customFormat="1" x14ac:dyDescent="0.2">
      <c r="B249" s="392"/>
      <c r="C249" s="361" t="s">
        <v>241</v>
      </c>
      <c r="D249" s="346">
        <f>SUMPRODUCT(I230:I247,J230:J247)</f>
        <v>0</v>
      </c>
      <c r="E249" s="346"/>
      <c r="F249" s="565" t="s">
        <v>103</v>
      </c>
      <c r="G249" s="566"/>
      <c r="H249" s="567"/>
      <c r="I249" s="346">
        <f>SUMPRODUCT(I230:I247,J230:J247) + SUMPRODUCT(I230:I247,J230:J247,L230:L247) + SUMPRODUCT(I230:I247,J230:J247,M230:M247)</f>
        <v>0</v>
      </c>
      <c r="J249" s="346"/>
      <c r="K249" s="415"/>
      <c r="L249" s="282"/>
      <c r="M249" s="288"/>
      <c r="N249" s="288"/>
      <c r="O249" s="288"/>
      <c r="P249" s="416"/>
      <c r="Q249" s="274"/>
      <c r="R249" s="456"/>
      <c r="S249" s="145"/>
      <c r="T249" s="103"/>
      <c r="U249" s="103"/>
      <c r="V249" s="145"/>
      <c r="W249" s="103"/>
      <c r="X249" s="461"/>
    </row>
    <row r="250" spans="2:24" s="256" customFormat="1" x14ac:dyDescent="0.2">
      <c r="B250" s="392"/>
      <c r="C250" s="361" t="s">
        <v>242</v>
      </c>
      <c r="D250" s="346">
        <f>SUMPRODUCT(K230:K247,L230:L247)</f>
        <v>0</v>
      </c>
      <c r="E250" s="346"/>
      <c r="F250" s="290"/>
      <c r="G250" s="291"/>
      <c r="H250" s="291"/>
      <c r="I250" s="291"/>
      <c r="J250" s="291"/>
      <c r="K250" s="288"/>
      <c r="L250" s="282"/>
      <c r="M250" s="288"/>
      <c r="N250" s="417"/>
      <c r="O250" s="288"/>
      <c r="P250" s="416"/>
      <c r="Q250" s="274"/>
      <c r="R250" s="456"/>
      <c r="S250" s="145"/>
      <c r="T250" s="103"/>
      <c r="U250" s="103"/>
      <c r="V250" s="145"/>
      <c r="W250" s="103"/>
      <c r="X250" s="461"/>
    </row>
    <row r="251" spans="2:24" s="256" customFormat="1" ht="26.25" x14ac:dyDescent="0.2">
      <c r="B251" s="570" t="s">
        <v>243</v>
      </c>
      <c r="C251" s="571"/>
      <c r="D251" s="571"/>
      <c r="E251" s="571"/>
      <c r="F251" s="571"/>
      <c r="G251" s="571"/>
      <c r="H251" s="571"/>
      <c r="I251" s="571"/>
      <c r="J251" s="571"/>
      <c r="K251" s="571"/>
      <c r="L251" s="571"/>
      <c r="M251" s="571"/>
      <c r="N251" s="571"/>
      <c r="O251" s="571"/>
      <c r="P251" s="572"/>
      <c r="Q251" s="274"/>
      <c r="R251" s="456"/>
      <c r="S251" s="103" t="str">
        <f>IF(R251="x",K251," ")</f>
        <v xml:space="preserve"> </v>
      </c>
      <c r="T251" s="103"/>
      <c r="U251" s="103"/>
      <c r="V251" s="103"/>
      <c r="W251" s="103"/>
      <c r="X251" s="457"/>
    </row>
    <row r="252" spans="2:24" s="256" customFormat="1" x14ac:dyDescent="0.2">
      <c r="B252" s="390">
        <v>148</v>
      </c>
      <c r="C252" s="324" t="s">
        <v>244</v>
      </c>
      <c r="D252" s="376">
        <v>0</v>
      </c>
      <c r="E252" s="376">
        <v>0</v>
      </c>
      <c r="F252" s="376">
        <v>0</v>
      </c>
      <c r="G252" s="376">
        <v>0</v>
      </c>
      <c r="H252" s="376">
        <v>0</v>
      </c>
      <c r="I252" s="376">
        <v>0</v>
      </c>
      <c r="J252" s="376">
        <v>0</v>
      </c>
      <c r="K252" s="346">
        <f t="shared" ref="K252:K257" si="108">(D252*F252*G252)+(I252*J252)</f>
        <v>0</v>
      </c>
      <c r="L252" s="503">
        <f t="shared" ref="L252:L257" si="109">$L$24</f>
        <v>0</v>
      </c>
      <c r="M252" s="376"/>
      <c r="N252" s="364" t="str">
        <f t="shared" ref="N252:N257" si="110">IF($K252&lt;=0,"",$K252+($K252*$L252)+($K252*$M252))</f>
        <v/>
      </c>
      <c r="O252" s="433">
        <f t="shared" ref="O252:O257" si="111">G252*(1+M252+L252)</f>
        <v>0</v>
      </c>
      <c r="P252" s="365" t="str">
        <f>IF($O252&lt;=0,"",$O252*$P$2)</f>
        <v/>
      </c>
      <c r="Q252" s="274"/>
      <c r="R252" s="456" t="s">
        <v>97</v>
      </c>
      <c r="S252" s="103">
        <f t="shared" ref="S252:S257" si="112">IF(R252="x",$G252," ")</f>
        <v>0</v>
      </c>
      <c r="T252" s="103"/>
      <c r="U252" s="103"/>
      <c r="V252" s="103" t="str">
        <f t="shared" ref="V252:V257" si="113">IF(U252="x",$K252," ")</f>
        <v xml:space="preserve"> </v>
      </c>
      <c r="W252" s="103"/>
      <c r="X252" s="457" t="str">
        <f t="shared" ref="X252:X257" si="114">IF(W252="x",$K252," ")</f>
        <v xml:space="preserve"> </v>
      </c>
    </row>
    <row r="253" spans="2:24" s="256" customFormat="1" x14ac:dyDescent="0.2">
      <c r="B253" s="390">
        <v>149</v>
      </c>
      <c r="C253" s="324" t="s">
        <v>245</v>
      </c>
      <c r="D253" s="376">
        <v>0</v>
      </c>
      <c r="E253" s="376">
        <v>0</v>
      </c>
      <c r="F253" s="376">
        <v>0</v>
      </c>
      <c r="G253" s="376">
        <v>0</v>
      </c>
      <c r="H253" s="376">
        <v>0</v>
      </c>
      <c r="I253" s="376">
        <v>0</v>
      </c>
      <c r="J253" s="376">
        <v>0</v>
      </c>
      <c r="K253" s="346">
        <f t="shared" si="108"/>
        <v>0</v>
      </c>
      <c r="L253" s="503">
        <f t="shared" si="109"/>
        <v>0</v>
      </c>
      <c r="M253" s="376"/>
      <c r="N253" s="364" t="str">
        <f t="shared" si="110"/>
        <v/>
      </c>
      <c r="O253" s="433">
        <f t="shared" si="111"/>
        <v>0</v>
      </c>
      <c r="P253" s="365" t="str">
        <f t="shared" ref="P253:P257" si="115">IF($O253&lt;=0,"",$O253*$P$2)</f>
        <v/>
      </c>
      <c r="Q253" s="274"/>
      <c r="R253" s="456" t="s">
        <v>97</v>
      </c>
      <c r="S253" s="103">
        <f t="shared" si="112"/>
        <v>0</v>
      </c>
      <c r="T253" s="103"/>
      <c r="U253" s="103"/>
      <c r="V253" s="103" t="str">
        <f t="shared" si="113"/>
        <v xml:space="preserve"> </v>
      </c>
      <c r="W253" s="103"/>
      <c r="X253" s="457" t="str">
        <f t="shared" si="114"/>
        <v xml:space="preserve"> </v>
      </c>
    </row>
    <row r="254" spans="2:24" s="256" customFormat="1" x14ac:dyDescent="0.2">
      <c r="B254" s="390">
        <v>150</v>
      </c>
      <c r="C254" s="324" t="s">
        <v>246</v>
      </c>
      <c r="D254" s="376">
        <v>0</v>
      </c>
      <c r="E254" s="376">
        <v>0</v>
      </c>
      <c r="F254" s="376">
        <v>0</v>
      </c>
      <c r="G254" s="376">
        <v>0</v>
      </c>
      <c r="H254" s="376">
        <v>0</v>
      </c>
      <c r="I254" s="376">
        <v>0</v>
      </c>
      <c r="J254" s="376">
        <v>0</v>
      </c>
      <c r="K254" s="346">
        <f t="shared" si="108"/>
        <v>0</v>
      </c>
      <c r="L254" s="503">
        <f t="shared" si="109"/>
        <v>0</v>
      </c>
      <c r="M254" s="376"/>
      <c r="N254" s="364" t="str">
        <f t="shared" si="110"/>
        <v/>
      </c>
      <c r="O254" s="433">
        <f t="shared" si="111"/>
        <v>0</v>
      </c>
      <c r="P254" s="365" t="str">
        <f t="shared" si="115"/>
        <v/>
      </c>
      <c r="Q254" s="274"/>
      <c r="R254" s="456" t="s">
        <v>97</v>
      </c>
      <c r="S254" s="103">
        <f t="shared" si="112"/>
        <v>0</v>
      </c>
      <c r="T254" s="103"/>
      <c r="U254" s="103"/>
      <c r="V254" s="103" t="str">
        <f t="shared" si="113"/>
        <v xml:space="preserve"> </v>
      </c>
      <c r="W254" s="103"/>
      <c r="X254" s="457" t="str">
        <f t="shared" si="114"/>
        <v xml:space="preserve"> </v>
      </c>
    </row>
    <row r="255" spans="2:24" s="256" customFormat="1" x14ac:dyDescent="0.2">
      <c r="B255" s="390">
        <v>151</v>
      </c>
      <c r="C255" s="363"/>
      <c r="D255" s="376"/>
      <c r="E255" s="376"/>
      <c r="F255" s="376"/>
      <c r="G255" s="376"/>
      <c r="H255" s="376"/>
      <c r="I255" s="376">
        <v>0</v>
      </c>
      <c r="J255" s="376">
        <v>0</v>
      </c>
      <c r="K255" s="346">
        <f t="shared" si="108"/>
        <v>0</v>
      </c>
      <c r="L255" s="503">
        <f t="shared" si="109"/>
        <v>0</v>
      </c>
      <c r="M255" s="376"/>
      <c r="N255" s="364" t="str">
        <f t="shared" si="110"/>
        <v/>
      </c>
      <c r="O255" s="433">
        <f t="shared" si="111"/>
        <v>0</v>
      </c>
      <c r="P255" s="365" t="str">
        <f t="shared" si="115"/>
        <v/>
      </c>
      <c r="Q255" s="274"/>
      <c r="R255" s="456"/>
      <c r="S255" s="103" t="str">
        <f t="shared" si="112"/>
        <v xml:space="preserve"> </v>
      </c>
      <c r="T255" s="103"/>
      <c r="U255" s="103"/>
      <c r="V255" s="103" t="str">
        <f t="shared" si="113"/>
        <v xml:space="preserve"> </v>
      </c>
      <c r="W255" s="103"/>
      <c r="X255" s="457" t="str">
        <f t="shared" si="114"/>
        <v xml:space="preserve"> </v>
      </c>
    </row>
    <row r="256" spans="2:24" s="256" customFormat="1" x14ac:dyDescent="0.2">
      <c r="B256" s="390">
        <v>152</v>
      </c>
      <c r="C256" s="363"/>
      <c r="D256" s="376"/>
      <c r="E256" s="376"/>
      <c r="F256" s="376"/>
      <c r="G256" s="376"/>
      <c r="H256" s="376"/>
      <c r="I256" s="376">
        <v>0</v>
      </c>
      <c r="J256" s="376">
        <v>0</v>
      </c>
      <c r="K256" s="346">
        <f t="shared" si="108"/>
        <v>0</v>
      </c>
      <c r="L256" s="503">
        <f t="shared" si="109"/>
        <v>0</v>
      </c>
      <c r="M256" s="376"/>
      <c r="N256" s="364" t="str">
        <f t="shared" si="110"/>
        <v/>
      </c>
      <c r="O256" s="433">
        <f t="shared" si="111"/>
        <v>0</v>
      </c>
      <c r="P256" s="365" t="str">
        <f t="shared" si="115"/>
        <v/>
      </c>
      <c r="Q256" s="274"/>
      <c r="R256" s="456"/>
      <c r="S256" s="103" t="str">
        <f t="shared" si="112"/>
        <v xml:space="preserve"> </v>
      </c>
      <c r="T256" s="103"/>
      <c r="U256" s="103"/>
      <c r="V256" s="103" t="str">
        <f t="shared" si="113"/>
        <v xml:space="preserve"> </v>
      </c>
      <c r="W256" s="103"/>
      <c r="X256" s="457" t="str">
        <f t="shared" si="114"/>
        <v xml:space="preserve"> </v>
      </c>
    </row>
    <row r="257" spans="2:24" s="256" customFormat="1" x14ac:dyDescent="0.2">
      <c r="B257" s="390">
        <v>153</v>
      </c>
      <c r="C257" s="363"/>
      <c r="D257" s="376">
        <v>0</v>
      </c>
      <c r="E257" s="376">
        <v>0</v>
      </c>
      <c r="F257" s="376">
        <v>0</v>
      </c>
      <c r="G257" s="376">
        <v>0</v>
      </c>
      <c r="H257" s="376">
        <v>0</v>
      </c>
      <c r="I257" s="376">
        <v>0</v>
      </c>
      <c r="J257" s="376">
        <v>0</v>
      </c>
      <c r="K257" s="346">
        <f t="shared" si="108"/>
        <v>0</v>
      </c>
      <c r="L257" s="503">
        <f t="shared" si="109"/>
        <v>0</v>
      </c>
      <c r="M257" s="376"/>
      <c r="N257" s="364" t="str">
        <f t="shared" si="110"/>
        <v/>
      </c>
      <c r="O257" s="433">
        <f t="shared" si="111"/>
        <v>0</v>
      </c>
      <c r="P257" s="365" t="str">
        <f t="shared" si="115"/>
        <v/>
      </c>
      <c r="Q257" s="274"/>
      <c r="R257" s="456" t="s">
        <v>97</v>
      </c>
      <c r="S257" s="103">
        <f t="shared" si="112"/>
        <v>0</v>
      </c>
      <c r="T257" s="103"/>
      <c r="U257" s="103"/>
      <c r="V257" s="103" t="str">
        <f t="shared" si="113"/>
        <v xml:space="preserve"> </v>
      </c>
      <c r="W257" s="103"/>
      <c r="X257" s="457" t="str">
        <f t="shared" si="114"/>
        <v xml:space="preserve"> </v>
      </c>
    </row>
    <row r="258" spans="2:24" s="256" customFormat="1" x14ac:dyDescent="0.2">
      <c r="B258" s="392"/>
      <c r="C258" s="361" t="s">
        <v>247</v>
      </c>
      <c r="D258" s="381"/>
      <c r="E258" s="382"/>
      <c r="F258" s="383"/>
      <c r="G258" s="384"/>
      <c r="H258" s="384"/>
      <c r="I258" s="384"/>
      <c r="J258" s="385"/>
      <c r="K258" s="364">
        <f>(SUBTOTAL(9,K252:K257))</f>
        <v>0</v>
      </c>
      <c r="L258" s="386"/>
      <c r="M258" s="387"/>
      <c r="N258" s="364">
        <f>(SUBTOTAL(9,N252:N257))</f>
        <v>0</v>
      </c>
      <c r="O258" s="387"/>
      <c r="P258" s="414"/>
      <c r="Q258" s="274"/>
      <c r="R258" s="456"/>
      <c r="S258" s="287">
        <f>(SUBTOTAL(9,S252:S257))</f>
        <v>0</v>
      </c>
      <c r="T258" s="103"/>
      <c r="U258" s="103"/>
      <c r="V258" s="287">
        <f>(SUBTOTAL(9,V252:V257))</f>
        <v>0</v>
      </c>
      <c r="W258" s="103"/>
      <c r="X258" s="460">
        <f>(SUBTOTAL(9,X252:X257))</f>
        <v>0</v>
      </c>
    </row>
    <row r="259" spans="2:24" s="256" customFormat="1" x14ac:dyDescent="0.2">
      <c r="B259" s="392"/>
      <c r="C259" s="361" t="s">
        <v>248</v>
      </c>
      <c r="D259" s="346">
        <f>SUMPRODUCT(I252:I257,J252:J257)</f>
        <v>0</v>
      </c>
      <c r="E259" s="346"/>
      <c r="F259" s="565" t="s">
        <v>103</v>
      </c>
      <c r="G259" s="566"/>
      <c r="H259" s="567"/>
      <c r="I259" s="346">
        <f>SUMPRODUCT(I252:I257,J252:J257) + SUMPRODUCT(I252:I257,J252:J257,L252:L257) + SUMPRODUCT(I252:I257,J252:J257,M252:M257)</f>
        <v>0</v>
      </c>
      <c r="J259" s="346"/>
      <c r="K259" s="415"/>
      <c r="L259" s="282"/>
      <c r="M259" s="288"/>
      <c r="N259" s="288"/>
      <c r="O259" s="288"/>
      <c r="P259" s="416"/>
      <c r="Q259" s="274"/>
      <c r="R259" s="456"/>
      <c r="S259" s="145"/>
      <c r="T259" s="103"/>
      <c r="U259" s="103"/>
      <c r="V259" s="145"/>
      <c r="W259" s="103"/>
      <c r="X259" s="461"/>
    </row>
    <row r="260" spans="2:24" s="256" customFormat="1" x14ac:dyDescent="0.2">
      <c r="B260" s="392"/>
      <c r="C260" s="361" t="s">
        <v>249</v>
      </c>
      <c r="D260" s="346">
        <f>SUMPRODUCT(K252:K257,L252:L257)</f>
        <v>0</v>
      </c>
      <c r="E260" s="346"/>
      <c r="F260" s="290"/>
      <c r="G260" s="291"/>
      <c r="H260" s="291"/>
      <c r="I260" s="291"/>
      <c r="J260" s="291"/>
      <c r="K260" s="288"/>
      <c r="L260" s="282"/>
      <c r="M260" s="288"/>
      <c r="N260" s="417"/>
      <c r="O260" s="288"/>
      <c r="P260" s="416"/>
      <c r="Q260" s="274"/>
      <c r="R260" s="456"/>
      <c r="S260" s="145"/>
      <c r="T260" s="103"/>
      <c r="U260" s="103"/>
      <c r="V260" s="145"/>
      <c r="W260" s="103"/>
      <c r="X260" s="461"/>
    </row>
    <row r="261" spans="2:24" s="256" customFormat="1" ht="26.25" x14ac:dyDescent="0.2">
      <c r="B261" s="570" t="s">
        <v>250</v>
      </c>
      <c r="C261" s="571"/>
      <c r="D261" s="571"/>
      <c r="E261" s="571"/>
      <c r="F261" s="571"/>
      <c r="G261" s="571"/>
      <c r="H261" s="571"/>
      <c r="I261" s="571"/>
      <c r="J261" s="571"/>
      <c r="K261" s="571"/>
      <c r="L261" s="571"/>
      <c r="M261" s="571"/>
      <c r="N261" s="571"/>
      <c r="O261" s="571"/>
      <c r="P261" s="572"/>
      <c r="Q261" s="274"/>
      <c r="R261" s="456"/>
      <c r="S261" s="103" t="str">
        <f>IF(R261="x",K261," ")</f>
        <v xml:space="preserve"> </v>
      </c>
      <c r="T261" s="103"/>
      <c r="U261" s="103"/>
      <c r="V261" s="103"/>
      <c r="W261" s="103"/>
      <c r="X261" s="457"/>
    </row>
    <row r="262" spans="2:24" s="256" customFormat="1" x14ac:dyDescent="0.2">
      <c r="B262" s="390">
        <v>154</v>
      </c>
      <c r="C262" s="324" t="s">
        <v>251</v>
      </c>
      <c r="D262" s="506"/>
      <c r="E262" s="506"/>
      <c r="F262" s="506"/>
      <c r="G262" s="507"/>
      <c r="H262" s="376"/>
      <c r="I262" s="376">
        <v>0</v>
      </c>
      <c r="J262" s="376">
        <v>0</v>
      </c>
      <c r="K262" s="346">
        <f t="shared" ref="K262:K270" si="116">(D262*F262*G262)+(I262*J262)</f>
        <v>0</v>
      </c>
      <c r="L262" s="503"/>
      <c r="M262" s="376"/>
      <c r="N262" s="364" t="str">
        <f t="shared" ref="N262:N270" si="117">IF($K262&lt;=0,"",$K262+($K262*$L262)+($K262*$M262))</f>
        <v/>
      </c>
      <c r="O262" s="433">
        <f t="shared" ref="O262:O270" si="118">G262*(1+M262+L262)</f>
        <v>0</v>
      </c>
      <c r="P262" s="365" t="str">
        <f>IF($O262&lt;=0,"",$O262*$P$2)</f>
        <v/>
      </c>
      <c r="Q262" s="274"/>
      <c r="R262" s="456" t="s">
        <v>97</v>
      </c>
      <c r="S262" s="103">
        <f t="shared" ref="S262:S270" si="119">IF(R262="x",$G262," ")</f>
        <v>0</v>
      </c>
      <c r="T262" s="103"/>
      <c r="U262" s="103"/>
      <c r="V262" s="103" t="str">
        <f t="shared" ref="V262:V270" si="120">IF(U262="x",$K262," ")</f>
        <v xml:space="preserve"> </v>
      </c>
      <c r="W262" s="103"/>
      <c r="X262" s="457" t="str">
        <f t="shared" ref="X262:X270" si="121">IF(W262="x",$K262," ")</f>
        <v xml:space="preserve"> </v>
      </c>
    </row>
    <row r="263" spans="2:24" s="256" customFormat="1" x14ac:dyDescent="0.2">
      <c r="B263" s="390">
        <v>155</v>
      </c>
      <c r="C263" s="324" t="s">
        <v>252</v>
      </c>
      <c r="D263" s="376">
        <v>0</v>
      </c>
      <c r="E263" s="376">
        <v>0</v>
      </c>
      <c r="F263" s="376">
        <v>0</v>
      </c>
      <c r="G263" s="376">
        <v>0</v>
      </c>
      <c r="H263" s="376">
        <v>0</v>
      </c>
      <c r="I263" s="376">
        <v>0</v>
      </c>
      <c r="J263" s="376">
        <v>0</v>
      </c>
      <c r="K263" s="346">
        <f t="shared" si="116"/>
        <v>0</v>
      </c>
      <c r="L263" s="503">
        <f t="shared" ref="L263:L270" si="122">$L$24</f>
        <v>0</v>
      </c>
      <c r="M263" s="376"/>
      <c r="N263" s="364" t="str">
        <f t="shared" si="117"/>
        <v/>
      </c>
      <c r="O263" s="433">
        <f t="shared" si="118"/>
        <v>0</v>
      </c>
      <c r="P263" s="365" t="str">
        <f t="shared" ref="P263:P270" si="123">IF($O263&lt;=0,"",$O263*$P$2)</f>
        <v/>
      </c>
      <c r="Q263" s="274"/>
      <c r="R263" s="456" t="s">
        <v>97</v>
      </c>
      <c r="S263" s="103">
        <f t="shared" si="119"/>
        <v>0</v>
      </c>
      <c r="T263" s="103"/>
      <c r="U263" s="103"/>
      <c r="V263" s="103" t="str">
        <f t="shared" si="120"/>
        <v xml:space="preserve"> </v>
      </c>
      <c r="W263" s="103"/>
      <c r="X263" s="457" t="str">
        <f t="shared" si="121"/>
        <v xml:space="preserve"> </v>
      </c>
    </row>
    <row r="264" spans="2:24" s="256" customFormat="1" x14ac:dyDescent="0.2">
      <c r="B264" s="390">
        <v>156</v>
      </c>
      <c r="C264" s="324" t="s">
        <v>253</v>
      </c>
      <c r="D264" s="376">
        <v>0</v>
      </c>
      <c r="E264" s="376">
        <v>0</v>
      </c>
      <c r="F264" s="376">
        <v>0</v>
      </c>
      <c r="G264" s="376">
        <v>0</v>
      </c>
      <c r="H264" s="376">
        <v>0</v>
      </c>
      <c r="I264" s="376">
        <v>0</v>
      </c>
      <c r="J264" s="376">
        <v>0</v>
      </c>
      <c r="K264" s="346">
        <f t="shared" si="116"/>
        <v>0</v>
      </c>
      <c r="L264" s="503">
        <f t="shared" si="122"/>
        <v>0</v>
      </c>
      <c r="M264" s="376"/>
      <c r="N264" s="364" t="str">
        <f t="shared" si="117"/>
        <v/>
      </c>
      <c r="O264" s="433">
        <f t="shared" si="118"/>
        <v>0</v>
      </c>
      <c r="P264" s="365" t="str">
        <f t="shared" si="123"/>
        <v/>
      </c>
      <c r="Q264" s="274"/>
      <c r="R264" s="456" t="s">
        <v>97</v>
      </c>
      <c r="S264" s="103">
        <f t="shared" si="119"/>
        <v>0</v>
      </c>
      <c r="T264" s="103"/>
      <c r="U264" s="103"/>
      <c r="V264" s="103" t="str">
        <f t="shared" si="120"/>
        <v xml:space="preserve"> </v>
      </c>
      <c r="W264" s="103"/>
      <c r="X264" s="457" t="str">
        <f t="shared" si="121"/>
        <v xml:space="preserve"> </v>
      </c>
    </row>
    <row r="265" spans="2:24" s="256" customFormat="1" x14ac:dyDescent="0.2">
      <c r="B265" s="390">
        <v>157</v>
      </c>
      <c r="C265" s="324" t="s">
        <v>254</v>
      </c>
      <c r="D265" s="376"/>
      <c r="E265" s="376"/>
      <c r="F265" s="376"/>
      <c r="G265" s="376"/>
      <c r="H265" s="376"/>
      <c r="I265" s="376">
        <v>0</v>
      </c>
      <c r="J265" s="376">
        <v>0</v>
      </c>
      <c r="K265" s="346">
        <f t="shared" si="116"/>
        <v>0</v>
      </c>
      <c r="L265" s="503">
        <f t="shared" si="122"/>
        <v>0</v>
      </c>
      <c r="M265" s="376"/>
      <c r="N265" s="364" t="str">
        <f t="shared" si="117"/>
        <v/>
      </c>
      <c r="O265" s="433">
        <f t="shared" si="118"/>
        <v>0</v>
      </c>
      <c r="P265" s="365" t="str">
        <f t="shared" si="123"/>
        <v/>
      </c>
      <c r="Q265" s="274"/>
      <c r="R265" s="456" t="s">
        <v>97</v>
      </c>
      <c r="S265" s="103">
        <f t="shared" si="119"/>
        <v>0</v>
      </c>
      <c r="T265" s="103"/>
      <c r="U265" s="103"/>
      <c r="V265" s="103" t="str">
        <f t="shared" si="120"/>
        <v xml:space="preserve"> </v>
      </c>
      <c r="W265" s="103"/>
      <c r="X265" s="457" t="str">
        <f t="shared" si="121"/>
        <v xml:space="preserve"> </v>
      </c>
    </row>
    <row r="266" spans="2:24" s="256" customFormat="1" x14ac:dyDescent="0.2">
      <c r="B266" s="390">
        <v>158</v>
      </c>
      <c r="C266" s="324" t="s">
        <v>255</v>
      </c>
      <c r="D266" s="376">
        <v>0</v>
      </c>
      <c r="E266" s="376">
        <v>0</v>
      </c>
      <c r="F266" s="376">
        <v>0</v>
      </c>
      <c r="G266" s="376">
        <v>0</v>
      </c>
      <c r="H266" s="376">
        <v>0</v>
      </c>
      <c r="I266" s="376">
        <v>0</v>
      </c>
      <c r="J266" s="376">
        <v>0</v>
      </c>
      <c r="K266" s="346">
        <f t="shared" si="116"/>
        <v>0</v>
      </c>
      <c r="L266" s="503">
        <f t="shared" si="122"/>
        <v>0</v>
      </c>
      <c r="M266" s="376"/>
      <c r="N266" s="364" t="str">
        <f t="shared" si="117"/>
        <v/>
      </c>
      <c r="O266" s="433">
        <f t="shared" si="118"/>
        <v>0</v>
      </c>
      <c r="P266" s="365" t="str">
        <f t="shared" si="123"/>
        <v/>
      </c>
      <c r="Q266" s="274"/>
      <c r="R266" s="456" t="s">
        <v>97</v>
      </c>
      <c r="S266" s="103">
        <f t="shared" si="119"/>
        <v>0</v>
      </c>
      <c r="T266" s="103"/>
      <c r="U266" s="103"/>
      <c r="V266" s="103" t="str">
        <f t="shared" si="120"/>
        <v xml:space="preserve"> </v>
      </c>
      <c r="W266" s="103"/>
      <c r="X266" s="457" t="str">
        <f t="shared" si="121"/>
        <v xml:space="preserve"> </v>
      </c>
    </row>
    <row r="267" spans="2:24" s="256" customFormat="1" x14ac:dyDescent="0.2">
      <c r="B267" s="390">
        <v>159</v>
      </c>
      <c r="C267" s="324" t="s">
        <v>256</v>
      </c>
      <c r="D267" s="376">
        <v>0</v>
      </c>
      <c r="E267" s="376">
        <v>0</v>
      </c>
      <c r="F267" s="376">
        <v>0</v>
      </c>
      <c r="G267" s="376">
        <v>0</v>
      </c>
      <c r="H267" s="376">
        <v>0</v>
      </c>
      <c r="I267" s="376">
        <v>0</v>
      </c>
      <c r="J267" s="376">
        <v>0</v>
      </c>
      <c r="K267" s="346">
        <f t="shared" si="116"/>
        <v>0</v>
      </c>
      <c r="L267" s="503">
        <f t="shared" si="122"/>
        <v>0</v>
      </c>
      <c r="M267" s="376"/>
      <c r="N267" s="364" t="str">
        <f t="shared" si="117"/>
        <v/>
      </c>
      <c r="O267" s="433">
        <f t="shared" si="118"/>
        <v>0</v>
      </c>
      <c r="P267" s="365" t="str">
        <f t="shared" si="123"/>
        <v/>
      </c>
      <c r="Q267" s="274"/>
      <c r="R267" s="456" t="s">
        <v>97</v>
      </c>
      <c r="S267" s="103">
        <f t="shared" si="119"/>
        <v>0</v>
      </c>
      <c r="T267" s="103"/>
      <c r="U267" s="103"/>
      <c r="V267" s="103" t="str">
        <f t="shared" si="120"/>
        <v xml:space="preserve"> </v>
      </c>
      <c r="W267" s="103"/>
      <c r="X267" s="457" t="str">
        <f t="shared" si="121"/>
        <v xml:space="preserve"> </v>
      </c>
    </row>
    <row r="268" spans="2:24" s="256" customFormat="1" x14ac:dyDescent="0.2">
      <c r="B268" s="390">
        <v>160</v>
      </c>
      <c r="C268" s="363"/>
      <c r="D268" s="376">
        <v>0</v>
      </c>
      <c r="E268" s="376">
        <v>0</v>
      </c>
      <c r="F268" s="376">
        <v>0</v>
      </c>
      <c r="G268" s="376">
        <v>0</v>
      </c>
      <c r="H268" s="376">
        <v>0</v>
      </c>
      <c r="I268" s="376">
        <v>0</v>
      </c>
      <c r="J268" s="376">
        <v>0</v>
      </c>
      <c r="K268" s="346">
        <f t="shared" si="116"/>
        <v>0</v>
      </c>
      <c r="L268" s="503">
        <f t="shared" si="122"/>
        <v>0</v>
      </c>
      <c r="M268" s="376"/>
      <c r="N268" s="364" t="str">
        <f t="shared" si="117"/>
        <v/>
      </c>
      <c r="O268" s="433">
        <f t="shared" si="118"/>
        <v>0</v>
      </c>
      <c r="P268" s="365" t="str">
        <f t="shared" si="123"/>
        <v/>
      </c>
      <c r="Q268" s="274"/>
      <c r="R268" s="456"/>
      <c r="S268" s="103" t="str">
        <f t="shared" si="119"/>
        <v xml:space="preserve"> </v>
      </c>
      <c r="T268" s="103"/>
      <c r="U268" s="103"/>
      <c r="V268" s="103" t="str">
        <f t="shared" si="120"/>
        <v xml:space="preserve"> </v>
      </c>
      <c r="W268" s="103"/>
      <c r="X268" s="457" t="str">
        <f t="shared" si="121"/>
        <v xml:space="preserve"> </v>
      </c>
    </row>
    <row r="269" spans="2:24" s="256" customFormat="1" x14ac:dyDescent="0.2">
      <c r="B269" s="390">
        <v>161</v>
      </c>
      <c r="C269" s="363"/>
      <c r="D269" s="376">
        <v>0</v>
      </c>
      <c r="E269" s="376">
        <v>0</v>
      </c>
      <c r="F269" s="376">
        <v>0</v>
      </c>
      <c r="G269" s="376">
        <v>0</v>
      </c>
      <c r="H269" s="376">
        <v>0</v>
      </c>
      <c r="I269" s="376">
        <v>0</v>
      </c>
      <c r="J269" s="376">
        <v>0</v>
      </c>
      <c r="K269" s="346">
        <f t="shared" si="116"/>
        <v>0</v>
      </c>
      <c r="L269" s="503">
        <f t="shared" si="122"/>
        <v>0</v>
      </c>
      <c r="M269" s="376"/>
      <c r="N269" s="364" t="str">
        <f t="shared" si="117"/>
        <v/>
      </c>
      <c r="O269" s="433">
        <f t="shared" si="118"/>
        <v>0</v>
      </c>
      <c r="P269" s="365" t="str">
        <f t="shared" si="123"/>
        <v/>
      </c>
      <c r="Q269" s="274"/>
      <c r="R269" s="456"/>
      <c r="S269" s="103" t="str">
        <f t="shared" si="119"/>
        <v xml:space="preserve"> </v>
      </c>
      <c r="T269" s="103"/>
      <c r="U269" s="103"/>
      <c r="V269" s="103" t="str">
        <f t="shared" si="120"/>
        <v xml:space="preserve"> </v>
      </c>
      <c r="W269" s="103"/>
      <c r="X269" s="457" t="str">
        <f t="shared" si="121"/>
        <v xml:space="preserve"> </v>
      </c>
    </row>
    <row r="270" spans="2:24" s="256" customFormat="1" x14ac:dyDescent="0.2">
      <c r="B270" s="390">
        <v>162</v>
      </c>
      <c r="C270" s="363"/>
      <c r="D270" s="376">
        <v>0</v>
      </c>
      <c r="E270" s="376">
        <v>0</v>
      </c>
      <c r="F270" s="376">
        <v>0</v>
      </c>
      <c r="G270" s="376">
        <v>0</v>
      </c>
      <c r="H270" s="376">
        <v>0</v>
      </c>
      <c r="I270" s="376">
        <v>0</v>
      </c>
      <c r="J270" s="376">
        <v>0</v>
      </c>
      <c r="K270" s="346">
        <f t="shared" si="116"/>
        <v>0</v>
      </c>
      <c r="L270" s="503">
        <f t="shared" si="122"/>
        <v>0</v>
      </c>
      <c r="M270" s="376"/>
      <c r="N270" s="364" t="str">
        <f t="shared" si="117"/>
        <v/>
      </c>
      <c r="O270" s="433">
        <f t="shared" si="118"/>
        <v>0</v>
      </c>
      <c r="P270" s="365" t="str">
        <f t="shared" si="123"/>
        <v/>
      </c>
      <c r="Q270" s="274"/>
      <c r="R270" s="456" t="s">
        <v>97</v>
      </c>
      <c r="S270" s="103">
        <f t="shared" si="119"/>
        <v>0</v>
      </c>
      <c r="T270" s="103"/>
      <c r="U270" s="103"/>
      <c r="V270" s="103" t="str">
        <f t="shared" si="120"/>
        <v xml:space="preserve"> </v>
      </c>
      <c r="W270" s="103"/>
      <c r="X270" s="457" t="str">
        <f t="shared" si="121"/>
        <v xml:space="preserve"> </v>
      </c>
    </row>
    <row r="271" spans="2:24" s="256" customFormat="1" x14ac:dyDescent="0.2">
      <c r="B271" s="392"/>
      <c r="C271" s="361" t="s">
        <v>257</v>
      </c>
      <c r="D271" s="381"/>
      <c r="E271" s="382"/>
      <c r="F271" s="383"/>
      <c r="G271" s="384"/>
      <c r="H271" s="384"/>
      <c r="I271" s="384"/>
      <c r="J271" s="385">
        <f>SUMPRODUCT(I262:I270,J262:J270)</f>
        <v>0</v>
      </c>
      <c r="K271" s="364">
        <f>(SUBTOTAL(9,K262:K270))</f>
        <v>0</v>
      </c>
      <c r="L271" s="386"/>
      <c r="M271" s="387"/>
      <c r="N271" s="364">
        <f>(SUBTOTAL(9,N262:N270))</f>
        <v>0</v>
      </c>
      <c r="O271" s="387"/>
      <c r="P271" s="414"/>
      <c r="Q271" s="274"/>
      <c r="R271" s="456"/>
      <c r="S271" s="287">
        <f>(SUBTOTAL(9,S262:S270))</f>
        <v>0</v>
      </c>
      <c r="T271" s="103"/>
      <c r="U271" s="103"/>
      <c r="V271" s="287">
        <f>(SUBTOTAL(9,V262:V270))</f>
        <v>0</v>
      </c>
      <c r="W271" s="103"/>
      <c r="X271" s="460">
        <f>(SUBTOTAL(9,X262:X270))</f>
        <v>0</v>
      </c>
    </row>
    <row r="272" spans="2:24" s="256" customFormat="1" x14ac:dyDescent="0.2">
      <c r="B272" s="392"/>
      <c r="C272" s="361" t="s">
        <v>258</v>
      </c>
      <c r="D272" s="346">
        <f>SUMPRODUCT(I262:I270,J262:J270)</f>
        <v>0</v>
      </c>
      <c r="E272" s="346"/>
      <c r="F272" s="565" t="s">
        <v>103</v>
      </c>
      <c r="G272" s="566"/>
      <c r="H272" s="567"/>
      <c r="I272" s="346">
        <f>SUMPRODUCT(I262:I270,J262:J270) + SUMPRODUCT(I262:I270,J262:J270,L262:L270) + SUMPRODUCT(I262:I270,J262:J270,M262:M270)</f>
        <v>0</v>
      </c>
      <c r="J272" s="346"/>
      <c r="K272" s="415"/>
      <c r="L272" s="282"/>
      <c r="M272" s="288"/>
      <c r="N272" s="288"/>
      <c r="O272" s="288"/>
      <c r="P272" s="416"/>
      <c r="Q272" s="274"/>
      <c r="R272" s="456"/>
      <c r="S272" s="145"/>
      <c r="T272" s="103"/>
      <c r="U272" s="103"/>
      <c r="V272" s="145"/>
      <c r="W272" s="103"/>
      <c r="X272" s="461"/>
    </row>
    <row r="273" spans="2:24" s="256" customFormat="1" x14ac:dyDescent="0.2">
      <c r="B273" s="392"/>
      <c r="C273" s="361" t="s">
        <v>259</v>
      </c>
      <c r="D273" s="346">
        <f>SUMPRODUCT(K262:K270,L262:L270)</f>
        <v>0</v>
      </c>
      <c r="E273" s="346"/>
      <c r="F273" s="290"/>
      <c r="G273" s="291"/>
      <c r="H273" s="291"/>
      <c r="I273" s="291"/>
      <c r="J273" s="291"/>
      <c r="K273" s="288"/>
      <c r="L273" s="282"/>
      <c r="M273" s="288"/>
      <c r="N273" s="417"/>
      <c r="O273" s="288"/>
      <c r="P273" s="416"/>
      <c r="Q273" s="274"/>
      <c r="R273" s="456"/>
      <c r="S273" s="145"/>
      <c r="T273" s="103"/>
      <c r="U273" s="103"/>
      <c r="V273" s="145"/>
      <c r="W273" s="103"/>
      <c r="X273" s="461"/>
    </row>
    <row r="274" spans="2:24" s="256" customFormat="1" ht="26.25" x14ac:dyDescent="0.2">
      <c r="B274" s="570" t="s">
        <v>260</v>
      </c>
      <c r="C274" s="571"/>
      <c r="D274" s="571"/>
      <c r="E274" s="571"/>
      <c r="F274" s="571"/>
      <c r="G274" s="571"/>
      <c r="H274" s="571"/>
      <c r="I274" s="571"/>
      <c r="J274" s="571"/>
      <c r="K274" s="571"/>
      <c r="L274" s="571"/>
      <c r="M274" s="571"/>
      <c r="N274" s="571"/>
      <c r="O274" s="571"/>
      <c r="P274" s="572"/>
      <c r="Q274" s="274"/>
      <c r="R274" s="456"/>
      <c r="S274" s="103" t="str">
        <f>IF(R274="x",K274," ")</f>
        <v xml:space="preserve"> </v>
      </c>
      <c r="T274" s="103"/>
      <c r="U274" s="103"/>
      <c r="V274" s="103"/>
      <c r="W274" s="103"/>
      <c r="X274" s="457"/>
    </row>
    <row r="275" spans="2:24" s="256" customFormat="1" x14ac:dyDescent="0.2">
      <c r="B275" s="390">
        <v>163</v>
      </c>
      <c r="C275" s="324" t="s">
        <v>261</v>
      </c>
      <c r="D275" s="506"/>
      <c r="E275" s="506"/>
      <c r="F275" s="506"/>
      <c r="G275" s="507"/>
      <c r="H275" s="376"/>
      <c r="I275" s="376">
        <v>0</v>
      </c>
      <c r="J275" s="376">
        <v>0</v>
      </c>
      <c r="K275" s="346">
        <f t="shared" ref="K275:K281" si="124">(D275*F275*G275)+(I275*J275)</f>
        <v>0</v>
      </c>
      <c r="L275" s="503"/>
      <c r="M275" s="376"/>
      <c r="N275" s="364" t="str">
        <f t="shared" ref="N275:N281" si="125">IF($K275&lt;=0,"",$K275+($K275*$L275)+($K275*$M275))</f>
        <v/>
      </c>
      <c r="O275" s="433">
        <f t="shared" ref="O275:O281" si="126">G275*(1+M275+L275)</f>
        <v>0</v>
      </c>
      <c r="P275" s="365" t="str">
        <f>IF($O275&lt;=0,"",$O275*$P$2)</f>
        <v/>
      </c>
      <c r="Q275" s="274"/>
      <c r="R275" s="456" t="s">
        <v>97</v>
      </c>
      <c r="S275" s="103">
        <f t="shared" ref="S275:S281" si="127">IF(R275="x",$G275," ")</f>
        <v>0</v>
      </c>
      <c r="T275" s="103"/>
      <c r="U275" s="103"/>
      <c r="V275" s="103" t="str">
        <f t="shared" ref="V275:V281" si="128">IF(U275="x",$K275," ")</f>
        <v xml:space="preserve"> </v>
      </c>
      <c r="W275" s="103"/>
      <c r="X275" s="457" t="str">
        <f t="shared" ref="X275:X281" si="129">IF(W275="x",$K275," ")</f>
        <v xml:space="preserve"> </v>
      </c>
    </row>
    <row r="276" spans="2:24" s="256" customFormat="1" x14ac:dyDescent="0.2">
      <c r="B276" s="390">
        <v>164</v>
      </c>
      <c r="C276" s="324" t="s">
        <v>262</v>
      </c>
      <c r="D276" s="506"/>
      <c r="E276" s="506"/>
      <c r="F276" s="506"/>
      <c r="G276" s="507"/>
      <c r="H276" s="376">
        <v>0</v>
      </c>
      <c r="I276" s="376">
        <v>0</v>
      </c>
      <c r="J276" s="376">
        <v>0</v>
      </c>
      <c r="K276" s="346">
        <f t="shared" si="124"/>
        <v>0</v>
      </c>
      <c r="L276" s="503"/>
      <c r="M276" s="376"/>
      <c r="N276" s="364" t="str">
        <f t="shared" si="125"/>
        <v/>
      </c>
      <c r="O276" s="433">
        <f t="shared" si="126"/>
        <v>0</v>
      </c>
      <c r="P276" s="365" t="str">
        <f t="shared" ref="P276:P281" si="130">IF($O276&lt;=0,"",$O276*$P$2)</f>
        <v/>
      </c>
      <c r="Q276" s="274"/>
      <c r="R276" s="456" t="s">
        <v>97</v>
      </c>
      <c r="S276" s="103">
        <f t="shared" si="127"/>
        <v>0</v>
      </c>
      <c r="T276" s="103"/>
      <c r="U276" s="103"/>
      <c r="V276" s="103" t="str">
        <f t="shared" si="128"/>
        <v xml:space="preserve"> </v>
      </c>
      <c r="W276" s="103"/>
      <c r="X276" s="457" t="str">
        <f t="shared" si="129"/>
        <v xml:space="preserve"> </v>
      </c>
    </row>
    <row r="277" spans="2:24" s="256" customFormat="1" x14ac:dyDescent="0.2">
      <c r="B277" s="390">
        <v>165</v>
      </c>
      <c r="C277" s="324" t="s">
        <v>263</v>
      </c>
      <c r="D277" s="506"/>
      <c r="E277" s="506"/>
      <c r="F277" s="506"/>
      <c r="G277" s="507"/>
      <c r="H277" s="376">
        <v>0</v>
      </c>
      <c r="I277" s="376">
        <v>0</v>
      </c>
      <c r="J277" s="376">
        <v>0</v>
      </c>
      <c r="K277" s="346">
        <f t="shared" si="124"/>
        <v>0</v>
      </c>
      <c r="L277" s="503"/>
      <c r="M277" s="376"/>
      <c r="N277" s="364" t="str">
        <f t="shared" si="125"/>
        <v/>
      </c>
      <c r="O277" s="433">
        <f t="shared" si="126"/>
        <v>0</v>
      </c>
      <c r="P277" s="365" t="str">
        <f t="shared" si="130"/>
        <v/>
      </c>
      <c r="Q277" s="274"/>
      <c r="R277" s="456" t="s">
        <v>97</v>
      </c>
      <c r="S277" s="103">
        <f t="shared" si="127"/>
        <v>0</v>
      </c>
      <c r="T277" s="103"/>
      <c r="U277" s="103"/>
      <c r="V277" s="103" t="str">
        <f t="shared" si="128"/>
        <v xml:space="preserve"> </v>
      </c>
      <c r="W277" s="103"/>
      <c r="X277" s="457" t="str">
        <f t="shared" si="129"/>
        <v xml:space="preserve"> </v>
      </c>
    </row>
    <row r="278" spans="2:24" s="256" customFormat="1" x14ac:dyDescent="0.2">
      <c r="B278" s="390">
        <v>166</v>
      </c>
      <c r="C278" s="324" t="s">
        <v>264</v>
      </c>
      <c r="D278" s="506"/>
      <c r="E278" s="506"/>
      <c r="F278" s="506"/>
      <c r="G278" s="507"/>
      <c r="H278" s="376">
        <v>0</v>
      </c>
      <c r="I278" s="376">
        <v>0</v>
      </c>
      <c r="J278" s="376">
        <v>0</v>
      </c>
      <c r="K278" s="346">
        <f t="shared" si="124"/>
        <v>0</v>
      </c>
      <c r="L278" s="503"/>
      <c r="M278" s="376"/>
      <c r="N278" s="364" t="str">
        <f t="shared" si="125"/>
        <v/>
      </c>
      <c r="O278" s="433">
        <f t="shared" si="126"/>
        <v>0</v>
      </c>
      <c r="P278" s="365" t="str">
        <f t="shared" si="130"/>
        <v/>
      </c>
      <c r="Q278" s="274"/>
      <c r="R278" s="456" t="s">
        <v>97</v>
      </c>
      <c r="S278" s="103">
        <f t="shared" si="127"/>
        <v>0</v>
      </c>
      <c r="T278" s="103"/>
      <c r="U278" s="103"/>
      <c r="V278" s="103" t="str">
        <f t="shared" si="128"/>
        <v xml:space="preserve"> </v>
      </c>
      <c r="W278" s="103"/>
      <c r="X278" s="457" t="str">
        <f t="shared" si="129"/>
        <v xml:space="preserve"> </v>
      </c>
    </row>
    <row r="279" spans="2:24" s="256" customFormat="1" x14ac:dyDescent="0.2">
      <c r="B279" s="390">
        <v>167</v>
      </c>
      <c r="C279" s="363"/>
      <c r="D279" s="376"/>
      <c r="E279" s="376"/>
      <c r="F279" s="376"/>
      <c r="G279" s="376"/>
      <c r="H279" s="376">
        <v>0</v>
      </c>
      <c r="I279" s="376">
        <v>0</v>
      </c>
      <c r="J279" s="376">
        <v>0</v>
      </c>
      <c r="K279" s="346">
        <f t="shared" si="124"/>
        <v>0</v>
      </c>
      <c r="L279" s="503">
        <f t="shared" ref="L279:L281" si="131">$L$24</f>
        <v>0</v>
      </c>
      <c r="M279" s="376"/>
      <c r="N279" s="364" t="str">
        <f t="shared" si="125"/>
        <v/>
      </c>
      <c r="O279" s="433">
        <f t="shared" si="126"/>
        <v>0</v>
      </c>
      <c r="P279" s="365" t="str">
        <f t="shared" si="130"/>
        <v/>
      </c>
      <c r="Q279" s="274"/>
      <c r="R279" s="456"/>
      <c r="S279" s="103" t="str">
        <f t="shared" si="127"/>
        <v xml:space="preserve"> </v>
      </c>
      <c r="T279" s="103"/>
      <c r="U279" s="103"/>
      <c r="V279" s="103" t="str">
        <f t="shared" si="128"/>
        <v xml:space="preserve"> </v>
      </c>
      <c r="W279" s="103"/>
      <c r="X279" s="457" t="str">
        <f t="shared" si="129"/>
        <v xml:space="preserve"> </v>
      </c>
    </row>
    <row r="280" spans="2:24" s="256" customFormat="1" x14ac:dyDescent="0.2">
      <c r="B280" s="390">
        <v>168</v>
      </c>
      <c r="C280" s="363"/>
      <c r="D280" s="376"/>
      <c r="E280" s="376"/>
      <c r="F280" s="376"/>
      <c r="G280" s="376"/>
      <c r="H280" s="376">
        <v>0</v>
      </c>
      <c r="I280" s="376">
        <v>0</v>
      </c>
      <c r="J280" s="376">
        <v>0</v>
      </c>
      <c r="K280" s="346">
        <f t="shared" si="124"/>
        <v>0</v>
      </c>
      <c r="L280" s="503">
        <f t="shared" si="131"/>
        <v>0</v>
      </c>
      <c r="M280" s="376"/>
      <c r="N280" s="364" t="str">
        <f t="shared" si="125"/>
        <v/>
      </c>
      <c r="O280" s="433">
        <f t="shared" si="126"/>
        <v>0</v>
      </c>
      <c r="P280" s="365" t="str">
        <f t="shared" si="130"/>
        <v/>
      </c>
      <c r="Q280" s="274"/>
      <c r="R280" s="456"/>
      <c r="S280" s="103" t="str">
        <f t="shared" si="127"/>
        <v xml:space="preserve"> </v>
      </c>
      <c r="T280" s="103"/>
      <c r="U280" s="103"/>
      <c r="V280" s="103" t="str">
        <f t="shared" si="128"/>
        <v xml:space="preserve"> </v>
      </c>
      <c r="W280" s="103"/>
      <c r="X280" s="457" t="str">
        <f t="shared" si="129"/>
        <v xml:space="preserve"> </v>
      </c>
    </row>
    <row r="281" spans="2:24" s="256" customFormat="1" x14ac:dyDescent="0.2">
      <c r="B281" s="390">
        <v>169</v>
      </c>
      <c r="C281" s="363"/>
      <c r="D281" s="376">
        <v>0</v>
      </c>
      <c r="E281" s="376">
        <v>0</v>
      </c>
      <c r="F281" s="376">
        <v>0</v>
      </c>
      <c r="G281" s="376">
        <v>0</v>
      </c>
      <c r="H281" s="376">
        <v>0</v>
      </c>
      <c r="I281" s="376">
        <v>0</v>
      </c>
      <c r="J281" s="376">
        <v>0</v>
      </c>
      <c r="K281" s="346">
        <f t="shared" si="124"/>
        <v>0</v>
      </c>
      <c r="L281" s="503">
        <f t="shared" si="131"/>
        <v>0</v>
      </c>
      <c r="M281" s="376"/>
      <c r="N281" s="364" t="str">
        <f t="shared" si="125"/>
        <v/>
      </c>
      <c r="O281" s="433">
        <f t="shared" si="126"/>
        <v>0</v>
      </c>
      <c r="P281" s="365" t="str">
        <f t="shared" si="130"/>
        <v/>
      </c>
      <c r="Q281" s="274"/>
      <c r="R281" s="456" t="s">
        <v>97</v>
      </c>
      <c r="S281" s="103">
        <f t="shared" si="127"/>
        <v>0</v>
      </c>
      <c r="T281" s="103"/>
      <c r="U281" s="103"/>
      <c r="V281" s="103" t="str">
        <f t="shared" si="128"/>
        <v xml:space="preserve"> </v>
      </c>
      <c r="W281" s="103"/>
      <c r="X281" s="457" t="str">
        <f t="shared" si="129"/>
        <v xml:space="preserve"> </v>
      </c>
    </row>
    <row r="282" spans="2:24" s="256" customFormat="1" x14ac:dyDescent="0.2">
      <c r="B282" s="392"/>
      <c r="C282" s="361" t="s">
        <v>265</v>
      </c>
      <c r="D282" s="381"/>
      <c r="E282" s="382"/>
      <c r="F282" s="383"/>
      <c r="G282" s="384"/>
      <c r="H282" s="384"/>
      <c r="I282" s="384"/>
      <c r="J282" s="385"/>
      <c r="K282" s="364">
        <f>(SUBTOTAL(9,K275:K281))</f>
        <v>0</v>
      </c>
      <c r="L282" s="386"/>
      <c r="M282" s="387"/>
      <c r="N282" s="364">
        <f>(SUBTOTAL(9,N275:N281))</f>
        <v>0</v>
      </c>
      <c r="O282" s="387"/>
      <c r="P282" s="414"/>
      <c r="Q282" s="274"/>
      <c r="R282" s="456"/>
      <c r="S282" s="287">
        <f>(SUBTOTAL(9,S275:S281))</f>
        <v>0</v>
      </c>
      <c r="T282" s="103"/>
      <c r="U282" s="103"/>
      <c r="V282" s="287">
        <f>(SUBTOTAL(9,V275:V281))</f>
        <v>0</v>
      </c>
      <c r="W282" s="103"/>
      <c r="X282" s="460">
        <f>(SUBTOTAL(9,X275:X281))</f>
        <v>0</v>
      </c>
    </row>
    <row r="283" spans="2:24" s="256" customFormat="1" x14ac:dyDescent="0.2">
      <c r="B283" s="392"/>
      <c r="C283" s="361" t="s">
        <v>266</v>
      </c>
      <c r="D283" s="346">
        <f>SUMPRODUCT(I275:I281,J275:J281)</f>
        <v>0</v>
      </c>
      <c r="E283" s="346"/>
      <c r="F283" s="565" t="s">
        <v>103</v>
      </c>
      <c r="G283" s="566"/>
      <c r="H283" s="567"/>
      <c r="I283" s="346">
        <f>SUMPRODUCT(I275:I281,J275:J281) + SUMPRODUCT(I275:I281,J275:J281,L275:L281) + SUMPRODUCT(I275:I281,J275:J281,M275:M281)</f>
        <v>0</v>
      </c>
      <c r="J283" s="346"/>
      <c r="K283" s="415"/>
      <c r="L283" s="282"/>
      <c r="M283" s="288"/>
      <c r="N283" s="288"/>
      <c r="O283" s="288"/>
      <c r="P283" s="416"/>
      <c r="Q283" s="274"/>
      <c r="R283" s="456"/>
      <c r="S283" s="145"/>
      <c r="T283" s="103"/>
      <c r="U283" s="103"/>
      <c r="V283" s="145"/>
      <c r="W283" s="103"/>
      <c r="X283" s="461"/>
    </row>
    <row r="284" spans="2:24" s="256" customFormat="1" x14ac:dyDescent="0.2">
      <c r="B284" s="392"/>
      <c r="C284" s="361" t="s">
        <v>267</v>
      </c>
      <c r="D284" s="346">
        <f>SUMPRODUCT(K275:K281,L275:L281)</f>
        <v>0</v>
      </c>
      <c r="E284" s="346"/>
      <c r="F284" s="290"/>
      <c r="G284" s="291"/>
      <c r="H284" s="291"/>
      <c r="I284" s="291"/>
      <c r="J284" s="291"/>
      <c r="K284" s="288"/>
      <c r="L284" s="282"/>
      <c r="M284" s="288"/>
      <c r="N284" s="417"/>
      <c r="O284" s="288"/>
      <c r="P284" s="416"/>
      <c r="Q284" s="274"/>
      <c r="R284" s="456"/>
      <c r="S284" s="145"/>
      <c r="T284" s="103"/>
      <c r="U284" s="103"/>
      <c r="V284" s="145"/>
      <c r="W284" s="103"/>
      <c r="X284" s="461"/>
    </row>
    <row r="285" spans="2:24" s="256" customFormat="1" x14ac:dyDescent="0.25">
      <c r="B285" s="350" t="s">
        <v>33</v>
      </c>
      <c r="C285" s="361" t="s">
        <v>268</v>
      </c>
      <c r="D285" s="381"/>
      <c r="E285" s="382"/>
      <c r="F285" s="383"/>
      <c r="G285" s="384"/>
      <c r="H285" s="384"/>
      <c r="I285" s="384"/>
      <c r="J285" s="385"/>
      <c r="K285" s="364">
        <f>K248+K258+K271+K282</f>
        <v>0</v>
      </c>
      <c r="L285" s="386"/>
      <c r="M285" s="387"/>
      <c r="N285" s="364">
        <f>N248+N258+N271+N282</f>
        <v>0</v>
      </c>
      <c r="O285" s="387"/>
      <c r="P285" s="414"/>
      <c r="Q285" s="274"/>
      <c r="R285" s="456"/>
      <c r="S285" s="287">
        <f>+SUM(S282+S271+S258+S248)</f>
        <v>0</v>
      </c>
      <c r="T285" s="103"/>
      <c r="U285" s="103"/>
      <c r="V285" s="287">
        <f>+SUM(V282+V271+V258+V248)</f>
        <v>0</v>
      </c>
      <c r="W285" s="103"/>
      <c r="X285" s="460">
        <f>+SUM(X282+X271+X258+X248)</f>
        <v>0</v>
      </c>
    </row>
    <row r="286" spans="2:24" s="256" customFormat="1" x14ac:dyDescent="0.2">
      <c r="B286" s="362"/>
      <c r="C286" s="361" t="s">
        <v>269</v>
      </c>
      <c r="D286" s="346">
        <f>D249+D259+D272+D283</f>
        <v>0</v>
      </c>
      <c r="E286" s="346"/>
      <c r="F286" s="565" t="s">
        <v>103</v>
      </c>
      <c r="G286" s="566"/>
      <c r="H286" s="567"/>
      <c r="I286" s="346">
        <f>I249+I259+I272+I283</f>
        <v>0</v>
      </c>
      <c r="J286" s="346"/>
      <c r="K286" s="415"/>
      <c r="L286" s="282"/>
      <c r="M286" s="288"/>
      <c r="N286" s="288"/>
      <c r="O286" s="288"/>
      <c r="P286" s="416"/>
      <c r="Q286" s="274"/>
      <c r="R286" s="456"/>
      <c r="S286" s="145"/>
      <c r="T286" s="103"/>
      <c r="U286" s="103"/>
      <c r="V286" s="145"/>
      <c r="W286" s="103"/>
      <c r="X286" s="461"/>
    </row>
    <row r="287" spans="2:24" s="256" customFormat="1" x14ac:dyDescent="0.2">
      <c r="B287" s="362"/>
      <c r="C287" s="361" t="s">
        <v>270</v>
      </c>
      <c r="D287" s="346">
        <f>D250+D260+D273+D284</f>
        <v>0</v>
      </c>
      <c r="E287" s="346"/>
      <c r="F287" s="290"/>
      <c r="G287" s="291"/>
      <c r="H287" s="291"/>
      <c r="I287" s="291"/>
      <c r="J287" s="291"/>
      <c r="K287" s="288"/>
      <c r="L287" s="282"/>
      <c r="M287" s="288"/>
      <c r="N287" s="417"/>
      <c r="O287" s="288"/>
      <c r="P287" s="416"/>
      <c r="Q287" s="274"/>
      <c r="R287" s="456"/>
      <c r="S287" s="145"/>
      <c r="T287" s="103"/>
      <c r="U287" s="103"/>
      <c r="V287" s="145"/>
      <c r="W287" s="103"/>
      <c r="X287" s="461"/>
    </row>
    <row r="288" spans="2:24" s="256" customFormat="1" x14ac:dyDescent="0.2">
      <c r="B288" s="392"/>
      <c r="C288" s="284"/>
      <c r="D288" s="279"/>
      <c r="E288" s="279"/>
      <c r="F288" s="296"/>
      <c r="G288" s="280"/>
      <c r="H288" s="280"/>
      <c r="I288" s="280"/>
      <c r="J288" s="280"/>
      <c r="K288" s="288"/>
      <c r="L288" s="288"/>
      <c r="M288" s="288"/>
      <c r="N288" s="288"/>
      <c r="O288" s="427"/>
      <c r="P288" s="423"/>
      <c r="Q288" s="274"/>
      <c r="R288" s="456"/>
      <c r="S288" s="145"/>
      <c r="T288" s="103"/>
      <c r="U288" s="103"/>
      <c r="V288" s="145"/>
      <c r="W288" s="103"/>
      <c r="X288" s="461"/>
    </row>
    <row r="289" spans="2:24" s="256" customFormat="1" ht="26.25" x14ac:dyDescent="0.2">
      <c r="B289" s="573" t="s">
        <v>271</v>
      </c>
      <c r="C289" s="574"/>
      <c r="D289" s="574"/>
      <c r="E289" s="574"/>
      <c r="F289" s="574"/>
      <c r="G289" s="574"/>
      <c r="H289" s="574"/>
      <c r="I289" s="574"/>
      <c r="J289" s="574"/>
      <c r="K289" s="574"/>
      <c r="L289" s="574"/>
      <c r="M289" s="574"/>
      <c r="N289" s="574"/>
      <c r="O289" s="574"/>
      <c r="P289" s="575"/>
      <c r="Q289" s="274"/>
      <c r="R289" s="456"/>
      <c r="S289" s="103"/>
      <c r="T289" s="103"/>
      <c r="U289" s="103"/>
      <c r="V289" s="103" t="str">
        <f>IF(U289="x",N289," ")</f>
        <v xml:space="preserve"> </v>
      </c>
      <c r="W289" s="103"/>
      <c r="X289" s="457" t="str">
        <f>IF(W289="x",P289," ")</f>
        <v xml:space="preserve"> </v>
      </c>
    </row>
    <row r="290" spans="2:24" s="256" customFormat="1" ht="26.25" x14ac:dyDescent="0.2">
      <c r="B290" s="570" t="s">
        <v>272</v>
      </c>
      <c r="C290" s="571"/>
      <c r="D290" s="571"/>
      <c r="E290" s="571"/>
      <c r="F290" s="571"/>
      <c r="G290" s="571"/>
      <c r="H290" s="571"/>
      <c r="I290" s="571"/>
      <c r="J290" s="571"/>
      <c r="K290" s="571"/>
      <c r="L290" s="571"/>
      <c r="M290" s="571"/>
      <c r="N290" s="571"/>
      <c r="O290" s="571"/>
      <c r="P290" s="572"/>
      <c r="Q290" s="274"/>
      <c r="R290" s="456"/>
      <c r="S290" s="103"/>
      <c r="T290" s="103"/>
      <c r="U290" s="103"/>
      <c r="V290" s="103"/>
      <c r="W290" s="103"/>
      <c r="X290" s="457"/>
    </row>
    <row r="291" spans="2:24" s="256" customFormat="1" x14ac:dyDescent="0.2">
      <c r="B291" s="390">
        <v>170</v>
      </c>
      <c r="C291" s="324" t="s">
        <v>273</v>
      </c>
      <c r="D291" s="506"/>
      <c r="E291" s="506"/>
      <c r="F291" s="506"/>
      <c r="G291" s="507"/>
      <c r="H291" s="376"/>
      <c r="I291" s="376">
        <v>0</v>
      </c>
      <c r="J291" s="376">
        <v>0</v>
      </c>
      <c r="K291" s="346">
        <f t="shared" ref="K291:K304" si="132">(D291*F291*G291)+(I291*J291)</f>
        <v>0</v>
      </c>
      <c r="L291" s="503"/>
      <c r="M291" s="376"/>
      <c r="N291" s="364" t="str">
        <f t="shared" ref="N291:N304" si="133">IF($K291&lt;=0,"",$K291+($K291*$L291)+($K291*$M291))</f>
        <v/>
      </c>
      <c r="O291" s="433">
        <f t="shared" ref="O291:O304" si="134">G291*(1+M291+L291)</f>
        <v>0</v>
      </c>
      <c r="P291" s="365" t="str">
        <f>IF($O291&lt;=0,"",$O291*$P$2)</f>
        <v/>
      </c>
      <c r="Q291" s="274"/>
      <c r="R291" s="456" t="s">
        <v>97</v>
      </c>
      <c r="S291" s="103">
        <f t="shared" ref="S291:S304" si="135">IF(R291="x",$G291," ")</f>
        <v>0</v>
      </c>
      <c r="T291" s="103"/>
      <c r="U291" s="103"/>
      <c r="V291" s="103" t="str">
        <f t="shared" ref="V291:V304" si="136">IF(U291="x",$K291," ")</f>
        <v xml:space="preserve"> </v>
      </c>
      <c r="W291" s="103"/>
      <c r="X291" s="457" t="str">
        <f t="shared" ref="X291:X304" si="137">IF(W291="x",$K291," ")</f>
        <v xml:space="preserve"> </v>
      </c>
    </row>
    <row r="292" spans="2:24" s="256" customFormat="1" x14ac:dyDescent="0.2">
      <c r="B292" s="390">
        <v>171</v>
      </c>
      <c r="C292" s="324" t="s">
        <v>750</v>
      </c>
      <c r="D292" s="506"/>
      <c r="E292" s="506"/>
      <c r="F292" s="506"/>
      <c r="G292" s="507"/>
      <c r="H292" s="376"/>
      <c r="I292" s="376">
        <v>0</v>
      </c>
      <c r="J292" s="376">
        <v>0</v>
      </c>
      <c r="K292" s="346">
        <f t="shared" si="132"/>
        <v>0</v>
      </c>
      <c r="L292" s="503"/>
      <c r="M292" s="376"/>
      <c r="N292" s="364" t="str">
        <f t="shared" si="133"/>
        <v/>
      </c>
      <c r="O292" s="433">
        <f t="shared" si="134"/>
        <v>0</v>
      </c>
      <c r="P292" s="365" t="str">
        <f t="shared" ref="P292:P304" si="138">IF($O292&lt;=0,"",$O292*$P$2)</f>
        <v/>
      </c>
      <c r="Q292" s="274"/>
      <c r="R292" s="456" t="s">
        <v>97</v>
      </c>
      <c r="S292" s="103">
        <f t="shared" si="135"/>
        <v>0</v>
      </c>
      <c r="T292" s="103"/>
      <c r="U292" s="103"/>
      <c r="V292" s="103" t="str">
        <f t="shared" si="136"/>
        <v xml:space="preserve"> </v>
      </c>
      <c r="W292" s="103"/>
      <c r="X292" s="457" t="str">
        <f t="shared" si="137"/>
        <v xml:space="preserve"> </v>
      </c>
    </row>
    <row r="293" spans="2:24" s="256" customFormat="1" x14ac:dyDescent="0.2">
      <c r="B293" s="390">
        <v>172</v>
      </c>
      <c r="C293" s="324" t="s">
        <v>274</v>
      </c>
      <c r="D293" s="506"/>
      <c r="E293" s="506"/>
      <c r="F293" s="506"/>
      <c r="G293" s="507"/>
      <c r="H293" s="376"/>
      <c r="I293" s="376">
        <v>0</v>
      </c>
      <c r="J293" s="376">
        <v>0</v>
      </c>
      <c r="K293" s="346">
        <f t="shared" si="132"/>
        <v>0</v>
      </c>
      <c r="L293" s="503"/>
      <c r="M293" s="376"/>
      <c r="N293" s="364" t="str">
        <f t="shared" si="133"/>
        <v/>
      </c>
      <c r="O293" s="433">
        <f t="shared" si="134"/>
        <v>0</v>
      </c>
      <c r="P293" s="365" t="str">
        <f t="shared" si="138"/>
        <v/>
      </c>
      <c r="Q293" s="274"/>
      <c r="R293" s="456" t="s">
        <v>97</v>
      </c>
      <c r="S293" s="103">
        <f t="shared" si="135"/>
        <v>0</v>
      </c>
      <c r="T293" s="103"/>
      <c r="U293" s="103"/>
      <c r="V293" s="103" t="str">
        <f t="shared" si="136"/>
        <v xml:space="preserve"> </v>
      </c>
      <c r="W293" s="103"/>
      <c r="X293" s="457" t="str">
        <f t="shared" si="137"/>
        <v xml:space="preserve"> </v>
      </c>
    </row>
    <row r="294" spans="2:24" s="256" customFormat="1" x14ac:dyDescent="0.2">
      <c r="B294" s="390">
        <v>173</v>
      </c>
      <c r="C294" s="324" t="s">
        <v>275</v>
      </c>
      <c r="D294" s="506"/>
      <c r="E294" s="506"/>
      <c r="F294" s="506"/>
      <c r="G294" s="507"/>
      <c r="H294" s="376"/>
      <c r="I294" s="376">
        <v>0</v>
      </c>
      <c r="J294" s="376">
        <v>0</v>
      </c>
      <c r="K294" s="346">
        <f t="shared" si="132"/>
        <v>0</v>
      </c>
      <c r="L294" s="503"/>
      <c r="M294" s="376"/>
      <c r="N294" s="364" t="str">
        <f t="shared" si="133"/>
        <v/>
      </c>
      <c r="O294" s="433">
        <f t="shared" si="134"/>
        <v>0</v>
      </c>
      <c r="P294" s="365" t="str">
        <f t="shared" si="138"/>
        <v/>
      </c>
      <c r="Q294" s="274"/>
      <c r="R294" s="456" t="s">
        <v>97</v>
      </c>
      <c r="S294" s="103">
        <f t="shared" si="135"/>
        <v>0</v>
      </c>
      <c r="T294" s="103"/>
      <c r="U294" s="103"/>
      <c r="V294" s="103" t="str">
        <f t="shared" si="136"/>
        <v xml:space="preserve"> </v>
      </c>
      <c r="W294" s="103"/>
      <c r="X294" s="457" t="str">
        <f t="shared" si="137"/>
        <v xml:space="preserve"> </v>
      </c>
    </row>
    <row r="295" spans="2:24" s="256" customFormat="1" x14ac:dyDescent="0.2">
      <c r="B295" s="390">
        <v>174</v>
      </c>
      <c r="C295" s="324" t="s">
        <v>276</v>
      </c>
      <c r="D295" s="506"/>
      <c r="E295" s="506"/>
      <c r="F295" s="506"/>
      <c r="G295" s="507"/>
      <c r="H295" s="376"/>
      <c r="I295" s="376">
        <v>0</v>
      </c>
      <c r="J295" s="376">
        <v>0</v>
      </c>
      <c r="K295" s="346">
        <f t="shared" si="132"/>
        <v>0</v>
      </c>
      <c r="L295" s="503"/>
      <c r="M295" s="376"/>
      <c r="N295" s="364" t="str">
        <f t="shared" si="133"/>
        <v/>
      </c>
      <c r="O295" s="433">
        <f t="shared" si="134"/>
        <v>0</v>
      </c>
      <c r="P295" s="365" t="str">
        <f t="shared" si="138"/>
        <v/>
      </c>
      <c r="Q295" s="274"/>
      <c r="R295" s="456" t="s">
        <v>97</v>
      </c>
      <c r="S295" s="103">
        <f t="shared" si="135"/>
        <v>0</v>
      </c>
      <c r="T295" s="103"/>
      <c r="U295" s="103"/>
      <c r="V295" s="103" t="str">
        <f t="shared" si="136"/>
        <v xml:space="preserve"> </v>
      </c>
      <c r="W295" s="103"/>
      <c r="X295" s="457" t="str">
        <f t="shared" si="137"/>
        <v xml:space="preserve"> </v>
      </c>
    </row>
    <row r="296" spans="2:24" s="256" customFormat="1" x14ac:dyDescent="0.2">
      <c r="B296" s="390">
        <v>175</v>
      </c>
      <c r="C296" s="324" t="s">
        <v>277</v>
      </c>
      <c r="D296" s="376"/>
      <c r="E296" s="376"/>
      <c r="F296" s="376"/>
      <c r="G296" s="376"/>
      <c r="H296" s="376"/>
      <c r="I296" s="376">
        <v>0</v>
      </c>
      <c r="J296" s="376">
        <v>0</v>
      </c>
      <c r="K296" s="346">
        <f t="shared" si="132"/>
        <v>0</v>
      </c>
      <c r="L296" s="503"/>
      <c r="M296" s="376"/>
      <c r="N296" s="364" t="str">
        <f t="shared" si="133"/>
        <v/>
      </c>
      <c r="O296" s="433">
        <f t="shared" si="134"/>
        <v>0</v>
      </c>
      <c r="P296" s="365" t="str">
        <f t="shared" si="138"/>
        <v/>
      </c>
      <c r="Q296" s="274"/>
      <c r="R296" s="456" t="s">
        <v>97</v>
      </c>
      <c r="S296" s="103">
        <f t="shared" si="135"/>
        <v>0</v>
      </c>
      <c r="T296" s="103"/>
      <c r="U296" s="103"/>
      <c r="V296" s="103" t="str">
        <f t="shared" si="136"/>
        <v xml:space="preserve"> </v>
      </c>
      <c r="W296" s="103"/>
      <c r="X296" s="457" t="str">
        <f t="shared" si="137"/>
        <v xml:space="preserve"> </v>
      </c>
    </row>
    <row r="297" spans="2:24" s="256" customFormat="1" x14ac:dyDescent="0.2">
      <c r="B297" s="390">
        <v>176</v>
      </c>
      <c r="C297" s="324" t="s">
        <v>278</v>
      </c>
      <c r="D297" s="376"/>
      <c r="E297" s="376"/>
      <c r="F297" s="376"/>
      <c r="G297" s="376"/>
      <c r="H297" s="376"/>
      <c r="I297" s="376">
        <v>0</v>
      </c>
      <c r="J297" s="376">
        <v>0</v>
      </c>
      <c r="K297" s="346">
        <f t="shared" si="132"/>
        <v>0</v>
      </c>
      <c r="L297" s="503">
        <f t="shared" ref="L292:L304" si="139">$L$24</f>
        <v>0</v>
      </c>
      <c r="M297" s="376"/>
      <c r="N297" s="364" t="str">
        <f t="shared" si="133"/>
        <v/>
      </c>
      <c r="O297" s="433">
        <f t="shared" si="134"/>
        <v>0</v>
      </c>
      <c r="P297" s="365" t="str">
        <f t="shared" si="138"/>
        <v/>
      </c>
      <c r="Q297" s="274"/>
      <c r="R297" s="456" t="s">
        <v>97</v>
      </c>
      <c r="S297" s="103">
        <f t="shared" si="135"/>
        <v>0</v>
      </c>
      <c r="T297" s="103"/>
      <c r="U297" s="103"/>
      <c r="V297" s="103" t="str">
        <f t="shared" si="136"/>
        <v xml:space="preserve"> </v>
      </c>
      <c r="W297" s="103"/>
      <c r="X297" s="457" t="str">
        <f t="shared" si="137"/>
        <v xml:space="preserve"> </v>
      </c>
    </row>
    <row r="298" spans="2:24" s="256" customFormat="1" x14ac:dyDescent="0.2">
      <c r="B298" s="390">
        <v>177</v>
      </c>
      <c r="C298" s="324" t="s">
        <v>279</v>
      </c>
      <c r="D298" s="376"/>
      <c r="E298" s="376"/>
      <c r="F298" s="376"/>
      <c r="G298" s="376"/>
      <c r="H298" s="376"/>
      <c r="I298" s="376">
        <v>0</v>
      </c>
      <c r="J298" s="376">
        <v>0</v>
      </c>
      <c r="K298" s="346">
        <f t="shared" si="132"/>
        <v>0</v>
      </c>
      <c r="L298" s="503">
        <f t="shared" si="139"/>
        <v>0</v>
      </c>
      <c r="M298" s="376"/>
      <c r="N298" s="364" t="str">
        <f t="shared" si="133"/>
        <v/>
      </c>
      <c r="O298" s="433">
        <f t="shared" si="134"/>
        <v>0</v>
      </c>
      <c r="P298" s="365" t="str">
        <f t="shared" si="138"/>
        <v/>
      </c>
      <c r="Q298" s="274"/>
      <c r="R298" s="456" t="s">
        <v>97</v>
      </c>
      <c r="S298" s="103">
        <f t="shared" si="135"/>
        <v>0</v>
      </c>
      <c r="T298" s="103"/>
      <c r="U298" s="103"/>
      <c r="V298" s="103" t="str">
        <f t="shared" si="136"/>
        <v xml:space="preserve"> </v>
      </c>
      <c r="W298" s="103"/>
      <c r="X298" s="457" t="str">
        <f t="shared" si="137"/>
        <v xml:space="preserve"> </v>
      </c>
    </row>
    <row r="299" spans="2:24" s="256" customFormat="1" x14ac:dyDescent="0.2">
      <c r="B299" s="390">
        <v>178</v>
      </c>
      <c r="C299" s="324" t="s">
        <v>280</v>
      </c>
      <c r="D299" s="376">
        <v>0</v>
      </c>
      <c r="E299" s="376">
        <v>0</v>
      </c>
      <c r="F299" s="376">
        <v>0</v>
      </c>
      <c r="G299" s="376">
        <v>0</v>
      </c>
      <c r="H299" s="376">
        <v>0</v>
      </c>
      <c r="I299" s="376">
        <v>0</v>
      </c>
      <c r="J299" s="376">
        <v>0</v>
      </c>
      <c r="K299" s="346">
        <f t="shared" si="132"/>
        <v>0</v>
      </c>
      <c r="L299" s="503">
        <f t="shared" si="139"/>
        <v>0</v>
      </c>
      <c r="M299" s="376"/>
      <c r="N299" s="364" t="str">
        <f t="shared" si="133"/>
        <v/>
      </c>
      <c r="O299" s="433">
        <f t="shared" si="134"/>
        <v>0</v>
      </c>
      <c r="P299" s="365" t="str">
        <f t="shared" si="138"/>
        <v/>
      </c>
      <c r="Q299" s="274"/>
      <c r="R299" s="456" t="s">
        <v>97</v>
      </c>
      <c r="S299" s="103">
        <f t="shared" si="135"/>
        <v>0</v>
      </c>
      <c r="T299" s="103"/>
      <c r="U299" s="103"/>
      <c r="V299" s="103" t="str">
        <f t="shared" si="136"/>
        <v xml:space="preserve"> </v>
      </c>
      <c r="W299" s="103"/>
      <c r="X299" s="457" t="str">
        <f t="shared" si="137"/>
        <v xml:space="preserve"> </v>
      </c>
    </row>
    <row r="300" spans="2:24" s="256" customFormat="1" x14ac:dyDescent="0.2">
      <c r="B300" s="390">
        <v>179</v>
      </c>
      <c r="C300" s="324" t="s">
        <v>281</v>
      </c>
      <c r="D300" s="376">
        <v>0</v>
      </c>
      <c r="E300" s="376">
        <v>0</v>
      </c>
      <c r="F300" s="376">
        <v>0</v>
      </c>
      <c r="G300" s="376">
        <v>0</v>
      </c>
      <c r="H300" s="376">
        <v>0</v>
      </c>
      <c r="I300" s="376">
        <v>0</v>
      </c>
      <c r="J300" s="376">
        <v>0</v>
      </c>
      <c r="K300" s="346">
        <f t="shared" si="132"/>
        <v>0</v>
      </c>
      <c r="L300" s="503">
        <f t="shared" si="139"/>
        <v>0</v>
      </c>
      <c r="M300" s="376"/>
      <c r="N300" s="364" t="str">
        <f t="shared" si="133"/>
        <v/>
      </c>
      <c r="O300" s="433">
        <f t="shared" si="134"/>
        <v>0</v>
      </c>
      <c r="P300" s="365" t="str">
        <f t="shared" si="138"/>
        <v/>
      </c>
      <c r="Q300" s="274"/>
      <c r="R300" s="456" t="s">
        <v>97</v>
      </c>
      <c r="S300" s="103">
        <f t="shared" si="135"/>
        <v>0</v>
      </c>
      <c r="T300" s="103"/>
      <c r="U300" s="103"/>
      <c r="V300" s="103" t="str">
        <f t="shared" si="136"/>
        <v xml:space="preserve"> </v>
      </c>
      <c r="W300" s="103"/>
      <c r="X300" s="457" t="str">
        <f t="shared" si="137"/>
        <v xml:space="preserve"> </v>
      </c>
    </row>
    <row r="301" spans="2:24" s="256" customFormat="1" x14ac:dyDescent="0.2">
      <c r="B301" s="390">
        <v>180</v>
      </c>
      <c r="C301" s="324" t="s">
        <v>282</v>
      </c>
      <c r="D301" s="376">
        <v>0</v>
      </c>
      <c r="E301" s="376">
        <v>0</v>
      </c>
      <c r="F301" s="376">
        <v>0</v>
      </c>
      <c r="G301" s="376">
        <v>0</v>
      </c>
      <c r="H301" s="376">
        <v>0</v>
      </c>
      <c r="I301" s="376">
        <v>0</v>
      </c>
      <c r="J301" s="376">
        <v>0</v>
      </c>
      <c r="K301" s="346">
        <f t="shared" si="132"/>
        <v>0</v>
      </c>
      <c r="L301" s="503">
        <f t="shared" si="139"/>
        <v>0</v>
      </c>
      <c r="M301" s="376"/>
      <c r="N301" s="364" t="str">
        <f t="shared" si="133"/>
        <v/>
      </c>
      <c r="O301" s="433">
        <f t="shared" si="134"/>
        <v>0</v>
      </c>
      <c r="P301" s="365" t="str">
        <f t="shared" si="138"/>
        <v/>
      </c>
      <c r="Q301" s="274"/>
      <c r="R301" s="456" t="s">
        <v>97</v>
      </c>
      <c r="S301" s="103">
        <f t="shared" si="135"/>
        <v>0</v>
      </c>
      <c r="T301" s="103"/>
      <c r="U301" s="103"/>
      <c r="V301" s="103" t="str">
        <f t="shared" si="136"/>
        <v xml:space="preserve"> </v>
      </c>
      <c r="W301" s="103"/>
      <c r="X301" s="457" t="str">
        <f t="shared" si="137"/>
        <v xml:space="preserve"> </v>
      </c>
    </row>
    <row r="302" spans="2:24" s="256" customFormat="1" x14ac:dyDescent="0.2">
      <c r="B302" s="390">
        <v>181</v>
      </c>
      <c r="C302" s="363"/>
      <c r="D302" s="376">
        <v>0</v>
      </c>
      <c r="E302" s="376">
        <v>0</v>
      </c>
      <c r="F302" s="376">
        <v>0</v>
      </c>
      <c r="G302" s="376">
        <v>0</v>
      </c>
      <c r="H302" s="376">
        <v>0</v>
      </c>
      <c r="I302" s="376">
        <v>0</v>
      </c>
      <c r="J302" s="376">
        <v>0</v>
      </c>
      <c r="K302" s="346">
        <f t="shared" si="132"/>
        <v>0</v>
      </c>
      <c r="L302" s="503">
        <f t="shared" si="139"/>
        <v>0</v>
      </c>
      <c r="M302" s="376"/>
      <c r="N302" s="364" t="str">
        <f t="shared" si="133"/>
        <v/>
      </c>
      <c r="O302" s="433">
        <f t="shared" si="134"/>
        <v>0</v>
      </c>
      <c r="P302" s="365" t="str">
        <f t="shared" si="138"/>
        <v/>
      </c>
      <c r="Q302" s="274"/>
      <c r="R302" s="456"/>
      <c r="S302" s="103" t="str">
        <f t="shared" si="135"/>
        <v xml:space="preserve"> </v>
      </c>
      <c r="T302" s="103"/>
      <c r="U302" s="103"/>
      <c r="V302" s="103" t="str">
        <f t="shared" si="136"/>
        <v xml:space="preserve"> </v>
      </c>
      <c r="W302" s="103"/>
      <c r="X302" s="457" t="str">
        <f t="shared" si="137"/>
        <v xml:space="preserve"> </v>
      </c>
    </row>
    <row r="303" spans="2:24" s="256" customFormat="1" x14ac:dyDescent="0.2">
      <c r="B303" s="390">
        <v>182</v>
      </c>
      <c r="C303" s="363"/>
      <c r="D303" s="376">
        <v>0</v>
      </c>
      <c r="E303" s="376">
        <v>0</v>
      </c>
      <c r="F303" s="376">
        <v>0</v>
      </c>
      <c r="G303" s="376">
        <v>0</v>
      </c>
      <c r="H303" s="376">
        <v>0</v>
      </c>
      <c r="I303" s="376">
        <v>0</v>
      </c>
      <c r="J303" s="376">
        <v>0</v>
      </c>
      <c r="K303" s="346">
        <f t="shared" si="132"/>
        <v>0</v>
      </c>
      <c r="L303" s="503">
        <f t="shared" si="139"/>
        <v>0</v>
      </c>
      <c r="M303" s="376"/>
      <c r="N303" s="364" t="str">
        <f t="shared" si="133"/>
        <v/>
      </c>
      <c r="O303" s="433">
        <f t="shared" si="134"/>
        <v>0</v>
      </c>
      <c r="P303" s="365" t="str">
        <f t="shared" si="138"/>
        <v/>
      </c>
      <c r="Q303" s="274"/>
      <c r="R303" s="456"/>
      <c r="S303" s="103" t="str">
        <f t="shared" si="135"/>
        <v xml:space="preserve"> </v>
      </c>
      <c r="T303" s="103"/>
      <c r="U303" s="103"/>
      <c r="V303" s="103" t="str">
        <f t="shared" si="136"/>
        <v xml:space="preserve"> </v>
      </c>
      <c r="W303" s="103"/>
      <c r="X303" s="457" t="str">
        <f t="shared" si="137"/>
        <v xml:space="preserve"> </v>
      </c>
    </row>
    <row r="304" spans="2:24" s="256" customFormat="1" x14ac:dyDescent="0.2">
      <c r="B304" s="390">
        <v>183</v>
      </c>
      <c r="C304" s="363"/>
      <c r="D304" s="376">
        <v>0</v>
      </c>
      <c r="E304" s="376">
        <v>0</v>
      </c>
      <c r="F304" s="376">
        <v>0</v>
      </c>
      <c r="G304" s="376">
        <v>0</v>
      </c>
      <c r="H304" s="376">
        <v>0</v>
      </c>
      <c r="I304" s="376">
        <v>0</v>
      </c>
      <c r="J304" s="376">
        <v>0</v>
      </c>
      <c r="K304" s="346">
        <f t="shared" si="132"/>
        <v>0</v>
      </c>
      <c r="L304" s="503">
        <f t="shared" si="139"/>
        <v>0</v>
      </c>
      <c r="M304" s="376"/>
      <c r="N304" s="364" t="str">
        <f t="shared" si="133"/>
        <v/>
      </c>
      <c r="O304" s="433">
        <f t="shared" si="134"/>
        <v>0</v>
      </c>
      <c r="P304" s="365" t="str">
        <f t="shared" si="138"/>
        <v/>
      </c>
      <c r="Q304" s="274"/>
      <c r="R304" s="456" t="s">
        <v>97</v>
      </c>
      <c r="S304" s="103">
        <f t="shared" si="135"/>
        <v>0</v>
      </c>
      <c r="T304" s="103"/>
      <c r="U304" s="103"/>
      <c r="V304" s="103" t="str">
        <f t="shared" si="136"/>
        <v xml:space="preserve"> </v>
      </c>
      <c r="W304" s="103"/>
      <c r="X304" s="457" t="str">
        <f t="shared" si="137"/>
        <v xml:space="preserve"> </v>
      </c>
    </row>
    <row r="305" spans="2:24" s="256" customFormat="1" x14ac:dyDescent="0.2">
      <c r="B305" s="392"/>
      <c r="C305" s="361" t="s">
        <v>283</v>
      </c>
      <c r="D305" s="381"/>
      <c r="E305" s="382"/>
      <c r="F305" s="383"/>
      <c r="G305" s="384"/>
      <c r="H305" s="384"/>
      <c r="I305" s="384"/>
      <c r="J305" s="385"/>
      <c r="K305" s="364">
        <f>(SUBTOTAL(9,K291:K304))</f>
        <v>0</v>
      </c>
      <c r="L305" s="386"/>
      <c r="M305" s="387"/>
      <c r="N305" s="364">
        <f>(SUBTOTAL(9,N291:N304))</f>
        <v>0</v>
      </c>
      <c r="O305" s="387"/>
      <c r="P305" s="414"/>
      <c r="Q305" s="274"/>
      <c r="R305" s="456"/>
      <c r="S305" s="287">
        <f>(SUBTOTAL(9,S291:S304))</f>
        <v>0</v>
      </c>
      <c r="T305" s="103"/>
      <c r="U305" s="103"/>
      <c r="V305" s="287">
        <f>(SUBTOTAL(9,V291:V304))</f>
        <v>0</v>
      </c>
      <c r="W305" s="103"/>
      <c r="X305" s="460">
        <f>(SUBTOTAL(9,X291:X304))</f>
        <v>0</v>
      </c>
    </row>
    <row r="306" spans="2:24" s="256" customFormat="1" x14ac:dyDescent="0.2">
      <c r="B306" s="392"/>
      <c r="C306" s="361" t="s">
        <v>284</v>
      </c>
      <c r="D306" s="346">
        <f>SUMPRODUCT(I291:I304,J291:J304)</f>
        <v>0</v>
      </c>
      <c r="E306" s="346"/>
      <c r="F306" s="565" t="s">
        <v>103</v>
      </c>
      <c r="G306" s="566"/>
      <c r="H306" s="567"/>
      <c r="I306" s="346">
        <f>SUMPRODUCT(I291:I304,J291:J304) + SUMPRODUCT(I291:I304,J291:J304,L291:L304) + SUMPRODUCT(I291:I304,J291:J304,M291:M304)</f>
        <v>0</v>
      </c>
      <c r="J306" s="346"/>
      <c r="K306" s="415"/>
      <c r="L306" s="282"/>
      <c r="M306" s="288"/>
      <c r="N306" s="288"/>
      <c r="O306" s="288"/>
      <c r="P306" s="416"/>
      <c r="Q306" s="274"/>
      <c r="R306" s="456"/>
      <c r="S306" s="145"/>
      <c r="T306" s="103"/>
      <c r="U306" s="103"/>
      <c r="V306" s="145"/>
      <c r="W306" s="103"/>
      <c r="X306" s="461"/>
    </row>
    <row r="307" spans="2:24" s="256" customFormat="1" x14ac:dyDescent="0.2">
      <c r="B307" s="392"/>
      <c r="C307" s="361" t="s">
        <v>285</v>
      </c>
      <c r="D307" s="346">
        <f>SUMPRODUCT(K291:K304,L291:L304)</f>
        <v>0</v>
      </c>
      <c r="E307" s="346"/>
      <c r="F307" s="290"/>
      <c r="G307" s="291"/>
      <c r="H307" s="291"/>
      <c r="I307" s="291"/>
      <c r="J307" s="291"/>
      <c r="K307" s="288"/>
      <c r="L307" s="282"/>
      <c r="M307" s="288"/>
      <c r="N307" s="417"/>
      <c r="O307" s="288"/>
      <c r="P307" s="416"/>
      <c r="Q307" s="274"/>
      <c r="R307" s="456"/>
      <c r="S307" s="145"/>
      <c r="T307" s="103"/>
      <c r="U307" s="103"/>
      <c r="V307" s="145"/>
      <c r="W307" s="103"/>
      <c r="X307" s="461"/>
    </row>
    <row r="308" spans="2:24" s="256" customFormat="1" ht="26.25" x14ac:dyDescent="0.2">
      <c r="B308" s="570" t="s">
        <v>286</v>
      </c>
      <c r="C308" s="571"/>
      <c r="D308" s="571"/>
      <c r="E308" s="571"/>
      <c r="F308" s="571"/>
      <c r="G308" s="571"/>
      <c r="H308" s="571"/>
      <c r="I308" s="571"/>
      <c r="J308" s="571"/>
      <c r="K308" s="571"/>
      <c r="L308" s="571"/>
      <c r="M308" s="571"/>
      <c r="N308" s="571"/>
      <c r="O308" s="571"/>
      <c r="P308" s="572"/>
      <c r="Q308" s="274"/>
      <c r="R308" s="456"/>
      <c r="S308" s="103"/>
      <c r="T308" s="103"/>
      <c r="U308" s="103"/>
      <c r="V308" s="103"/>
      <c r="W308" s="103"/>
      <c r="X308" s="457"/>
    </row>
    <row r="309" spans="2:24" s="256" customFormat="1" x14ac:dyDescent="0.2">
      <c r="B309" s="390">
        <v>184</v>
      </c>
      <c r="C309" s="324" t="s">
        <v>287</v>
      </c>
      <c r="D309" s="506"/>
      <c r="E309" s="506"/>
      <c r="F309" s="506"/>
      <c r="G309" s="507"/>
      <c r="H309" s="376"/>
      <c r="I309" s="376">
        <v>0</v>
      </c>
      <c r="J309" s="376">
        <v>0</v>
      </c>
      <c r="K309" s="346">
        <f t="shared" ref="K309:K324" si="140">(D309*F309*G309)+(I309*J309)</f>
        <v>0</v>
      </c>
      <c r="L309" s="503"/>
      <c r="M309" s="376"/>
      <c r="N309" s="364" t="str">
        <f t="shared" ref="N309:N324" si="141">IF($K309&lt;=0,"",$K309+($K309*$L309)+($K309*$M309))</f>
        <v/>
      </c>
      <c r="O309" s="433">
        <f t="shared" ref="O309:O324" si="142">G309*(1+M309+L309)</f>
        <v>0</v>
      </c>
      <c r="P309" s="365" t="str">
        <f>IF($O309&lt;=0,"",$O309*$P$2)</f>
        <v/>
      </c>
      <c r="Q309" s="274"/>
      <c r="R309" s="456" t="s">
        <v>97</v>
      </c>
      <c r="S309" s="103">
        <f t="shared" ref="S309:S324" si="143">IF(R309="x",$G309," ")</f>
        <v>0</v>
      </c>
      <c r="T309" s="103"/>
      <c r="U309" s="103"/>
      <c r="V309" s="103" t="str">
        <f t="shared" ref="V309:V325" si="144">IF(U309="x",$K309," ")</f>
        <v xml:space="preserve"> </v>
      </c>
      <c r="W309" s="103"/>
      <c r="X309" s="457" t="str">
        <f t="shared" ref="X309:X325" si="145">IF(W309="x",$K309," ")</f>
        <v xml:space="preserve"> </v>
      </c>
    </row>
    <row r="310" spans="2:24" s="256" customFormat="1" x14ac:dyDescent="0.2">
      <c r="B310" s="390">
        <v>185</v>
      </c>
      <c r="C310" s="324" t="s">
        <v>288</v>
      </c>
      <c r="D310" s="376"/>
      <c r="E310" s="376"/>
      <c r="F310" s="376"/>
      <c r="G310" s="376"/>
      <c r="H310" s="376"/>
      <c r="I310" s="376">
        <v>0</v>
      </c>
      <c r="J310" s="376">
        <v>0</v>
      </c>
      <c r="K310" s="346">
        <f t="shared" si="140"/>
        <v>0</v>
      </c>
      <c r="L310" s="503">
        <f t="shared" ref="L310:L324" si="146">$L$24</f>
        <v>0</v>
      </c>
      <c r="M310" s="376"/>
      <c r="N310" s="364" t="str">
        <f t="shared" si="141"/>
        <v/>
      </c>
      <c r="O310" s="433">
        <f t="shared" si="142"/>
        <v>0</v>
      </c>
      <c r="P310" s="365" t="str">
        <f t="shared" ref="P310:P324" si="147">IF($O310&lt;=0,"",$O310*$P$2)</f>
        <v/>
      </c>
      <c r="Q310" s="274"/>
      <c r="R310" s="456" t="s">
        <v>97</v>
      </c>
      <c r="S310" s="103">
        <f t="shared" si="143"/>
        <v>0</v>
      </c>
      <c r="T310" s="103"/>
      <c r="U310" s="103"/>
      <c r="V310" s="103" t="str">
        <f t="shared" si="144"/>
        <v xml:space="preserve"> </v>
      </c>
      <c r="W310" s="103"/>
      <c r="X310" s="457" t="str">
        <f t="shared" si="145"/>
        <v xml:space="preserve"> </v>
      </c>
    </row>
    <row r="311" spans="2:24" s="256" customFormat="1" x14ac:dyDescent="0.2">
      <c r="B311" s="390">
        <v>186</v>
      </c>
      <c r="C311" s="324" t="s">
        <v>289</v>
      </c>
      <c r="D311" s="376"/>
      <c r="E311" s="376"/>
      <c r="F311" s="376"/>
      <c r="G311" s="376"/>
      <c r="H311" s="376"/>
      <c r="I311" s="376">
        <v>0</v>
      </c>
      <c r="J311" s="376">
        <v>0</v>
      </c>
      <c r="K311" s="346">
        <f t="shared" si="140"/>
        <v>0</v>
      </c>
      <c r="L311" s="503">
        <f t="shared" si="146"/>
        <v>0</v>
      </c>
      <c r="M311" s="376"/>
      <c r="N311" s="364" t="str">
        <f t="shared" si="141"/>
        <v/>
      </c>
      <c r="O311" s="433">
        <f t="shared" si="142"/>
        <v>0</v>
      </c>
      <c r="P311" s="365" t="str">
        <f t="shared" si="147"/>
        <v/>
      </c>
      <c r="Q311" s="274"/>
      <c r="R311" s="456" t="s">
        <v>97</v>
      </c>
      <c r="S311" s="103">
        <f t="shared" si="143"/>
        <v>0</v>
      </c>
      <c r="T311" s="103"/>
      <c r="U311" s="103"/>
      <c r="V311" s="103" t="str">
        <f t="shared" si="144"/>
        <v xml:space="preserve"> </v>
      </c>
      <c r="W311" s="103"/>
      <c r="X311" s="457" t="str">
        <f t="shared" si="145"/>
        <v xml:space="preserve"> </v>
      </c>
    </row>
    <row r="312" spans="2:24" s="256" customFormat="1" x14ac:dyDescent="0.2">
      <c r="B312" s="390">
        <v>187</v>
      </c>
      <c r="C312" s="324" t="s">
        <v>290</v>
      </c>
      <c r="D312" s="376">
        <v>0</v>
      </c>
      <c r="E312" s="376">
        <v>0</v>
      </c>
      <c r="F312" s="376">
        <v>0</v>
      </c>
      <c r="G312" s="376">
        <v>0</v>
      </c>
      <c r="H312" s="376">
        <v>0</v>
      </c>
      <c r="I312" s="376">
        <v>0</v>
      </c>
      <c r="J312" s="376">
        <v>0</v>
      </c>
      <c r="K312" s="346">
        <f t="shared" si="140"/>
        <v>0</v>
      </c>
      <c r="L312" s="503">
        <f t="shared" si="146"/>
        <v>0</v>
      </c>
      <c r="M312" s="376"/>
      <c r="N312" s="364" t="str">
        <f t="shared" si="141"/>
        <v/>
      </c>
      <c r="O312" s="433">
        <f t="shared" si="142"/>
        <v>0</v>
      </c>
      <c r="P312" s="365" t="str">
        <f t="shared" si="147"/>
        <v/>
      </c>
      <c r="Q312" s="274"/>
      <c r="R312" s="456" t="s">
        <v>97</v>
      </c>
      <c r="S312" s="103">
        <f t="shared" si="143"/>
        <v>0</v>
      </c>
      <c r="T312" s="103"/>
      <c r="U312" s="103"/>
      <c r="V312" s="103" t="str">
        <f t="shared" si="144"/>
        <v xml:space="preserve"> </v>
      </c>
      <c r="W312" s="103"/>
      <c r="X312" s="457" t="str">
        <f t="shared" si="145"/>
        <v xml:space="preserve"> </v>
      </c>
    </row>
    <row r="313" spans="2:24" s="256" customFormat="1" x14ac:dyDescent="0.2">
      <c r="B313" s="390">
        <v>188</v>
      </c>
      <c r="C313" s="324" t="s">
        <v>291</v>
      </c>
      <c r="D313" s="376">
        <v>0</v>
      </c>
      <c r="E313" s="376">
        <v>0</v>
      </c>
      <c r="F313" s="376">
        <v>0</v>
      </c>
      <c r="G313" s="376">
        <v>0</v>
      </c>
      <c r="H313" s="376">
        <v>0</v>
      </c>
      <c r="I313" s="376">
        <v>0</v>
      </c>
      <c r="J313" s="376">
        <v>0</v>
      </c>
      <c r="K313" s="346">
        <f t="shared" si="140"/>
        <v>0</v>
      </c>
      <c r="L313" s="503">
        <f t="shared" si="146"/>
        <v>0</v>
      </c>
      <c r="M313" s="376"/>
      <c r="N313" s="364" t="str">
        <f t="shared" si="141"/>
        <v/>
      </c>
      <c r="O313" s="433">
        <f t="shared" si="142"/>
        <v>0</v>
      </c>
      <c r="P313" s="365" t="str">
        <f t="shared" si="147"/>
        <v/>
      </c>
      <c r="Q313" s="274"/>
      <c r="R313" s="456" t="s">
        <v>97</v>
      </c>
      <c r="S313" s="103">
        <f t="shared" si="143"/>
        <v>0</v>
      </c>
      <c r="T313" s="103"/>
      <c r="U313" s="103"/>
      <c r="V313" s="103" t="str">
        <f t="shared" si="144"/>
        <v xml:space="preserve"> </v>
      </c>
      <c r="W313" s="103"/>
      <c r="X313" s="457" t="str">
        <f t="shared" si="145"/>
        <v xml:space="preserve"> </v>
      </c>
    </row>
    <row r="314" spans="2:24" s="256" customFormat="1" x14ac:dyDescent="0.2">
      <c r="B314" s="390">
        <v>189</v>
      </c>
      <c r="C314" s="324" t="s">
        <v>292</v>
      </c>
      <c r="D314" s="376"/>
      <c r="E314" s="376"/>
      <c r="F314" s="376"/>
      <c r="G314" s="376"/>
      <c r="H314" s="376"/>
      <c r="I314" s="376">
        <v>0</v>
      </c>
      <c r="J314" s="376">
        <v>0</v>
      </c>
      <c r="K314" s="346">
        <f t="shared" si="140"/>
        <v>0</v>
      </c>
      <c r="L314" s="503">
        <f t="shared" si="146"/>
        <v>0</v>
      </c>
      <c r="M314" s="376"/>
      <c r="N314" s="364" t="str">
        <f t="shared" si="141"/>
        <v/>
      </c>
      <c r="O314" s="433">
        <f t="shared" si="142"/>
        <v>0</v>
      </c>
      <c r="P314" s="365" t="str">
        <f t="shared" si="147"/>
        <v/>
      </c>
      <c r="Q314" s="274"/>
      <c r="R314" s="456" t="s">
        <v>97</v>
      </c>
      <c r="S314" s="103">
        <f t="shared" si="143"/>
        <v>0</v>
      </c>
      <c r="T314" s="103"/>
      <c r="U314" s="103"/>
      <c r="V314" s="103" t="str">
        <f t="shared" si="144"/>
        <v xml:space="preserve"> </v>
      </c>
      <c r="W314" s="103"/>
      <c r="X314" s="457" t="str">
        <f t="shared" si="145"/>
        <v xml:space="preserve"> </v>
      </c>
    </row>
    <row r="315" spans="2:24" s="256" customFormat="1" x14ac:dyDescent="0.2">
      <c r="B315" s="390">
        <v>190</v>
      </c>
      <c r="C315" s="324" t="s">
        <v>130</v>
      </c>
      <c r="D315" s="376"/>
      <c r="E315" s="376"/>
      <c r="F315" s="376"/>
      <c r="G315" s="376"/>
      <c r="H315" s="376"/>
      <c r="I315" s="376">
        <v>0</v>
      </c>
      <c r="J315" s="376">
        <v>0</v>
      </c>
      <c r="K315" s="346">
        <f t="shared" si="140"/>
        <v>0</v>
      </c>
      <c r="L315" s="503">
        <f t="shared" si="146"/>
        <v>0</v>
      </c>
      <c r="M315" s="376"/>
      <c r="N315" s="364" t="str">
        <f t="shared" si="141"/>
        <v/>
      </c>
      <c r="O315" s="433">
        <f t="shared" si="142"/>
        <v>0</v>
      </c>
      <c r="P315" s="365" t="str">
        <f t="shared" si="147"/>
        <v/>
      </c>
      <c r="Q315" s="274"/>
      <c r="R315" s="456" t="s">
        <v>97</v>
      </c>
      <c r="S315" s="103">
        <f t="shared" si="143"/>
        <v>0</v>
      </c>
      <c r="T315" s="103"/>
      <c r="U315" s="103"/>
      <c r="V315" s="103" t="str">
        <f t="shared" si="144"/>
        <v xml:space="preserve"> </v>
      </c>
      <c r="W315" s="103"/>
      <c r="X315" s="457" t="str">
        <f t="shared" si="145"/>
        <v xml:space="preserve"> </v>
      </c>
    </row>
    <row r="316" spans="2:24" s="256" customFormat="1" x14ac:dyDescent="0.2">
      <c r="B316" s="390">
        <v>191</v>
      </c>
      <c r="C316" s="324" t="s">
        <v>293</v>
      </c>
      <c r="D316" s="376">
        <v>0</v>
      </c>
      <c r="E316" s="376">
        <v>0</v>
      </c>
      <c r="F316" s="376">
        <v>0</v>
      </c>
      <c r="G316" s="376">
        <v>0</v>
      </c>
      <c r="H316" s="376">
        <v>0</v>
      </c>
      <c r="I316" s="376">
        <v>0</v>
      </c>
      <c r="J316" s="376">
        <v>0</v>
      </c>
      <c r="K316" s="346">
        <f t="shared" si="140"/>
        <v>0</v>
      </c>
      <c r="L316" s="503">
        <f t="shared" si="146"/>
        <v>0</v>
      </c>
      <c r="M316" s="376"/>
      <c r="N316" s="364" t="str">
        <f t="shared" si="141"/>
        <v/>
      </c>
      <c r="O316" s="433">
        <f t="shared" si="142"/>
        <v>0</v>
      </c>
      <c r="P316" s="365" t="str">
        <f t="shared" si="147"/>
        <v/>
      </c>
      <c r="Q316" s="274"/>
      <c r="R316" s="456" t="s">
        <v>97</v>
      </c>
      <c r="S316" s="103">
        <f t="shared" si="143"/>
        <v>0</v>
      </c>
      <c r="T316" s="103"/>
      <c r="U316" s="103"/>
      <c r="V316" s="103" t="str">
        <f t="shared" si="144"/>
        <v xml:space="preserve"> </v>
      </c>
      <c r="W316" s="103"/>
      <c r="X316" s="457" t="str">
        <f t="shared" si="145"/>
        <v xml:space="preserve"> </v>
      </c>
    </row>
    <row r="317" spans="2:24" s="256" customFormat="1" x14ac:dyDescent="0.2">
      <c r="B317" s="390">
        <v>192</v>
      </c>
      <c r="C317" s="324" t="s">
        <v>294</v>
      </c>
      <c r="D317" s="376">
        <v>0</v>
      </c>
      <c r="E317" s="376">
        <v>0</v>
      </c>
      <c r="F317" s="376">
        <v>0</v>
      </c>
      <c r="G317" s="376">
        <v>0</v>
      </c>
      <c r="H317" s="376">
        <v>0</v>
      </c>
      <c r="I317" s="376">
        <v>0</v>
      </c>
      <c r="J317" s="376">
        <v>0</v>
      </c>
      <c r="K317" s="346">
        <f t="shared" si="140"/>
        <v>0</v>
      </c>
      <c r="L317" s="503">
        <f t="shared" si="146"/>
        <v>0</v>
      </c>
      <c r="M317" s="376"/>
      <c r="N317" s="364" t="str">
        <f t="shared" si="141"/>
        <v/>
      </c>
      <c r="O317" s="433">
        <f t="shared" si="142"/>
        <v>0</v>
      </c>
      <c r="P317" s="365" t="str">
        <f t="shared" si="147"/>
        <v/>
      </c>
      <c r="Q317" s="274"/>
      <c r="R317" s="456" t="s">
        <v>97</v>
      </c>
      <c r="S317" s="103">
        <f t="shared" si="143"/>
        <v>0</v>
      </c>
      <c r="T317" s="103"/>
      <c r="U317" s="103"/>
      <c r="V317" s="103" t="str">
        <f t="shared" si="144"/>
        <v xml:space="preserve"> </v>
      </c>
      <c r="W317" s="103"/>
      <c r="X317" s="457" t="str">
        <f t="shared" si="145"/>
        <v xml:space="preserve"> </v>
      </c>
    </row>
    <row r="318" spans="2:24" s="256" customFormat="1" x14ac:dyDescent="0.2">
      <c r="B318" s="390">
        <v>193</v>
      </c>
      <c r="C318" s="324" t="s">
        <v>295</v>
      </c>
      <c r="D318" s="376">
        <v>0</v>
      </c>
      <c r="E318" s="376">
        <v>0</v>
      </c>
      <c r="F318" s="376">
        <v>0</v>
      </c>
      <c r="G318" s="376">
        <v>0</v>
      </c>
      <c r="H318" s="376">
        <v>0</v>
      </c>
      <c r="I318" s="376">
        <v>0</v>
      </c>
      <c r="J318" s="376">
        <v>0</v>
      </c>
      <c r="K318" s="346">
        <f t="shared" si="140"/>
        <v>0</v>
      </c>
      <c r="L318" s="503">
        <f t="shared" si="146"/>
        <v>0</v>
      </c>
      <c r="M318" s="376"/>
      <c r="N318" s="364" t="str">
        <f t="shared" si="141"/>
        <v/>
      </c>
      <c r="O318" s="433">
        <f t="shared" si="142"/>
        <v>0</v>
      </c>
      <c r="P318" s="365" t="str">
        <f t="shared" si="147"/>
        <v/>
      </c>
      <c r="Q318" s="274"/>
      <c r="R318" s="456" t="s">
        <v>97</v>
      </c>
      <c r="S318" s="103">
        <f t="shared" si="143"/>
        <v>0</v>
      </c>
      <c r="T318" s="103"/>
      <c r="U318" s="103"/>
      <c r="V318" s="103" t="str">
        <f t="shared" si="144"/>
        <v xml:space="preserve"> </v>
      </c>
      <c r="W318" s="103"/>
      <c r="X318" s="457" t="str">
        <f t="shared" si="145"/>
        <v xml:space="preserve"> </v>
      </c>
    </row>
    <row r="319" spans="2:24" s="256" customFormat="1" x14ac:dyDescent="0.2">
      <c r="B319" s="390">
        <v>194</v>
      </c>
      <c r="C319" s="324" t="s">
        <v>296</v>
      </c>
      <c r="D319" s="376">
        <v>0</v>
      </c>
      <c r="E319" s="376">
        <v>0</v>
      </c>
      <c r="F319" s="376">
        <v>0</v>
      </c>
      <c r="G319" s="376">
        <v>0</v>
      </c>
      <c r="H319" s="376">
        <v>0</v>
      </c>
      <c r="I319" s="376">
        <v>0</v>
      </c>
      <c r="J319" s="376">
        <v>0</v>
      </c>
      <c r="K319" s="346">
        <f t="shared" si="140"/>
        <v>0</v>
      </c>
      <c r="L319" s="503">
        <f t="shared" si="146"/>
        <v>0</v>
      </c>
      <c r="M319" s="376"/>
      <c r="N319" s="364" t="str">
        <f t="shared" si="141"/>
        <v/>
      </c>
      <c r="O319" s="433">
        <f t="shared" si="142"/>
        <v>0</v>
      </c>
      <c r="P319" s="365" t="str">
        <f t="shared" si="147"/>
        <v/>
      </c>
      <c r="Q319" s="274"/>
      <c r="R319" s="456" t="s">
        <v>97</v>
      </c>
      <c r="S319" s="103">
        <f t="shared" si="143"/>
        <v>0</v>
      </c>
      <c r="T319" s="103"/>
      <c r="U319" s="103"/>
      <c r="V319" s="103" t="str">
        <f t="shared" si="144"/>
        <v xml:space="preserve"> </v>
      </c>
      <c r="W319" s="103"/>
      <c r="X319" s="457" t="str">
        <f t="shared" si="145"/>
        <v xml:space="preserve"> </v>
      </c>
    </row>
    <row r="320" spans="2:24" s="256" customFormat="1" x14ac:dyDescent="0.2">
      <c r="B320" s="390">
        <v>195</v>
      </c>
      <c r="C320" s="324" t="s">
        <v>297</v>
      </c>
      <c r="D320" s="376">
        <v>0</v>
      </c>
      <c r="E320" s="376">
        <v>0</v>
      </c>
      <c r="F320" s="376">
        <v>0</v>
      </c>
      <c r="G320" s="376">
        <v>0</v>
      </c>
      <c r="H320" s="376">
        <v>0</v>
      </c>
      <c r="I320" s="376">
        <v>0</v>
      </c>
      <c r="J320" s="376">
        <v>0</v>
      </c>
      <c r="K320" s="346">
        <f t="shared" si="140"/>
        <v>0</v>
      </c>
      <c r="L320" s="503">
        <f t="shared" si="146"/>
        <v>0</v>
      </c>
      <c r="M320" s="376"/>
      <c r="N320" s="364" t="str">
        <f t="shared" si="141"/>
        <v/>
      </c>
      <c r="O320" s="433">
        <f t="shared" si="142"/>
        <v>0</v>
      </c>
      <c r="P320" s="365" t="str">
        <f t="shared" si="147"/>
        <v/>
      </c>
      <c r="Q320" s="274"/>
      <c r="R320" s="456" t="s">
        <v>97</v>
      </c>
      <c r="S320" s="103">
        <f t="shared" si="143"/>
        <v>0</v>
      </c>
      <c r="T320" s="103"/>
      <c r="U320" s="103"/>
      <c r="V320" s="103" t="str">
        <f t="shared" si="144"/>
        <v xml:space="preserve"> </v>
      </c>
      <c r="W320" s="103"/>
      <c r="X320" s="457" t="str">
        <f t="shared" si="145"/>
        <v xml:space="preserve"> </v>
      </c>
    </row>
    <row r="321" spans="2:24" s="256" customFormat="1" x14ac:dyDescent="0.2">
      <c r="B321" s="390">
        <v>196</v>
      </c>
      <c r="C321" s="324" t="s">
        <v>298</v>
      </c>
      <c r="D321" s="376">
        <v>0</v>
      </c>
      <c r="E321" s="376">
        <v>0</v>
      </c>
      <c r="F321" s="376">
        <v>0</v>
      </c>
      <c r="G321" s="376">
        <v>0</v>
      </c>
      <c r="H321" s="376">
        <v>0</v>
      </c>
      <c r="I321" s="376">
        <v>0</v>
      </c>
      <c r="J321" s="376">
        <v>0</v>
      </c>
      <c r="K321" s="346">
        <f t="shared" si="140"/>
        <v>0</v>
      </c>
      <c r="L321" s="503">
        <f t="shared" si="146"/>
        <v>0</v>
      </c>
      <c r="M321" s="376"/>
      <c r="N321" s="364" t="str">
        <f t="shared" si="141"/>
        <v/>
      </c>
      <c r="O321" s="433">
        <f t="shared" si="142"/>
        <v>0</v>
      </c>
      <c r="P321" s="365" t="str">
        <f t="shared" si="147"/>
        <v/>
      </c>
      <c r="Q321" s="274"/>
      <c r="R321" s="456" t="s">
        <v>97</v>
      </c>
      <c r="S321" s="103">
        <f t="shared" si="143"/>
        <v>0</v>
      </c>
      <c r="T321" s="103"/>
      <c r="U321" s="103"/>
      <c r="V321" s="103" t="str">
        <f t="shared" si="144"/>
        <v xml:space="preserve"> </v>
      </c>
      <c r="W321" s="103"/>
      <c r="X321" s="457" t="str">
        <f t="shared" si="145"/>
        <v xml:space="preserve"> </v>
      </c>
    </row>
    <row r="322" spans="2:24" s="256" customFormat="1" x14ac:dyDescent="0.2">
      <c r="B322" s="390">
        <v>197</v>
      </c>
      <c r="C322" s="363"/>
      <c r="D322" s="376">
        <v>0</v>
      </c>
      <c r="E322" s="376">
        <v>0</v>
      </c>
      <c r="F322" s="376">
        <v>0</v>
      </c>
      <c r="G322" s="376">
        <v>0</v>
      </c>
      <c r="H322" s="376">
        <v>0</v>
      </c>
      <c r="I322" s="376">
        <v>0</v>
      </c>
      <c r="J322" s="376">
        <v>0</v>
      </c>
      <c r="K322" s="346">
        <f t="shared" si="140"/>
        <v>0</v>
      </c>
      <c r="L322" s="503">
        <f t="shared" si="146"/>
        <v>0</v>
      </c>
      <c r="M322" s="376"/>
      <c r="N322" s="364" t="str">
        <f t="shared" si="141"/>
        <v/>
      </c>
      <c r="O322" s="433">
        <f t="shared" si="142"/>
        <v>0</v>
      </c>
      <c r="P322" s="365" t="str">
        <f t="shared" si="147"/>
        <v/>
      </c>
      <c r="Q322" s="274"/>
      <c r="R322" s="456" t="s">
        <v>97</v>
      </c>
      <c r="S322" s="103">
        <f t="shared" si="143"/>
        <v>0</v>
      </c>
      <c r="T322" s="103"/>
      <c r="U322" s="103"/>
      <c r="V322" s="103" t="str">
        <f t="shared" si="144"/>
        <v xml:space="preserve"> </v>
      </c>
      <c r="W322" s="103"/>
      <c r="X322" s="457" t="str">
        <f t="shared" si="145"/>
        <v xml:space="preserve"> </v>
      </c>
    </row>
    <row r="323" spans="2:24" s="256" customFormat="1" x14ac:dyDescent="0.2">
      <c r="B323" s="390">
        <v>198</v>
      </c>
      <c r="C323" s="363"/>
      <c r="D323" s="376">
        <v>0</v>
      </c>
      <c r="E323" s="376">
        <v>0</v>
      </c>
      <c r="F323" s="376">
        <v>0</v>
      </c>
      <c r="G323" s="376">
        <v>0</v>
      </c>
      <c r="H323" s="376">
        <v>0</v>
      </c>
      <c r="I323" s="376">
        <v>0</v>
      </c>
      <c r="J323" s="376">
        <v>0</v>
      </c>
      <c r="K323" s="346">
        <f t="shared" si="140"/>
        <v>0</v>
      </c>
      <c r="L323" s="503">
        <f t="shared" si="146"/>
        <v>0</v>
      </c>
      <c r="M323" s="376"/>
      <c r="N323" s="364" t="str">
        <f t="shared" si="141"/>
        <v/>
      </c>
      <c r="O323" s="433">
        <f t="shared" si="142"/>
        <v>0</v>
      </c>
      <c r="P323" s="365" t="str">
        <f t="shared" si="147"/>
        <v/>
      </c>
      <c r="Q323" s="274"/>
      <c r="R323" s="456"/>
      <c r="S323" s="103" t="str">
        <f t="shared" si="143"/>
        <v xml:space="preserve"> </v>
      </c>
      <c r="T323" s="103"/>
      <c r="U323" s="103"/>
      <c r="V323" s="103" t="str">
        <f t="shared" si="144"/>
        <v xml:space="preserve"> </v>
      </c>
      <c r="W323" s="103"/>
      <c r="X323" s="457" t="str">
        <f t="shared" si="145"/>
        <v xml:space="preserve"> </v>
      </c>
    </row>
    <row r="324" spans="2:24" s="256" customFormat="1" x14ac:dyDescent="0.2">
      <c r="B324" s="390">
        <v>199</v>
      </c>
      <c r="C324" s="363"/>
      <c r="D324" s="376">
        <v>0</v>
      </c>
      <c r="E324" s="376">
        <v>0</v>
      </c>
      <c r="F324" s="376">
        <v>0</v>
      </c>
      <c r="G324" s="376">
        <v>0</v>
      </c>
      <c r="H324" s="376">
        <v>0</v>
      </c>
      <c r="I324" s="376">
        <v>0</v>
      </c>
      <c r="J324" s="376">
        <v>0</v>
      </c>
      <c r="K324" s="346">
        <f t="shared" si="140"/>
        <v>0</v>
      </c>
      <c r="L324" s="503">
        <f t="shared" si="146"/>
        <v>0</v>
      </c>
      <c r="M324" s="376"/>
      <c r="N324" s="364" t="str">
        <f t="shared" si="141"/>
        <v/>
      </c>
      <c r="O324" s="433">
        <f t="shared" si="142"/>
        <v>0</v>
      </c>
      <c r="P324" s="365" t="str">
        <f t="shared" si="147"/>
        <v/>
      </c>
      <c r="Q324" s="274"/>
      <c r="R324" s="456" t="s">
        <v>97</v>
      </c>
      <c r="S324" s="103">
        <f t="shared" si="143"/>
        <v>0</v>
      </c>
      <c r="T324" s="103"/>
      <c r="U324" s="103"/>
      <c r="V324" s="103" t="str">
        <f t="shared" si="144"/>
        <v xml:space="preserve"> </v>
      </c>
      <c r="W324" s="103"/>
      <c r="X324" s="457" t="str">
        <f t="shared" si="145"/>
        <v xml:space="preserve"> </v>
      </c>
    </row>
    <row r="325" spans="2:24" s="256" customFormat="1" x14ac:dyDescent="0.2">
      <c r="B325" s="392"/>
      <c r="C325" s="278" t="s">
        <v>299</v>
      </c>
      <c r="D325" s="301"/>
      <c r="E325" s="301"/>
      <c r="F325" s="301"/>
      <c r="G325" s="322"/>
      <c r="H325" s="291"/>
      <c r="I325" s="291"/>
      <c r="J325" s="291"/>
      <c r="K325" s="281"/>
      <c r="L325" s="282"/>
      <c r="M325" s="282"/>
      <c r="N325" s="430">
        <f>K325</f>
        <v>0</v>
      </c>
      <c r="O325" s="427"/>
      <c r="P325" s="423"/>
      <c r="Q325" s="274"/>
      <c r="R325" s="456"/>
      <c r="S325" s="103" t="str">
        <f>IF(R325="x",$K325," ")</f>
        <v xml:space="preserve"> </v>
      </c>
      <c r="T325" s="103"/>
      <c r="U325" s="103"/>
      <c r="V325" s="103" t="str">
        <f t="shared" si="144"/>
        <v xml:space="preserve"> </v>
      </c>
      <c r="W325" s="103"/>
      <c r="X325" s="457" t="str">
        <f t="shared" si="145"/>
        <v xml:space="preserve"> </v>
      </c>
    </row>
    <row r="326" spans="2:24" s="256" customFormat="1" x14ac:dyDescent="0.2">
      <c r="B326" s="392"/>
      <c r="C326" s="361" t="s">
        <v>300</v>
      </c>
      <c r="D326" s="381"/>
      <c r="E326" s="382"/>
      <c r="F326" s="383"/>
      <c r="G326" s="384"/>
      <c r="H326" s="384"/>
      <c r="I326" s="384"/>
      <c r="J326" s="385"/>
      <c r="K326" s="364">
        <f>(SUBTOTAL(9,K309:K325))</f>
        <v>0</v>
      </c>
      <c r="L326" s="386"/>
      <c r="M326" s="387"/>
      <c r="N326" s="364">
        <f>(SUBTOTAL(9,N309:N325))</f>
        <v>0</v>
      </c>
      <c r="O326" s="387"/>
      <c r="P326" s="414"/>
      <c r="Q326" s="274"/>
      <c r="R326" s="456"/>
      <c r="S326" s="287">
        <f>(SUBTOTAL(9,S309:S324))</f>
        <v>0</v>
      </c>
      <c r="T326" s="103"/>
      <c r="U326" s="103"/>
      <c r="V326" s="287">
        <f>(SUBTOTAL(9,V309:V324))</f>
        <v>0</v>
      </c>
      <c r="W326" s="103"/>
      <c r="X326" s="460">
        <f>(SUBTOTAL(9,X309:X324))</f>
        <v>0</v>
      </c>
    </row>
    <row r="327" spans="2:24" s="256" customFormat="1" x14ac:dyDescent="0.2">
      <c r="B327" s="392"/>
      <c r="C327" s="361" t="s">
        <v>301</v>
      </c>
      <c r="D327" s="346">
        <f>SUMPRODUCT(I309:I324,J309:J324)</f>
        <v>0</v>
      </c>
      <c r="E327" s="346"/>
      <c r="F327" s="565" t="s">
        <v>103</v>
      </c>
      <c r="G327" s="566"/>
      <c r="H327" s="567"/>
      <c r="I327" s="346">
        <f>SUMPRODUCT(I309:I324,J309:J324) + SUMPRODUCT(I309:I324,J309:J324,L309:L324) + SUMPRODUCT(I309:I324,J309:J324,M309:M324)</f>
        <v>0</v>
      </c>
      <c r="J327" s="346"/>
      <c r="K327" s="415"/>
      <c r="L327" s="282"/>
      <c r="M327" s="288"/>
      <c r="N327" s="288"/>
      <c r="O327" s="288"/>
      <c r="P327" s="416"/>
      <c r="Q327" s="274"/>
      <c r="R327" s="456"/>
      <c r="S327" s="145"/>
      <c r="T327" s="103"/>
      <c r="U327" s="103"/>
      <c r="V327" s="145"/>
      <c r="W327" s="103"/>
      <c r="X327" s="461"/>
    </row>
    <row r="328" spans="2:24" s="256" customFormat="1" x14ac:dyDescent="0.2">
      <c r="B328" s="392"/>
      <c r="C328" s="361" t="s">
        <v>302</v>
      </c>
      <c r="D328" s="346">
        <f>SUMPRODUCT(K309:K324,L309:L324)</f>
        <v>0</v>
      </c>
      <c r="E328" s="346"/>
      <c r="F328" s="290"/>
      <c r="G328" s="291"/>
      <c r="H328" s="291"/>
      <c r="I328" s="291"/>
      <c r="J328" s="291"/>
      <c r="K328" s="288"/>
      <c r="L328" s="282"/>
      <c r="M328" s="288"/>
      <c r="N328" s="417"/>
      <c r="O328" s="288"/>
      <c r="P328" s="416"/>
      <c r="Q328" s="274"/>
      <c r="R328" s="456"/>
      <c r="S328" s="145"/>
      <c r="T328" s="103"/>
      <c r="U328" s="103"/>
      <c r="V328" s="145"/>
      <c r="W328" s="103"/>
      <c r="X328" s="461"/>
    </row>
    <row r="329" spans="2:24" s="256" customFormat="1" ht="26.25" x14ac:dyDescent="0.2">
      <c r="B329" s="570" t="s">
        <v>303</v>
      </c>
      <c r="C329" s="571"/>
      <c r="D329" s="571"/>
      <c r="E329" s="571"/>
      <c r="F329" s="571"/>
      <c r="G329" s="571"/>
      <c r="H329" s="571"/>
      <c r="I329" s="571"/>
      <c r="J329" s="571"/>
      <c r="K329" s="571"/>
      <c r="L329" s="571"/>
      <c r="M329" s="571"/>
      <c r="N329" s="571"/>
      <c r="O329" s="571"/>
      <c r="P329" s="572"/>
      <c r="Q329" s="274"/>
      <c r="R329" s="456"/>
      <c r="S329" s="103"/>
      <c r="T329" s="103"/>
      <c r="U329" s="103"/>
      <c r="V329" s="103"/>
      <c r="W329" s="103"/>
      <c r="X329" s="457"/>
    </row>
    <row r="330" spans="2:24" s="256" customFormat="1" x14ac:dyDescent="0.2">
      <c r="B330" s="390">
        <v>200</v>
      </c>
      <c r="C330" s="324" t="s">
        <v>304</v>
      </c>
      <c r="D330" s="506"/>
      <c r="E330" s="506"/>
      <c r="F330" s="506"/>
      <c r="G330" s="507"/>
      <c r="H330" s="376"/>
      <c r="I330" s="376"/>
      <c r="J330" s="376">
        <v>0</v>
      </c>
      <c r="K330" s="346">
        <f t="shared" ref="K330:K341" si="148">(D330*F330*G330)+(I330*J330)</f>
        <v>0</v>
      </c>
      <c r="L330" s="503"/>
      <c r="M330" s="376"/>
      <c r="N330" s="364" t="str">
        <f t="shared" ref="N330:N341" si="149">IF($K330&lt;=0,"",$K330+($K330*$L330)+($K330*$M330))</f>
        <v/>
      </c>
      <c r="O330" s="433">
        <f t="shared" ref="O330:O341" si="150">G330*(1+M330+L330)</f>
        <v>0</v>
      </c>
      <c r="P330" s="365" t="str">
        <f>IF($O330&lt;=0,"",$O330*$P$2)</f>
        <v/>
      </c>
      <c r="Q330" s="274"/>
      <c r="R330" s="456"/>
      <c r="S330" s="103" t="str">
        <f t="shared" ref="S330:S341" si="151">IF(R330="x",$G330," ")</f>
        <v xml:space="preserve"> </v>
      </c>
      <c r="T330" s="103"/>
      <c r="U330" s="103"/>
      <c r="V330" s="103" t="str">
        <f t="shared" ref="V330:V342" si="152">IF(U330="x",N330," ")</f>
        <v xml:space="preserve"> </v>
      </c>
      <c r="W330" s="103"/>
      <c r="X330" s="457" t="str">
        <f t="shared" ref="X330:X342" si="153">IF(W330="x",P330," ")</f>
        <v xml:space="preserve"> </v>
      </c>
    </row>
    <row r="331" spans="2:24" s="256" customFormat="1" x14ac:dyDescent="0.2">
      <c r="B331" s="390">
        <v>201</v>
      </c>
      <c r="C331" s="324" t="s">
        <v>305</v>
      </c>
      <c r="D331" s="376"/>
      <c r="E331" s="376"/>
      <c r="F331" s="376"/>
      <c r="G331" s="376"/>
      <c r="H331" s="376"/>
      <c r="I331" s="376"/>
      <c r="J331" s="376">
        <v>0</v>
      </c>
      <c r="K331" s="346">
        <f t="shared" si="148"/>
        <v>0</v>
      </c>
      <c r="L331" s="503">
        <f t="shared" ref="L331:L341" si="154">$L$24</f>
        <v>0</v>
      </c>
      <c r="M331" s="376"/>
      <c r="N331" s="364" t="str">
        <f t="shared" si="149"/>
        <v/>
      </c>
      <c r="O331" s="433">
        <f t="shared" si="150"/>
        <v>0</v>
      </c>
      <c r="P331" s="365" t="str">
        <f t="shared" ref="P331:P341" si="155">IF($O331&lt;=0,"",$O331*$P$2)</f>
        <v/>
      </c>
      <c r="Q331" s="274"/>
      <c r="R331" s="456"/>
      <c r="S331" s="103" t="str">
        <f t="shared" si="151"/>
        <v xml:space="preserve"> </v>
      </c>
      <c r="T331" s="103"/>
      <c r="U331" s="103"/>
      <c r="V331" s="103" t="str">
        <f t="shared" si="152"/>
        <v xml:space="preserve"> </v>
      </c>
      <c r="W331" s="103"/>
      <c r="X331" s="457" t="str">
        <f t="shared" si="153"/>
        <v xml:space="preserve"> </v>
      </c>
    </row>
    <row r="332" spans="2:24" s="256" customFormat="1" x14ac:dyDescent="0.2">
      <c r="B332" s="390">
        <v>202</v>
      </c>
      <c r="C332" s="324" t="s">
        <v>306</v>
      </c>
      <c r="D332" s="376"/>
      <c r="E332" s="376"/>
      <c r="F332" s="376"/>
      <c r="G332" s="376"/>
      <c r="H332" s="376"/>
      <c r="I332" s="376"/>
      <c r="J332" s="376">
        <v>0</v>
      </c>
      <c r="K332" s="346">
        <f t="shared" si="148"/>
        <v>0</v>
      </c>
      <c r="L332" s="503">
        <f t="shared" si="154"/>
        <v>0</v>
      </c>
      <c r="M332" s="376"/>
      <c r="N332" s="364" t="str">
        <f t="shared" si="149"/>
        <v/>
      </c>
      <c r="O332" s="433">
        <f t="shared" si="150"/>
        <v>0</v>
      </c>
      <c r="P332" s="365" t="str">
        <f t="shared" si="155"/>
        <v/>
      </c>
      <c r="Q332" s="274"/>
      <c r="R332" s="456"/>
      <c r="S332" s="103" t="str">
        <f t="shared" si="151"/>
        <v xml:space="preserve"> </v>
      </c>
      <c r="T332" s="103"/>
      <c r="U332" s="103"/>
      <c r="V332" s="103" t="str">
        <f t="shared" si="152"/>
        <v xml:space="preserve"> </v>
      </c>
      <c r="W332" s="103"/>
      <c r="X332" s="457" t="str">
        <f t="shared" si="153"/>
        <v xml:space="preserve"> </v>
      </c>
    </row>
    <row r="333" spans="2:24" s="256" customFormat="1" x14ac:dyDescent="0.2">
      <c r="B333" s="390">
        <v>203</v>
      </c>
      <c r="C333" s="324" t="s">
        <v>307</v>
      </c>
      <c r="D333" s="376"/>
      <c r="E333" s="376"/>
      <c r="F333" s="376"/>
      <c r="G333" s="376"/>
      <c r="H333" s="376"/>
      <c r="I333" s="376"/>
      <c r="J333" s="376">
        <v>0</v>
      </c>
      <c r="K333" s="346">
        <f t="shared" si="148"/>
        <v>0</v>
      </c>
      <c r="L333" s="503">
        <f t="shared" si="154"/>
        <v>0</v>
      </c>
      <c r="M333" s="376"/>
      <c r="N333" s="364" t="str">
        <f t="shared" si="149"/>
        <v/>
      </c>
      <c r="O333" s="433">
        <f t="shared" si="150"/>
        <v>0</v>
      </c>
      <c r="P333" s="365" t="str">
        <f t="shared" si="155"/>
        <v/>
      </c>
      <c r="Q333" s="274"/>
      <c r="R333" s="456"/>
      <c r="S333" s="103" t="str">
        <f t="shared" si="151"/>
        <v xml:space="preserve"> </v>
      </c>
      <c r="T333" s="103"/>
      <c r="U333" s="103"/>
      <c r="V333" s="103" t="str">
        <f t="shared" si="152"/>
        <v xml:space="preserve"> </v>
      </c>
      <c r="W333" s="103"/>
      <c r="X333" s="457" t="str">
        <f t="shared" si="153"/>
        <v xml:space="preserve"> </v>
      </c>
    </row>
    <row r="334" spans="2:24" s="256" customFormat="1" x14ac:dyDescent="0.2">
      <c r="B334" s="390">
        <v>204</v>
      </c>
      <c r="C334" s="324" t="s">
        <v>308</v>
      </c>
      <c r="D334" s="376">
        <v>0</v>
      </c>
      <c r="E334" s="376">
        <v>0</v>
      </c>
      <c r="F334" s="376">
        <v>0</v>
      </c>
      <c r="G334" s="376">
        <v>0</v>
      </c>
      <c r="H334" s="376">
        <v>0</v>
      </c>
      <c r="I334" s="376">
        <v>0</v>
      </c>
      <c r="J334" s="376">
        <v>0</v>
      </c>
      <c r="K334" s="346">
        <f t="shared" si="148"/>
        <v>0</v>
      </c>
      <c r="L334" s="503">
        <f t="shared" si="154"/>
        <v>0</v>
      </c>
      <c r="M334" s="376"/>
      <c r="N334" s="364" t="str">
        <f t="shared" si="149"/>
        <v/>
      </c>
      <c r="O334" s="433">
        <f t="shared" si="150"/>
        <v>0</v>
      </c>
      <c r="P334" s="365" t="str">
        <f t="shared" si="155"/>
        <v/>
      </c>
      <c r="Q334" s="274"/>
      <c r="R334" s="456"/>
      <c r="S334" s="103" t="str">
        <f t="shared" si="151"/>
        <v xml:space="preserve"> </v>
      </c>
      <c r="T334" s="103"/>
      <c r="U334" s="103"/>
      <c r="V334" s="103" t="str">
        <f t="shared" si="152"/>
        <v xml:space="preserve"> </v>
      </c>
      <c r="W334" s="103"/>
      <c r="X334" s="457" t="str">
        <f t="shared" si="153"/>
        <v xml:space="preserve"> </v>
      </c>
    </row>
    <row r="335" spans="2:24" s="256" customFormat="1" x14ac:dyDescent="0.2">
      <c r="B335" s="390">
        <v>205</v>
      </c>
      <c r="C335" s="324" t="s">
        <v>309</v>
      </c>
      <c r="D335" s="376">
        <v>0</v>
      </c>
      <c r="E335" s="376">
        <v>0</v>
      </c>
      <c r="F335" s="376">
        <v>0</v>
      </c>
      <c r="G335" s="376">
        <v>0</v>
      </c>
      <c r="H335" s="376">
        <v>0</v>
      </c>
      <c r="I335" s="376">
        <v>0</v>
      </c>
      <c r="J335" s="376">
        <v>0</v>
      </c>
      <c r="K335" s="346">
        <f t="shared" si="148"/>
        <v>0</v>
      </c>
      <c r="L335" s="503">
        <f t="shared" si="154"/>
        <v>0</v>
      </c>
      <c r="M335" s="376"/>
      <c r="N335" s="364" t="str">
        <f t="shared" si="149"/>
        <v/>
      </c>
      <c r="O335" s="433">
        <f t="shared" si="150"/>
        <v>0</v>
      </c>
      <c r="P335" s="365" t="str">
        <f t="shared" si="155"/>
        <v/>
      </c>
      <c r="Q335" s="274"/>
      <c r="R335" s="456"/>
      <c r="S335" s="103" t="str">
        <f t="shared" si="151"/>
        <v xml:space="preserve"> </v>
      </c>
      <c r="T335" s="103"/>
      <c r="U335" s="103"/>
      <c r="V335" s="103" t="str">
        <f t="shared" si="152"/>
        <v xml:space="preserve"> </v>
      </c>
      <c r="W335" s="103"/>
      <c r="X335" s="457" t="str">
        <f t="shared" si="153"/>
        <v xml:space="preserve"> </v>
      </c>
    </row>
    <row r="336" spans="2:24" s="256" customFormat="1" x14ac:dyDescent="0.2">
      <c r="B336" s="390">
        <v>206</v>
      </c>
      <c r="C336" s="324" t="s">
        <v>310</v>
      </c>
      <c r="D336" s="376">
        <v>0</v>
      </c>
      <c r="E336" s="376">
        <v>0</v>
      </c>
      <c r="F336" s="376">
        <v>0</v>
      </c>
      <c r="G336" s="376">
        <v>0</v>
      </c>
      <c r="H336" s="376">
        <v>0</v>
      </c>
      <c r="I336" s="376">
        <v>0</v>
      </c>
      <c r="J336" s="376">
        <v>0</v>
      </c>
      <c r="K336" s="346">
        <f t="shared" si="148"/>
        <v>0</v>
      </c>
      <c r="L336" s="503">
        <f t="shared" si="154"/>
        <v>0</v>
      </c>
      <c r="M336" s="376"/>
      <c r="N336" s="364" t="str">
        <f t="shared" si="149"/>
        <v/>
      </c>
      <c r="O336" s="433">
        <f t="shared" si="150"/>
        <v>0</v>
      </c>
      <c r="P336" s="365" t="str">
        <f t="shared" si="155"/>
        <v/>
      </c>
      <c r="Q336" s="274"/>
      <c r="R336" s="456"/>
      <c r="S336" s="103" t="str">
        <f t="shared" si="151"/>
        <v xml:space="preserve"> </v>
      </c>
      <c r="T336" s="103"/>
      <c r="U336" s="103"/>
      <c r="V336" s="103" t="str">
        <f t="shared" si="152"/>
        <v xml:space="preserve"> </v>
      </c>
      <c r="W336" s="103"/>
      <c r="X336" s="457" t="str">
        <f t="shared" si="153"/>
        <v xml:space="preserve"> </v>
      </c>
    </row>
    <row r="337" spans="2:24" s="256" customFormat="1" x14ac:dyDescent="0.2">
      <c r="B337" s="390">
        <v>207</v>
      </c>
      <c r="C337" s="324" t="s">
        <v>311</v>
      </c>
      <c r="D337" s="376">
        <v>0</v>
      </c>
      <c r="E337" s="376">
        <v>0</v>
      </c>
      <c r="F337" s="376">
        <v>0</v>
      </c>
      <c r="G337" s="376">
        <v>0</v>
      </c>
      <c r="H337" s="376">
        <v>0</v>
      </c>
      <c r="I337" s="376">
        <v>0</v>
      </c>
      <c r="J337" s="376">
        <v>0</v>
      </c>
      <c r="K337" s="346">
        <f t="shared" si="148"/>
        <v>0</v>
      </c>
      <c r="L337" s="503">
        <f t="shared" si="154"/>
        <v>0</v>
      </c>
      <c r="M337" s="376"/>
      <c r="N337" s="364" t="str">
        <f t="shared" si="149"/>
        <v/>
      </c>
      <c r="O337" s="433">
        <f t="shared" si="150"/>
        <v>0</v>
      </c>
      <c r="P337" s="365" t="str">
        <f t="shared" si="155"/>
        <v/>
      </c>
      <c r="Q337" s="274"/>
      <c r="R337" s="456"/>
      <c r="S337" s="103" t="str">
        <f t="shared" si="151"/>
        <v xml:space="preserve"> </v>
      </c>
      <c r="T337" s="103"/>
      <c r="U337" s="103"/>
      <c r="V337" s="103" t="str">
        <f t="shared" si="152"/>
        <v xml:space="preserve"> </v>
      </c>
      <c r="W337" s="103"/>
      <c r="X337" s="457" t="str">
        <f t="shared" si="153"/>
        <v xml:space="preserve"> </v>
      </c>
    </row>
    <row r="338" spans="2:24" s="256" customFormat="1" x14ac:dyDescent="0.2">
      <c r="B338" s="390">
        <v>208</v>
      </c>
      <c r="C338" s="324" t="s">
        <v>312</v>
      </c>
      <c r="D338" s="376">
        <v>0</v>
      </c>
      <c r="E338" s="376">
        <v>0</v>
      </c>
      <c r="F338" s="376">
        <v>0</v>
      </c>
      <c r="G338" s="376">
        <v>0</v>
      </c>
      <c r="H338" s="376">
        <v>0</v>
      </c>
      <c r="I338" s="376">
        <v>0</v>
      </c>
      <c r="J338" s="376">
        <v>0</v>
      </c>
      <c r="K338" s="346">
        <f t="shared" si="148"/>
        <v>0</v>
      </c>
      <c r="L338" s="503">
        <f t="shared" si="154"/>
        <v>0</v>
      </c>
      <c r="M338" s="376"/>
      <c r="N338" s="364" t="str">
        <f t="shared" si="149"/>
        <v/>
      </c>
      <c r="O338" s="433">
        <f t="shared" si="150"/>
        <v>0</v>
      </c>
      <c r="P338" s="365" t="str">
        <f t="shared" si="155"/>
        <v/>
      </c>
      <c r="Q338" s="274"/>
      <c r="R338" s="456"/>
      <c r="S338" s="103" t="str">
        <f t="shared" si="151"/>
        <v xml:space="preserve"> </v>
      </c>
      <c r="T338" s="103"/>
      <c r="U338" s="103"/>
      <c r="V338" s="103" t="str">
        <f t="shared" si="152"/>
        <v xml:space="preserve"> </v>
      </c>
      <c r="W338" s="103"/>
      <c r="X338" s="457" t="str">
        <f t="shared" si="153"/>
        <v xml:space="preserve"> </v>
      </c>
    </row>
    <row r="339" spans="2:24" s="256" customFormat="1" x14ac:dyDescent="0.2">
      <c r="B339" s="390">
        <v>209</v>
      </c>
      <c r="C339" s="363"/>
      <c r="D339" s="376">
        <v>0</v>
      </c>
      <c r="E339" s="376">
        <v>0</v>
      </c>
      <c r="F339" s="376">
        <v>0</v>
      </c>
      <c r="G339" s="376">
        <v>0</v>
      </c>
      <c r="H339" s="376">
        <v>0</v>
      </c>
      <c r="I339" s="376">
        <v>0</v>
      </c>
      <c r="J339" s="376">
        <v>0</v>
      </c>
      <c r="K339" s="346">
        <f t="shared" si="148"/>
        <v>0</v>
      </c>
      <c r="L339" s="503">
        <f t="shared" si="154"/>
        <v>0</v>
      </c>
      <c r="M339" s="376"/>
      <c r="N339" s="364" t="str">
        <f t="shared" si="149"/>
        <v/>
      </c>
      <c r="O339" s="433">
        <f t="shared" si="150"/>
        <v>0</v>
      </c>
      <c r="P339" s="365" t="str">
        <f t="shared" si="155"/>
        <v/>
      </c>
      <c r="Q339" s="274"/>
      <c r="R339" s="456"/>
      <c r="S339" s="103" t="str">
        <f t="shared" si="151"/>
        <v xml:space="preserve"> </v>
      </c>
      <c r="T339" s="103"/>
      <c r="U339" s="103"/>
      <c r="V339" s="103" t="str">
        <f t="shared" si="152"/>
        <v xml:space="preserve"> </v>
      </c>
      <c r="W339" s="103"/>
      <c r="X339" s="457" t="str">
        <f t="shared" si="153"/>
        <v xml:space="preserve"> </v>
      </c>
    </row>
    <row r="340" spans="2:24" s="256" customFormat="1" x14ac:dyDescent="0.2">
      <c r="B340" s="390">
        <v>210</v>
      </c>
      <c r="C340" s="363"/>
      <c r="D340" s="376">
        <v>0</v>
      </c>
      <c r="E340" s="376">
        <v>0</v>
      </c>
      <c r="F340" s="376">
        <v>0</v>
      </c>
      <c r="G340" s="376">
        <v>0</v>
      </c>
      <c r="H340" s="376">
        <v>0</v>
      </c>
      <c r="I340" s="376">
        <v>0</v>
      </c>
      <c r="J340" s="376">
        <v>0</v>
      </c>
      <c r="K340" s="346">
        <f t="shared" si="148"/>
        <v>0</v>
      </c>
      <c r="L340" s="503">
        <f t="shared" si="154"/>
        <v>0</v>
      </c>
      <c r="M340" s="376"/>
      <c r="N340" s="364" t="str">
        <f t="shared" si="149"/>
        <v/>
      </c>
      <c r="O340" s="433">
        <f t="shared" si="150"/>
        <v>0</v>
      </c>
      <c r="P340" s="365" t="str">
        <f t="shared" si="155"/>
        <v/>
      </c>
      <c r="Q340" s="274"/>
      <c r="R340" s="456"/>
      <c r="S340" s="103" t="str">
        <f t="shared" si="151"/>
        <v xml:space="preserve"> </v>
      </c>
      <c r="T340" s="103"/>
      <c r="U340" s="103"/>
      <c r="V340" s="103" t="str">
        <f t="shared" si="152"/>
        <v xml:space="preserve"> </v>
      </c>
      <c r="W340" s="103"/>
      <c r="X340" s="457" t="str">
        <f t="shared" si="153"/>
        <v xml:space="preserve"> </v>
      </c>
    </row>
    <row r="341" spans="2:24" s="256" customFormat="1" x14ac:dyDescent="0.2">
      <c r="B341" s="390">
        <v>211</v>
      </c>
      <c r="C341" s="363"/>
      <c r="D341" s="376">
        <v>0</v>
      </c>
      <c r="E341" s="376">
        <v>0</v>
      </c>
      <c r="F341" s="376">
        <v>0</v>
      </c>
      <c r="G341" s="376">
        <v>0</v>
      </c>
      <c r="H341" s="376">
        <v>0</v>
      </c>
      <c r="I341" s="376">
        <v>0</v>
      </c>
      <c r="J341" s="376">
        <v>0</v>
      </c>
      <c r="K341" s="346">
        <f t="shared" si="148"/>
        <v>0</v>
      </c>
      <c r="L341" s="503">
        <f t="shared" si="154"/>
        <v>0</v>
      </c>
      <c r="M341" s="376"/>
      <c r="N341" s="364" t="str">
        <f t="shared" si="149"/>
        <v/>
      </c>
      <c r="O341" s="433">
        <f t="shared" si="150"/>
        <v>0</v>
      </c>
      <c r="P341" s="365" t="str">
        <f t="shared" si="155"/>
        <v/>
      </c>
      <c r="Q341" s="274"/>
      <c r="R341" s="456"/>
      <c r="S341" s="103" t="str">
        <f t="shared" si="151"/>
        <v xml:space="preserve"> </v>
      </c>
      <c r="T341" s="103"/>
      <c r="U341" s="103"/>
      <c r="V341" s="103" t="str">
        <f t="shared" si="152"/>
        <v xml:space="preserve"> </v>
      </c>
      <c r="W341" s="103"/>
      <c r="X341" s="457" t="str">
        <f t="shared" si="153"/>
        <v xml:space="preserve"> </v>
      </c>
    </row>
    <row r="342" spans="2:24" s="256" customFormat="1" x14ac:dyDescent="0.2">
      <c r="B342" s="392"/>
      <c r="C342" s="278" t="s">
        <v>313</v>
      </c>
      <c r="D342" s="301"/>
      <c r="E342" s="301"/>
      <c r="F342" s="301"/>
      <c r="G342" s="322"/>
      <c r="H342" s="291"/>
      <c r="I342" s="291"/>
      <c r="J342" s="291"/>
      <c r="K342" s="281"/>
      <c r="L342" s="282"/>
      <c r="M342" s="282"/>
      <c r="N342" s="430">
        <f>G342</f>
        <v>0</v>
      </c>
      <c r="O342" s="427"/>
      <c r="P342" s="423"/>
      <c r="Q342" s="274"/>
      <c r="R342" s="456"/>
      <c r="S342" s="103" t="str">
        <f>IF(R342="x",K342," ")</f>
        <v xml:space="preserve"> </v>
      </c>
      <c r="T342" s="103"/>
      <c r="U342" s="103"/>
      <c r="V342" s="103" t="str">
        <f t="shared" si="152"/>
        <v xml:space="preserve"> </v>
      </c>
      <c r="W342" s="103"/>
      <c r="X342" s="457" t="str">
        <f t="shared" si="153"/>
        <v xml:space="preserve"> </v>
      </c>
    </row>
    <row r="343" spans="2:24" s="256" customFormat="1" x14ac:dyDescent="0.2">
      <c r="B343" s="392"/>
      <c r="C343" s="361" t="s">
        <v>314</v>
      </c>
      <c r="D343" s="381"/>
      <c r="E343" s="382"/>
      <c r="F343" s="383"/>
      <c r="G343" s="384"/>
      <c r="H343" s="384"/>
      <c r="I343" s="384"/>
      <c r="J343" s="385"/>
      <c r="K343" s="364">
        <f>(SUBTOTAL(9,K330:K342))</f>
        <v>0</v>
      </c>
      <c r="L343" s="386"/>
      <c r="M343" s="387"/>
      <c r="N343" s="364">
        <f>(SUBTOTAL(9,N330:N342))</f>
        <v>0</v>
      </c>
      <c r="O343" s="387"/>
      <c r="P343" s="414"/>
      <c r="Q343" s="274"/>
      <c r="R343" s="456"/>
      <c r="S343" s="287">
        <f>(SUBTOTAL(9,S330:S341))</f>
        <v>0</v>
      </c>
      <c r="T343" s="103"/>
      <c r="U343" s="103"/>
      <c r="V343" s="287">
        <f>(SUBTOTAL(9,V330:V341))</f>
        <v>0</v>
      </c>
      <c r="W343" s="103"/>
      <c r="X343" s="460">
        <f>(SUBTOTAL(9,X330:X341))</f>
        <v>0</v>
      </c>
    </row>
    <row r="344" spans="2:24" s="256" customFormat="1" x14ac:dyDescent="0.2">
      <c r="B344" s="392"/>
      <c r="C344" s="361" t="s">
        <v>315</v>
      </c>
      <c r="D344" s="346">
        <f>SUMPRODUCT(I330:I341,J330:J341)</f>
        <v>0</v>
      </c>
      <c r="E344" s="346"/>
      <c r="F344" s="565" t="s">
        <v>103</v>
      </c>
      <c r="G344" s="566"/>
      <c r="H344" s="567"/>
      <c r="I344" s="346">
        <f>SUMPRODUCT(I330:I341,J330:J341) + SUMPRODUCT(I330:I341,J330:J341,L330:L341) + SUMPRODUCT(I330:I341,J330:J341,M330:M341)</f>
        <v>0</v>
      </c>
      <c r="J344" s="346"/>
      <c r="K344" s="415"/>
      <c r="L344" s="282"/>
      <c r="M344" s="288"/>
      <c r="N344" s="288"/>
      <c r="O344" s="288"/>
      <c r="P344" s="416"/>
      <c r="Q344" s="274"/>
      <c r="R344" s="456"/>
      <c r="S344" s="145"/>
      <c r="T344" s="103"/>
      <c r="U344" s="103"/>
      <c r="V344" s="145"/>
      <c r="W344" s="103"/>
      <c r="X344" s="461"/>
    </row>
    <row r="345" spans="2:24" s="256" customFormat="1" x14ac:dyDescent="0.2">
      <c r="B345" s="392"/>
      <c r="C345" s="361" t="s">
        <v>316</v>
      </c>
      <c r="D345" s="346">
        <f>SUMPRODUCT(K330:K341,L330:L341)</f>
        <v>0</v>
      </c>
      <c r="E345" s="346"/>
      <c r="F345" s="290"/>
      <c r="G345" s="291"/>
      <c r="H345" s="291"/>
      <c r="I345" s="291"/>
      <c r="J345" s="291"/>
      <c r="K345" s="288"/>
      <c r="L345" s="282"/>
      <c r="M345" s="288"/>
      <c r="N345" s="417"/>
      <c r="O345" s="288"/>
      <c r="P345" s="416"/>
      <c r="Q345" s="274"/>
      <c r="R345" s="456"/>
      <c r="S345" s="145"/>
      <c r="T345" s="103"/>
      <c r="U345" s="103"/>
      <c r="V345" s="145"/>
      <c r="W345" s="103"/>
      <c r="X345" s="461"/>
    </row>
    <row r="346" spans="2:24" s="256" customFormat="1" x14ac:dyDescent="0.25">
      <c r="B346" s="350" t="s">
        <v>34</v>
      </c>
      <c r="C346" s="361" t="s">
        <v>317</v>
      </c>
      <c r="D346" s="381"/>
      <c r="E346" s="382"/>
      <c r="F346" s="383"/>
      <c r="G346" s="384"/>
      <c r="H346" s="384"/>
      <c r="I346" s="384"/>
      <c r="J346" s="385"/>
      <c r="K346" s="364">
        <f>K305+K326+K343</f>
        <v>0</v>
      </c>
      <c r="L346" s="386"/>
      <c r="M346" s="387"/>
      <c r="N346" s="364">
        <f>N305+N326+N343</f>
        <v>0</v>
      </c>
      <c r="O346" s="387"/>
      <c r="P346" s="414"/>
      <c r="Q346" s="274"/>
      <c r="R346" s="456"/>
      <c r="S346" s="287">
        <f>+SUM(S343+S326+S305)</f>
        <v>0</v>
      </c>
      <c r="T346" s="103"/>
      <c r="U346" s="103"/>
      <c r="V346" s="287">
        <f>+SUM(V343+V326+V305)</f>
        <v>0</v>
      </c>
      <c r="W346" s="103"/>
      <c r="X346" s="460">
        <f>+SUM(X343+X326+X305)</f>
        <v>0</v>
      </c>
    </row>
    <row r="347" spans="2:24" s="256" customFormat="1" x14ac:dyDescent="0.2">
      <c r="B347" s="362"/>
      <c r="C347" s="361" t="s">
        <v>318</v>
      </c>
      <c r="D347" s="346">
        <f>D306+D327+D344</f>
        <v>0</v>
      </c>
      <c r="E347" s="346"/>
      <c r="F347" s="565" t="s">
        <v>103</v>
      </c>
      <c r="G347" s="566"/>
      <c r="H347" s="567"/>
      <c r="I347" s="346">
        <f>I306+I327+I344</f>
        <v>0</v>
      </c>
      <c r="J347" s="346"/>
      <c r="K347" s="415"/>
      <c r="L347" s="282"/>
      <c r="M347" s="288"/>
      <c r="N347" s="288"/>
      <c r="O347" s="288"/>
      <c r="P347" s="416"/>
      <c r="Q347" s="274"/>
      <c r="R347" s="456"/>
      <c r="S347" s="104"/>
      <c r="T347" s="103"/>
      <c r="U347" s="103"/>
      <c r="V347" s="104"/>
      <c r="W347" s="103"/>
      <c r="X347" s="466"/>
    </row>
    <row r="348" spans="2:24" s="256" customFormat="1" x14ac:dyDescent="0.2">
      <c r="B348" s="362"/>
      <c r="C348" s="361" t="s">
        <v>319</v>
      </c>
      <c r="D348" s="346">
        <f>D307+D328+D345</f>
        <v>0</v>
      </c>
      <c r="E348" s="346"/>
      <c r="F348" s="290"/>
      <c r="G348" s="291"/>
      <c r="H348" s="291"/>
      <c r="I348" s="291"/>
      <c r="J348" s="291"/>
      <c r="K348" s="288"/>
      <c r="L348" s="282"/>
      <c r="M348" s="288"/>
      <c r="N348" s="417"/>
      <c r="O348" s="288"/>
      <c r="P348" s="416"/>
      <c r="Q348" s="274"/>
      <c r="R348" s="456"/>
      <c r="S348" s="104"/>
      <c r="T348" s="103"/>
      <c r="U348" s="103"/>
      <c r="V348" s="104"/>
      <c r="W348" s="103"/>
      <c r="X348" s="466"/>
    </row>
    <row r="349" spans="2:24" s="256" customFormat="1" x14ac:dyDescent="0.2">
      <c r="B349" s="392"/>
      <c r="C349" s="132"/>
      <c r="D349" s="279"/>
      <c r="E349" s="279"/>
      <c r="F349" s="296"/>
      <c r="G349" s="280"/>
      <c r="H349" s="280"/>
      <c r="I349" s="280"/>
      <c r="J349" s="280"/>
      <c r="K349" s="281"/>
      <c r="L349" s="281"/>
      <c r="M349" s="281"/>
      <c r="N349" s="281"/>
      <c r="O349" s="427"/>
      <c r="P349" s="423"/>
      <c r="Q349" s="274"/>
      <c r="R349" s="456"/>
      <c r="S349" s="104"/>
      <c r="T349" s="103"/>
      <c r="U349" s="103"/>
      <c r="V349" s="104"/>
      <c r="W349" s="103"/>
      <c r="X349" s="466"/>
    </row>
    <row r="350" spans="2:24" s="256" customFormat="1" ht="26.25" x14ac:dyDescent="0.2">
      <c r="B350" s="573" t="s">
        <v>320</v>
      </c>
      <c r="C350" s="574"/>
      <c r="D350" s="574"/>
      <c r="E350" s="574"/>
      <c r="F350" s="574"/>
      <c r="G350" s="574"/>
      <c r="H350" s="574"/>
      <c r="I350" s="574"/>
      <c r="J350" s="574"/>
      <c r="K350" s="574"/>
      <c r="L350" s="574"/>
      <c r="M350" s="574"/>
      <c r="N350" s="574"/>
      <c r="O350" s="574"/>
      <c r="P350" s="575"/>
      <c r="Q350" s="274"/>
      <c r="R350" s="456"/>
      <c r="S350" s="103"/>
      <c r="T350" s="103"/>
      <c r="U350" s="103"/>
      <c r="V350" s="103" t="str">
        <f>IF(U350="x",N350," ")</f>
        <v xml:space="preserve"> </v>
      </c>
      <c r="W350" s="103"/>
      <c r="X350" s="457" t="str">
        <f>IF(W350="x",P350," ")</f>
        <v xml:space="preserve"> </v>
      </c>
    </row>
    <row r="351" spans="2:24" s="256" customFormat="1" ht="26.25" x14ac:dyDescent="0.2">
      <c r="B351" s="570" t="s">
        <v>321</v>
      </c>
      <c r="C351" s="571"/>
      <c r="D351" s="571"/>
      <c r="E351" s="571"/>
      <c r="F351" s="571"/>
      <c r="G351" s="571"/>
      <c r="H351" s="571"/>
      <c r="I351" s="571"/>
      <c r="J351" s="571"/>
      <c r="K351" s="571"/>
      <c r="L351" s="571"/>
      <c r="M351" s="571"/>
      <c r="N351" s="571"/>
      <c r="O351" s="571"/>
      <c r="P351" s="572"/>
      <c r="Q351" s="274"/>
      <c r="R351" s="456"/>
      <c r="S351" s="103"/>
      <c r="T351" s="103"/>
      <c r="U351" s="103"/>
      <c r="V351" s="103"/>
      <c r="W351" s="103"/>
      <c r="X351" s="457"/>
    </row>
    <row r="352" spans="2:24" s="256" customFormat="1" x14ac:dyDescent="0.2">
      <c r="B352" s="390">
        <v>212</v>
      </c>
      <c r="C352" s="324" t="s">
        <v>322</v>
      </c>
      <c r="D352" s="376">
        <v>0</v>
      </c>
      <c r="E352" s="376">
        <v>0</v>
      </c>
      <c r="F352" s="376">
        <v>0</v>
      </c>
      <c r="G352" s="376">
        <v>0</v>
      </c>
      <c r="H352" s="376">
        <v>0</v>
      </c>
      <c r="I352" s="376">
        <v>0</v>
      </c>
      <c r="J352" s="376">
        <v>0</v>
      </c>
      <c r="K352" s="346">
        <f t="shared" ref="K352:K361" si="156">(D352*F352*G352)+(I352*J352)</f>
        <v>0</v>
      </c>
      <c r="L352" s="503">
        <f t="shared" ref="L352:L361" si="157">$L$24</f>
        <v>0</v>
      </c>
      <c r="M352" s="376"/>
      <c r="N352" s="364" t="str">
        <f t="shared" ref="N352:N361" si="158">IF($K352&lt;=0,"",$K352+($K352*$L352)+($K352*$M352))</f>
        <v/>
      </c>
      <c r="O352" s="433">
        <f t="shared" ref="O352:O361" si="159">G352*(1+M352+L352)</f>
        <v>0</v>
      </c>
      <c r="P352" s="365" t="str">
        <f>IF($O352&lt;=0,"",$O352*$P$2)</f>
        <v/>
      </c>
      <c r="Q352" s="274"/>
      <c r="R352" s="456"/>
      <c r="S352" s="103" t="str">
        <f t="shared" ref="S352:S361" si="160">IF(R352="x",$G352," ")</f>
        <v xml:space="preserve"> </v>
      </c>
      <c r="T352" s="103"/>
      <c r="U352" s="103"/>
      <c r="V352" s="103" t="str">
        <f t="shared" ref="V352:V361" si="161">IF(U352="x",N352," ")</f>
        <v xml:space="preserve"> </v>
      </c>
      <c r="W352" s="103"/>
      <c r="X352" s="457" t="str">
        <f t="shared" ref="X352:X361" si="162">IF(W352="x",P352," ")</f>
        <v xml:space="preserve"> </v>
      </c>
    </row>
    <row r="353" spans="2:24" s="256" customFormat="1" x14ac:dyDescent="0.2">
      <c r="B353" s="390">
        <v>213</v>
      </c>
      <c r="C353" s="324" t="s">
        <v>323</v>
      </c>
      <c r="D353" s="376"/>
      <c r="E353" s="376"/>
      <c r="F353" s="376"/>
      <c r="G353" s="376"/>
      <c r="H353" s="376"/>
      <c r="I353" s="376">
        <v>0</v>
      </c>
      <c r="J353" s="376">
        <v>0</v>
      </c>
      <c r="K353" s="346">
        <f t="shared" si="156"/>
        <v>0</v>
      </c>
      <c r="L353" s="503">
        <f t="shared" si="157"/>
        <v>0</v>
      </c>
      <c r="M353" s="376"/>
      <c r="N353" s="364" t="str">
        <f t="shared" si="158"/>
        <v/>
      </c>
      <c r="O353" s="433">
        <f t="shared" si="159"/>
        <v>0</v>
      </c>
      <c r="P353" s="365" t="str">
        <f t="shared" ref="P353:P361" si="163">IF($O353&lt;=0,"",$O353*$P$2)</f>
        <v/>
      </c>
      <c r="Q353" s="274"/>
      <c r="R353" s="456"/>
      <c r="S353" s="103" t="str">
        <f t="shared" si="160"/>
        <v xml:space="preserve"> </v>
      </c>
      <c r="T353" s="103"/>
      <c r="U353" s="103"/>
      <c r="V353" s="103" t="str">
        <f t="shared" si="161"/>
        <v xml:space="preserve"> </v>
      </c>
      <c r="W353" s="103"/>
      <c r="X353" s="457" t="str">
        <f t="shared" si="162"/>
        <v xml:space="preserve"> </v>
      </c>
    </row>
    <row r="354" spans="2:24" s="256" customFormat="1" x14ac:dyDescent="0.2">
      <c r="B354" s="390">
        <v>214</v>
      </c>
      <c r="C354" s="324" t="s">
        <v>324</v>
      </c>
      <c r="D354" s="376">
        <v>0</v>
      </c>
      <c r="E354" s="376">
        <v>0</v>
      </c>
      <c r="F354" s="376">
        <v>0</v>
      </c>
      <c r="G354" s="376">
        <v>0</v>
      </c>
      <c r="H354" s="376">
        <v>0</v>
      </c>
      <c r="I354" s="376">
        <v>0</v>
      </c>
      <c r="J354" s="376">
        <v>0</v>
      </c>
      <c r="K354" s="346">
        <f t="shared" si="156"/>
        <v>0</v>
      </c>
      <c r="L354" s="503">
        <f t="shared" si="157"/>
        <v>0</v>
      </c>
      <c r="M354" s="376"/>
      <c r="N354" s="364" t="str">
        <f t="shared" si="158"/>
        <v/>
      </c>
      <c r="O354" s="433">
        <f t="shared" si="159"/>
        <v>0</v>
      </c>
      <c r="P354" s="365" t="str">
        <f t="shared" si="163"/>
        <v/>
      </c>
      <c r="Q354" s="274"/>
      <c r="R354" s="456"/>
      <c r="S354" s="103" t="str">
        <f t="shared" si="160"/>
        <v xml:space="preserve"> </v>
      </c>
      <c r="T354" s="103"/>
      <c r="U354" s="103"/>
      <c r="V354" s="103" t="str">
        <f t="shared" si="161"/>
        <v xml:space="preserve"> </v>
      </c>
      <c r="W354" s="103"/>
      <c r="X354" s="457" t="str">
        <f t="shared" si="162"/>
        <v xml:space="preserve"> </v>
      </c>
    </row>
    <row r="355" spans="2:24" s="256" customFormat="1" x14ac:dyDescent="0.2">
      <c r="B355" s="390">
        <v>215</v>
      </c>
      <c r="C355" s="324" t="s">
        <v>325</v>
      </c>
      <c r="D355" s="376">
        <v>0</v>
      </c>
      <c r="E355" s="376">
        <v>0</v>
      </c>
      <c r="F355" s="376">
        <v>0</v>
      </c>
      <c r="G355" s="376">
        <v>0</v>
      </c>
      <c r="H355" s="376">
        <v>0</v>
      </c>
      <c r="I355" s="376">
        <v>0</v>
      </c>
      <c r="J355" s="376">
        <v>0</v>
      </c>
      <c r="K355" s="346">
        <f t="shared" si="156"/>
        <v>0</v>
      </c>
      <c r="L355" s="503">
        <f t="shared" si="157"/>
        <v>0</v>
      </c>
      <c r="M355" s="376"/>
      <c r="N355" s="364" t="str">
        <f t="shared" si="158"/>
        <v/>
      </c>
      <c r="O355" s="433">
        <f t="shared" si="159"/>
        <v>0</v>
      </c>
      <c r="P355" s="365" t="str">
        <f t="shared" si="163"/>
        <v/>
      </c>
      <c r="Q355" s="274"/>
      <c r="R355" s="456"/>
      <c r="S355" s="103" t="str">
        <f t="shared" si="160"/>
        <v xml:space="preserve"> </v>
      </c>
      <c r="T355" s="103"/>
      <c r="U355" s="103"/>
      <c r="V355" s="103" t="str">
        <f t="shared" si="161"/>
        <v xml:space="preserve"> </v>
      </c>
      <c r="W355" s="103"/>
      <c r="X355" s="457" t="str">
        <f t="shared" si="162"/>
        <v xml:space="preserve"> </v>
      </c>
    </row>
    <row r="356" spans="2:24" s="256" customFormat="1" x14ac:dyDescent="0.2">
      <c r="B356" s="390">
        <v>216</v>
      </c>
      <c r="C356" s="324" t="s">
        <v>326</v>
      </c>
      <c r="D356" s="376">
        <v>0</v>
      </c>
      <c r="E356" s="376">
        <v>0</v>
      </c>
      <c r="F356" s="376">
        <v>0</v>
      </c>
      <c r="G356" s="376">
        <v>0</v>
      </c>
      <c r="H356" s="376">
        <v>0</v>
      </c>
      <c r="I356" s="376">
        <v>0</v>
      </c>
      <c r="J356" s="376">
        <v>0</v>
      </c>
      <c r="K356" s="346">
        <f t="shared" si="156"/>
        <v>0</v>
      </c>
      <c r="L356" s="503">
        <f t="shared" si="157"/>
        <v>0</v>
      </c>
      <c r="M356" s="376"/>
      <c r="N356" s="364" t="str">
        <f t="shared" si="158"/>
        <v/>
      </c>
      <c r="O356" s="433">
        <f t="shared" si="159"/>
        <v>0</v>
      </c>
      <c r="P356" s="365" t="str">
        <f t="shared" si="163"/>
        <v/>
      </c>
      <c r="Q356" s="274"/>
      <c r="R356" s="456"/>
      <c r="S356" s="103" t="str">
        <f t="shared" si="160"/>
        <v xml:space="preserve"> </v>
      </c>
      <c r="T356" s="103"/>
      <c r="U356" s="103"/>
      <c r="V356" s="103" t="str">
        <f t="shared" si="161"/>
        <v xml:space="preserve"> </v>
      </c>
      <c r="W356" s="103"/>
      <c r="X356" s="457" t="str">
        <f t="shared" si="162"/>
        <v xml:space="preserve"> </v>
      </c>
    </row>
    <row r="357" spans="2:24" s="256" customFormat="1" x14ac:dyDescent="0.2">
      <c r="B357" s="390">
        <v>217</v>
      </c>
      <c r="C357" s="324" t="s">
        <v>327</v>
      </c>
      <c r="D357" s="376">
        <v>0</v>
      </c>
      <c r="E357" s="376">
        <v>0</v>
      </c>
      <c r="F357" s="376">
        <v>0</v>
      </c>
      <c r="G357" s="376">
        <v>0</v>
      </c>
      <c r="H357" s="376">
        <v>0</v>
      </c>
      <c r="I357" s="376">
        <v>0</v>
      </c>
      <c r="J357" s="376">
        <v>0</v>
      </c>
      <c r="K357" s="346">
        <f t="shared" si="156"/>
        <v>0</v>
      </c>
      <c r="L357" s="503">
        <f t="shared" si="157"/>
        <v>0</v>
      </c>
      <c r="M357" s="376"/>
      <c r="N357" s="364" t="str">
        <f t="shared" si="158"/>
        <v/>
      </c>
      <c r="O357" s="433">
        <f t="shared" si="159"/>
        <v>0</v>
      </c>
      <c r="P357" s="365" t="str">
        <f t="shared" si="163"/>
        <v/>
      </c>
      <c r="Q357" s="274"/>
      <c r="R357" s="456"/>
      <c r="S357" s="103" t="str">
        <f t="shared" si="160"/>
        <v xml:space="preserve"> </v>
      </c>
      <c r="T357" s="103"/>
      <c r="U357" s="103"/>
      <c r="V357" s="103" t="str">
        <f t="shared" si="161"/>
        <v xml:space="preserve"> </v>
      </c>
      <c r="W357" s="103"/>
      <c r="X357" s="457" t="str">
        <f t="shared" si="162"/>
        <v xml:space="preserve"> </v>
      </c>
    </row>
    <row r="358" spans="2:24" s="256" customFormat="1" x14ac:dyDescent="0.2">
      <c r="B358" s="390">
        <v>218</v>
      </c>
      <c r="C358" s="324" t="s">
        <v>328</v>
      </c>
      <c r="D358" s="376">
        <v>0</v>
      </c>
      <c r="E358" s="376">
        <v>0</v>
      </c>
      <c r="F358" s="376">
        <v>0</v>
      </c>
      <c r="G358" s="376">
        <v>0</v>
      </c>
      <c r="H358" s="376">
        <v>0</v>
      </c>
      <c r="I358" s="376">
        <v>0</v>
      </c>
      <c r="J358" s="376">
        <v>0</v>
      </c>
      <c r="K358" s="346">
        <f t="shared" si="156"/>
        <v>0</v>
      </c>
      <c r="L358" s="503">
        <f t="shared" si="157"/>
        <v>0</v>
      </c>
      <c r="M358" s="376"/>
      <c r="N358" s="364" t="str">
        <f t="shared" si="158"/>
        <v/>
      </c>
      <c r="O358" s="433">
        <f t="shared" si="159"/>
        <v>0</v>
      </c>
      <c r="P358" s="365" t="str">
        <f t="shared" si="163"/>
        <v/>
      </c>
      <c r="Q358" s="274"/>
      <c r="R358" s="456"/>
      <c r="S358" s="103" t="str">
        <f t="shared" si="160"/>
        <v xml:space="preserve"> </v>
      </c>
      <c r="T358" s="103"/>
      <c r="U358" s="103"/>
      <c r="V358" s="103" t="str">
        <f t="shared" si="161"/>
        <v xml:space="preserve"> </v>
      </c>
      <c r="W358" s="103"/>
      <c r="X358" s="457" t="str">
        <f t="shared" si="162"/>
        <v xml:space="preserve"> </v>
      </c>
    </row>
    <row r="359" spans="2:24" s="256" customFormat="1" x14ac:dyDescent="0.2">
      <c r="B359" s="390">
        <v>219</v>
      </c>
      <c r="C359" s="363"/>
      <c r="D359" s="376">
        <v>0</v>
      </c>
      <c r="E359" s="376">
        <v>0</v>
      </c>
      <c r="F359" s="376">
        <v>0</v>
      </c>
      <c r="G359" s="376">
        <v>0</v>
      </c>
      <c r="H359" s="376">
        <v>0</v>
      </c>
      <c r="I359" s="376">
        <v>0</v>
      </c>
      <c r="J359" s="376">
        <v>0</v>
      </c>
      <c r="K359" s="346">
        <f t="shared" si="156"/>
        <v>0</v>
      </c>
      <c r="L359" s="503">
        <f t="shared" si="157"/>
        <v>0</v>
      </c>
      <c r="M359" s="376"/>
      <c r="N359" s="364" t="str">
        <f t="shared" si="158"/>
        <v/>
      </c>
      <c r="O359" s="433">
        <f t="shared" si="159"/>
        <v>0</v>
      </c>
      <c r="P359" s="365" t="str">
        <f t="shared" si="163"/>
        <v/>
      </c>
      <c r="Q359" s="274"/>
      <c r="R359" s="456"/>
      <c r="S359" s="103" t="str">
        <f t="shared" si="160"/>
        <v xml:space="preserve"> </v>
      </c>
      <c r="T359" s="103"/>
      <c r="U359" s="103"/>
      <c r="V359" s="103" t="str">
        <f t="shared" si="161"/>
        <v xml:space="preserve"> </v>
      </c>
      <c r="W359" s="103"/>
      <c r="X359" s="457" t="str">
        <f t="shared" si="162"/>
        <v xml:space="preserve"> </v>
      </c>
    </row>
    <row r="360" spans="2:24" s="256" customFormat="1" x14ac:dyDescent="0.2">
      <c r="B360" s="390">
        <v>220</v>
      </c>
      <c r="C360" s="363"/>
      <c r="D360" s="376">
        <v>0</v>
      </c>
      <c r="E360" s="376">
        <v>0</v>
      </c>
      <c r="F360" s="376">
        <v>0</v>
      </c>
      <c r="G360" s="376">
        <v>0</v>
      </c>
      <c r="H360" s="376">
        <v>0</v>
      </c>
      <c r="I360" s="376">
        <v>0</v>
      </c>
      <c r="J360" s="376">
        <v>0</v>
      </c>
      <c r="K360" s="346">
        <f t="shared" si="156"/>
        <v>0</v>
      </c>
      <c r="L360" s="503">
        <f t="shared" si="157"/>
        <v>0</v>
      </c>
      <c r="M360" s="376"/>
      <c r="N360" s="364" t="str">
        <f t="shared" si="158"/>
        <v/>
      </c>
      <c r="O360" s="433">
        <f t="shared" si="159"/>
        <v>0</v>
      </c>
      <c r="P360" s="365" t="str">
        <f t="shared" si="163"/>
        <v/>
      </c>
      <c r="Q360" s="274"/>
      <c r="R360" s="456"/>
      <c r="S360" s="103" t="str">
        <f t="shared" si="160"/>
        <v xml:space="preserve"> </v>
      </c>
      <c r="T360" s="103"/>
      <c r="U360" s="103"/>
      <c r="V360" s="103" t="str">
        <f t="shared" si="161"/>
        <v xml:space="preserve"> </v>
      </c>
      <c r="W360" s="103"/>
      <c r="X360" s="457" t="str">
        <f t="shared" si="162"/>
        <v xml:space="preserve"> </v>
      </c>
    </row>
    <row r="361" spans="2:24" s="256" customFormat="1" x14ac:dyDescent="0.2">
      <c r="B361" s="390">
        <v>221</v>
      </c>
      <c r="C361" s="363"/>
      <c r="D361" s="376">
        <v>0</v>
      </c>
      <c r="E361" s="376">
        <v>0</v>
      </c>
      <c r="F361" s="376">
        <v>0</v>
      </c>
      <c r="G361" s="376">
        <v>0</v>
      </c>
      <c r="H361" s="376">
        <v>0</v>
      </c>
      <c r="I361" s="376">
        <v>0</v>
      </c>
      <c r="J361" s="376">
        <v>0</v>
      </c>
      <c r="K361" s="346">
        <f t="shared" si="156"/>
        <v>0</v>
      </c>
      <c r="L361" s="503">
        <f t="shared" si="157"/>
        <v>0</v>
      </c>
      <c r="M361" s="376"/>
      <c r="N361" s="364" t="str">
        <f t="shared" si="158"/>
        <v/>
      </c>
      <c r="O361" s="433">
        <f t="shared" si="159"/>
        <v>0</v>
      </c>
      <c r="P361" s="365" t="str">
        <f t="shared" si="163"/>
        <v/>
      </c>
      <c r="Q361" s="274"/>
      <c r="R361" s="456"/>
      <c r="S361" s="103" t="str">
        <f t="shared" si="160"/>
        <v xml:space="preserve"> </v>
      </c>
      <c r="T361" s="103"/>
      <c r="U361" s="103"/>
      <c r="V361" s="103" t="str">
        <f t="shared" si="161"/>
        <v xml:space="preserve"> </v>
      </c>
      <c r="W361" s="103"/>
      <c r="X361" s="457" t="str">
        <f t="shared" si="162"/>
        <v xml:space="preserve"> </v>
      </c>
    </row>
    <row r="362" spans="2:24" s="256" customFormat="1" x14ac:dyDescent="0.2">
      <c r="B362" s="392"/>
      <c r="C362" s="361" t="s">
        <v>329</v>
      </c>
      <c r="D362" s="381"/>
      <c r="E362" s="382"/>
      <c r="F362" s="383"/>
      <c r="G362" s="384"/>
      <c r="H362" s="384"/>
      <c r="I362" s="384"/>
      <c r="J362" s="385"/>
      <c r="K362" s="364">
        <f>(SUBTOTAL(9,K352:K361))</f>
        <v>0</v>
      </c>
      <c r="L362" s="386"/>
      <c r="M362" s="387"/>
      <c r="N362" s="364">
        <f>(SUBTOTAL(9,N352:N361))</f>
        <v>0</v>
      </c>
      <c r="O362" s="387"/>
      <c r="P362" s="414"/>
      <c r="Q362" s="274"/>
      <c r="R362" s="456"/>
      <c r="S362" s="287">
        <f>(SUBTOTAL(9,S352:S361))</f>
        <v>0</v>
      </c>
      <c r="T362" s="103"/>
      <c r="U362" s="103"/>
      <c r="V362" s="287">
        <f>(SUBTOTAL(9,V352:V361))</f>
        <v>0</v>
      </c>
      <c r="W362" s="103"/>
      <c r="X362" s="460">
        <f>(SUBTOTAL(9,X352:X361))</f>
        <v>0</v>
      </c>
    </row>
    <row r="363" spans="2:24" s="256" customFormat="1" x14ac:dyDescent="0.2">
      <c r="B363" s="392"/>
      <c r="C363" s="361" t="s">
        <v>330</v>
      </c>
      <c r="D363" s="346">
        <f>SUMPRODUCT(I352:I361,J352:J361)</f>
        <v>0</v>
      </c>
      <c r="E363" s="346"/>
      <c r="F363" s="565" t="s">
        <v>103</v>
      </c>
      <c r="G363" s="566"/>
      <c r="H363" s="567"/>
      <c r="I363" s="346">
        <f>SUMPRODUCT(I352:I361,J352:J361) +SUMPRODUCT(I352:I361,J352:J361,L352:L361)+SUMPRODUCT(I352:I361,J352:J361,M352:M361)</f>
        <v>0</v>
      </c>
      <c r="J363" s="346"/>
      <c r="K363" s="415"/>
      <c r="L363" s="282"/>
      <c r="M363" s="288"/>
      <c r="N363" s="288"/>
      <c r="O363" s="288"/>
      <c r="P363" s="416"/>
      <c r="Q363" s="274"/>
      <c r="R363" s="456"/>
      <c r="S363" s="145"/>
      <c r="T363" s="103"/>
      <c r="U363" s="103"/>
      <c r="V363" s="145"/>
      <c r="W363" s="103"/>
      <c r="X363" s="461"/>
    </row>
    <row r="364" spans="2:24" s="256" customFormat="1" x14ac:dyDescent="0.2">
      <c r="B364" s="392"/>
      <c r="C364" s="361" t="s">
        <v>331</v>
      </c>
      <c r="D364" s="346">
        <f>SUMPRODUCT(K352:K361,L352:L361)</f>
        <v>0</v>
      </c>
      <c r="E364" s="346"/>
      <c r="F364" s="290"/>
      <c r="G364" s="291"/>
      <c r="H364" s="291"/>
      <c r="I364" s="291"/>
      <c r="J364" s="291"/>
      <c r="K364" s="288"/>
      <c r="L364" s="282"/>
      <c r="M364" s="288"/>
      <c r="N364" s="417"/>
      <c r="O364" s="288"/>
      <c r="P364" s="416"/>
      <c r="Q364" s="274"/>
      <c r="R364" s="456"/>
      <c r="S364" s="145"/>
      <c r="T364" s="103"/>
      <c r="U364" s="103"/>
      <c r="V364" s="145"/>
      <c r="W364" s="103"/>
      <c r="X364" s="461"/>
    </row>
    <row r="365" spans="2:24" s="256" customFormat="1" ht="26.25" x14ac:dyDescent="0.2">
      <c r="B365" s="570" t="s">
        <v>332</v>
      </c>
      <c r="C365" s="571"/>
      <c r="D365" s="571"/>
      <c r="E365" s="571"/>
      <c r="F365" s="571"/>
      <c r="G365" s="571"/>
      <c r="H365" s="571"/>
      <c r="I365" s="571"/>
      <c r="J365" s="571"/>
      <c r="K365" s="571"/>
      <c r="L365" s="571"/>
      <c r="M365" s="571"/>
      <c r="N365" s="571"/>
      <c r="O365" s="571"/>
      <c r="P365" s="572"/>
      <c r="Q365" s="274"/>
      <c r="R365" s="456"/>
      <c r="S365" s="103"/>
      <c r="T365" s="103"/>
      <c r="U365" s="103"/>
      <c r="V365" s="103"/>
      <c r="W365" s="103"/>
      <c r="X365" s="457"/>
    </row>
    <row r="366" spans="2:24" s="256" customFormat="1" x14ac:dyDescent="0.2">
      <c r="B366" s="390">
        <v>222</v>
      </c>
      <c r="C366" s="324" t="s">
        <v>333</v>
      </c>
      <c r="D366" s="376">
        <v>0</v>
      </c>
      <c r="E366" s="376">
        <v>0</v>
      </c>
      <c r="F366" s="376">
        <v>0</v>
      </c>
      <c r="G366" s="376">
        <v>0</v>
      </c>
      <c r="H366" s="376">
        <v>0</v>
      </c>
      <c r="I366" s="376">
        <v>0</v>
      </c>
      <c r="J366" s="376">
        <v>0</v>
      </c>
      <c r="K366" s="346">
        <f t="shared" ref="K366:K377" si="164">(D366*F366*G366)+(I366*J366)</f>
        <v>0</v>
      </c>
      <c r="L366" s="503">
        <f t="shared" ref="L366:L377" si="165">$L$24</f>
        <v>0</v>
      </c>
      <c r="M366" s="376"/>
      <c r="N366" s="364" t="str">
        <f t="shared" ref="N366:N377" si="166">IF($K366&lt;=0,"",$K366+($K366*$L366)+($K366*$M366))</f>
        <v/>
      </c>
      <c r="O366" s="433">
        <f t="shared" ref="O366:O377" si="167">G366*(1+M366+L366)</f>
        <v>0</v>
      </c>
      <c r="P366" s="365" t="str">
        <f>IF($O366&lt;=0,"",$O366*$P$2)</f>
        <v/>
      </c>
      <c r="Q366" s="274"/>
      <c r="R366" s="456"/>
      <c r="S366" s="103" t="str">
        <f t="shared" ref="S366:S377" si="168">IF(R366="x",$G366," ")</f>
        <v xml:space="preserve"> </v>
      </c>
      <c r="T366" s="103"/>
      <c r="U366" s="103"/>
      <c r="V366" s="103" t="str">
        <f t="shared" ref="V366:V377" si="169">IF(U366="x",N366," ")</f>
        <v xml:space="preserve"> </v>
      </c>
      <c r="W366" s="103"/>
      <c r="X366" s="457" t="str">
        <f t="shared" ref="X366:X377" si="170">IF(W366="x",P366," ")</f>
        <v xml:space="preserve"> </v>
      </c>
    </row>
    <row r="367" spans="2:24" s="256" customFormat="1" x14ac:dyDescent="0.2">
      <c r="B367" s="390">
        <v>223</v>
      </c>
      <c r="C367" s="324" t="s">
        <v>334</v>
      </c>
      <c r="D367" s="376">
        <v>0</v>
      </c>
      <c r="E367" s="376">
        <v>0</v>
      </c>
      <c r="F367" s="376">
        <v>0</v>
      </c>
      <c r="G367" s="376">
        <v>0</v>
      </c>
      <c r="H367" s="376">
        <v>0</v>
      </c>
      <c r="I367" s="376">
        <v>0</v>
      </c>
      <c r="J367" s="376">
        <v>0</v>
      </c>
      <c r="K367" s="346">
        <f t="shared" si="164"/>
        <v>0</v>
      </c>
      <c r="L367" s="503">
        <f t="shared" si="165"/>
        <v>0</v>
      </c>
      <c r="M367" s="376"/>
      <c r="N367" s="364" t="str">
        <f t="shared" si="166"/>
        <v/>
      </c>
      <c r="O367" s="433">
        <f t="shared" si="167"/>
        <v>0</v>
      </c>
      <c r="P367" s="365" t="str">
        <f t="shared" ref="P367:P377" si="171">IF($O367&lt;=0,"",$O367*$P$2)</f>
        <v/>
      </c>
      <c r="Q367" s="274"/>
      <c r="R367" s="456"/>
      <c r="S367" s="103" t="str">
        <f t="shared" si="168"/>
        <v xml:space="preserve"> </v>
      </c>
      <c r="T367" s="103"/>
      <c r="U367" s="103"/>
      <c r="V367" s="103" t="str">
        <f t="shared" si="169"/>
        <v xml:space="preserve"> </v>
      </c>
      <c r="W367" s="103"/>
      <c r="X367" s="457" t="str">
        <f t="shared" si="170"/>
        <v xml:space="preserve"> </v>
      </c>
    </row>
    <row r="368" spans="2:24" s="256" customFormat="1" x14ac:dyDescent="0.2">
      <c r="B368" s="390">
        <v>224</v>
      </c>
      <c r="C368" s="324" t="s">
        <v>335</v>
      </c>
      <c r="D368" s="376">
        <v>0</v>
      </c>
      <c r="E368" s="376">
        <v>0</v>
      </c>
      <c r="F368" s="376">
        <v>0</v>
      </c>
      <c r="G368" s="376">
        <v>0</v>
      </c>
      <c r="H368" s="376">
        <v>0</v>
      </c>
      <c r="I368" s="376">
        <v>0</v>
      </c>
      <c r="J368" s="376">
        <v>0</v>
      </c>
      <c r="K368" s="346">
        <f t="shared" si="164"/>
        <v>0</v>
      </c>
      <c r="L368" s="503">
        <f t="shared" si="165"/>
        <v>0</v>
      </c>
      <c r="M368" s="376"/>
      <c r="N368" s="364" t="str">
        <f t="shared" si="166"/>
        <v/>
      </c>
      <c r="O368" s="433">
        <f t="shared" si="167"/>
        <v>0</v>
      </c>
      <c r="P368" s="365" t="str">
        <f t="shared" si="171"/>
        <v/>
      </c>
      <c r="Q368" s="274"/>
      <c r="R368" s="456"/>
      <c r="S368" s="103" t="str">
        <f t="shared" si="168"/>
        <v xml:space="preserve"> </v>
      </c>
      <c r="T368" s="103"/>
      <c r="U368" s="103"/>
      <c r="V368" s="103" t="str">
        <f t="shared" si="169"/>
        <v xml:space="preserve"> </v>
      </c>
      <c r="W368" s="103"/>
      <c r="X368" s="457" t="str">
        <f t="shared" si="170"/>
        <v xml:space="preserve"> </v>
      </c>
    </row>
    <row r="369" spans="2:24" s="256" customFormat="1" x14ac:dyDescent="0.2">
      <c r="B369" s="390">
        <v>225</v>
      </c>
      <c r="C369" s="324" t="s">
        <v>336</v>
      </c>
      <c r="D369" s="376">
        <v>0</v>
      </c>
      <c r="E369" s="376">
        <v>0</v>
      </c>
      <c r="F369" s="376">
        <v>0</v>
      </c>
      <c r="G369" s="376">
        <v>0</v>
      </c>
      <c r="H369" s="376">
        <v>0</v>
      </c>
      <c r="I369" s="376">
        <v>0</v>
      </c>
      <c r="J369" s="376">
        <v>0</v>
      </c>
      <c r="K369" s="346">
        <f t="shared" si="164"/>
        <v>0</v>
      </c>
      <c r="L369" s="503">
        <f t="shared" si="165"/>
        <v>0</v>
      </c>
      <c r="M369" s="376"/>
      <c r="N369" s="364" t="str">
        <f t="shared" si="166"/>
        <v/>
      </c>
      <c r="O369" s="433">
        <f t="shared" si="167"/>
        <v>0</v>
      </c>
      <c r="P369" s="365" t="str">
        <f t="shared" si="171"/>
        <v/>
      </c>
      <c r="Q369" s="274"/>
      <c r="R369" s="456"/>
      <c r="S369" s="103" t="str">
        <f t="shared" si="168"/>
        <v xml:space="preserve"> </v>
      </c>
      <c r="T369" s="103"/>
      <c r="U369" s="103"/>
      <c r="V369" s="103" t="str">
        <f t="shared" si="169"/>
        <v xml:space="preserve"> </v>
      </c>
      <c r="W369" s="103"/>
      <c r="X369" s="457" t="str">
        <f t="shared" si="170"/>
        <v xml:space="preserve"> </v>
      </c>
    </row>
    <row r="370" spans="2:24" s="256" customFormat="1" x14ac:dyDescent="0.2">
      <c r="B370" s="390">
        <v>226</v>
      </c>
      <c r="C370" s="324" t="s">
        <v>337</v>
      </c>
      <c r="D370" s="376">
        <v>0</v>
      </c>
      <c r="E370" s="376">
        <v>0</v>
      </c>
      <c r="F370" s="376">
        <v>0</v>
      </c>
      <c r="G370" s="376">
        <v>0</v>
      </c>
      <c r="H370" s="376">
        <v>0</v>
      </c>
      <c r="I370" s="376">
        <v>0</v>
      </c>
      <c r="J370" s="376">
        <v>0</v>
      </c>
      <c r="K370" s="346">
        <f t="shared" si="164"/>
        <v>0</v>
      </c>
      <c r="L370" s="503">
        <f t="shared" si="165"/>
        <v>0</v>
      </c>
      <c r="M370" s="376"/>
      <c r="N370" s="364" t="str">
        <f t="shared" si="166"/>
        <v/>
      </c>
      <c r="O370" s="433">
        <f t="shared" si="167"/>
        <v>0</v>
      </c>
      <c r="P370" s="365" t="str">
        <f t="shared" si="171"/>
        <v/>
      </c>
      <c r="Q370" s="274"/>
      <c r="R370" s="456"/>
      <c r="S370" s="103" t="str">
        <f t="shared" si="168"/>
        <v xml:space="preserve"> </v>
      </c>
      <c r="T370" s="103"/>
      <c r="U370" s="103"/>
      <c r="V370" s="103" t="str">
        <f t="shared" si="169"/>
        <v xml:space="preserve"> </v>
      </c>
      <c r="W370" s="103"/>
      <c r="X370" s="457" t="str">
        <f t="shared" si="170"/>
        <v xml:space="preserve"> </v>
      </c>
    </row>
    <row r="371" spans="2:24" s="256" customFormat="1" x14ac:dyDescent="0.2">
      <c r="B371" s="390">
        <v>227</v>
      </c>
      <c r="C371" s="324" t="s">
        <v>338</v>
      </c>
      <c r="D371" s="376">
        <v>0</v>
      </c>
      <c r="E371" s="376">
        <v>0</v>
      </c>
      <c r="F371" s="376">
        <v>0</v>
      </c>
      <c r="G371" s="376">
        <v>0</v>
      </c>
      <c r="H371" s="376">
        <v>0</v>
      </c>
      <c r="I371" s="376">
        <v>0</v>
      </c>
      <c r="J371" s="376">
        <v>0</v>
      </c>
      <c r="K371" s="346">
        <f t="shared" si="164"/>
        <v>0</v>
      </c>
      <c r="L371" s="503">
        <f t="shared" si="165"/>
        <v>0</v>
      </c>
      <c r="M371" s="376"/>
      <c r="N371" s="364" t="str">
        <f t="shared" si="166"/>
        <v/>
      </c>
      <c r="O371" s="433">
        <f t="shared" si="167"/>
        <v>0</v>
      </c>
      <c r="P371" s="365" t="str">
        <f t="shared" si="171"/>
        <v/>
      </c>
      <c r="Q371" s="274"/>
      <c r="R371" s="456"/>
      <c r="S371" s="103" t="str">
        <f t="shared" si="168"/>
        <v xml:space="preserve"> </v>
      </c>
      <c r="T371" s="103"/>
      <c r="U371" s="103"/>
      <c r="V371" s="103" t="str">
        <f t="shared" si="169"/>
        <v xml:space="preserve"> </v>
      </c>
      <c r="W371" s="103"/>
      <c r="X371" s="457" t="str">
        <f t="shared" si="170"/>
        <v xml:space="preserve"> </v>
      </c>
    </row>
    <row r="372" spans="2:24" s="256" customFormat="1" x14ac:dyDescent="0.2">
      <c r="B372" s="390">
        <v>228</v>
      </c>
      <c r="C372" s="324" t="s">
        <v>339</v>
      </c>
      <c r="D372" s="376">
        <v>0</v>
      </c>
      <c r="E372" s="376">
        <v>0</v>
      </c>
      <c r="F372" s="376">
        <v>0</v>
      </c>
      <c r="G372" s="376">
        <v>0</v>
      </c>
      <c r="H372" s="376">
        <v>0</v>
      </c>
      <c r="I372" s="376">
        <v>0</v>
      </c>
      <c r="J372" s="376">
        <v>0</v>
      </c>
      <c r="K372" s="346">
        <f t="shared" si="164"/>
        <v>0</v>
      </c>
      <c r="L372" s="503">
        <f t="shared" si="165"/>
        <v>0</v>
      </c>
      <c r="M372" s="376"/>
      <c r="N372" s="364" t="str">
        <f t="shared" si="166"/>
        <v/>
      </c>
      <c r="O372" s="433">
        <f t="shared" si="167"/>
        <v>0</v>
      </c>
      <c r="P372" s="365" t="str">
        <f t="shared" si="171"/>
        <v/>
      </c>
      <c r="Q372" s="274"/>
      <c r="R372" s="456"/>
      <c r="S372" s="103" t="str">
        <f t="shared" si="168"/>
        <v xml:space="preserve"> </v>
      </c>
      <c r="T372" s="103"/>
      <c r="U372" s="103"/>
      <c r="V372" s="103" t="str">
        <f t="shared" si="169"/>
        <v xml:space="preserve"> </v>
      </c>
      <c r="W372" s="103"/>
      <c r="X372" s="457" t="str">
        <f t="shared" si="170"/>
        <v xml:space="preserve"> </v>
      </c>
    </row>
    <row r="373" spans="2:24" s="256" customFormat="1" x14ac:dyDescent="0.2">
      <c r="B373" s="390">
        <v>229</v>
      </c>
      <c r="C373" s="324" t="s">
        <v>340</v>
      </c>
      <c r="D373" s="376"/>
      <c r="E373" s="376"/>
      <c r="F373" s="376"/>
      <c r="G373" s="376"/>
      <c r="H373" s="376"/>
      <c r="I373" s="376">
        <v>0</v>
      </c>
      <c r="J373" s="376">
        <v>0</v>
      </c>
      <c r="K373" s="346">
        <f t="shared" si="164"/>
        <v>0</v>
      </c>
      <c r="L373" s="503">
        <f t="shared" si="165"/>
        <v>0</v>
      </c>
      <c r="M373" s="376"/>
      <c r="N373" s="364" t="str">
        <f t="shared" si="166"/>
        <v/>
      </c>
      <c r="O373" s="433">
        <f t="shared" si="167"/>
        <v>0</v>
      </c>
      <c r="P373" s="365" t="str">
        <f t="shared" si="171"/>
        <v/>
      </c>
      <c r="Q373" s="274"/>
      <c r="R373" s="456"/>
      <c r="S373" s="103" t="str">
        <f t="shared" si="168"/>
        <v xml:space="preserve"> </v>
      </c>
      <c r="T373" s="103"/>
      <c r="U373" s="103"/>
      <c r="V373" s="103" t="str">
        <f t="shared" si="169"/>
        <v xml:space="preserve"> </v>
      </c>
      <c r="W373" s="103"/>
      <c r="X373" s="457" t="str">
        <f t="shared" si="170"/>
        <v xml:space="preserve"> </v>
      </c>
    </row>
    <row r="374" spans="2:24" s="256" customFormat="1" x14ac:dyDescent="0.2">
      <c r="B374" s="390">
        <v>230</v>
      </c>
      <c r="C374" s="363"/>
      <c r="D374" s="376">
        <v>0</v>
      </c>
      <c r="E374" s="376">
        <v>0</v>
      </c>
      <c r="F374" s="376">
        <v>0</v>
      </c>
      <c r="G374" s="376">
        <v>0</v>
      </c>
      <c r="H374" s="376">
        <v>0</v>
      </c>
      <c r="I374" s="376">
        <v>0</v>
      </c>
      <c r="J374" s="376">
        <v>0</v>
      </c>
      <c r="K374" s="346">
        <f t="shared" si="164"/>
        <v>0</v>
      </c>
      <c r="L374" s="503">
        <f t="shared" si="165"/>
        <v>0</v>
      </c>
      <c r="M374" s="376"/>
      <c r="N374" s="364" t="str">
        <f t="shared" si="166"/>
        <v/>
      </c>
      <c r="O374" s="433">
        <f t="shared" si="167"/>
        <v>0</v>
      </c>
      <c r="P374" s="365" t="str">
        <f t="shared" si="171"/>
        <v/>
      </c>
      <c r="Q374" s="274"/>
      <c r="R374" s="456"/>
      <c r="S374" s="103" t="str">
        <f t="shared" si="168"/>
        <v xml:space="preserve"> </v>
      </c>
      <c r="T374" s="103"/>
      <c r="U374" s="103"/>
      <c r="V374" s="103" t="str">
        <f t="shared" si="169"/>
        <v xml:space="preserve"> </v>
      </c>
      <c r="W374" s="103"/>
      <c r="X374" s="457" t="str">
        <f t="shared" si="170"/>
        <v xml:space="preserve"> </v>
      </c>
    </row>
    <row r="375" spans="2:24" s="256" customFormat="1" x14ac:dyDescent="0.2">
      <c r="B375" s="390">
        <v>231</v>
      </c>
      <c r="C375" s="363"/>
      <c r="D375" s="376">
        <v>0</v>
      </c>
      <c r="E375" s="376">
        <v>0</v>
      </c>
      <c r="F375" s="376">
        <v>0</v>
      </c>
      <c r="G375" s="376">
        <v>0</v>
      </c>
      <c r="H375" s="376">
        <v>0</v>
      </c>
      <c r="I375" s="376">
        <v>0</v>
      </c>
      <c r="J375" s="376">
        <v>0</v>
      </c>
      <c r="K375" s="346">
        <f t="shared" si="164"/>
        <v>0</v>
      </c>
      <c r="L375" s="503">
        <f t="shared" si="165"/>
        <v>0</v>
      </c>
      <c r="M375" s="376"/>
      <c r="N375" s="364" t="str">
        <f t="shared" si="166"/>
        <v/>
      </c>
      <c r="O375" s="433">
        <f t="shared" si="167"/>
        <v>0</v>
      </c>
      <c r="P375" s="365" t="str">
        <f t="shared" si="171"/>
        <v/>
      </c>
      <c r="Q375" s="274"/>
      <c r="R375" s="456"/>
      <c r="S375" s="103" t="str">
        <f t="shared" si="168"/>
        <v xml:space="preserve"> </v>
      </c>
      <c r="T375" s="103"/>
      <c r="U375" s="103"/>
      <c r="V375" s="103" t="str">
        <f t="shared" si="169"/>
        <v xml:space="preserve"> </v>
      </c>
      <c r="W375" s="103"/>
      <c r="X375" s="457" t="str">
        <f t="shared" si="170"/>
        <v xml:space="preserve"> </v>
      </c>
    </row>
    <row r="376" spans="2:24" s="256" customFormat="1" x14ac:dyDescent="0.2">
      <c r="B376" s="390">
        <v>232</v>
      </c>
      <c r="C376" s="363"/>
      <c r="D376" s="376">
        <v>0</v>
      </c>
      <c r="E376" s="376">
        <v>0</v>
      </c>
      <c r="F376" s="376">
        <v>0</v>
      </c>
      <c r="G376" s="376">
        <v>0</v>
      </c>
      <c r="H376" s="376">
        <v>0</v>
      </c>
      <c r="I376" s="376">
        <v>0</v>
      </c>
      <c r="J376" s="376">
        <v>0</v>
      </c>
      <c r="K376" s="346">
        <f t="shared" si="164"/>
        <v>0</v>
      </c>
      <c r="L376" s="503">
        <f t="shared" si="165"/>
        <v>0</v>
      </c>
      <c r="M376" s="376"/>
      <c r="N376" s="364" t="str">
        <f t="shared" si="166"/>
        <v/>
      </c>
      <c r="O376" s="433">
        <f t="shared" si="167"/>
        <v>0</v>
      </c>
      <c r="P376" s="365" t="str">
        <f t="shared" si="171"/>
        <v/>
      </c>
      <c r="Q376" s="274"/>
      <c r="R376" s="456"/>
      <c r="S376" s="103" t="str">
        <f t="shared" si="168"/>
        <v xml:space="preserve"> </v>
      </c>
      <c r="T376" s="103"/>
      <c r="U376" s="103"/>
      <c r="V376" s="103" t="str">
        <f t="shared" si="169"/>
        <v xml:space="preserve"> </v>
      </c>
      <c r="W376" s="103"/>
      <c r="X376" s="457" t="str">
        <f t="shared" si="170"/>
        <v xml:space="preserve"> </v>
      </c>
    </row>
    <row r="377" spans="2:24" s="256" customFormat="1" x14ac:dyDescent="0.2">
      <c r="B377" s="390">
        <v>233</v>
      </c>
      <c r="C377" s="363"/>
      <c r="D377" s="376">
        <v>0</v>
      </c>
      <c r="E377" s="376">
        <v>0</v>
      </c>
      <c r="F377" s="376">
        <v>0</v>
      </c>
      <c r="G377" s="376">
        <v>0</v>
      </c>
      <c r="H377" s="376">
        <v>0</v>
      </c>
      <c r="I377" s="376">
        <v>0</v>
      </c>
      <c r="J377" s="376">
        <v>0</v>
      </c>
      <c r="K377" s="346">
        <f t="shared" si="164"/>
        <v>0</v>
      </c>
      <c r="L377" s="503">
        <f t="shared" si="165"/>
        <v>0</v>
      </c>
      <c r="M377" s="376"/>
      <c r="N377" s="364" t="str">
        <f t="shared" si="166"/>
        <v/>
      </c>
      <c r="O377" s="433">
        <f t="shared" si="167"/>
        <v>0</v>
      </c>
      <c r="P377" s="365" t="str">
        <f t="shared" si="171"/>
        <v/>
      </c>
      <c r="Q377" s="274"/>
      <c r="R377" s="456"/>
      <c r="S377" s="103" t="str">
        <f t="shared" si="168"/>
        <v xml:space="preserve"> </v>
      </c>
      <c r="T377" s="103"/>
      <c r="U377" s="103"/>
      <c r="V377" s="103" t="str">
        <f t="shared" si="169"/>
        <v xml:space="preserve"> </v>
      </c>
      <c r="W377" s="103"/>
      <c r="X377" s="457" t="str">
        <f t="shared" si="170"/>
        <v xml:space="preserve"> </v>
      </c>
    </row>
    <row r="378" spans="2:24" s="256" customFormat="1" x14ac:dyDescent="0.2">
      <c r="B378" s="392"/>
      <c r="C378" s="402" t="s">
        <v>341</v>
      </c>
      <c r="D378" s="381"/>
      <c r="E378" s="382"/>
      <c r="F378" s="383"/>
      <c r="G378" s="384"/>
      <c r="H378" s="384"/>
      <c r="I378" s="384"/>
      <c r="J378" s="385"/>
      <c r="K378" s="364">
        <f>(SUBTOTAL(9,K366:K377))</f>
        <v>0</v>
      </c>
      <c r="L378" s="386"/>
      <c r="M378" s="387"/>
      <c r="N378" s="364">
        <f>(SUBTOTAL(9,N366:N377))</f>
        <v>0</v>
      </c>
      <c r="O378" s="387"/>
      <c r="P378" s="414"/>
      <c r="Q378" s="274"/>
      <c r="R378" s="456"/>
      <c r="S378" s="287">
        <f>(SUBTOTAL(9,S366:S373))</f>
        <v>0</v>
      </c>
      <c r="T378" s="103"/>
      <c r="U378" s="103"/>
      <c r="V378" s="287">
        <f>(SUBTOTAL(9,V366:V373))</f>
        <v>0</v>
      </c>
      <c r="W378" s="103"/>
      <c r="X378" s="460">
        <f>(SUBTOTAL(9,X366:X373))</f>
        <v>0</v>
      </c>
    </row>
    <row r="379" spans="2:24" s="256" customFormat="1" x14ac:dyDescent="0.2">
      <c r="B379" s="392"/>
      <c r="C379" s="361" t="s">
        <v>342</v>
      </c>
      <c r="D379" s="346">
        <f>SUMPRODUCT(I366:I377,J366:J377)</f>
        <v>0</v>
      </c>
      <c r="E379" s="346"/>
      <c r="F379" s="565" t="s">
        <v>103</v>
      </c>
      <c r="G379" s="566"/>
      <c r="H379" s="567"/>
      <c r="I379" s="346">
        <f>SUMPRODUCT(I366:I377,J366:J377)+SUMPRODUCT(I366:I377,J366:J377,L366:L377)+SUMPRODUCT(I366:I377,J366:J377,M366:M377)</f>
        <v>0</v>
      </c>
      <c r="J379" s="346"/>
      <c r="K379" s="415"/>
      <c r="L379" s="282"/>
      <c r="M379" s="288"/>
      <c r="N379" s="288"/>
      <c r="O379" s="288"/>
      <c r="P379" s="416"/>
      <c r="Q379" s="274"/>
      <c r="R379" s="456"/>
      <c r="S379" s="145"/>
      <c r="T379" s="103"/>
      <c r="U379" s="103"/>
      <c r="V379" s="145"/>
      <c r="W379" s="103"/>
      <c r="X379" s="461"/>
    </row>
    <row r="380" spans="2:24" s="256" customFormat="1" x14ac:dyDescent="0.2">
      <c r="B380" s="392"/>
      <c r="C380" s="361" t="s">
        <v>343</v>
      </c>
      <c r="D380" s="346">
        <f>SUMPRODUCT(K366:K377,L366:L377)</f>
        <v>0</v>
      </c>
      <c r="E380" s="346"/>
      <c r="F380" s="290"/>
      <c r="G380" s="291"/>
      <c r="H380" s="291"/>
      <c r="I380" s="291"/>
      <c r="J380" s="291"/>
      <c r="K380" s="288"/>
      <c r="L380" s="282"/>
      <c r="M380" s="288"/>
      <c r="N380" s="417"/>
      <c r="O380" s="288"/>
      <c r="P380" s="416"/>
      <c r="Q380" s="274"/>
      <c r="R380" s="456"/>
      <c r="S380" s="145"/>
      <c r="T380" s="103"/>
      <c r="U380" s="103"/>
      <c r="V380" s="145"/>
      <c r="W380" s="103"/>
      <c r="X380" s="461"/>
    </row>
    <row r="381" spans="2:24" s="256" customFormat="1" ht="26.25" x14ac:dyDescent="0.2">
      <c r="B381" s="570" t="s">
        <v>344</v>
      </c>
      <c r="C381" s="571"/>
      <c r="D381" s="571"/>
      <c r="E381" s="571"/>
      <c r="F381" s="571"/>
      <c r="G381" s="571"/>
      <c r="H381" s="571"/>
      <c r="I381" s="571"/>
      <c r="J381" s="571"/>
      <c r="K381" s="571"/>
      <c r="L381" s="571"/>
      <c r="M381" s="571"/>
      <c r="N381" s="571"/>
      <c r="O381" s="571"/>
      <c r="P381" s="572"/>
      <c r="Q381" s="274"/>
      <c r="R381" s="456"/>
      <c r="S381" s="103"/>
      <c r="T381" s="103"/>
      <c r="U381" s="103"/>
      <c r="V381" s="103"/>
      <c r="W381" s="103"/>
      <c r="X381" s="457"/>
    </row>
    <row r="382" spans="2:24" s="256" customFormat="1" x14ac:dyDescent="0.2">
      <c r="B382" s="390">
        <v>234</v>
      </c>
      <c r="C382" s="324" t="s">
        <v>345</v>
      </c>
      <c r="D382" s="376">
        <v>0</v>
      </c>
      <c r="E382" s="376">
        <v>0</v>
      </c>
      <c r="F382" s="376">
        <v>0</v>
      </c>
      <c r="G382" s="376">
        <v>0</v>
      </c>
      <c r="H382" s="376">
        <v>0</v>
      </c>
      <c r="I382" s="376">
        <v>0</v>
      </c>
      <c r="J382" s="376">
        <v>0</v>
      </c>
      <c r="K382" s="346">
        <f>(D382*F382*G382)+(I382*J382)</f>
        <v>0</v>
      </c>
      <c r="L382" s="503">
        <f>$L$24</f>
        <v>0</v>
      </c>
      <c r="M382" s="376"/>
      <c r="N382" s="364" t="str">
        <f>IF($K382&lt;=0,"",$K382+($K382*$L382)+($K382*$M382))</f>
        <v/>
      </c>
      <c r="O382" s="433">
        <f>G382*(1+M382+L382)</f>
        <v>0</v>
      </c>
      <c r="P382" s="365" t="str">
        <f>IF($O382&lt;=0,"",$O382*$P$2)</f>
        <v/>
      </c>
      <c r="Q382" s="274"/>
      <c r="R382" s="456"/>
      <c r="S382" s="103" t="str">
        <f>IF(R382="x",$G382," ")</f>
        <v xml:space="preserve"> </v>
      </c>
      <c r="T382" s="103"/>
      <c r="U382" s="103"/>
      <c r="V382" s="103" t="str">
        <f t="shared" ref="V382:V388" si="172">IF(U382="x",N382," ")</f>
        <v xml:space="preserve"> </v>
      </c>
      <c r="W382" s="103"/>
      <c r="X382" s="457" t="str">
        <f>IF(W382="x",P382," ")</f>
        <v xml:space="preserve"> </v>
      </c>
    </row>
    <row r="383" spans="2:24" s="256" customFormat="1" x14ac:dyDescent="0.2">
      <c r="B383" s="390">
        <v>235</v>
      </c>
      <c r="C383" s="324" t="s">
        <v>346</v>
      </c>
      <c r="D383" s="376">
        <v>0</v>
      </c>
      <c r="E383" s="376">
        <v>0</v>
      </c>
      <c r="F383" s="376">
        <v>0</v>
      </c>
      <c r="G383" s="376">
        <v>0</v>
      </c>
      <c r="H383" s="376">
        <v>0</v>
      </c>
      <c r="I383" s="376">
        <v>0</v>
      </c>
      <c r="J383" s="376">
        <v>0</v>
      </c>
      <c r="K383" s="346">
        <f>(D383*F383*G383)+(I383*J383)</f>
        <v>0</v>
      </c>
      <c r="L383" s="503">
        <f>$L$24</f>
        <v>0</v>
      </c>
      <c r="M383" s="376"/>
      <c r="N383" s="364" t="str">
        <f>IF($K383&lt;=0,"",$K383+($K383*$L383)+($K383*$M383))</f>
        <v/>
      </c>
      <c r="O383" s="433">
        <f>G383*(1+M383+L383)</f>
        <v>0</v>
      </c>
      <c r="P383" s="365" t="str">
        <f t="shared" ref="P383:P386" si="173">IF($O383&lt;=0,"",$O383*$P$2)</f>
        <v/>
      </c>
      <c r="Q383" s="274"/>
      <c r="R383" s="456"/>
      <c r="S383" s="103" t="str">
        <f>IF(R383="x",$G383," ")</f>
        <v xml:space="preserve"> </v>
      </c>
      <c r="T383" s="103"/>
      <c r="U383" s="103"/>
      <c r="V383" s="103" t="str">
        <f t="shared" si="172"/>
        <v xml:space="preserve"> </v>
      </c>
      <c r="W383" s="103"/>
      <c r="X383" s="457" t="str">
        <f>IF(W383="x",P383," ")</f>
        <v xml:space="preserve"> </v>
      </c>
    </row>
    <row r="384" spans="2:24" s="256" customFormat="1" x14ac:dyDescent="0.2">
      <c r="B384" s="390">
        <v>236</v>
      </c>
      <c r="C384" s="363"/>
      <c r="D384" s="376">
        <v>0</v>
      </c>
      <c r="E384" s="376">
        <v>0</v>
      </c>
      <c r="F384" s="376">
        <v>0</v>
      </c>
      <c r="G384" s="376">
        <v>0</v>
      </c>
      <c r="H384" s="376">
        <v>0</v>
      </c>
      <c r="I384" s="376">
        <v>0</v>
      </c>
      <c r="J384" s="376">
        <v>0</v>
      </c>
      <c r="K384" s="346">
        <f>(D384*F384*G384)+(I384*J384)</f>
        <v>0</v>
      </c>
      <c r="L384" s="503">
        <f>$L$24</f>
        <v>0</v>
      </c>
      <c r="M384" s="376"/>
      <c r="N384" s="364" t="str">
        <f>IF($K384&lt;=0,"",$K384+($K384*$L384)+($K384*$M384))</f>
        <v/>
      </c>
      <c r="O384" s="433">
        <f>G384*(1+M384+L384)</f>
        <v>0</v>
      </c>
      <c r="P384" s="365" t="str">
        <f t="shared" si="173"/>
        <v/>
      </c>
      <c r="Q384" s="274"/>
      <c r="R384" s="456"/>
      <c r="S384" s="103" t="str">
        <f>IF(R384="x",$G384," ")</f>
        <v xml:space="preserve"> </v>
      </c>
      <c r="T384" s="103"/>
      <c r="U384" s="103"/>
      <c r="V384" s="103" t="str">
        <f t="shared" si="172"/>
        <v xml:space="preserve"> </v>
      </c>
      <c r="W384" s="103"/>
      <c r="X384" s="457" t="str">
        <f>IF(W384="x",P384," ")</f>
        <v xml:space="preserve"> </v>
      </c>
    </row>
    <row r="385" spans="2:24" s="256" customFormat="1" x14ac:dyDescent="0.2">
      <c r="B385" s="390">
        <v>237</v>
      </c>
      <c r="C385" s="363"/>
      <c r="D385" s="376">
        <v>0</v>
      </c>
      <c r="E385" s="376">
        <v>0</v>
      </c>
      <c r="F385" s="376">
        <v>0</v>
      </c>
      <c r="G385" s="376">
        <v>0</v>
      </c>
      <c r="H385" s="376">
        <v>0</v>
      </c>
      <c r="I385" s="376">
        <v>0</v>
      </c>
      <c r="J385" s="376">
        <v>0</v>
      </c>
      <c r="K385" s="346">
        <f>(D385*F385*G385)+(I385*J385)</f>
        <v>0</v>
      </c>
      <c r="L385" s="503">
        <f>$L$24</f>
        <v>0</v>
      </c>
      <c r="M385" s="376"/>
      <c r="N385" s="364" t="str">
        <f>IF($K385&lt;=0,"",$K385+($K385*$L385)+($K385*$M385))</f>
        <v/>
      </c>
      <c r="O385" s="433">
        <f>G385*(1+M385+L385)</f>
        <v>0</v>
      </c>
      <c r="P385" s="365" t="str">
        <f t="shared" si="173"/>
        <v/>
      </c>
      <c r="Q385" s="274"/>
      <c r="R385" s="456"/>
      <c r="S385" s="103" t="str">
        <f>IF(R385="x",$G385," ")</f>
        <v xml:space="preserve"> </v>
      </c>
      <c r="T385" s="103"/>
      <c r="U385" s="103"/>
      <c r="V385" s="103" t="str">
        <f t="shared" si="172"/>
        <v xml:space="preserve"> </v>
      </c>
      <c r="W385" s="103"/>
      <c r="X385" s="457" t="str">
        <f>IF(W385="x",P385," ")</f>
        <v xml:space="preserve"> </v>
      </c>
    </row>
    <row r="386" spans="2:24" s="256" customFormat="1" x14ac:dyDescent="0.2">
      <c r="B386" s="390">
        <v>238</v>
      </c>
      <c r="C386" s="363"/>
      <c r="D386" s="376">
        <v>0</v>
      </c>
      <c r="E386" s="376">
        <v>0</v>
      </c>
      <c r="F386" s="376">
        <v>0</v>
      </c>
      <c r="G386" s="376">
        <v>0</v>
      </c>
      <c r="H386" s="376">
        <v>0</v>
      </c>
      <c r="I386" s="376">
        <v>0</v>
      </c>
      <c r="J386" s="376">
        <v>0</v>
      </c>
      <c r="K386" s="346">
        <f>(D386*F386*G386)+(I386*J386)</f>
        <v>0</v>
      </c>
      <c r="L386" s="503">
        <f>$L$24</f>
        <v>0</v>
      </c>
      <c r="M386" s="376"/>
      <c r="N386" s="364" t="str">
        <f>IF($K386&lt;=0,"",$K386+($K386*$L386)+($K386*$M386))</f>
        <v/>
      </c>
      <c r="O386" s="433">
        <f>G386*(1+M386+L386)</f>
        <v>0</v>
      </c>
      <c r="P386" s="365" t="str">
        <f t="shared" si="173"/>
        <v/>
      </c>
      <c r="Q386" s="274"/>
      <c r="R386" s="456"/>
      <c r="S386" s="103" t="str">
        <f>IF(R386="x",$G386," ")</f>
        <v xml:space="preserve"> </v>
      </c>
      <c r="T386" s="103"/>
      <c r="U386" s="103"/>
      <c r="V386" s="103" t="str">
        <f t="shared" si="172"/>
        <v xml:space="preserve"> </v>
      </c>
      <c r="W386" s="103"/>
      <c r="X386" s="457" t="str">
        <f>IF(W386="x",P386," ")</f>
        <v xml:space="preserve"> </v>
      </c>
    </row>
    <row r="387" spans="2:24" s="256" customFormat="1" x14ac:dyDescent="0.2">
      <c r="B387" s="392"/>
      <c r="C387" s="278" t="s">
        <v>347</v>
      </c>
      <c r="D387" s="302"/>
      <c r="E387" s="302"/>
      <c r="F387" s="292"/>
      <c r="G387" s="322"/>
      <c r="H387" s="291"/>
      <c r="I387" s="291"/>
      <c r="J387" s="291"/>
      <c r="K387" s="281"/>
      <c r="L387" s="282"/>
      <c r="M387" s="282"/>
      <c r="N387" s="347">
        <f>G387</f>
        <v>0</v>
      </c>
      <c r="O387" s="432"/>
      <c r="P387" s="423"/>
      <c r="Q387" s="274"/>
      <c r="R387" s="456"/>
      <c r="S387" s="103" t="str">
        <f>IF(R387="x",K387," ")</f>
        <v xml:space="preserve"> </v>
      </c>
      <c r="T387" s="103"/>
      <c r="U387" s="103"/>
      <c r="V387" s="103" t="str">
        <f t="shared" si="172"/>
        <v xml:space="preserve"> </v>
      </c>
      <c r="W387" s="103"/>
      <c r="X387" s="457"/>
    </row>
    <row r="388" spans="2:24" s="256" customFormat="1" x14ac:dyDescent="0.2">
      <c r="B388" s="392"/>
      <c r="C388" s="278" t="s">
        <v>348</v>
      </c>
      <c r="D388" s="303"/>
      <c r="E388" s="303"/>
      <c r="F388" s="292"/>
      <c r="G388" s="322"/>
      <c r="H388" s="291"/>
      <c r="I388" s="291"/>
      <c r="J388" s="291"/>
      <c r="K388" s="281"/>
      <c r="L388" s="282"/>
      <c r="M388" s="282"/>
      <c r="N388" s="430">
        <f>G388</f>
        <v>0</v>
      </c>
      <c r="O388" s="432"/>
      <c r="P388" s="423"/>
      <c r="Q388" s="274"/>
      <c r="R388" s="456"/>
      <c r="S388" s="103" t="str">
        <f>IF(R388="x",K388," ")</f>
        <v xml:space="preserve"> </v>
      </c>
      <c r="T388" s="103"/>
      <c r="U388" s="103"/>
      <c r="V388" s="103" t="str">
        <f t="shared" si="172"/>
        <v xml:space="preserve"> </v>
      </c>
      <c r="W388" s="103"/>
      <c r="X388" s="457" t="str">
        <f>IF(W388="x",P388," ")</f>
        <v xml:space="preserve"> </v>
      </c>
    </row>
    <row r="389" spans="2:24" s="256" customFormat="1" x14ac:dyDescent="0.2">
      <c r="B389" s="392"/>
      <c r="C389" s="361" t="s">
        <v>349</v>
      </c>
      <c r="D389" s="381"/>
      <c r="E389" s="382"/>
      <c r="F389" s="383"/>
      <c r="G389" s="384"/>
      <c r="H389" s="384"/>
      <c r="I389" s="384"/>
      <c r="J389" s="385"/>
      <c r="K389" s="364">
        <f>(SUBTOTAL(9,K382:K388))</f>
        <v>0</v>
      </c>
      <c r="L389" s="386"/>
      <c r="M389" s="387"/>
      <c r="N389" s="364">
        <f>(SUBTOTAL(9,N382:N388))</f>
        <v>0</v>
      </c>
      <c r="O389" s="387"/>
      <c r="P389" s="414"/>
      <c r="Q389" s="274"/>
      <c r="R389" s="456"/>
      <c r="S389" s="287">
        <f>(SUBTOTAL(9,S382:S386))</f>
        <v>0</v>
      </c>
      <c r="T389" s="103"/>
      <c r="U389" s="103"/>
      <c r="V389" s="287">
        <f>(SUBTOTAL(9,V382:V386))</f>
        <v>0</v>
      </c>
      <c r="W389" s="103"/>
      <c r="X389" s="460">
        <f>(SUBTOTAL(9,X382:X386))</f>
        <v>0</v>
      </c>
    </row>
    <row r="390" spans="2:24" s="256" customFormat="1" x14ac:dyDescent="0.2">
      <c r="B390" s="392"/>
      <c r="C390" s="361" t="s">
        <v>350</v>
      </c>
      <c r="D390" s="346">
        <f>SUMPRODUCT(I382:I386,J382:J386)</f>
        <v>0</v>
      </c>
      <c r="E390" s="346"/>
      <c r="F390" s="565" t="s">
        <v>103</v>
      </c>
      <c r="G390" s="566"/>
      <c r="H390" s="567"/>
      <c r="I390" s="346">
        <f>SUMPRODUCT(I382:I386,J382:J386)+SUMPRODUCT(I382:I386,J382:J386,L382:L386)+SUMPRODUCT(I382:I386,J382:J386,M382:M386)</f>
        <v>0</v>
      </c>
      <c r="J390" s="346"/>
      <c r="K390" s="415"/>
      <c r="L390" s="282"/>
      <c r="M390" s="288"/>
      <c r="N390" s="288"/>
      <c r="O390" s="288"/>
      <c r="P390" s="416"/>
      <c r="Q390" s="274"/>
      <c r="R390" s="456"/>
      <c r="S390" s="145"/>
      <c r="T390" s="103"/>
      <c r="U390" s="103"/>
      <c r="V390" s="145"/>
      <c r="W390" s="103"/>
      <c r="X390" s="461"/>
    </row>
    <row r="391" spans="2:24" s="256" customFormat="1" x14ac:dyDescent="0.2">
      <c r="B391" s="392"/>
      <c r="C391" s="361" t="s">
        <v>351</v>
      </c>
      <c r="D391" s="346">
        <f>SUMPRODUCT(K382:K386,L382:L386)</f>
        <v>0</v>
      </c>
      <c r="E391" s="346"/>
      <c r="F391" s="290"/>
      <c r="G391" s="291"/>
      <c r="H391" s="291"/>
      <c r="I391" s="291"/>
      <c r="J391" s="291"/>
      <c r="K391" s="288"/>
      <c r="L391" s="282"/>
      <c r="M391" s="288"/>
      <c r="N391" s="417"/>
      <c r="O391" s="288"/>
      <c r="P391" s="416"/>
      <c r="Q391" s="274"/>
      <c r="R391" s="456"/>
      <c r="S391" s="145"/>
      <c r="T391" s="103"/>
      <c r="U391" s="103"/>
      <c r="V391" s="145"/>
      <c r="W391" s="103"/>
      <c r="X391" s="461"/>
    </row>
    <row r="392" spans="2:24" s="256" customFormat="1" ht="26.25" x14ac:dyDescent="0.2">
      <c r="B392" s="570" t="s">
        <v>352</v>
      </c>
      <c r="C392" s="571"/>
      <c r="D392" s="571"/>
      <c r="E392" s="571"/>
      <c r="F392" s="571"/>
      <c r="G392" s="571"/>
      <c r="H392" s="571"/>
      <c r="I392" s="571"/>
      <c r="J392" s="571"/>
      <c r="K392" s="571"/>
      <c r="L392" s="571"/>
      <c r="M392" s="571"/>
      <c r="N392" s="571"/>
      <c r="O392" s="571"/>
      <c r="P392" s="572"/>
      <c r="Q392" s="274"/>
      <c r="R392" s="456"/>
      <c r="S392" s="103"/>
      <c r="T392" s="103"/>
      <c r="U392" s="103"/>
      <c r="V392" s="103"/>
      <c r="W392" s="103"/>
      <c r="X392" s="457"/>
    </row>
    <row r="393" spans="2:24" s="256" customFormat="1" x14ac:dyDescent="0.2">
      <c r="B393" s="390">
        <v>239</v>
      </c>
      <c r="C393" s="324" t="s">
        <v>353</v>
      </c>
      <c r="D393" s="376"/>
      <c r="E393" s="376"/>
      <c r="F393" s="376"/>
      <c r="G393" s="376"/>
      <c r="H393" s="376"/>
      <c r="I393" s="376">
        <v>0</v>
      </c>
      <c r="J393" s="376">
        <v>0</v>
      </c>
      <c r="K393" s="346">
        <f t="shared" ref="K393:K398" si="174">(D393*F393*G393)+(I393*J393)</f>
        <v>0</v>
      </c>
      <c r="L393" s="503">
        <f t="shared" ref="L393:L398" si="175">$L$24</f>
        <v>0</v>
      </c>
      <c r="M393" s="376"/>
      <c r="N393" s="364" t="str">
        <f t="shared" ref="N393:N398" si="176">IF($K393&lt;=0,"",$K393+($K393*$L393)+($K393*$M393))</f>
        <v/>
      </c>
      <c r="O393" s="433">
        <f t="shared" ref="O393:O398" si="177">G393*(1+M393+L393)</f>
        <v>0</v>
      </c>
      <c r="P393" s="365" t="str">
        <f>IF($O393&lt;=0,"",$O393*$P$2)</f>
        <v/>
      </c>
      <c r="Q393" s="274"/>
      <c r="R393" s="456"/>
      <c r="S393" s="103" t="str">
        <f t="shared" ref="S393:S398" si="178">IF(R393="x",$G393," ")</f>
        <v xml:space="preserve"> </v>
      </c>
      <c r="T393" s="103"/>
      <c r="U393" s="103"/>
      <c r="V393" s="103" t="str">
        <f t="shared" ref="V393:V398" si="179">IF(U393="x",N393," ")</f>
        <v xml:space="preserve"> </v>
      </c>
      <c r="W393" s="103"/>
      <c r="X393" s="457" t="str">
        <f t="shared" ref="X393:X398" si="180">IF(W393="x",P393," ")</f>
        <v xml:space="preserve"> </v>
      </c>
    </row>
    <row r="394" spans="2:24" s="256" customFormat="1" x14ac:dyDescent="0.2">
      <c r="B394" s="390">
        <v>240</v>
      </c>
      <c r="C394" s="324" t="s">
        <v>354</v>
      </c>
      <c r="D394" s="376">
        <v>0</v>
      </c>
      <c r="E394" s="376">
        <v>0</v>
      </c>
      <c r="F394" s="376">
        <v>0</v>
      </c>
      <c r="G394" s="376">
        <v>0</v>
      </c>
      <c r="H394" s="376">
        <v>0</v>
      </c>
      <c r="I394" s="376">
        <v>0</v>
      </c>
      <c r="J394" s="376">
        <v>0</v>
      </c>
      <c r="K394" s="346">
        <f t="shared" si="174"/>
        <v>0</v>
      </c>
      <c r="L394" s="503">
        <f t="shared" si="175"/>
        <v>0</v>
      </c>
      <c r="M394" s="376"/>
      <c r="N394" s="364" t="str">
        <f t="shared" si="176"/>
        <v/>
      </c>
      <c r="O394" s="433">
        <f t="shared" si="177"/>
        <v>0</v>
      </c>
      <c r="P394" s="365" t="str">
        <f t="shared" ref="P394:P398" si="181">IF($O394&lt;=0,"",$O394*$P$2)</f>
        <v/>
      </c>
      <c r="Q394" s="274"/>
      <c r="R394" s="456"/>
      <c r="S394" s="103" t="str">
        <f t="shared" si="178"/>
        <v xml:space="preserve"> </v>
      </c>
      <c r="T394" s="103"/>
      <c r="U394" s="103"/>
      <c r="V394" s="103" t="str">
        <f t="shared" si="179"/>
        <v xml:space="preserve"> </v>
      </c>
      <c r="W394" s="103"/>
      <c r="X394" s="457" t="str">
        <f t="shared" si="180"/>
        <v xml:space="preserve"> </v>
      </c>
    </row>
    <row r="395" spans="2:24" s="256" customFormat="1" x14ac:dyDescent="0.2">
      <c r="B395" s="390">
        <v>241</v>
      </c>
      <c r="C395" s="324" t="s">
        <v>100</v>
      </c>
      <c r="D395" s="376">
        <v>0</v>
      </c>
      <c r="E395" s="376">
        <v>0</v>
      </c>
      <c r="F395" s="376">
        <v>0</v>
      </c>
      <c r="G395" s="376">
        <v>0</v>
      </c>
      <c r="H395" s="376">
        <v>0</v>
      </c>
      <c r="I395" s="376">
        <v>0</v>
      </c>
      <c r="J395" s="376">
        <v>0</v>
      </c>
      <c r="K395" s="346">
        <f t="shared" si="174"/>
        <v>0</v>
      </c>
      <c r="L395" s="503">
        <f t="shared" si="175"/>
        <v>0</v>
      </c>
      <c r="M395" s="376"/>
      <c r="N395" s="364" t="str">
        <f t="shared" si="176"/>
        <v/>
      </c>
      <c r="O395" s="433">
        <f t="shared" si="177"/>
        <v>0</v>
      </c>
      <c r="P395" s="365" t="str">
        <f t="shared" si="181"/>
        <v/>
      </c>
      <c r="Q395" s="274"/>
      <c r="R395" s="456"/>
      <c r="S395" s="103" t="str">
        <f t="shared" si="178"/>
        <v xml:space="preserve"> </v>
      </c>
      <c r="T395" s="103"/>
      <c r="U395" s="103"/>
      <c r="V395" s="103" t="str">
        <f t="shared" si="179"/>
        <v xml:space="preserve"> </v>
      </c>
      <c r="W395" s="103"/>
      <c r="X395" s="457" t="str">
        <f t="shared" si="180"/>
        <v xml:space="preserve"> </v>
      </c>
    </row>
    <row r="396" spans="2:24" s="256" customFormat="1" x14ac:dyDescent="0.2">
      <c r="B396" s="390">
        <v>242</v>
      </c>
      <c r="C396" s="363"/>
      <c r="D396" s="376">
        <v>0</v>
      </c>
      <c r="E396" s="376">
        <v>0</v>
      </c>
      <c r="F396" s="376">
        <v>0</v>
      </c>
      <c r="G396" s="376">
        <v>0</v>
      </c>
      <c r="H396" s="376">
        <v>0</v>
      </c>
      <c r="I396" s="376">
        <v>0</v>
      </c>
      <c r="J396" s="376">
        <v>0</v>
      </c>
      <c r="K396" s="346">
        <f t="shared" si="174"/>
        <v>0</v>
      </c>
      <c r="L396" s="503">
        <f t="shared" si="175"/>
        <v>0</v>
      </c>
      <c r="M396" s="376"/>
      <c r="N396" s="364" t="str">
        <f t="shared" si="176"/>
        <v/>
      </c>
      <c r="O396" s="433">
        <f t="shared" si="177"/>
        <v>0</v>
      </c>
      <c r="P396" s="365" t="str">
        <f t="shared" si="181"/>
        <v/>
      </c>
      <c r="Q396" s="274"/>
      <c r="R396" s="456"/>
      <c r="S396" s="103" t="str">
        <f t="shared" si="178"/>
        <v xml:space="preserve"> </v>
      </c>
      <c r="T396" s="103"/>
      <c r="U396" s="103"/>
      <c r="V396" s="103" t="str">
        <f t="shared" si="179"/>
        <v xml:space="preserve"> </v>
      </c>
      <c r="W396" s="103"/>
      <c r="X396" s="457" t="str">
        <f t="shared" si="180"/>
        <v xml:space="preserve"> </v>
      </c>
    </row>
    <row r="397" spans="2:24" s="256" customFormat="1" x14ac:dyDescent="0.2">
      <c r="B397" s="390">
        <v>243</v>
      </c>
      <c r="C397" s="363"/>
      <c r="D397" s="376">
        <v>0</v>
      </c>
      <c r="E397" s="376">
        <v>0</v>
      </c>
      <c r="F397" s="376">
        <v>0</v>
      </c>
      <c r="G397" s="376">
        <v>0</v>
      </c>
      <c r="H397" s="376">
        <v>0</v>
      </c>
      <c r="I397" s="376">
        <v>0</v>
      </c>
      <c r="J397" s="376">
        <v>0</v>
      </c>
      <c r="K397" s="346">
        <f t="shared" si="174"/>
        <v>0</v>
      </c>
      <c r="L397" s="503">
        <f t="shared" si="175"/>
        <v>0</v>
      </c>
      <c r="M397" s="376"/>
      <c r="N397" s="364" t="str">
        <f t="shared" si="176"/>
        <v/>
      </c>
      <c r="O397" s="433">
        <f t="shared" si="177"/>
        <v>0</v>
      </c>
      <c r="P397" s="365" t="str">
        <f t="shared" si="181"/>
        <v/>
      </c>
      <c r="Q397" s="274"/>
      <c r="R397" s="456"/>
      <c r="S397" s="103" t="str">
        <f t="shared" si="178"/>
        <v xml:space="preserve"> </v>
      </c>
      <c r="T397" s="103"/>
      <c r="U397" s="103"/>
      <c r="V397" s="103" t="str">
        <f t="shared" si="179"/>
        <v xml:space="preserve"> </v>
      </c>
      <c r="W397" s="103"/>
      <c r="X397" s="457" t="str">
        <f t="shared" si="180"/>
        <v xml:space="preserve"> </v>
      </c>
    </row>
    <row r="398" spans="2:24" s="256" customFormat="1" x14ac:dyDescent="0.2">
      <c r="B398" s="390">
        <v>244</v>
      </c>
      <c r="C398" s="363"/>
      <c r="D398" s="376">
        <v>0</v>
      </c>
      <c r="E398" s="376">
        <v>0</v>
      </c>
      <c r="F398" s="376">
        <v>0</v>
      </c>
      <c r="G398" s="376">
        <v>0</v>
      </c>
      <c r="H398" s="376">
        <v>0</v>
      </c>
      <c r="I398" s="376">
        <v>0</v>
      </c>
      <c r="J398" s="376">
        <v>0</v>
      </c>
      <c r="K398" s="346">
        <f t="shared" si="174"/>
        <v>0</v>
      </c>
      <c r="L398" s="503">
        <f t="shared" si="175"/>
        <v>0</v>
      </c>
      <c r="M398" s="376"/>
      <c r="N398" s="364" t="str">
        <f t="shared" si="176"/>
        <v/>
      </c>
      <c r="O398" s="433">
        <f t="shared" si="177"/>
        <v>0</v>
      </c>
      <c r="P398" s="365" t="str">
        <f t="shared" si="181"/>
        <v/>
      </c>
      <c r="Q398" s="274"/>
      <c r="R398" s="456"/>
      <c r="S398" s="103" t="str">
        <f t="shared" si="178"/>
        <v xml:space="preserve"> </v>
      </c>
      <c r="T398" s="103"/>
      <c r="U398" s="103"/>
      <c r="V398" s="103" t="str">
        <f t="shared" si="179"/>
        <v xml:space="preserve"> </v>
      </c>
      <c r="W398" s="103"/>
      <c r="X398" s="457" t="str">
        <f t="shared" si="180"/>
        <v xml:space="preserve"> </v>
      </c>
    </row>
    <row r="399" spans="2:24" s="256" customFormat="1" x14ac:dyDescent="0.2">
      <c r="B399" s="392"/>
      <c r="C399" s="402" t="s">
        <v>355</v>
      </c>
      <c r="D399" s="381"/>
      <c r="E399" s="382"/>
      <c r="F399" s="383"/>
      <c r="G399" s="384"/>
      <c r="H399" s="384"/>
      <c r="I399" s="384"/>
      <c r="J399" s="385"/>
      <c r="K399" s="364">
        <f>(SUBTOTAL(9,K393:K398))</f>
        <v>0</v>
      </c>
      <c r="L399" s="386"/>
      <c r="M399" s="387"/>
      <c r="N399" s="364">
        <f>(SUBTOTAL(9,N393:N398))</f>
        <v>0</v>
      </c>
      <c r="O399" s="387"/>
      <c r="P399" s="414"/>
      <c r="Q399" s="274"/>
      <c r="R399" s="456"/>
      <c r="S399" s="287">
        <f>(SUBTOTAL(9,S393:S398))</f>
        <v>0</v>
      </c>
      <c r="T399" s="103"/>
      <c r="U399" s="103"/>
      <c r="V399" s="287">
        <f>(SUBTOTAL(9,V393:V398))</f>
        <v>0</v>
      </c>
      <c r="W399" s="103"/>
      <c r="X399" s="460">
        <f>(SUBTOTAL(9,X393:X398))</f>
        <v>0</v>
      </c>
    </row>
    <row r="400" spans="2:24" s="256" customFormat="1" x14ac:dyDescent="0.2">
      <c r="B400" s="392"/>
      <c r="C400" s="361" t="s">
        <v>356</v>
      </c>
      <c r="D400" s="346">
        <f>SUMPRODUCT(I393:I398,J393:J398)</f>
        <v>0</v>
      </c>
      <c r="E400" s="346"/>
      <c r="F400" s="565" t="s">
        <v>103</v>
      </c>
      <c r="G400" s="566"/>
      <c r="H400" s="567"/>
      <c r="I400" s="346">
        <f>SUMPRODUCT(I393:I398,J393:J398)+SUMPRODUCT(I393:I398,J393:J398,L393:L398)+SUMPRODUCT(I393:I398,J393:J398,M393:M398)</f>
        <v>0</v>
      </c>
      <c r="J400" s="346"/>
      <c r="K400" s="415"/>
      <c r="L400" s="282"/>
      <c r="M400" s="288"/>
      <c r="N400" s="288"/>
      <c r="O400" s="288"/>
      <c r="P400" s="416"/>
      <c r="Q400" s="274"/>
      <c r="R400" s="456"/>
      <c r="S400" s="145"/>
      <c r="T400" s="103"/>
      <c r="U400" s="103"/>
      <c r="V400" s="145"/>
      <c r="W400" s="103"/>
      <c r="X400" s="461"/>
    </row>
    <row r="401" spans="2:24" s="256" customFormat="1" x14ac:dyDescent="0.2">
      <c r="B401" s="392"/>
      <c r="C401" s="361" t="s">
        <v>357</v>
      </c>
      <c r="D401" s="346">
        <f>SUMPRODUCT(K393:K398,L393:L398)</f>
        <v>0</v>
      </c>
      <c r="E401" s="346"/>
      <c r="F401" s="290"/>
      <c r="G401" s="291"/>
      <c r="H401" s="291"/>
      <c r="I401" s="291"/>
      <c r="J401" s="291"/>
      <c r="K401" s="288"/>
      <c r="L401" s="282"/>
      <c r="M401" s="288"/>
      <c r="N401" s="417"/>
      <c r="O401" s="288"/>
      <c r="P401" s="416"/>
      <c r="Q401" s="274"/>
      <c r="R401" s="456"/>
      <c r="S401" s="145"/>
      <c r="T401" s="103"/>
      <c r="U401" s="103"/>
      <c r="V401" s="145"/>
      <c r="W401" s="103"/>
      <c r="X401" s="461"/>
    </row>
    <row r="402" spans="2:24" s="256" customFormat="1" x14ac:dyDescent="0.25">
      <c r="B402" s="350" t="s">
        <v>35</v>
      </c>
      <c r="C402" s="361" t="s">
        <v>358</v>
      </c>
      <c r="D402" s="381"/>
      <c r="E402" s="382"/>
      <c r="F402" s="383"/>
      <c r="G402" s="384"/>
      <c r="H402" s="384"/>
      <c r="I402" s="384"/>
      <c r="J402" s="385"/>
      <c r="K402" s="364">
        <f>K362+K378+K389+K399</f>
        <v>0</v>
      </c>
      <c r="L402" s="386"/>
      <c r="M402" s="387"/>
      <c r="N402" s="364">
        <f>N362+N378+N389+N399</f>
        <v>0</v>
      </c>
      <c r="O402" s="387"/>
      <c r="P402" s="414"/>
      <c r="Q402" s="274"/>
      <c r="R402" s="456"/>
      <c r="S402" s="287">
        <f>SUM(S399+S389+S378+S362)</f>
        <v>0</v>
      </c>
      <c r="T402" s="103"/>
      <c r="U402" s="103"/>
      <c r="V402" s="287">
        <f>SUM(V399+V389+V378+V362)</f>
        <v>0</v>
      </c>
      <c r="W402" s="103"/>
      <c r="X402" s="460">
        <f>SUM(X399+X389+X378+X362)</f>
        <v>0</v>
      </c>
    </row>
    <row r="403" spans="2:24" s="256" customFormat="1" x14ac:dyDescent="0.2">
      <c r="B403" s="362"/>
      <c r="C403" s="361" t="s">
        <v>359</v>
      </c>
      <c r="D403" s="346">
        <f>D363+D379+D390+D400</f>
        <v>0</v>
      </c>
      <c r="E403" s="346"/>
      <c r="F403" s="565" t="s">
        <v>103</v>
      </c>
      <c r="G403" s="566"/>
      <c r="H403" s="567"/>
      <c r="I403" s="346">
        <f>I363+I379+I390+I400</f>
        <v>0</v>
      </c>
      <c r="J403" s="346"/>
      <c r="K403" s="415"/>
      <c r="L403" s="282"/>
      <c r="M403" s="288"/>
      <c r="N403" s="288"/>
      <c r="O403" s="288"/>
      <c r="P403" s="416"/>
      <c r="Q403" s="274"/>
      <c r="R403" s="456"/>
      <c r="S403" s="145"/>
      <c r="T403" s="103"/>
      <c r="U403" s="103"/>
      <c r="V403" s="145"/>
      <c r="W403" s="103"/>
      <c r="X403" s="461"/>
    </row>
    <row r="404" spans="2:24" s="256" customFormat="1" x14ac:dyDescent="0.2">
      <c r="B404" s="362"/>
      <c r="C404" s="361" t="s">
        <v>360</v>
      </c>
      <c r="D404" s="346">
        <f>D364+D380+D391+D401</f>
        <v>0</v>
      </c>
      <c r="E404" s="346"/>
      <c r="F404" s="290"/>
      <c r="G404" s="291"/>
      <c r="H404" s="291"/>
      <c r="I404" s="291"/>
      <c r="J404" s="291"/>
      <c r="K404" s="288"/>
      <c r="L404" s="282"/>
      <c r="M404" s="288"/>
      <c r="N404" s="417"/>
      <c r="O404" s="288"/>
      <c r="P404" s="416"/>
      <c r="Q404" s="274"/>
      <c r="R404" s="456"/>
      <c r="S404" s="145"/>
      <c r="T404" s="103"/>
      <c r="U404" s="103"/>
      <c r="V404" s="145"/>
      <c r="W404" s="103"/>
      <c r="X404" s="461"/>
    </row>
    <row r="405" spans="2:24" s="256" customFormat="1" x14ac:dyDescent="0.2">
      <c r="B405" s="392"/>
      <c r="C405" s="284"/>
      <c r="D405" s="292"/>
      <c r="E405" s="292"/>
      <c r="F405" s="296"/>
      <c r="G405" s="291"/>
      <c r="H405" s="291"/>
      <c r="I405" s="291"/>
      <c r="J405" s="289"/>
      <c r="K405" s="288"/>
      <c r="L405" s="288"/>
      <c r="M405" s="288"/>
      <c r="N405" s="288"/>
      <c r="O405" s="288"/>
      <c r="P405" s="416"/>
      <c r="Q405" s="274"/>
      <c r="R405" s="456"/>
      <c r="S405" s="145"/>
      <c r="T405" s="103"/>
      <c r="U405" s="103"/>
      <c r="V405" s="145"/>
      <c r="W405" s="103"/>
      <c r="X405" s="461"/>
    </row>
    <row r="406" spans="2:24" s="256" customFormat="1" ht="26.25" x14ac:dyDescent="0.2">
      <c r="B406" s="573" t="s">
        <v>361</v>
      </c>
      <c r="C406" s="574"/>
      <c r="D406" s="574"/>
      <c r="E406" s="574"/>
      <c r="F406" s="574"/>
      <c r="G406" s="574"/>
      <c r="H406" s="574"/>
      <c r="I406" s="574"/>
      <c r="J406" s="574"/>
      <c r="K406" s="574"/>
      <c r="L406" s="574"/>
      <c r="M406" s="574"/>
      <c r="N406" s="574"/>
      <c r="O406" s="574"/>
      <c r="P406" s="575"/>
      <c r="Q406" s="274"/>
      <c r="R406" s="456"/>
      <c r="S406" s="103"/>
      <c r="T406" s="103"/>
      <c r="U406" s="103"/>
      <c r="V406" s="103" t="str">
        <f>IF(U406="x",N406," ")</f>
        <v xml:space="preserve"> </v>
      </c>
      <c r="W406" s="103"/>
      <c r="X406" s="457" t="str">
        <f>IF(W406="x",P406," ")</f>
        <v xml:space="preserve"> </v>
      </c>
    </row>
    <row r="407" spans="2:24" s="256" customFormat="1" ht="26.25" x14ac:dyDescent="0.2">
      <c r="B407" s="570" t="s">
        <v>362</v>
      </c>
      <c r="C407" s="571"/>
      <c r="D407" s="571"/>
      <c r="E407" s="571"/>
      <c r="F407" s="571"/>
      <c r="G407" s="571"/>
      <c r="H407" s="571"/>
      <c r="I407" s="571"/>
      <c r="J407" s="571"/>
      <c r="K407" s="571"/>
      <c r="L407" s="571"/>
      <c r="M407" s="571"/>
      <c r="N407" s="571"/>
      <c r="O407" s="571"/>
      <c r="P407" s="572"/>
      <c r="Q407" s="274"/>
      <c r="R407" s="456"/>
      <c r="S407" s="103"/>
      <c r="T407" s="103"/>
      <c r="U407" s="103"/>
      <c r="V407" s="103"/>
      <c r="W407" s="103"/>
      <c r="X407" s="457"/>
    </row>
    <row r="408" spans="2:24" s="256" customFormat="1" x14ac:dyDescent="0.2">
      <c r="B408" s="390">
        <v>245</v>
      </c>
      <c r="C408" s="324" t="s">
        <v>363</v>
      </c>
      <c r="D408" s="506"/>
      <c r="E408" s="506"/>
      <c r="F408" s="506"/>
      <c r="G408" s="507"/>
      <c r="H408" s="507"/>
      <c r="I408" s="507"/>
      <c r="J408" s="507"/>
      <c r="K408" s="346">
        <f t="shared" ref="K408:K424" si="182">(D408*F408*G408)+(I408*J408)</f>
        <v>0</v>
      </c>
      <c r="L408" s="503">
        <f t="shared" ref="L408:L424" si="183">$L$24</f>
        <v>0</v>
      </c>
      <c r="M408" s="376"/>
      <c r="N408" s="364" t="str">
        <f t="shared" ref="N408:N424" si="184">IF($K408&lt;=0,"",$K408+($K408*$L408)+($K408*$M408))</f>
        <v/>
      </c>
      <c r="O408" s="433">
        <f t="shared" ref="O408:O424" si="185">G408*(1+M408+L408)</f>
        <v>0</v>
      </c>
      <c r="P408" s="365" t="str">
        <f>IF($O408&lt;=0,"",$O408*$P$2)</f>
        <v/>
      </c>
      <c r="Q408" s="274"/>
      <c r="R408" s="456"/>
      <c r="S408" s="103" t="str">
        <f t="shared" ref="S408:S424" si="186">IF(R408="x",K408," ")</f>
        <v xml:space="preserve"> </v>
      </c>
      <c r="T408" s="103"/>
      <c r="U408" s="103"/>
      <c r="V408" s="103" t="str">
        <f t="shared" ref="V408:V424" si="187">IF(U408="x",N408," ")</f>
        <v xml:space="preserve"> </v>
      </c>
      <c r="W408" s="103"/>
      <c r="X408" s="457" t="str">
        <f t="shared" ref="X408:X424" si="188">IF(W408="x",P408," ")</f>
        <v xml:space="preserve"> </v>
      </c>
    </row>
    <row r="409" spans="2:24" s="256" customFormat="1" x14ac:dyDescent="0.2">
      <c r="B409" s="390">
        <v>246</v>
      </c>
      <c r="C409" s="324" t="s">
        <v>364</v>
      </c>
      <c r="D409" s="506"/>
      <c r="E409" s="506"/>
      <c r="F409" s="506"/>
      <c r="G409" s="507"/>
      <c r="H409" s="507"/>
      <c r="I409" s="507"/>
      <c r="J409" s="507"/>
      <c r="K409" s="346">
        <f t="shared" si="182"/>
        <v>0</v>
      </c>
      <c r="L409" s="503"/>
      <c r="M409" s="376"/>
      <c r="N409" s="364" t="str">
        <f t="shared" si="184"/>
        <v/>
      </c>
      <c r="O409" s="433">
        <f t="shared" si="185"/>
        <v>0</v>
      </c>
      <c r="P409" s="365" t="str">
        <f t="shared" ref="P409:P424" si="189">IF($O409&lt;=0,"",$O409*$P$2)</f>
        <v/>
      </c>
      <c r="Q409" s="274"/>
      <c r="R409" s="456" t="s">
        <v>97</v>
      </c>
      <c r="S409" s="103">
        <f t="shared" si="186"/>
        <v>0</v>
      </c>
      <c r="T409" s="103"/>
      <c r="U409" s="103"/>
      <c r="V409" s="103" t="str">
        <f t="shared" si="187"/>
        <v xml:space="preserve"> </v>
      </c>
      <c r="W409" s="103"/>
      <c r="X409" s="457" t="str">
        <f t="shared" si="188"/>
        <v xml:space="preserve"> </v>
      </c>
    </row>
    <row r="410" spans="2:24" s="256" customFormat="1" x14ac:dyDescent="0.2">
      <c r="B410" s="390">
        <v>247</v>
      </c>
      <c r="C410" s="324" t="s">
        <v>365</v>
      </c>
      <c r="D410" s="376"/>
      <c r="E410" s="376"/>
      <c r="F410" s="376"/>
      <c r="G410" s="376"/>
      <c r="H410" s="376"/>
      <c r="I410" s="376">
        <v>0</v>
      </c>
      <c r="J410" s="376">
        <v>0</v>
      </c>
      <c r="K410" s="346">
        <f t="shared" si="182"/>
        <v>0</v>
      </c>
      <c r="L410" s="503">
        <f t="shared" si="183"/>
        <v>0</v>
      </c>
      <c r="M410" s="376"/>
      <c r="N410" s="364" t="str">
        <f t="shared" si="184"/>
        <v/>
      </c>
      <c r="O410" s="433">
        <f t="shared" si="185"/>
        <v>0</v>
      </c>
      <c r="P410" s="365" t="str">
        <f t="shared" si="189"/>
        <v/>
      </c>
      <c r="Q410" s="274"/>
      <c r="R410" s="456"/>
      <c r="S410" s="103" t="str">
        <f t="shared" si="186"/>
        <v xml:space="preserve"> </v>
      </c>
      <c r="T410" s="103"/>
      <c r="U410" s="103"/>
      <c r="V410" s="103" t="str">
        <f t="shared" si="187"/>
        <v xml:space="preserve"> </v>
      </c>
      <c r="W410" s="103"/>
      <c r="X410" s="457" t="str">
        <f t="shared" si="188"/>
        <v xml:space="preserve"> </v>
      </c>
    </row>
    <row r="411" spans="2:24" s="256" customFormat="1" x14ac:dyDescent="0.2">
      <c r="B411" s="390">
        <v>248</v>
      </c>
      <c r="C411" s="324" t="s">
        <v>366</v>
      </c>
      <c r="D411" s="376"/>
      <c r="E411" s="376"/>
      <c r="F411" s="376"/>
      <c r="G411" s="376"/>
      <c r="H411" s="376"/>
      <c r="I411" s="376">
        <v>0</v>
      </c>
      <c r="J411" s="376">
        <v>0</v>
      </c>
      <c r="K411" s="346">
        <f t="shared" si="182"/>
        <v>0</v>
      </c>
      <c r="L411" s="503">
        <f t="shared" si="183"/>
        <v>0</v>
      </c>
      <c r="M411" s="376"/>
      <c r="N411" s="364" t="str">
        <f t="shared" si="184"/>
        <v/>
      </c>
      <c r="O411" s="433">
        <f t="shared" si="185"/>
        <v>0</v>
      </c>
      <c r="P411" s="365" t="str">
        <f t="shared" si="189"/>
        <v/>
      </c>
      <c r="Q411" s="274"/>
      <c r="R411" s="456"/>
      <c r="S411" s="103" t="str">
        <f t="shared" si="186"/>
        <v xml:space="preserve"> </v>
      </c>
      <c r="T411" s="103"/>
      <c r="U411" s="103"/>
      <c r="V411" s="103" t="str">
        <f t="shared" si="187"/>
        <v xml:space="preserve"> </v>
      </c>
      <c r="W411" s="103"/>
      <c r="X411" s="457" t="str">
        <f t="shared" si="188"/>
        <v xml:space="preserve"> </v>
      </c>
    </row>
    <row r="412" spans="2:24" s="256" customFormat="1" x14ac:dyDescent="0.2">
      <c r="B412" s="390">
        <v>249</v>
      </c>
      <c r="C412" s="324" t="s">
        <v>367</v>
      </c>
      <c r="D412" s="376"/>
      <c r="E412" s="376"/>
      <c r="F412" s="376"/>
      <c r="G412" s="376"/>
      <c r="H412" s="376"/>
      <c r="I412" s="376">
        <v>0</v>
      </c>
      <c r="J412" s="376">
        <v>0</v>
      </c>
      <c r="K412" s="346">
        <f t="shared" si="182"/>
        <v>0</v>
      </c>
      <c r="L412" s="503">
        <f t="shared" si="183"/>
        <v>0</v>
      </c>
      <c r="M412" s="376"/>
      <c r="N412" s="364" t="str">
        <f t="shared" si="184"/>
        <v/>
      </c>
      <c r="O412" s="433">
        <f t="shared" si="185"/>
        <v>0</v>
      </c>
      <c r="P412" s="365" t="str">
        <f t="shared" si="189"/>
        <v/>
      </c>
      <c r="Q412" s="274"/>
      <c r="R412" s="456" t="s">
        <v>97</v>
      </c>
      <c r="S412" s="103">
        <f t="shared" si="186"/>
        <v>0</v>
      </c>
      <c r="T412" s="103"/>
      <c r="U412" s="103"/>
      <c r="V412" s="103" t="str">
        <f t="shared" si="187"/>
        <v xml:space="preserve"> </v>
      </c>
      <c r="W412" s="103"/>
      <c r="X412" s="457" t="str">
        <f t="shared" si="188"/>
        <v xml:space="preserve"> </v>
      </c>
    </row>
    <row r="413" spans="2:24" s="256" customFormat="1" x14ac:dyDescent="0.2">
      <c r="B413" s="390">
        <v>250</v>
      </c>
      <c r="C413" s="324" t="s">
        <v>368</v>
      </c>
      <c r="D413" s="376"/>
      <c r="E413" s="376"/>
      <c r="F413" s="376"/>
      <c r="G413" s="376"/>
      <c r="H413" s="376"/>
      <c r="I413" s="376">
        <v>0</v>
      </c>
      <c r="J413" s="376">
        <v>0</v>
      </c>
      <c r="K413" s="346">
        <f t="shared" si="182"/>
        <v>0</v>
      </c>
      <c r="L413" s="503">
        <f t="shared" si="183"/>
        <v>0</v>
      </c>
      <c r="M413" s="376"/>
      <c r="N413" s="364" t="str">
        <f t="shared" si="184"/>
        <v/>
      </c>
      <c r="O413" s="433">
        <f t="shared" si="185"/>
        <v>0</v>
      </c>
      <c r="P413" s="365" t="str">
        <f t="shared" si="189"/>
        <v/>
      </c>
      <c r="Q413" s="274"/>
      <c r="R413" s="456"/>
      <c r="S413" s="103" t="str">
        <f t="shared" si="186"/>
        <v xml:space="preserve"> </v>
      </c>
      <c r="T413" s="103"/>
      <c r="U413" s="103"/>
      <c r="V413" s="103" t="str">
        <f t="shared" si="187"/>
        <v xml:space="preserve"> </v>
      </c>
      <c r="W413" s="103"/>
      <c r="X413" s="457" t="str">
        <f t="shared" si="188"/>
        <v xml:space="preserve"> </v>
      </c>
    </row>
    <row r="414" spans="2:24" s="256" customFormat="1" x14ac:dyDescent="0.2">
      <c r="B414" s="390">
        <v>251</v>
      </c>
      <c r="C414" s="324" t="s">
        <v>369</v>
      </c>
      <c r="D414" s="376">
        <v>0</v>
      </c>
      <c r="E414" s="376">
        <v>0</v>
      </c>
      <c r="F414" s="376">
        <v>0</v>
      </c>
      <c r="G414" s="376">
        <v>0</v>
      </c>
      <c r="H414" s="376">
        <v>0</v>
      </c>
      <c r="I414" s="376">
        <v>0</v>
      </c>
      <c r="J414" s="376">
        <v>0</v>
      </c>
      <c r="K414" s="346">
        <f t="shared" si="182"/>
        <v>0</v>
      </c>
      <c r="L414" s="503">
        <f t="shared" si="183"/>
        <v>0</v>
      </c>
      <c r="M414" s="376"/>
      <c r="N414" s="364" t="str">
        <f t="shared" si="184"/>
        <v/>
      </c>
      <c r="O414" s="433">
        <f t="shared" si="185"/>
        <v>0</v>
      </c>
      <c r="P414" s="365" t="str">
        <f t="shared" si="189"/>
        <v/>
      </c>
      <c r="Q414" s="274"/>
      <c r="R414" s="456"/>
      <c r="S414" s="103" t="str">
        <f t="shared" si="186"/>
        <v xml:space="preserve"> </v>
      </c>
      <c r="T414" s="103"/>
      <c r="U414" s="103"/>
      <c r="V414" s="103" t="str">
        <f t="shared" si="187"/>
        <v xml:space="preserve"> </v>
      </c>
      <c r="W414" s="103"/>
      <c r="X414" s="457" t="str">
        <f t="shared" si="188"/>
        <v xml:space="preserve"> </v>
      </c>
    </row>
    <row r="415" spans="2:24" s="256" customFormat="1" x14ac:dyDescent="0.2">
      <c r="B415" s="390">
        <v>252</v>
      </c>
      <c r="C415" s="324" t="s">
        <v>370</v>
      </c>
      <c r="D415" s="376">
        <v>0</v>
      </c>
      <c r="E415" s="376">
        <v>0</v>
      </c>
      <c r="F415" s="376">
        <v>0</v>
      </c>
      <c r="G415" s="376">
        <v>0</v>
      </c>
      <c r="H415" s="376">
        <v>0</v>
      </c>
      <c r="I415" s="376">
        <v>0</v>
      </c>
      <c r="J415" s="376">
        <v>0</v>
      </c>
      <c r="K415" s="346">
        <f t="shared" si="182"/>
        <v>0</v>
      </c>
      <c r="L415" s="503">
        <f t="shared" si="183"/>
        <v>0</v>
      </c>
      <c r="M415" s="376"/>
      <c r="N415" s="364" t="str">
        <f t="shared" si="184"/>
        <v/>
      </c>
      <c r="O415" s="433">
        <f t="shared" si="185"/>
        <v>0</v>
      </c>
      <c r="P415" s="365" t="str">
        <f t="shared" si="189"/>
        <v/>
      </c>
      <c r="Q415" s="274"/>
      <c r="R415" s="456"/>
      <c r="S415" s="103" t="str">
        <f t="shared" si="186"/>
        <v xml:space="preserve"> </v>
      </c>
      <c r="T415" s="103"/>
      <c r="U415" s="103"/>
      <c r="V415" s="103" t="str">
        <f t="shared" si="187"/>
        <v xml:space="preserve"> </v>
      </c>
      <c r="W415" s="103"/>
      <c r="X415" s="457" t="str">
        <f t="shared" si="188"/>
        <v xml:space="preserve"> </v>
      </c>
    </row>
    <row r="416" spans="2:24" s="256" customFormat="1" x14ac:dyDescent="0.2">
      <c r="B416" s="390">
        <v>253</v>
      </c>
      <c r="C416" s="324" t="s">
        <v>371</v>
      </c>
      <c r="D416" s="376">
        <v>0</v>
      </c>
      <c r="E416" s="376">
        <v>0</v>
      </c>
      <c r="F416" s="376">
        <v>0</v>
      </c>
      <c r="G416" s="376">
        <v>0</v>
      </c>
      <c r="H416" s="376">
        <v>0</v>
      </c>
      <c r="I416" s="376">
        <v>0</v>
      </c>
      <c r="J416" s="376">
        <v>0</v>
      </c>
      <c r="K416" s="346">
        <f t="shared" si="182"/>
        <v>0</v>
      </c>
      <c r="L416" s="503">
        <f t="shared" si="183"/>
        <v>0</v>
      </c>
      <c r="M416" s="376"/>
      <c r="N416" s="364" t="str">
        <f t="shared" si="184"/>
        <v/>
      </c>
      <c r="O416" s="433">
        <f t="shared" si="185"/>
        <v>0</v>
      </c>
      <c r="P416" s="365" t="str">
        <f t="shared" si="189"/>
        <v/>
      </c>
      <c r="Q416" s="274"/>
      <c r="R416" s="456"/>
      <c r="S416" s="103" t="str">
        <f t="shared" si="186"/>
        <v xml:space="preserve"> </v>
      </c>
      <c r="T416" s="103"/>
      <c r="U416" s="103"/>
      <c r="V416" s="103" t="str">
        <f t="shared" si="187"/>
        <v xml:space="preserve"> </v>
      </c>
      <c r="W416" s="103"/>
      <c r="X416" s="457" t="str">
        <f t="shared" si="188"/>
        <v xml:space="preserve"> </v>
      </c>
    </row>
    <row r="417" spans="2:24" s="256" customFormat="1" x14ac:dyDescent="0.2">
      <c r="B417" s="390">
        <v>254</v>
      </c>
      <c r="C417" s="324" t="s">
        <v>372</v>
      </c>
      <c r="D417" s="376">
        <v>0</v>
      </c>
      <c r="E417" s="376">
        <v>0</v>
      </c>
      <c r="F417" s="376">
        <v>0</v>
      </c>
      <c r="G417" s="376">
        <v>0</v>
      </c>
      <c r="H417" s="376">
        <v>0</v>
      </c>
      <c r="I417" s="376">
        <v>0</v>
      </c>
      <c r="J417" s="376">
        <v>0</v>
      </c>
      <c r="K417" s="346">
        <f t="shared" si="182"/>
        <v>0</v>
      </c>
      <c r="L417" s="503">
        <f t="shared" si="183"/>
        <v>0</v>
      </c>
      <c r="M417" s="376"/>
      <c r="N417" s="364" t="str">
        <f t="shared" si="184"/>
        <v/>
      </c>
      <c r="O417" s="433">
        <f t="shared" si="185"/>
        <v>0</v>
      </c>
      <c r="P417" s="365" t="str">
        <f t="shared" si="189"/>
        <v/>
      </c>
      <c r="Q417" s="274"/>
      <c r="R417" s="456"/>
      <c r="S417" s="103" t="str">
        <f t="shared" si="186"/>
        <v xml:space="preserve"> </v>
      </c>
      <c r="T417" s="103"/>
      <c r="U417" s="103"/>
      <c r="V417" s="103" t="str">
        <f t="shared" si="187"/>
        <v xml:space="preserve"> </v>
      </c>
      <c r="W417" s="103"/>
      <c r="X417" s="457" t="str">
        <f t="shared" si="188"/>
        <v xml:space="preserve"> </v>
      </c>
    </row>
    <row r="418" spans="2:24" s="256" customFormat="1" x14ac:dyDescent="0.2">
      <c r="B418" s="390">
        <v>255</v>
      </c>
      <c r="C418" s="324" t="s">
        <v>373</v>
      </c>
      <c r="D418" s="376">
        <v>0</v>
      </c>
      <c r="E418" s="376">
        <v>0</v>
      </c>
      <c r="F418" s="376">
        <v>0</v>
      </c>
      <c r="G418" s="376">
        <v>0</v>
      </c>
      <c r="H418" s="376">
        <v>0</v>
      </c>
      <c r="I418" s="376">
        <v>0</v>
      </c>
      <c r="J418" s="376">
        <v>0</v>
      </c>
      <c r="K418" s="346">
        <f t="shared" si="182"/>
        <v>0</v>
      </c>
      <c r="L418" s="503">
        <f t="shared" si="183"/>
        <v>0</v>
      </c>
      <c r="M418" s="376"/>
      <c r="N418" s="364" t="str">
        <f t="shared" si="184"/>
        <v/>
      </c>
      <c r="O418" s="433">
        <f t="shared" si="185"/>
        <v>0</v>
      </c>
      <c r="P418" s="365" t="str">
        <f t="shared" si="189"/>
        <v/>
      </c>
      <c r="Q418" s="274"/>
      <c r="R418" s="456" t="s">
        <v>97</v>
      </c>
      <c r="S418" s="103">
        <f t="shared" si="186"/>
        <v>0</v>
      </c>
      <c r="T418" s="103"/>
      <c r="U418" s="103"/>
      <c r="V418" s="103" t="str">
        <f t="shared" si="187"/>
        <v xml:space="preserve"> </v>
      </c>
      <c r="W418" s="103"/>
      <c r="X418" s="457" t="str">
        <f t="shared" si="188"/>
        <v xml:space="preserve"> </v>
      </c>
    </row>
    <row r="419" spans="2:24" s="256" customFormat="1" x14ac:dyDescent="0.2">
      <c r="B419" s="390">
        <v>256</v>
      </c>
      <c r="C419" s="324" t="s">
        <v>374</v>
      </c>
      <c r="D419" s="376">
        <v>0</v>
      </c>
      <c r="E419" s="376">
        <v>0</v>
      </c>
      <c r="F419" s="376">
        <v>0</v>
      </c>
      <c r="G419" s="376">
        <v>0</v>
      </c>
      <c r="H419" s="376">
        <v>0</v>
      </c>
      <c r="I419" s="376">
        <v>0</v>
      </c>
      <c r="J419" s="376">
        <v>0</v>
      </c>
      <c r="K419" s="346">
        <f t="shared" si="182"/>
        <v>0</v>
      </c>
      <c r="L419" s="503">
        <f t="shared" si="183"/>
        <v>0</v>
      </c>
      <c r="M419" s="376"/>
      <c r="N419" s="364" t="str">
        <f t="shared" si="184"/>
        <v/>
      </c>
      <c r="O419" s="433">
        <f t="shared" si="185"/>
        <v>0</v>
      </c>
      <c r="P419" s="365" t="str">
        <f t="shared" si="189"/>
        <v/>
      </c>
      <c r="Q419" s="274"/>
      <c r="R419" s="456" t="s">
        <v>97</v>
      </c>
      <c r="S419" s="103">
        <f t="shared" si="186"/>
        <v>0</v>
      </c>
      <c r="T419" s="103"/>
      <c r="U419" s="103"/>
      <c r="V419" s="103" t="str">
        <f t="shared" si="187"/>
        <v xml:space="preserve"> </v>
      </c>
      <c r="W419" s="103"/>
      <c r="X419" s="457" t="str">
        <f t="shared" si="188"/>
        <v xml:space="preserve"> </v>
      </c>
    </row>
    <row r="420" spans="2:24" s="256" customFormat="1" x14ac:dyDescent="0.2">
      <c r="B420" s="390">
        <v>257</v>
      </c>
      <c r="C420" s="324" t="s">
        <v>375</v>
      </c>
      <c r="D420" s="376">
        <v>0</v>
      </c>
      <c r="E420" s="376">
        <v>0</v>
      </c>
      <c r="F420" s="376">
        <v>0</v>
      </c>
      <c r="G420" s="376">
        <v>0</v>
      </c>
      <c r="H420" s="376">
        <v>0</v>
      </c>
      <c r="I420" s="376">
        <v>0</v>
      </c>
      <c r="J420" s="376">
        <v>0</v>
      </c>
      <c r="K420" s="346">
        <f t="shared" si="182"/>
        <v>0</v>
      </c>
      <c r="L420" s="503">
        <f t="shared" si="183"/>
        <v>0</v>
      </c>
      <c r="M420" s="376"/>
      <c r="N420" s="364" t="str">
        <f t="shared" si="184"/>
        <v/>
      </c>
      <c r="O420" s="433">
        <f t="shared" si="185"/>
        <v>0</v>
      </c>
      <c r="P420" s="365" t="str">
        <f t="shared" si="189"/>
        <v/>
      </c>
      <c r="Q420" s="274"/>
      <c r="R420" s="456" t="s">
        <v>97</v>
      </c>
      <c r="S420" s="103">
        <f t="shared" si="186"/>
        <v>0</v>
      </c>
      <c r="T420" s="103"/>
      <c r="U420" s="103"/>
      <c r="V420" s="103" t="str">
        <f t="shared" si="187"/>
        <v xml:space="preserve"> </v>
      </c>
      <c r="W420" s="103"/>
      <c r="X420" s="457" t="str">
        <f t="shared" si="188"/>
        <v xml:space="preserve"> </v>
      </c>
    </row>
    <row r="421" spans="2:24" s="256" customFormat="1" x14ac:dyDescent="0.2">
      <c r="B421" s="390">
        <v>258</v>
      </c>
      <c r="C421" s="324" t="s">
        <v>376</v>
      </c>
      <c r="D421" s="376">
        <v>0</v>
      </c>
      <c r="E421" s="376">
        <v>0</v>
      </c>
      <c r="F421" s="376">
        <v>0</v>
      </c>
      <c r="G421" s="376">
        <v>0</v>
      </c>
      <c r="H421" s="376">
        <v>0</v>
      </c>
      <c r="I421" s="376">
        <v>0</v>
      </c>
      <c r="J421" s="376">
        <v>0</v>
      </c>
      <c r="K421" s="346">
        <f t="shared" si="182"/>
        <v>0</v>
      </c>
      <c r="L421" s="503">
        <f t="shared" si="183"/>
        <v>0</v>
      </c>
      <c r="M421" s="376"/>
      <c r="N421" s="364" t="str">
        <f t="shared" si="184"/>
        <v/>
      </c>
      <c r="O421" s="433">
        <f t="shared" si="185"/>
        <v>0</v>
      </c>
      <c r="P421" s="365" t="str">
        <f t="shared" si="189"/>
        <v/>
      </c>
      <c r="Q421" s="274"/>
      <c r="R421" s="456" t="s">
        <v>97</v>
      </c>
      <c r="S421" s="103">
        <f t="shared" si="186"/>
        <v>0</v>
      </c>
      <c r="T421" s="103"/>
      <c r="U421" s="103"/>
      <c r="V421" s="103" t="str">
        <f t="shared" si="187"/>
        <v xml:space="preserve"> </v>
      </c>
      <c r="W421" s="103"/>
      <c r="X421" s="457" t="str">
        <f t="shared" si="188"/>
        <v xml:space="preserve"> </v>
      </c>
    </row>
    <row r="422" spans="2:24" s="256" customFormat="1" x14ac:dyDescent="0.2">
      <c r="B422" s="390">
        <v>259</v>
      </c>
      <c r="C422" s="363"/>
      <c r="D422" s="376">
        <v>0</v>
      </c>
      <c r="E422" s="376">
        <v>0</v>
      </c>
      <c r="F422" s="376">
        <v>0</v>
      </c>
      <c r="G422" s="376">
        <v>0</v>
      </c>
      <c r="H422" s="376">
        <v>0</v>
      </c>
      <c r="I422" s="376">
        <v>0</v>
      </c>
      <c r="J422" s="376">
        <v>0</v>
      </c>
      <c r="K422" s="346">
        <f t="shared" si="182"/>
        <v>0</v>
      </c>
      <c r="L422" s="503">
        <f t="shared" si="183"/>
        <v>0</v>
      </c>
      <c r="M422" s="376"/>
      <c r="N422" s="364" t="str">
        <f t="shared" si="184"/>
        <v/>
      </c>
      <c r="O422" s="433">
        <f t="shared" si="185"/>
        <v>0</v>
      </c>
      <c r="P422" s="365" t="str">
        <f t="shared" si="189"/>
        <v/>
      </c>
      <c r="Q422" s="274"/>
      <c r="R422" s="456"/>
      <c r="S422" s="103" t="str">
        <f t="shared" si="186"/>
        <v xml:space="preserve"> </v>
      </c>
      <c r="T422" s="103"/>
      <c r="U422" s="103"/>
      <c r="V422" s="103" t="str">
        <f t="shared" si="187"/>
        <v xml:space="preserve"> </v>
      </c>
      <c r="W422" s="103"/>
      <c r="X422" s="457" t="str">
        <f t="shared" si="188"/>
        <v xml:space="preserve"> </v>
      </c>
    </row>
    <row r="423" spans="2:24" s="256" customFormat="1" x14ac:dyDescent="0.2">
      <c r="B423" s="390">
        <v>260</v>
      </c>
      <c r="C423" s="363"/>
      <c r="D423" s="376">
        <v>0</v>
      </c>
      <c r="E423" s="376">
        <v>0</v>
      </c>
      <c r="F423" s="376">
        <v>0</v>
      </c>
      <c r="G423" s="376">
        <v>0</v>
      </c>
      <c r="H423" s="376">
        <v>0</v>
      </c>
      <c r="I423" s="376">
        <v>0</v>
      </c>
      <c r="J423" s="376">
        <v>0</v>
      </c>
      <c r="K423" s="346">
        <f t="shared" si="182"/>
        <v>0</v>
      </c>
      <c r="L423" s="503">
        <f t="shared" si="183"/>
        <v>0</v>
      </c>
      <c r="M423" s="376"/>
      <c r="N423" s="364" t="str">
        <f t="shared" si="184"/>
        <v/>
      </c>
      <c r="O423" s="433">
        <f t="shared" si="185"/>
        <v>0</v>
      </c>
      <c r="P423" s="365" t="str">
        <f t="shared" si="189"/>
        <v/>
      </c>
      <c r="Q423" s="274"/>
      <c r="R423" s="456"/>
      <c r="S423" s="103" t="str">
        <f t="shared" si="186"/>
        <v xml:space="preserve"> </v>
      </c>
      <c r="T423" s="103"/>
      <c r="U423" s="103"/>
      <c r="V423" s="103" t="str">
        <f t="shared" si="187"/>
        <v xml:space="preserve"> </v>
      </c>
      <c r="W423" s="103"/>
      <c r="X423" s="457" t="str">
        <f t="shared" si="188"/>
        <v xml:space="preserve"> </v>
      </c>
    </row>
    <row r="424" spans="2:24" s="256" customFormat="1" x14ac:dyDescent="0.2">
      <c r="B424" s="390">
        <v>261</v>
      </c>
      <c r="C424" s="363"/>
      <c r="D424" s="376">
        <v>0</v>
      </c>
      <c r="E424" s="376">
        <v>0</v>
      </c>
      <c r="F424" s="376">
        <v>0</v>
      </c>
      <c r="G424" s="376">
        <v>0</v>
      </c>
      <c r="H424" s="376">
        <v>0</v>
      </c>
      <c r="I424" s="376">
        <v>0</v>
      </c>
      <c r="J424" s="376">
        <v>0</v>
      </c>
      <c r="K424" s="346">
        <f t="shared" si="182"/>
        <v>0</v>
      </c>
      <c r="L424" s="503">
        <f t="shared" si="183"/>
        <v>0</v>
      </c>
      <c r="M424" s="376"/>
      <c r="N424" s="364" t="str">
        <f t="shared" si="184"/>
        <v/>
      </c>
      <c r="O424" s="433">
        <f t="shared" si="185"/>
        <v>0</v>
      </c>
      <c r="P424" s="365" t="str">
        <f t="shared" si="189"/>
        <v/>
      </c>
      <c r="Q424" s="274"/>
      <c r="R424" s="456"/>
      <c r="S424" s="103" t="str">
        <f t="shared" si="186"/>
        <v xml:space="preserve"> </v>
      </c>
      <c r="T424" s="103"/>
      <c r="U424" s="103"/>
      <c r="V424" s="103" t="str">
        <f t="shared" si="187"/>
        <v xml:space="preserve"> </v>
      </c>
      <c r="W424" s="103"/>
      <c r="X424" s="457" t="str">
        <f t="shared" si="188"/>
        <v xml:space="preserve"> </v>
      </c>
    </row>
    <row r="425" spans="2:24" s="256" customFormat="1" x14ac:dyDescent="0.2">
      <c r="B425" s="392"/>
      <c r="C425" s="402" t="s">
        <v>377</v>
      </c>
      <c r="D425" s="381"/>
      <c r="E425" s="382"/>
      <c r="F425" s="383"/>
      <c r="G425" s="384"/>
      <c r="H425" s="384"/>
      <c r="I425" s="384"/>
      <c r="J425" s="385"/>
      <c r="K425" s="364">
        <f>(SUBTOTAL(9,K408:K424))</f>
        <v>0</v>
      </c>
      <c r="L425" s="386"/>
      <c r="M425" s="387"/>
      <c r="N425" s="364">
        <f>(SUBTOTAL(9,N408:N424))</f>
        <v>0</v>
      </c>
      <c r="O425" s="387"/>
      <c r="P425" s="414"/>
      <c r="Q425" s="274"/>
      <c r="R425" s="456"/>
      <c r="S425" s="287">
        <f>(SUBTOTAL(9,S408:S421))</f>
        <v>0</v>
      </c>
      <c r="T425" s="103"/>
      <c r="U425" s="103"/>
      <c r="V425" s="287">
        <f>(SUBTOTAL(9,V408:V421))</f>
        <v>0</v>
      </c>
      <c r="W425" s="103"/>
      <c r="X425" s="460">
        <f>(SUBTOTAL(9,X408:X421))</f>
        <v>0</v>
      </c>
    </row>
    <row r="426" spans="2:24" s="256" customFormat="1" x14ac:dyDescent="0.2">
      <c r="B426" s="392"/>
      <c r="C426" s="361" t="s">
        <v>378</v>
      </c>
      <c r="D426" s="346">
        <f>SUMPRODUCT(I408:I424,J408:J424)</f>
        <v>0</v>
      </c>
      <c r="E426" s="346"/>
      <c r="F426" s="565" t="s">
        <v>103</v>
      </c>
      <c r="G426" s="566"/>
      <c r="H426" s="567"/>
      <c r="I426" s="346">
        <f>SUMPRODUCT(I408:I424,J408:J424)+SUMPRODUCT(I408:I424,J408:J424,L408:L424)+SUMPRODUCT(I408:I424,J408:J424,M408:M424)</f>
        <v>0</v>
      </c>
      <c r="J426" s="346"/>
      <c r="K426" s="415"/>
      <c r="L426" s="282"/>
      <c r="M426" s="288"/>
      <c r="N426" s="288"/>
      <c r="O426" s="288"/>
      <c r="P426" s="416"/>
      <c r="Q426" s="274"/>
      <c r="R426" s="456"/>
      <c r="S426" s="145"/>
      <c r="T426" s="103"/>
      <c r="U426" s="103"/>
      <c r="V426" s="145"/>
      <c r="W426" s="103"/>
      <c r="X426" s="461"/>
    </row>
    <row r="427" spans="2:24" s="256" customFormat="1" x14ac:dyDescent="0.2">
      <c r="B427" s="392"/>
      <c r="C427" s="361" t="s">
        <v>379</v>
      </c>
      <c r="D427" s="346">
        <f>SUMPRODUCT(K408:K424,L408:L424)</f>
        <v>0</v>
      </c>
      <c r="E427" s="346"/>
      <c r="F427" s="290"/>
      <c r="G427" s="291"/>
      <c r="H427" s="291"/>
      <c r="I427" s="291"/>
      <c r="J427" s="291"/>
      <c r="K427" s="288"/>
      <c r="L427" s="282"/>
      <c r="M427" s="288"/>
      <c r="N427" s="417"/>
      <c r="O427" s="288"/>
      <c r="P427" s="416"/>
      <c r="Q427" s="274"/>
      <c r="R427" s="456"/>
      <c r="S427" s="145"/>
      <c r="T427" s="103"/>
      <c r="U427" s="103"/>
      <c r="V427" s="145"/>
      <c r="W427" s="103"/>
      <c r="X427" s="461"/>
    </row>
    <row r="428" spans="2:24" s="256" customFormat="1" ht="26.25" x14ac:dyDescent="0.2">
      <c r="B428" s="570" t="s">
        <v>380</v>
      </c>
      <c r="C428" s="571"/>
      <c r="D428" s="571"/>
      <c r="E428" s="571"/>
      <c r="F428" s="571"/>
      <c r="G428" s="571"/>
      <c r="H428" s="571"/>
      <c r="I428" s="571"/>
      <c r="J428" s="571"/>
      <c r="K428" s="571"/>
      <c r="L428" s="571"/>
      <c r="M428" s="571"/>
      <c r="N428" s="571"/>
      <c r="O428" s="571"/>
      <c r="P428" s="572"/>
      <c r="Q428" s="274"/>
      <c r="R428" s="456"/>
      <c r="S428" s="103"/>
      <c r="T428" s="103"/>
      <c r="U428" s="103"/>
      <c r="V428" s="103"/>
      <c r="W428" s="103"/>
      <c r="X428" s="457"/>
    </row>
    <row r="429" spans="2:24" s="256" customFormat="1" x14ac:dyDescent="0.2">
      <c r="B429" s="390">
        <v>262</v>
      </c>
      <c r="C429" s="324" t="s">
        <v>381</v>
      </c>
      <c r="D429" s="506"/>
      <c r="E429" s="506"/>
      <c r="F429" s="506"/>
      <c r="G429" s="507"/>
      <c r="H429" s="507"/>
      <c r="I429" s="376">
        <v>0</v>
      </c>
      <c r="J429" s="376">
        <v>0</v>
      </c>
      <c r="K429" s="346">
        <f t="shared" ref="K429:K445" si="190">(D429*F429*G429)+(I429*J429)</f>
        <v>0</v>
      </c>
      <c r="L429" s="503"/>
      <c r="M429" s="376"/>
      <c r="N429" s="364" t="str">
        <f t="shared" ref="N429:N445" si="191">IF($K429&lt;=0,"",$K429+($K429*$L429)+($K429*$M429))</f>
        <v/>
      </c>
      <c r="O429" s="433">
        <f t="shared" ref="O429:O445" si="192">G429*(1+M429+L429)</f>
        <v>0</v>
      </c>
      <c r="P429" s="365" t="str">
        <f>IF($O429&lt;=0,"",$O429*$P$2)</f>
        <v/>
      </c>
      <c r="Q429" s="274"/>
      <c r="R429" s="456"/>
      <c r="S429" s="103" t="str">
        <f t="shared" ref="S429:S445" si="193">IF(R429="x",$G429," ")</f>
        <v xml:space="preserve"> </v>
      </c>
      <c r="T429" s="103"/>
      <c r="U429" s="103"/>
      <c r="V429" s="103" t="str">
        <f t="shared" ref="V429:V445" si="194">IF(U429="x",$K429," ")</f>
        <v xml:space="preserve"> </v>
      </c>
      <c r="W429" s="103"/>
      <c r="X429" s="457" t="str">
        <f t="shared" ref="X429:X445" si="195">IF(W429="x",$K429," ")</f>
        <v xml:space="preserve"> </v>
      </c>
    </row>
    <row r="430" spans="2:24" s="256" customFormat="1" x14ac:dyDescent="0.2">
      <c r="B430" s="390">
        <v>263</v>
      </c>
      <c r="C430" s="324" t="s">
        <v>382</v>
      </c>
      <c r="D430" s="376"/>
      <c r="E430" s="376"/>
      <c r="F430" s="376"/>
      <c r="G430" s="376"/>
      <c r="H430" s="376"/>
      <c r="I430" s="376">
        <v>0</v>
      </c>
      <c r="J430" s="376">
        <v>0</v>
      </c>
      <c r="K430" s="346">
        <f t="shared" si="190"/>
        <v>0</v>
      </c>
      <c r="L430" s="503">
        <f t="shared" ref="L430:L445" si="196">$L$24</f>
        <v>0</v>
      </c>
      <c r="M430" s="376"/>
      <c r="N430" s="364" t="str">
        <f t="shared" si="191"/>
        <v/>
      </c>
      <c r="O430" s="433">
        <f t="shared" si="192"/>
        <v>0</v>
      </c>
      <c r="P430" s="365" t="str">
        <f t="shared" ref="P430:P445" si="197">IF($O430&lt;=0,"",$O430*$P$2)</f>
        <v/>
      </c>
      <c r="Q430" s="274"/>
      <c r="R430" s="456"/>
      <c r="S430" s="103" t="str">
        <f t="shared" si="193"/>
        <v xml:space="preserve"> </v>
      </c>
      <c r="T430" s="103"/>
      <c r="U430" s="103"/>
      <c r="V430" s="103" t="str">
        <f t="shared" si="194"/>
        <v xml:space="preserve"> </v>
      </c>
      <c r="W430" s="103"/>
      <c r="X430" s="457" t="str">
        <f t="shared" si="195"/>
        <v xml:space="preserve"> </v>
      </c>
    </row>
    <row r="431" spans="2:24" s="256" customFormat="1" x14ac:dyDescent="0.2">
      <c r="B431" s="390">
        <v>264</v>
      </c>
      <c r="C431" s="324" t="s">
        <v>383</v>
      </c>
      <c r="D431" s="376"/>
      <c r="E431" s="376"/>
      <c r="F431" s="376"/>
      <c r="G431" s="376"/>
      <c r="H431" s="376"/>
      <c r="I431" s="376">
        <v>0</v>
      </c>
      <c r="J431" s="376">
        <v>0</v>
      </c>
      <c r="K431" s="346">
        <f t="shared" si="190"/>
        <v>0</v>
      </c>
      <c r="L431" s="503">
        <f t="shared" si="196"/>
        <v>0</v>
      </c>
      <c r="M431" s="376"/>
      <c r="N431" s="364" t="str">
        <f t="shared" si="191"/>
        <v/>
      </c>
      <c r="O431" s="433">
        <f t="shared" si="192"/>
        <v>0</v>
      </c>
      <c r="P431" s="365" t="str">
        <f t="shared" si="197"/>
        <v/>
      </c>
      <c r="Q431" s="274"/>
      <c r="R431" s="456"/>
      <c r="S431" s="103" t="str">
        <f t="shared" si="193"/>
        <v xml:space="preserve"> </v>
      </c>
      <c r="T431" s="103"/>
      <c r="U431" s="103"/>
      <c r="V431" s="103" t="str">
        <f t="shared" si="194"/>
        <v xml:space="preserve"> </v>
      </c>
      <c r="W431" s="103"/>
      <c r="X431" s="457" t="str">
        <f t="shared" si="195"/>
        <v xml:space="preserve"> </v>
      </c>
    </row>
    <row r="432" spans="2:24" s="256" customFormat="1" x14ac:dyDescent="0.2">
      <c r="B432" s="390">
        <v>265</v>
      </c>
      <c r="C432" s="324" t="s">
        <v>384</v>
      </c>
      <c r="D432" s="376">
        <v>0</v>
      </c>
      <c r="E432" s="376">
        <v>0</v>
      </c>
      <c r="F432" s="376">
        <v>0</v>
      </c>
      <c r="G432" s="376">
        <v>0</v>
      </c>
      <c r="H432" s="376">
        <v>0</v>
      </c>
      <c r="I432" s="376">
        <v>0</v>
      </c>
      <c r="J432" s="376">
        <v>0</v>
      </c>
      <c r="K432" s="346">
        <f t="shared" si="190"/>
        <v>0</v>
      </c>
      <c r="L432" s="503">
        <f t="shared" si="196"/>
        <v>0</v>
      </c>
      <c r="M432" s="376"/>
      <c r="N432" s="364" t="str">
        <f t="shared" si="191"/>
        <v/>
      </c>
      <c r="O432" s="433">
        <f t="shared" si="192"/>
        <v>0</v>
      </c>
      <c r="P432" s="365" t="str">
        <f t="shared" si="197"/>
        <v/>
      </c>
      <c r="Q432" s="274"/>
      <c r="R432" s="456"/>
      <c r="S432" s="103" t="str">
        <f t="shared" si="193"/>
        <v xml:space="preserve"> </v>
      </c>
      <c r="T432" s="103"/>
      <c r="U432" s="103"/>
      <c r="V432" s="103" t="str">
        <f t="shared" si="194"/>
        <v xml:space="preserve"> </v>
      </c>
      <c r="W432" s="103"/>
      <c r="X432" s="457" t="str">
        <f t="shared" si="195"/>
        <v xml:space="preserve"> </v>
      </c>
    </row>
    <row r="433" spans="2:24" s="256" customFormat="1" x14ac:dyDescent="0.2">
      <c r="B433" s="390">
        <v>266</v>
      </c>
      <c r="C433" s="324" t="s">
        <v>385</v>
      </c>
      <c r="D433" s="376">
        <v>0</v>
      </c>
      <c r="E433" s="376">
        <v>0</v>
      </c>
      <c r="F433" s="376">
        <v>0</v>
      </c>
      <c r="G433" s="376">
        <v>0</v>
      </c>
      <c r="H433" s="376">
        <v>0</v>
      </c>
      <c r="I433" s="376">
        <v>0</v>
      </c>
      <c r="J433" s="376">
        <v>0</v>
      </c>
      <c r="K433" s="346">
        <f t="shared" si="190"/>
        <v>0</v>
      </c>
      <c r="L433" s="503">
        <f t="shared" si="196"/>
        <v>0</v>
      </c>
      <c r="M433" s="376"/>
      <c r="N433" s="364" t="str">
        <f t="shared" si="191"/>
        <v/>
      </c>
      <c r="O433" s="433">
        <f t="shared" si="192"/>
        <v>0</v>
      </c>
      <c r="P433" s="365" t="str">
        <f t="shared" si="197"/>
        <v/>
      </c>
      <c r="Q433" s="274"/>
      <c r="R433" s="456"/>
      <c r="S433" s="103" t="str">
        <f t="shared" si="193"/>
        <v xml:space="preserve"> </v>
      </c>
      <c r="T433" s="103"/>
      <c r="U433" s="103"/>
      <c r="V433" s="103" t="str">
        <f t="shared" si="194"/>
        <v xml:space="preserve"> </v>
      </c>
      <c r="W433" s="103"/>
      <c r="X433" s="457" t="str">
        <f t="shared" si="195"/>
        <v xml:space="preserve"> </v>
      </c>
    </row>
    <row r="434" spans="2:24" s="256" customFormat="1" x14ac:dyDescent="0.2">
      <c r="B434" s="390">
        <v>267</v>
      </c>
      <c r="C434" s="324" t="s">
        <v>386</v>
      </c>
      <c r="D434" s="376">
        <v>0</v>
      </c>
      <c r="E434" s="376">
        <v>0</v>
      </c>
      <c r="F434" s="376">
        <v>0</v>
      </c>
      <c r="G434" s="376">
        <v>0</v>
      </c>
      <c r="H434" s="376">
        <v>0</v>
      </c>
      <c r="I434" s="376">
        <v>0</v>
      </c>
      <c r="J434" s="376">
        <v>0</v>
      </c>
      <c r="K434" s="346">
        <f t="shared" si="190"/>
        <v>0</v>
      </c>
      <c r="L434" s="503">
        <f t="shared" si="196"/>
        <v>0</v>
      </c>
      <c r="M434" s="376"/>
      <c r="N434" s="364" t="str">
        <f t="shared" si="191"/>
        <v/>
      </c>
      <c r="O434" s="433">
        <f t="shared" si="192"/>
        <v>0</v>
      </c>
      <c r="P434" s="365" t="str">
        <f t="shared" si="197"/>
        <v/>
      </c>
      <c r="Q434" s="274"/>
      <c r="R434" s="456"/>
      <c r="S434" s="103" t="str">
        <f t="shared" si="193"/>
        <v xml:space="preserve"> </v>
      </c>
      <c r="T434" s="103"/>
      <c r="U434" s="103"/>
      <c r="V434" s="103" t="str">
        <f t="shared" si="194"/>
        <v xml:space="preserve"> </v>
      </c>
      <c r="W434" s="103"/>
      <c r="X434" s="457" t="str">
        <f t="shared" si="195"/>
        <v xml:space="preserve"> </v>
      </c>
    </row>
    <row r="435" spans="2:24" s="256" customFormat="1" x14ac:dyDescent="0.2">
      <c r="B435" s="390">
        <v>268</v>
      </c>
      <c r="C435" s="324" t="s">
        <v>387</v>
      </c>
      <c r="D435" s="376">
        <v>0</v>
      </c>
      <c r="E435" s="376">
        <v>0</v>
      </c>
      <c r="F435" s="376">
        <v>0</v>
      </c>
      <c r="G435" s="376">
        <v>0</v>
      </c>
      <c r="H435" s="376">
        <v>0</v>
      </c>
      <c r="I435" s="376">
        <v>0</v>
      </c>
      <c r="J435" s="376">
        <v>0</v>
      </c>
      <c r="K435" s="346">
        <f t="shared" si="190"/>
        <v>0</v>
      </c>
      <c r="L435" s="503">
        <f t="shared" si="196"/>
        <v>0</v>
      </c>
      <c r="M435" s="376"/>
      <c r="N435" s="364" t="str">
        <f t="shared" si="191"/>
        <v/>
      </c>
      <c r="O435" s="433">
        <f t="shared" si="192"/>
        <v>0</v>
      </c>
      <c r="P435" s="365" t="str">
        <f t="shared" si="197"/>
        <v/>
      </c>
      <c r="Q435" s="274"/>
      <c r="R435" s="456"/>
      <c r="S435" s="103" t="str">
        <f t="shared" si="193"/>
        <v xml:space="preserve"> </v>
      </c>
      <c r="T435" s="103"/>
      <c r="U435" s="103"/>
      <c r="V435" s="103" t="str">
        <f t="shared" si="194"/>
        <v xml:space="preserve"> </v>
      </c>
      <c r="W435" s="103"/>
      <c r="X435" s="457" t="str">
        <f t="shared" si="195"/>
        <v xml:space="preserve"> </v>
      </c>
    </row>
    <row r="436" spans="2:24" s="256" customFormat="1" x14ac:dyDescent="0.2">
      <c r="B436" s="390">
        <v>269</v>
      </c>
      <c r="C436" s="324" t="s">
        <v>388</v>
      </c>
      <c r="D436" s="376">
        <v>0</v>
      </c>
      <c r="E436" s="376">
        <v>0</v>
      </c>
      <c r="F436" s="376">
        <v>0</v>
      </c>
      <c r="G436" s="376">
        <v>0</v>
      </c>
      <c r="H436" s="376">
        <v>0</v>
      </c>
      <c r="I436" s="376">
        <v>0</v>
      </c>
      <c r="J436" s="376">
        <v>0</v>
      </c>
      <c r="K436" s="346">
        <f t="shared" si="190"/>
        <v>0</v>
      </c>
      <c r="L436" s="503">
        <f t="shared" si="196"/>
        <v>0</v>
      </c>
      <c r="M436" s="376"/>
      <c r="N436" s="364" t="str">
        <f t="shared" si="191"/>
        <v/>
      </c>
      <c r="O436" s="433">
        <f t="shared" si="192"/>
        <v>0</v>
      </c>
      <c r="P436" s="365" t="str">
        <f t="shared" si="197"/>
        <v/>
      </c>
      <c r="Q436" s="274"/>
      <c r="R436" s="456"/>
      <c r="S436" s="103" t="str">
        <f t="shared" si="193"/>
        <v xml:space="preserve"> </v>
      </c>
      <c r="T436" s="103"/>
      <c r="U436" s="103"/>
      <c r="V436" s="103" t="str">
        <f t="shared" si="194"/>
        <v xml:space="preserve"> </v>
      </c>
      <c r="W436" s="103"/>
      <c r="X436" s="457" t="str">
        <f t="shared" si="195"/>
        <v xml:space="preserve"> </v>
      </c>
    </row>
    <row r="437" spans="2:24" s="256" customFormat="1" x14ac:dyDescent="0.2">
      <c r="B437" s="390">
        <v>270</v>
      </c>
      <c r="C437" s="324" t="s">
        <v>100</v>
      </c>
      <c r="D437" s="376">
        <v>0</v>
      </c>
      <c r="E437" s="376">
        <v>0</v>
      </c>
      <c r="F437" s="376">
        <v>0</v>
      </c>
      <c r="G437" s="376">
        <v>0</v>
      </c>
      <c r="H437" s="376">
        <v>0</v>
      </c>
      <c r="I437" s="376">
        <v>0</v>
      </c>
      <c r="J437" s="376">
        <v>0</v>
      </c>
      <c r="K437" s="346">
        <f t="shared" si="190"/>
        <v>0</v>
      </c>
      <c r="L437" s="503">
        <f t="shared" si="196"/>
        <v>0</v>
      </c>
      <c r="M437" s="376"/>
      <c r="N437" s="364" t="str">
        <f t="shared" si="191"/>
        <v/>
      </c>
      <c r="O437" s="433">
        <f t="shared" si="192"/>
        <v>0</v>
      </c>
      <c r="P437" s="365" t="str">
        <f t="shared" si="197"/>
        <v/>
      </c>
      <c r="Q437" s="274"/>
      <c r="R437" s="456"/>
      <c r="S437" s="103" t="str">
        <f t="shared" si="193"/>
        <v xml:space="preserve"> </v>
      </c>
      <c r="T437" s="103"/>
      <c r="U437" s="103"/>
      <c r="V437" s="103" t="str">
        <f t="shared" si="194"/>
        <v xml:space="preserve"> </v>
      </c>
      <c r="W437" s="103"/>
      <c r="X437" s="457" t="str">
        <f t="shared" si="195"/>
        <v xml:space="preserve"> </v>
      </c>
    </row>
    <row r="438" spans="2:24" s="256" customFormat="1" x14ac:dyDescent="0.2">
      <c r="B438" s="390">
        <v>271</v>
      </c>
      <c r="C438" s="324" t="s">
        <v>389</v>
      </c>
      <c r="D438" s="376">
        <v>0</v>
      </c>
      <c r="E438" s="376">
        <v>0</v>
      </c>
      <c r="F438" s="376">
        <v>0</v>
      </c>
      <c r="G438" s="376">
        <v>0</v>
      </c>
      <c r="H438" s="376">
        <v>0</v>
      </c>
      <c r="I438" s="376">
        <v>0</v>
      </c>
      <c r="J438" s="376">
        <v>0</v>
      </c>
      <c r="K438" s="346">
        <f t="shared" si="190"/>
        <v>0</v>
      </c>
      <c r="L438" s="503">
        <f t="shared" si="196"/>
        <v>0</v>
      </c>
      <c r="M438" s="376"/>
      <c r="N438" s="364" t="str">
        <f t="shared" si="191"/>
        <v/>
      </c>
      <c r="O438" s="433">
        <f t="shared" si="192"/>
        <v>0</v>
      </c>
      <c r="P438" s="365" t="str">
        <f t="shared" si="197"/>
        <v/>
      </c>
      <c r="Q438" s="274"/>
      <c r="R438" s="456"/>
      <c r="S438" s="103" t="str">
        <f t="shared" si="193"/>
        <v xml:space="preserve"> </v>
      </c>
      <c r="T438" s="103"/>
      <c r="U438" s="103"/>
      <c r="V438" s="103" t="str">
        <f t="shared" si="194"/>
        <v xml:space="preserve"> </v>
      </c>
      <c r="W438" s="103"/>
      <c r="X438" s="457" t="str">
        <f t="shared" si="195"/>
        <v xml:space="preserve"> </v>
      </c>
    </row>
    <row r="439" spans="2:24" s="256" customFormat="1" x14ac:dyDescent="0.2">
      <c r="B439" s="390">
        <v>272</v>
      </c>
      <c r="C439" s="324" t="s">
        <v>390</v>
      </c>
      <c r="D439" s="376">
        <v>0</v>
      </c>
      <c r="E439" s="376">
        <v>0</v>
      </c>
      <c r="F439" s="376">
        <v>0</v>
      </c>
      <c r="G439" s="376">
        <v>0</v>
      </c>
      <c r="H439" s="376">
        <v>0</v>
      </c>
      <c r="I439" s="376">
        <v>0</v>
      </c>
      <c r="J439" s="376">
        <v>0</v>
      </c>
      <c r="K439" s="346">
        <f t="shared" si="190"/>
        <v>0</v>
      </c>
      <c r="L439" s="503">
        <f t="shared" si="196"/>
        <v>0</v>
      </c>
      <c r="M439" s="376"/>
      <c r="N439" s="364" t="str">
        <f t="shared" si="191"/>
        <v/>
      </c>
      <c r="O439" s="433">
        <f t="shared" si="192"/>
        <v>0</v>
      </c>
      <c r="P439" s="365" t="str">
        <f t="shared" si="197"/>
        <v/>
      </c>
      <c r="Q439" s="274"/>
      <c r="R439" s="456"/>
      <c r="S439" s="103" t="str">
        <f t="shared" si="193"/>
        <v xml:space="preserve"> </v>
      </c>
      <c r="T439" s="103"/>
      <c r="U439" s="103"/>
      <c r="V439" s="103" t="str">
        <f t="shared" si="194"/>
        <v xml:space="preserve"> </v>
      </c>
      <c r="W439" s="103"/>
      <c r="X439" s="457" t="str">
        <f t="shared" si="195"/>
        <v xml:space="preserve"> </v>
      </c>
    </row>
    <row r="440" spans="2:24" s="256" customFormat="1" x14ac:dyDescent="0.2">
      <c r="B440" s="390">
        <v>273</v>
      </c>
      <c r="C440" s="324" t="s">
        <v>391</v>
      </c>
      <c r="D440" s="376">
        <v>0</v>
      </c>
      <c r="E440" s="376">
        <v>0</v>
      </c>
      <c r="F440" s="376">
        <v>0</v>
      </c>
      <c r="G440" s="376">
        <v>0</v>
      </c>
      <c r="H440" s="376">
        <v>0</v>
      </c>
      <c r="I440" s="376">
        <v>0</v>
      </c>
      <c r="J440" s="376">
        <v>0</v>
      </c>
      <c r="K440" s="346">
        <f t="shared" si="190"/>
        <v>0</v>
      </c>
      <c r="L440" s="503">
        <f t="shared" si="196"/>
        <v>0</v>
      </c>
      <c r="M440" s="376"/>
      <c r="N440" s="364" t="str">
        <f t="shared" si="191"/>
        <v/>
      </c>
      <c r="O440" s="433">
        <f t="shared" si="192"/>
        <v>0</v>
      </c>
      <c r="P440" s="365" t="str">
        <f t="shared" si="197"/>
        <v/>
      </c>
      <c r="Q440" s="274"/>
      <c r="R440" s="456"/>
      <c r="S440" s="103" t="str">
        <f t="shared" si="193"/>
        <v xml:space="preserve"> </v>
      </c>
      <c r="T440" s="103"/>
      <c r="U440" s="103"/>
      <c r="V440" s="103" t="str">
        <f t="shared" si="194"/>
        <v xml:space="preserve"> </v>
      </c>
      <c r="W440" s="103"/>
      <c r="X440" s="457" t="str">
        <f t="shared" si="195"/>
        <v xml:space="preserve"> </v>
      </c>
    </row>
    <row r="441" spans="2:24" s="256" customFormat="1" x14ac:dyDescent="0.2">
      <c r="B441" s="390">
        <v>274</v>
      </c>
      <c r="C441" s="324" t="s">
        <v>392</v>
      </c>
      <c r="D441" s="376">
        <v>0</v>
      </c>
      <c r="E441" s="376">
        <v>0</v>
      </c>
      <c r="F441" s="376">
        <v>0</v>
      </c>
      <c r="G441" s="376">
        <v>0</v>
      </c>
      <c r="H441" s="376">
        <v>0</v>
      </c>
      <c r="I441" s="376">
        <v>0</v>
      </c>
      <c r="J441" s="376">
        <v>0</v>
      </c>
      <c r="K441" s="346">
        <f t="shared" si="190"/>
        <v>0</v>
      </c>
      <c r="L441" s="503">
        <f t="shared" si="196"/>
        <v>0</v>
      </c>
      <c r="M441" s="376"/>
      <c r="N441" s="364" t="str">
        <f t="shared" si="191"/>
        <v/>
      </c>
      <c r="O441" s="433">
        <f t="shared" si="192"/>
        <v>0</v>
      </c>
      <c r="P441" s="365" t="str">
        <f t="shared" si="197"/>
        <v/>
      </c>
      <c r="Q441" s="274"/>
      <c r="R441" s="456"/>
      <c r="S441" s="103" t="str">
        <f t="shared" si="193"/>
        <v xml:space="preserve"> </v>
      </c>
      <c r="T441" s="103"/>
      <c r="U441" s="103"/>
      <c r="V441" s="103" t="str">
        <f t="shared" si="194"/>
        <v xml:space="preserve"> </v>
      </c>
      <c r="W441" s="103"/>
      <c r="X441" s="457" t="str">
        <f t="shared" si="195"/>
        <v xml:space="preserve"> </v>
      </c>
    </row>
    <row r="442" spans="2:24" s="256" customFormat="1" x14ac:dyDescent="0.2">
      <c r="B442" s="390">
        <v>275</v>
      </c>
      <c r="C442" s="324" t="s">
        <v>393</v>
      </c>
      <c r="D442" s="376">
        <v>0</v>
      </c>
      <c r="E442" s="376">
        <v>0</v>
      </c>
      <c r="F442" s="376">
        <v>0</v>
      </c>
      <c r="G442" s="376">
        <v>0</v>
      </c>
      <c r="H442" s="376">
        <v>0</v>
      </c>
      <c r="I442" s="376">
        <v>0</v>
      </c>
      <c r="J442" s="376">
        <v>0</v>
      </c>
      <c r="K442" s="346">
        <f t="shared" si="190"/>
        <v>0</v>
      </c>
      <c r="L442" s="503">
        <f t="shared" si="196"/>
        <v>0</v>
      </c>
      <c r="M442" s="376"/>
      <c r="N442" s="364" t="str">
        <f t="shared" si="191"/>
        <v/>
      </c>
      <c r="O442" s="433">
        <f t="shared" si="192"/>
        <v>0</v>
      </c>
      <c r="P442" s="365" t="str">
        <f t="shared" si="197"/>
        <v/>
      </c>
      <c r="Q442" s="274"/>
      <c r="R442" s="456"/>
      <c r="S442" s="103" t="str">
        <f t="shared" si="193"/>
        <v xml:space="preserve"> </v>
      </c>
      <c r="T442" s="103"/>
      <c r="U442" s="103"/>
      <c r="V442" s="103" t="str">
        <f t="shared" si="194"/>
        <v xml:space="preserve"> </v>
      </c>
      <c r="W442" s="103"/>
      <c r="X442" s="457" t="str">
        <f t="shared" si="195"/>
        <v xml:space="preserve"> </v>
      </c>
    </row>
    <row r="443" spans="2:24" s="256" customFormat="1" x14ac:dyDescent="0.2">
      <c r="B443" s="390">
        <v>276</v>
      </c>
      <c r="C443" s="363"/>
      <c r="D443" s="376">
        <v>0</v>
      </c>
      <c r="E443" s="376">
        <v>0</v>
      </c>
      <c r="F443" s="376">
        <v>0</v>
      </c>
      <c r="G443" s="376">
        <v>0</v>
      </c>
      <c r="H443" s="376">
        <v>0</v>
      </c>
      <c r="I443" s="376">
        <v>0</v>
      </c>
      <c r="J443" s="376">
        <v>0</v>
      </c>
      <c r="K443" s="346">
        <f t="shared" si="190"/>
        <v>0</v>
      </c>
      <c r="L443" s="503">
        <f t="shared" si="196"/>
        <v>0</v>
      </c>
      <c r="M443" s="376"/>
      <c r="N443" s="364" t="str">
        <f t="shared" si="191"/>
        <v/>
      </c>
      <c r="O443" s="433">
        <f t="shared" si="192"/>
        <v>0</v>
      </c>
      <c r="P443" s="365" t="str">
        <f t="shared" si="197"/>
        <v/>
      </c>
      <c r="Q443" s="274"/>
      <c r="R443" s="456"/>
      <c r="S443" s="103" t="str">
        <f t="shared" si="193"/>
        <v xml:space="preserve"> </v>
      </c>
      <c r="T443" s="103"/>
      <c r="U443" s="103"/>
      <c r="V443" s="103" t="str">
        <f t="shared" si="194"/>
        <v xml:space="preserve"> </v>
      </c>
      <c r="W443" s="103"/>
      <c r="X443" s="457" t="str">
        <f t="shared" si="195"/>
        <v xml:space="preserve"> </v>
      </c>
    </row>
    <row r="444" spans="2:24" s="256" customFormat="1" x14ac:dyDescent="0.2">
      <c r="B444" s="390">
        <v>277</v>
      </c>
      <c r="C444" s="363"/>
      <c r="D444" s="376">
        <v>0</v>
      </c>
      <c r="E444" s="376">
        <v>0</v>
      </c>
      <c r="F444" s="376">
        <v>0</v>
      </c>
      <c r="G444" s="376">
        <v>0</v>
      </c>
      <c r="H444" s="376">
        <v>0</v>
      </c>
      <c r="I444" s="376">
        <v>0</v>
      </c>
      <c r="J444" s="376">
        <v>0</v>
      </c>
      <c r="K444" s="346">
        <f t="shared" si="190"/>
        <v>0</v>
      </c>
      <c r="L444" s="503">
        <f t="shared" si="196"/>
        <v>0</v>
      </c>
      <c r="M444" s="376"/>
      <c r="N444" s="364" t="str">
        <f t="shared" si="191"/>
        <v/>
      </c>
      <c r="O444" s="433">
        <f t="shared" si="192"/>
        <v>0</v>
      </c>
      <c r="P444" s="365" t="str">
        <f t="shared" si="197"/>
        <v/>
      </c>
      <c r="Q444" s="274"/>
      <c r="R444" s="456"/>
      <c r="S444" s="103" t="str">
        <f t="shared" si="193"/>
        <v xml:space="preserve"> </v>
      </c>
      <c r="T444" s="103"/>
      <c r="U444" s="103"/>
      <c r="V444" s="103" t="str">
        <f t="shared" si="194"/>
        <v xml:space="preserve"> </v>
      </c>
      <c r="W444" s="103"/>
      <c r="X444" s="457" t="str">
        <f t="shared" si="195"/>
        <v xml:space="preserve"> </v>
      </c>
    </row>
    <row r="445" spans="2:24" s="256" customFormat="1" x14ac:dyDescent="0.2">
      <c r="B445" s="390">
        <v>278</v>
      </c>
      <c r="C445" s="363"/>
      <c r="D445" s="376">
        <v>0</v>
      </c>
      <c r="E445" s="376">
        <v>0</v>
      </c>
      <c r="F445" s="376">
        <v>0</v>
      </c>
      <c r="G445" s="376">
        <v>0</v>
      </c>
      <c r="H445" s="376">
        <v>0</v>
      </c>
      <c r="I445" s="376">
        <v>0</v>
      </c>
      <c r="J445" s="376">
        <v>0</v>
      </c>
      <c r="K445" s="346">
        <f t="shared" si="190"/>
        <v>0</v>
      </c>
      <c r="L445" s="503">
        <f t="shared" si="196"/>
        <v>0</v>
      </c>
      <c r="M445" s="376"/>
      <c r="N445" s="364" t="str">
        <f t="shared" si="191"/>
        <v/>
      </c>
      <c r="O445" s="433">
        <f t="shared" si="192"/>
        <v>0</v>
      </c>
      <c r="P445" s="365" t="str">
        <f t="shared" si="197"/>
        <v/>
      </c>
      <c r="Q445" s="274"/>
      <c r="R445" s="456"/>
      <c r="S445" s="103" t="str">
        <f t="shared" si="193"/>
        <v xml:space="preserve"> </v>
      </c>
      <c r="T445" s="103"/>
      <c r="U445" s="103"/>
      <c r="V445" s="103" t="str">
        <f t="shared" si="194"/>
        <v xml:space="preserve"> </v>
      </c>
      <c r="W445" s="103"/>
      <c r="X445" s="457" t="str">
        <f t="shared" si="195"/>
        <v xml:space="preserve"> </v>
      </c>
    </row>
    <row r="446" spans="2:24" s="256" customFormat="1" x14ac:dyDescent="0.2">
      <c r="B446" s="392"/>
      <c r="C446" s="402" t="s">
        <v>394</v>
      </c>
      <c r="D446" s="381"/>
      <c r="E446" s="382"/>
      <c r="F446" s="383"/>
      <c r="G446" s="384"/>
      <c r="H446" s="384"/>
      <c r="I446" s="384"/>
      <c r="J446" s="385"/>
      <c r="K446" s="364">
        <f>(SUBTOTAL(9,K429:K445))</f>
        <v>0</v>
      </c>
      <c r="L446" s="386"/>
      <c r="M446" s="387"/>
      <c r="N446" s="364">
        <f>(SUBTOTAL(9,N429:N445))</f>
        <v>0</v>
      </c>
      <c r="O446" s="387"/>
      <c r="P446" s="414"/>
      <c r="Q446" s="274"/>
      <c r="R446" s="456"/>
      <c r="S446" s="304">
        <f>(SUBTOTAL(9,S429:S445))</f>
        <v>0</v>
      </c>
      <c r="T446" s="103"/>
      <c r="U446" s="103"/>
      <c r="V446" s="304">
        <f>(SUBTOTAL(9,V429:V445))</f>
        <v>0</v>
      </c>
      <c r="W446" s="103"/>
      <c r="X446" s="467">
        <f>(SUBTOTAL(9,X429:X445))</f>
        <v>0</v>
      </c>
    </row>
    <row r="447" spans="2:24" s="256" customFormat="1" x14ac:dyDescent="0.2">
      <c r="B447" s="392"/>
      <c r="C447" s="361" t="s">
        <v>395</v>
      </c>
      <c r="D447" s="346">
        <f>SUMPRODUCT(I429:I445,J429:J445)</f>
        <v>0</v>
      </c>
      <c r="E447" s="346"/>
      <c r="F447" s="565" t="s">
        <v>103</v>
      </c>
      <c r="G447" s="566"/>
      <c r="H447" s="567"/>
      <c r="I447" s="346">
        <f>SUMPRODUCT(I429:I445,J429:J445)+SUMPRODUCT(I429:I445,J429:J445,L429:L445)+SUMPRODUCT(I429:I445,J429:J445,M429:M445)</f>
        <v>0</v>
      </c>
      <c r="J447" s="346"/>
      <c r="K447" s="415"/>
      <c r="L447" s="282"/>
      <c r="M447" s="288"/>
      <c r="N447" s="288"/>
      <c r="O447" s="288"/>
      <c r="P447" s="416"/>
      <c r="Q447" s="274"/>
      <c r="R447" s="456"/>
      <c r="S447" s="104"/>
      <c r="T447" s="103"/>
      <c r="U447" s="103"/>
      <c r="V447" s="104"/>
      <c r="W447" s="103"/>
      <c r="X447" s="466"/>
    </row>
    <row r="448" spans="2:24" s="256" customFormat="1" x14ac:dyDescent="0.2">
      <c r="B448" s="392"/>
      <c r="C448" s="361" t="s">
        <v>396</v>
      </c>
      <c r="D448" s="346">
        <f>SUMPRODUCT(K429:K445,L429:L445)</f>
        <v>0</v>
      </c>
      <c r="E448" s="346"/>
      <c r="F448" s="290"/>
      <c r="G448" s="291"/>
      <c r="H448" s="291"/>
      <c r="I448" s="291"/>
      <c r="J448" s="291"/>
      <c r="K448" s="288"/>
      <c r="L448" s="282"/>
      <c r="M448" s="288"/>
      <c r="N448" s="417"/>
      <c r="O448" s="288"/>
      <c r="P448" s="416"/>
      <c r="Q448" s="274"/>
      <c r="R448" s="456"/>
      <c r="S448" s="104"/>
      <c r="T448" s="103"/>
      <c r="U448" s="103"/>
      <c r="V448" s="104"/>
      <c r="W448" s="103"/>
      <c r="X448" s="466"/>
    </row>
    <row r="449" spans="2:24" s="256" customFormat="1" x14ac:dyDescent="0.25">
      <c r="B449" s="350" t="s">
        <v>36</v>
      </c>
      <c r="C449" s="361" t="s">
        <v>397</v>
      </c>
      <c r="D449" s="381"/>
      <c r="E449" s="382"/>
      <c r="F449" s="383"/>
      <c r="G449" s="384"/>
      <c r="H449" s="384"/>
      <c r="I449" s="384"/>
      <c r="J449" s="385"/>
      <c r="K449" s="364">
        <f>K425+K446</f>
        <v>0</v>
      </c>
      <c r="L449" s="386"/>
      <c r="M449" s="387"/>
      <c r="N449" s="364">
        <f>N425+N446</f>
        <v>0</v>
      </c>
      <c r="O449" s="387"/>
      <c r="P449" s="414"/>
      <c r="Q449" s="274"/>
      <c r="R449" s="456"/>
      <c r="S449" s="287">
        <f>SUM(S446+S425)</f>
        <v>0</v>
      </c>
      <c r="T449" s="103"/>
      <c r="U449" s="103"/>
      <c r="V449" s="287">
        <f>SUM(V446+V425)</f>
        <v>0</v>
      </c>
      <c r="W449" s="103"/>
      <c r="X449" s="460">
        <f>SUM(X446+X425)</f>
        <v>0</v>
      </c>
    </row>
    <row r="450" spans="2:24" s="256" customFormat="1" x14ac:dyDescent="0.2">
      <c r="B450" s="362"/>
      <c r="C450" s="361" t="s">
        <v>398</v>
      </c>
      <c r="D450" s="346">
        <f>D426+D447</f>
        <v>0</v>
      </c>
      <c r="E450" s="346"/>
      <c r="F450" s="565" t="s">
        <v>103</v>
      </c>
      <c r="G450" s="566"/>
      <c r="H450" s="567"/>
      <c r="I450" s="346">
        <f>I426+I447</f>
        <v>0</v>
      </c>
      <c r="J450" s="346"/>
      <c r="K450" s="415"/>
      <c r="L450" s="282"/>
      <c r="M450" s="288"/>
      <c r="N450" s="288"/>
      <c r="O450" s="288"/>
      <c r="P450" s="416"/>
      <c r="Q450" s="274"/>
      <c r="R450" s="456"/>
      <c r="S450" s="104"/>
      <c r="T450" s="103"/>
      <c r="U450" s="103"/>
      <c r="V450" s="104"/>
      <c r="W450" s="103"/>
      <c r="X450" s="466"/>
    </row>
    <row r="451" spans="2:24" s="256" customFormat="1" x14ac:dyDescent="0.2">
      <c r="B451" s="362"/>
      <c r="C451" s="361" t="s">
        <v>399</v>
      </c>
      <c r="D451" s="346">
        <f>D427+D448</f>
        <v>0</v>
      </c>
      <c r="E451" s="346"/>
      <c r="F451" s="290"/>
      <c r="G451" s="291"/>
      <c r="H451" s="291"/>
      <c r="I451" s="291"/>
      <c r="J451" s="291"/>
      <c r="K451" s="288"/>
      <c r="L451" s="282"/>
      <c r="M451" s="288"/>
      <c r="N451" s="417"/>
      <c r="O451" s="288"/>
      <c r="P451" s="416"/>
      <c r="Q451" s="274"/>
      <c r="R451" s="456"/>
      <c r="S451" s="104"/>
      <c r="T451" s="103"/>
      <c r="U451" s="103"/>
      <c r="V451" s="104"/>
      <c r="W451" s="103"/>
      <c r="X451" s="466"/>
    </row>
    <row r="452" spans="2:24" s="256" customFormat="1" x14ac:dyDescent="0.2">
      <c r="B452" s="392"/>
      <c r="C452" s="284"/>
      <c r="D452" s="279"/>
      <c r="E452" s="279"/>
      <c r="F452" s="296"/>
      <c r="G452" s="291"/>
      <c r="H452" s="291"/>
      <c r="I452" s="291"/>
      <c r="J452" s="291"/>
      <c r="K452" s="281"/>
      <c r="L452" s="281"/>
      <c r="M452" s="281"/>
      <c r="N452" s="281"/>
      <c r="O452" s="281"/>
      <c r="P452" s="431"/>
      <c r="Q452" s="274"/>
      <c r="R452" s="456"/>
      <c r="S452" s="104"/>
      <c r="T452" s="103"/>
      <c r="U452" s="103"/>
      <c r="V452" s="104"/>
      <c r="W452" s="103"/>
      <c r="X452" s="466"/>
    </row>
    <row r="453" spans="2:24" s="256" customFormat="1" ht="26.25" x14ac:dyDescent="0.2">
      <c r="B453" s="573" t="s">
        <v>400</v>
      </c>
      <c r="C453" s="574"/>
      <c r="D453" s="574"/>
      <c r="E453" s="574"/>
      <c r="F453" s="574"/>
      <c r="G453" s="574"/>
      <c r="H453" s="574"/>
      <c r="I453" s="574"/>
      <c r="J453" s="574"/>
      <c r="K453" s="574"/>
      <c r="L453" s="574"/>
      <c r="M453" s="574"/>
      <c r="N453" s="574"/>
      <c r="O453" s="574"/>
      <c r="P453" s="575"/>
      <c r="Q453" s="274"/>
      <c r="R453" s="456"/>
      <c r="S453" s="103" t="str">
        <f>IF(R453="x",K453," ")</f>
        <v xml:space="preserve"> </v>
      </c>
      <c r="T453" s="103"/>
      <c r="U453" s="103"/>
      <c r="V453" s="103" t="str">
        <f>IF(U453="x",N453," ")</f>
        <v xml:space="preserve"> </v>
      </c>
      <c r="W453" s="103"/>
      <c r="X453" s="457" t="str">
        <f>IF(W453="x",P453," ")</f>
        <v xml:space="preserve"> </v>
      </c>
    </row>
    <row r="454" spans="2:24" s="256" customFormat="1" ht="26.25" x14ac:dyDescent="0.2">
      <c r="B454" s="570" t="s">
        <v>401</v>
      </c>
      <c r="C454" s="571"/>
      <c r="D454" s="571"/>
      <c r="E454" s="571"/>
      <c r="F454" s="571"/>
      <c r="G454" s="571"/>
      <c r="H454" s="571"/>
      <c r="I454" s="571"/>
      <c r="J454" s="571"/>
      <c r="K454" s="571"/>
      <c r="L454" s="571"/>
      <c r="M454" s="571"/>
      <c r="N454" s="571"/>
      <c r="O454" s="571"/>
      <c r="P454" s="572"/>
      <c r="Q454" s="274"/>
      <c r="R454" s="456"/>
      <c r="S454" s="103"/>
      <c r="T454" s="103"/>
      <c r="U454" s="103"/>
      <c r="V454" s="103"/>
      <c r="W454" s="103"/>
      <c r="X454" s="457"/>
    </row>
    <row r="455" spans="2:24" s="256" customFormat="1" x14ac:dyDescent="0.2">
      <c r="B455" s="390">
        <v>279</v>
      </c>
      <c r="C455" s="324" t="s">
        <v>402</v>
      </c>
      <c r="D455" s="376"/>
      <c r="E455" s="376"/>
      <c r="F455" s="376"/>
      <c r="G455" s="376"/>
      <c r="H455" s="376"/>
      <c r="I455" s="376">
        <v>0</v>
      </c>
      <c r="J455" s="376">
        <v>0</v>
      </c>
      <c r="K455" s="346">
        <f t="shared" ref="K455:K463" si="198">(D455*F455*G455)+(I455*J455)</f>
        <v>0</v>
      </c>
      <c r="L455" s="503">
        <f t="shared" ref="L455:L463" si="199">$L$24</f>
        <v>0</v>
      </c>
      <c r="M455" s="376"/>
      <c r="N455" s="364" t="str">
        <f t="shared" ref="N455:N463" si="200">IF($K455&lt;=0,"",$K455+($K455*$L455)+($K455*$M455))</f>
        <v/>
      </c>
      <c r="O455" s="433">
        <f t="shared" ref="O455:O463" si="201">G455*(1+M455+L455)</f>
        <v>0</v>
      </c>
      <c r="P455" s="365" t="str">
        <f>IF($O455&lt;=0,"",$O455*$P$2)</f>
        <v/>
      </c>
      <c r="Q455" s="274"/>
      <c r="R455" s="456" t="s">
        <v>97</v>
      </c>
      <c r="S455" s="103">
        <f t="shared" ref="S455:S463" si="202">IF(R455="x",$G455," ")</f>
        <v>0</v>
      </c>
      <c r="T455" s="103"/>
      <c r="U455" s="103"/>
      <c r="V455" s="103" t="str">
        <f t="shared" ref="V455:V463" si="203">IF(U455="x",$K455," ")</f>
        <v xml:space="preserve"> </v>
      </c>
      <c r="W455" s="103"/>
      <c r="X455" s="457" t="str">
        <f t="shared" ref="X455:X463" si="204">IF(W455="x",$K455," ")</f>
        <v xml:space="preserve"> </v>
      </c>
    </row>
    <row r="456" spans="2:24" s="256" customFormat="1" x14ac:dyDescent="0.2">
      <c r="B456" s="390">
        <v>280</v>
      </c>
      <c r="C456" s="324" t="s">
        <v>403</v>
      </c>
      <c r="D456" s="376">
        <v>0</v>
      </c>
      <c r="E456" s="376">
        <v>0</v>
      </c>
      <c r="F456" s="376">
        <v>0</v>
      </c>
      <c r="G456" s="376">
        <v>0</v>
      </c>
      <c r="H456" s="376">
        <v>0</v>
      </c>
      <c r="I456" s="376">
        <v>0</v>
      </c>
      <c r="J456" s="376">
        <v>0</v>
      </c>
      <c r="K456" s="346">
        <f t="shared" si="198"/>
        <v>0</v>
      </c>
      <c r="L456" s="503">
        <f t="shared" si="199"/>
        <v>0</v>
      </c>
      <c r="M456" s="376"/>
      <c r="N456" s="364" t="str">
        <f t="shared" si="200"/>
        <v/>
      </c>
      <c r="O456" s="433">
        <f t="shared" si="201"/>
        <v>0</v>
      </c>
      <c r="P456" s="365" t="str">
        <f t="shared" ref="P456:P463" si="205">IF($O456&lt;=0,"",$O456*$P$2)</f>
        <v/>
      </c>
      <c r="Q456" s="274"/>
      <c r="R456" s="456" t="s">
        <v>97</v>
      </c>
      <c r="S456" s="103">
        <f t="shared" si="202"/>
        <v>0</v>
      </c>
      <c r="T456" s="103"/>
      <c r="U456" s="103"/>
      <c r="V456" s="103" t="str">
        <f t="shared" si="203"/>
        <v xml:space="preserve"> </v>
      </c>
      <c r="W456" s="103"/>
      <c r="X456" s="457" t="str">
        <f t="shared" si="204"/>
        <v xml:space="preserve"> </v>
      </c>
    </row>
    <row r="457" spans="2:24" s="256" customFormat="1" x14ac:dyDescent="0.2">
      <c r="B457" s="390">
        <v>281</v>
      </c>
      <c r="C457" s="324" t="s">
        <v>404</v>
      </c>
      <c r="D457" s="376">
        <v>0</v>
      </c>
      <c r="E457" s="376">
        <v>0</v>
      </c>
      <c r="F457" s="376">
        <v>0</v>
      </c>
      <c r="G457" s="376">
        <v>0</v>
      </c>
      <c r="H457" s="376">
        <v>0</v>
      </c>
      <c r="I457" s="376">
        <v>0</v>
      </c>
      <c r="J457" s="376">
        <v>0</v>
      </c>
      <c r="K457" s="346">
        <f t="shared" si="198"/>
        <v>0</v>
      </c>
      <c r="L457" s="503">
        <f t="shared" si="199"/>
        <v>0</v>
      </c>
      <c r="M457" s="376"/>
      <c r="N457" s="364" t="str">
        <f t="shared" si="200"/>
        <v/>
      </c>
      <c r="O457" s="433">
        <f t="shared" si="201"/>
        <v>0</v>
      </c>
      <c r="P457" s="365" t="str">
        <f t="shared" si="205"/>
        <v/>
      </c>
      <c r="Q457" s="274"/>
      <c r="R457" s="456" t="s">
        <v>97</v>
      </c>
      <c r="S457" s="103">
        <f t="shared" si="202"/>
        <v>0</v>
      </c>
      <c r="T457" s="103"/>
      <c r="U457" s="103"/>
      <c r="V457" s="103" t="str">
        <f t="shared" si="203"/>
        <v xml:space="preserve"> </v>
      </c>
      <c r="W457" s="103"/>
      <c r="X457" s="457" t="str">
        <f t="shared" si="204"/>
        <v xml:space="preserve"> </v>
      </c>
    </row>
    <row r="458" spans="2:24" s="256" customFormat="1" x14ac:dyDescent="0.2">
      <c r="B458" s="390">
        <v>282</v>
      </c>
      <c r="C458" s="324" t="s">
        <v>405</v>
      </c>
      <c r="D458" s="376">
        <v>0</v>
      </c>
      <c r="E458" s="376">
        <v>0</v>
      </c>
      <c r="F458" s="376">
        <v>0</v>
      </c>
      <c r="G458" s="376">
        <v>0</v>
      </c>
      <c r="H458" s="376">
        <v>0</v>
      </c>
      <c r="I458" s="376">
        <v>0</v>
      </c>
      <c r="J458" s="376">
        <v>0</v>
      </c>
      <c r="K458" s="346">
        <f t="shared" si="198"/>
        <v>0</v>
      </c>
      <c r="L458" s="503">
        <f t="shared" si="199"/>
        <v>0</v>
      </c>
      <c r="M458" s="376"/>
      <c r="N458" s="364" t="str">
        <f t="shared" si="200"/>
        <v/>
      </c>
      <c r="O458" s="433">
        <f t="shared" si="201"/>
        <v>0</v>
      </c>
      <c r="P458" s="365" t="str">
        <f t="shared" si="205"/>
        <v/>
      </c>
      <c r="Q458" s="274"/>
      <c r="R458" s="456" t="s">
        <v>97</v>
      </c>
      <c r="S458" s="103">
        <f t="shared" si="202"/>
        <v>0</v>
      </c>
      <c r="T458" s="103"/>
      <c r="U458" s="103"/>
      <c r="V458" s="103" t="str">
        <f t="shared" si="203"/>
        <v xml:space="preserve"> </v>
      </c>
      <c r="W458" s="103"/>
      <c r="X458" s="457" t="str">
        <f t="shared" si="204"/>
        <v xml:space="preserve"> </v>
      </c>
    </row>
    <row r="459" spans="2:24" s="256" customFormat="1" x14ac:dyDescent="0.2">
      <c r="B459" s="390">
        <v>283</v>
      </c>
      <c r="C459" s="324" t="s">
        <v>406</v>
      </c>
      <c r="D459" s="376">
        <v>0</v>
      </c>
      <c r="E459" s="376">
        <v>0</v>
      </c>
      <c r="F459" s="376">
        <v>0</v>
      </c>
      <c r="G459" s="376">
        <v>0</v>
      </c>
      <c r="H459" s="376">
        <v>0</v>
      </c>
      <c r="I459" s="376">
        <v>0</v>
      </c>
      <c r="J459" s="376">
        <v>0</v>
      </c>
      <c r="K459" s="346">
        <f t="shared" si="198"/>
        <v>0</v>
      </c>
      <c r="L459" s="503">
        <f t="shared" si="199"/>
        <v>0</v>
      </c>
      <c r="M459" s="376"/>
      <c r="N459" s="364" t="str">
        <f t="shared" si="200"/>
        <v/>
      </c>
      <c r="O459" s="433">
        <f t="shared" si="201"/>
        <v>0</v>
      </c>
      <c r="P459" s="365" t="str">
        <f t="shared" si="205"/>
        <v/>
      </c>
      <c r="Q459" s="274"/>
      <c r="R459" s="456" t="s">
        <v>97</v>
      </c>
      <c r="S459" s="103">
        <f t="shared" si="202"/>
        <v>0</v>
      </c>
      <c r="T459" s="103"/>
      <c r="U459" s="103"/>
      <c r="V459" s="103" t="str">
        <f t="shared" si="203"/>
        <v xml:space="preserve"> </v>
      </c>
      <c r="W459" s="103"/>
      <c r="X459" s="457" t="str">
        <f t="shared" si="204"/>
        <v xml:space="preserve"> </v>
      </c>
    </row>
    <row r="460" spans="2:24" s="256" customFormat="1" x14ac:dyDescent="0.2">
      <c r="B460" s="390">
        <v>284</v>
      </c>
      <c r="C460" s="324" t="s">
        <v>407</v>
      </c>
      <c r="D460" s="376">
        <v>0</v>
      </c>
      <c r="E460" s="376">
        <v>0</v>
      </c>
      <c r="F460" s="376">
        <v>0</v>
      </c>
      <c r="G460" s="376">
        <v>0</v>
      </c>
      <c r="H460" s="376">
        <v>0</v>
      </c>
      <c r="I460" s="376">
        <v>0</v>
      </c>
      <c r="J460" s="376">
        <v>0</v>
      </c>
      <c r="K460" s="346">
        <f t="shared" si="198"/>
        <v>0</v>
      </c>
      <c r="L460" s="503">
        <f t="shared" si="199"/>
        <v>0</v>
      </c>
      <c r="M460" s="376"/>
      <c r="N460" s="364" t="str">
        <f t="shared" si="200"/>
        <v/>
      </c>
      <c r="O460" s="433">
        <f t="shared" si="201"/>
        <v>0</v>
      </c>
      <c r="P460" s="365" t="str">
        <f t="shared" si="205"/>
        <v/>
      </c>
      <c r="Q460" s="274"/>
      <c r="R460" s="456" t="s">
        <v>97</v>
      </c>
      <c r="S460" s="103">
        <f t="shared" si="202"/>
        <v>0</v>
      </c>
      <c r="T460" s="103"/>
      <c r="U460" s="103"/>
      <c r="V460" s="103" t="str">
        <f t="shared" si="203"/>
        <v xml:space="preserve"> </v>
      </c>
      <c r="W460" s="103"/>
      <c r="X460" s="457" t="str">
        <f t="shared" si="204"/>
        <v xml:space="preserve"> </v>
      </c>
    </row>
    <row r="461" spans="2:24" s="256" customFormat="1" x14ac:dyDescent="0.2">
      <c r="B461" s="390">
        <v>285</v>
      </c>
      <c r="C461" s="363"/>
      <c r="D461" s="376">
        <v>0</v>
      </c>
      <c r="E461" s="376">
        <v>0</v>
      </c>
      <c r="F461" s="376">
        <v>0</v>
      </c>
      <c r="G461" s="376">
        <v>0</v>
      </c>
      <c r="H461" s="376">
        <v>0</v>
      </c>
      <c r="I461" s="376">
        <v>0</v>
      </c>
      <c r="J461" s="376">
        <v>0</v>
      </c>
      <c r="K461" s="346">
        <f t="shared" si="198"/>
        <v>0</v>
      </c>
      <c r="L461" s="503">
        <f t="shared" si="199"/>
        <v>0</v>
      </c>
      <c r="M461" s="376"/>
      <c r="N461" s="364" t="str">
        <f t="shared" si="200"/>
        <v/>
      </c>
      <c r="O461" s="433">
        <f t="shared" si="201"/>
        <v>0</v>
      </c>
      <c r="P461" s="365" t="str">
        <f t="shared" si="205"/>
        <v/>
      </c>
      <c r="Q461" s="274"/>
      <c r="R461" s="456"/>
      <c r="S461" s="103" t="str">
        <f t="shared" si="202"/>
        <v xml:space="preserve"> </v>
      </c>
      <c r="T461" s="103"/>
      <c r="U461" s="103"/>
      <c r="V461" s="103" t="str">
        <f t="shared" si="203"/>
        <v xml:space="preserve"> </v>
      </c>
      <c r="W461" s="103"/>
      <c r="X461" s="457" t="str">
        <f t="shared" si="204"/>
        <v xml:space="preserve"> </v>
      </c>
    </row>
    <row r="462" spans="2:24" s="256" customFormat="1" x14ac:dyDescent="0.2">
      <c r="B462" s="390">
        <v>286</v>
      </c>
      <c r="C462" s="363"/>
      <c r="D462" s="376">
        <v>0</v>
      </c>
      <c r="E462" s="376">
        <v>0</v>
      </c>
      <c r="F462" s="376">
        <v>0</v>
      </c>
      <c r="G462" s="376">
        <v>0</v>
      </c>
      <c r="H462" s="376">
        <v>0</v>
      </c>
      <c r="I462" s="376">
        <v>0</v>
      </c>
      <c r="J462" s="376">
        <v>0</v>
      </c>
      <c r="K462" s="346">
        <f t="shared" si="198"/>
        <v>0</v>
      </c>
      <c r="L462" s="503">
        <f t="shared" si="199"/>
        <v>0</v>
      </c>
      <c r="M462" s="376"/>
      <c r="N462" s="364" t="str">
        <f t="shared" si="200"/>
        <v/>
      </c>
      <c r="O462" s="433">
        <f t="shared" si="201"/>
        <v>0</v>
      </c>
      <c r="P462" s="365" t="str">
        <f t="shared" si="205"/>
        <v/>
      </c>
      <c r="Q462" s="274"/>
      <c r="R462" s="456"/>
      <c r="S462" s="103" t="str">
        <f t="shared" si="202"/>
        <v xml:space="preserve"> </v>
      </c>
      <c r="T462" s="103"/>
      <c r="U462" s="103"/>
      <c r="V462" s="103" t="str">
        <f t="shared" si="203"/>
        <v xml:space="preserve"> </v>
      </c>
      <c r="W462" s="103"/>
      <c r="X462" s="457" t="str">
        <f t="shared" si="204"/>
        <v xml:space="preserve"> </v>
      </c>
    </row>
    <row r="463" spans="2:24" s="256" customFormat="1" x14ac:dyDescent="0.2">
      <c r="B463" s="390">
        <v>287</v>
      </c>
      <c r="C463" s="363"/>
      <c r="D463" s="376">
        <v>0</v>
      </c>
      <c r="E463" s="376">
        <v>0</v>
      </c>
      <c r="F463" s="376">
        <v>0</v>
      </c>
      <c r="G463" s="376">
        <v>0</v>
      </c>
      <c r="H463" s="376">
        <v>0</v>
      </c>
      <c r="I463" s="376">
        <v>0</v>
      </c>
      <c r="J463" s="376">
        <v>0</v>
      </c>
      <c r="K463" s="346">
        <f t="shared" si="198"/>
        <v>0</v>
      </c>
      <c r="L463" s="503">
        <f t="shared" si="199"/>
        <v>0</v>
      </c>
      <c r="M463" s="376"/>
      <c r="N463" s="364" t="str">
        <f t="shared" si="200"/>
        <v/>
      </c>
      <c r="O463" s="433">
        <f t="shared" si="201"/>
        <v>0</v>
      </c>
      <c r="P463" s="365" t="str">
        <f t="shared" si="205"/>
        <v/>
      </c>
      <c r="Q463" s="274"/>
      <c r="R463" s="456" t="s">
        <v>97</v>
      </c>
      <c r="S463" s="103">
        <f t="shared" si="202"/>
        <v>0</v>
      </c>
      <c r="T463" s="103"/>
      <c r="U463" s="103"/>
      <c r="V463" s="103" t="str">
        <f t="shared" si="203"/>
        <v xml:space="preserve"> </v>
      </c>
      <c r="W463" s="103"/>
      <c r="X463" s="457" t="str">
        <f t="shared" si="204"/>
        <v xml:space="preserve"> </v>
      </c>
    </row>
    <row r="464" spans="2:24" s="256" customFormat="1" x14ac:dyDescent="0.2">
      <c r="B464" s="397"/>
      <c r="C464" s="402" t="s">
        <v>408</v>
      </c>
      <c r="D464" s="381"/>
      <c r="E464" s="382"/>
      <c r="F464" s="383"/>
      <c r="G464" s="384"/>
      <c r="H464" s="384"/>
      <c r="I464" s="384"/>
      <c r="J464" s="385"/>
      <c r="K464" s="364">
        <f>(SUBTOTAL(9,K455:K463))</f>
        <v>0</v>
      </c>
      <c r="L464" s="386"/>
      <c r="M464" s="387"/>
      <c r="N464" s="364">
        <f>(SUBTOTAL(9,N455:N463))</f>
        <v>0</v>
      </c>
      <c r="O464" s="387"/>
      <c r="P464" s="414"/>
      <c r="Q464" s="274"/>
      <c r="R464" s="456"/>
      <c r="S464" s="304">
        <f>(SUBTOTAL(9,S455:S463))</f>
        <v>0</v>
      </c>
      <c r="T464" s="103"/>
      <c r="U464" s="103"/>
      <c r="V464" s="304">
        <f>(SUBTOTAL(9,V455:V463))</f>
        <v>0</v>
      </c>
      <c r="W464" s="103"/>
      <c r="X464" s="467">
        <f>(SUBTOTAL(9,X455:X463))</f>
        <v>0</v>
      </c>
    </row>
    <row r="465" spans="2:24" s="256" customFormat="1" x14ac:dyDescent="0.2">
      <c r="B465" s="397"/>
      <c r="C465" s="361" t="s">
        <v>409</v>
      </c>
      <c r="D465" s="346">
        <f>SUMPRODUCT(I455:I463,J455:J463)</f>
        <v>0</v>
      </c>
      <c r="E465" s="346"/>
      <c r="F465" s="565" t="s">
        <v>103</v>
      </c>
      <c r="G465" s="566"/>
      <c r="H465" s="567"/>
      <c r="I465" s="346">
        <f>SUMPRODUCT(I455:I463,J455:J463)+SUMPRODUCT(I455:I463,J455:J463,L455:L463)+SUMPRODUCT(I455:I463,J455:J463,M455:M463)</f>
        <v>0</v>
      </c>
      <c r="J465" s="346"/>
      <c r="K465" s="415"/>
      <c r="L465" s="282"/>
      <c r="M465" s="288"/>
      <c r="N465" s="288"/>
      <c r="O465" s="288"/>
      <c r="P465" s="416"/>
      <c r="Q465" s="274"/>
      <c r="R465" s="456"/>
      <c r="S465" s="104"/>
      <c r="T465" s="103"/>
      <c r="U465" s="103"/>
      <c r="V465" s="104"/>
      <c r="W465" s="103"/>
      <c r="X465" s="466"/>
    </row>
    <row r="466" spans="2:24" s="256" customFormat="1" x14ac:dyDescent="0.2">
      <c r="B466" s="397"/>
      <c r="C466" s="361" t="s">
        <v>410</v>
      </c>
      <c r="D466" s="346">
        <f>SUMPRODUCT(K455:K463,L455:L463)</f>
        <v>0</v>
      </c>
      <c r="E466" s="346"/>
      <c r="F466" s="290"/>
      <c r="G466" s="291"/>
      <c r="H466" s="291"/>
      <c r="I466" s="291"/>
      <c r="J466" s="291"/>
      <c r="K466" s="288"/>
      <c r="L466" s="282"/>
      <c r="M466" s="288"/>
      <c r="N466" s="417"/>
      <c r="O466" s="288"/>
      <c r="P466" s="416"/>
      <c r="Q466" s="274"/>
      <c r="R466" s="456"/>
      <c r="S466" s="104"/>
      <c r="T466" s="103"/>
      <c r="U466" s="103"/>
      <c r="V466" s="104"/>
      <c r="W466" s="103"/>
      <c r="X466" s="466"/>
    </row>
    <row r="467" spans="2:24" s="256" customFormat="1" ht="26.25" x14ac:dyDescent="0.2">
      <c r="B467" s="570" t="s">
        <v>411</v>
      </c>
      <c r="C467" s="571"/>
      <c r="D467" s="571"/>
      <c r="E467" s="571"/>
      <c r="F467" s="571"/>
      <c r="G467" s="571"/>
      <c r="H467" s="571"/>
      <c r="I467" s="571"/>
      <c r="J467" s="571"/>
      <c r="K467" s="571"/>
      <c r="L467" s="571"/>
      <c r="M467" s="571"/>
      <c r="N467" s="571"/>
      <c r="O467" s="571"/>
      <c r="P467" s="572"/>
      <c r="Q467" s="274"/>
      <c r="R467" s="456"/>
      <c r="S467" s="103"/>
      <c r="T467" s="103"/>
      <c r="U467" s="103"/>
      <c r="V467" s="103"/>
      <c r="W467" s="103"/>
      <c r="X467" s="457"/>
    </row>
    <row r="468" spans="2:24" s="256" customFormat="1" x14ac:dyDescent="0.2">
      <c r="B468" s="390">
        <v>288</v>
      </c>
      <c r="C468" s="324" t="s">
        <v>412</v>
      </c>
      <c r="D468" s="376">
        <v>0</v>
      </c>
      <c r="E468" s="376">
        <v>0</v>
      </c>
      <c r="F468" s="376">
        <v>0</v>
      </c>
      <c r="G468" s="376">
        <v>0</v>
      </c>
      <c r="H468" s="376">
        <v>0</v>
      </c>
      <c r="I468" s="376">
        <v>0</v>
      </c>
      <c r="J468" s="376">
        <v>0</v>
      </c>
      <c r="K468" s="346">
        <f t="shared" ref="K468:K478" si="206">(D468*F468*G468)+(I468*J468)</f>
        <v>0</v>
      </c>
      <c r="L468" s="503">
        <f t="shared" ref="L468:L478" si="207">$L$24</f>
        <v>0</v>
      </c>
      <c r="M468" s="376"/>
      <c r="N468" s="364" t="str">
        <f t="shared" ref="N468:N478" si="208">IF($K468&lt;=0,"",$K468+($K468*$L468)+($K468*$M468))</f>
        <v/>
      </c>
      <c r="O468" s="433">
        <f t="shared" ref="O468:O478" si="209">G468*(1+M468+L468)</f>
        <v>0</v>
      </c>
      <c r="P468" s="365" t="str">
        <f>IF($O468&lt;=0,"",$O468*$P$2)</f>
        <v/>
      </c>
      <c r="Q468" s="274"/>
      <c r="R468" s="456"/>
      <c r="S468" s="103" t="str">
        <f t="shared" ref="S468:S478" si="210">IF(R468="x",K468," ")</f>
        <v xml:space="preserve"> </v>
      </c>
      <c r="T468" s="103"/>
      <c r="U468" s="103"/>
      <c r="V468" s="103" t="str">
        <f t="shared" ref="V468:V478" si="211">IF(U468="x",N468," ")</f>
        <v xml:space="preserve"> </v>
      </c>
      <c r="W468" s="103"/>
      <c r="X468" s="457" t="str">
        <f t="shared" ref="X468:X478" si="212">IF(W468="x",P468," ")</f>
        <v xml:space="preserve"> </v>
      </c>
    </row>
    <row r="469" spans="2:24" s="256" customFormat="1" x14ac:dyDescent="0.2">
      <c r="B469" s="390">
        <v>289</v>
      </c>
      <c r="C469" s="324" t="s">
        <v>413</v>
      </c>
      <c r="D469" s="376">
        <v>0</v>
      </c>
      <c r="E469" s="376">
        <v>0</v>
      </c>
      <c r="F469" s="376">
        <v>0</v>
      </c>
      <c r="G469" s="376">
        <v>0</v>
      </c>
      <c r="H469" s="376">
        <v>0</v>
      </c>
      <c r="I469" s="376">
        <v>0</v>
      </c>
      <c r="J469" s="376">
        <v>0</v>
      </c>
      <c r="K469" s="346">
        <f t="shared" si="206"/>
        <v>0</v>
      </c>
      <c r="L469" s="503">
        <f t="shared" si="207"/>
        <v>0</v>
      </c>
      <c r="M469" s="376"/>
      <c r="N469" s="364" t="str">
        <f t="shared" si="208"/>
        <v/>
      </c>
      <c r="O469" s="433">
        <f t="shared" si="209"/>
        <v>0</v>
      </c>
      <c r="P469" s="365" t="str">
        <f t="shared" ref="P469:P478" si="213">IF($O469&lt;=0,"",$O469*$P$2)</f>
        <v/>
      </c>
      <c r="Q469" s="274"/>
      <c r="R469" s="456"/>
      <c r="S469" s="103" t="str">
        <f t="shared" si="210"/>
        <v xml:space="preserve"> </v>
      </c>
      <c r="T469" s="103"/>
      <c r="U469" s="103"/>
      <c r="V469" s="103" t="str">
        <f t="shared" si="211"/>
        <v xml:space="preserve"> </v>
      </c>
      <c r="W469" s="103"/>
      <c r="X469" s="457" t="str">
        <f t="shared" si="212"/>
        <v xml:space="preserve"> </v>
      </c>
    </row>
    <row r="470" spans="2:24" s="256" customFormat="1" x14ac:dyDescent="0.2">
      <c r="B470" s="390">
        <v>290</v>
      </c>
      <c r="C470" s="324" t="s">
        <v>414</v>
      </c>
      <c r="D470" s="376">
        <v>0</v>
      </c>
      <c r="E470" s="376">
        <v>0</v>
      </c>
      <c r="F470" s="376">
        <v>0</v>
      </c>
      <c r="G470" s="376">
        <v>0</v>
      </c>
      <c r="H470" s="376">
        <v>0</v>
      </c>
      <c r="I470" s="376">
        <v>0</v>
      </c>
      <c r="J470" s="376">
        <v>0</v>
      </c>
      <c r="K470" s="346">
        <f t="shared" si="206"/>
        <v>0</v>
      </c>
      <c r="L470" s="503">
        <f t="shared" si="207"/>
        <v>0</v>
      </c>
      <c r="M470" s="376"/>
      <c r="N470" s="364" t="str">
        <f t="shared" si="208"/>
        <v/>
      </c>
      <c r="O470" s="433">
        <f t="shared" si="209"/>
        <v>0</v>
      </c>
      <c r="P470" s="365" t="str">
        <f t="shared" si="213"/>
        <v/>
      </c>
      <c r="Q470" s="274"/>
      <c r="R470" s="456"/>
      <c r="S470" s="103" t="str">
        <f t="shared" si="210"/>
        <v xml:space="preserve"> </v>
      </c>
      <c r="T470" s="103"/>
      <c r="U470" s="103"/>
      <c r="V470" s="103" t="str">
        <f t="shared" si="211"/>
        <v xml:space="preserve"> </v>
      </c>
      <c r="W470" s="103"/>
      <c r="X470" s="457" t="str">
        <f t="shared" si="212"/>
        <v xml:space="preserve"> </v>
      </c>
    </row>
    <row r="471" spans="2:24" s="256" customFormat="1" x14ac:dyDescent="0.2">
      <c r="B471" s="390">
        <v>291</v>
      </c>
      <c r="C471" s="324" t="s">
        <v>415</v>
      </c>
      <c r="D471" s="376">
        <v>0</v>
      </c>
      <c r="E471" s="376">
        <v>0</v>
      </c>
      <c r="F471" s="376">
        <v>0</v>
      </c>
      <c r="G471" s="376">
        <v>0</v>
      </c>
      <c r="H471" s="376">
        <v>0</v>
      </c>
      <c r="I471" s="376">
        <v>0</v>
      </c>
      <c r="J471" s="376">
        <v>0</v>
      </c>
      <c r="K471" s="346">
        <f t="shared" si="206"/>
        <v>0</v>
      </c>
      <c r="L471" s="503">
        <f t="shared" si="207"/>
        <v>0</v>
      </c>
      <c r="M471" s="376"/>
      <c r="N471" s="364" t="str">
        <f t="shared" si="208"/>
        <v/>
      </c>
      <c r="O471" s="433">
        <f t="shared" si="209"/>
        <v>0</v>
      </c>
      <c r="P471" s="365" t="str">
        <f t="shared" si="213"/>
        <v/>
      </c>
      <c r="Q471" s="274"/>
      <c r="R471" s="456"/>
      <c r="S471" s="103" t="str">
        <f t="shared" si="210"/>
        <v xml:space="preserve"> </v>
      </c>
      <c r="T471" s="103"/>
      <c r="U471" s="103"/>
      <c r="V471" s="103" t="str">
        <f t="shared" si="211"/>
        <v xml:space="preserve"> </v>
      </c>
      <c r="W471" s="103"/>
      <c r="X471" s="457" t="str">
        <f t="shared" si="212"/>
        <v xml:space="preserve"> </v>
      </c>
    </row>
    <row r="472" spans="2:24" s="256" customFormat="1" x14ac:dyDescent="0.2">
      <c r="B472" s="390">
        <v>292</v>
      </c>
      <c r="C472" s="324" t="s">
        <v>416</v>
      </c>
      <c r="D472" s="376">
        <v>0</v>
      </c>
      <c r="E472" s="376">
        <v>0</v>
      </c>
      <c r="F472" s="376">
        <v>0</v>
      </c>
      <c r="G472" s="376">
        <v>0</v>
      </c>
      <c r="H472" s="376">
        <v>0</v>
      </c>
      <c r="I472" s="376">
        <v>0</v>
      </c>
      <c r="J472" s="376">
        <v>0</v>
      </c>
      <c r="K472" s="346">
        <f t="shared" si="206"/>
        <v>0</v>
      </c>
      <c r="L472" s="503">
        <f t="shared" si="207"/>
        <v>0</v>
      </c>
      <c r="M472" s="376"/>
      <c r="N472" s="364" t="str">
        <f t="shared" si="208"/>
        <v/>
      </c>
      <c r="O472" s="433">
        <f t="shared" si="209"/>
        <v>0</v>
      </c>
      <c r="P472" s="365" t="str">
        <f t="shared" si="213"/>
        <v/>
      </c>
      <c r="Q472" s="274"/>
      <c r="R472" s="456"/>
      <c r="S472" s="103" t="str">
        <f t="shared" si="210"/>
        <v xml:space="preserve"> </v>
      </c>
      <c r="T472" s="103"/>
      <c r="U472" s="103"/>
      <c r="V472" s="103" t="str">
        <f t="shared" si="211"/>
        <v xml:space="preserve"> </v>
      </c>
      <c r="W472" s="103"/>
      <c r="X472" s="457" t="str">
        <f t="shared" si="212"/>
        <v xml:space="preserve"> </v>
      </c>
    </row>
    <row r="473" spans="2:24" s="256" customFormat="1" x14ac:dyDescent="0.2">
      <c r="B473" s="390">
        <v>293</v>
      </c>
      <c r="C473" s="324" t="s">
        <v>417</v>
      </c>
      <c r="D473" s="376">
        <v>0</v>
      </c>
      <c r="E473" s="376">
        <v>0</v>
      </c>
      <c r="F473" s="376">
        <v>0</v>
      </c>
      <c r="G473" s="376">
        <v>0</v>
      </c>
      <c r="H473" s="376">
        <v>0</v>
      </c>
      <c r="I473" s="376">
        <v>0</v>
      </c>
      <c r="J473" s="376">
        <v>0</v>
      </c>
      <c r="K473" s="346">
        <f t="shared" si="206"/>
        <v>0</v>
      </c>
      <c r="L473" s="503">
        <f t="shared" si="207"/>
        <v>0</v>
      </c>
      <c r="M473" s="376"/>
      <c r="N473" s="364" t="str">
        <f t="shared" si="208"/>
        <v/>
      </c>
      <c r="O473" s="433">
        <f t="shared" si="209"/>
        <v>0</v>
      </c>
      <c r="P473" s="365" t="str">
        <f t="shared" si="213"/>
        <v/>
      </c>
      <c r="Q473" s="274"/>
      <c r="R473" s="456"/>
      <c r="S473" s="103" t="str">
        <f t="shared" si="210"/>
        <v xml:space="preserve"> </v>
      </c>
      <c r="T473" s="103"/>
      <c r="U473" s="103"/>
      <c r="V473" s="103" t="str">
        <f t="shared" si="211"/>
        <v xml:space="preserve"> </v>
      </c>
      <c r="W473" s="103"/>
      <c r="X473" s="457" t="str">
        <f t="shared" si="212"/>
        <v xml:space="preserve"> </v>
      </c>
    </row>
    <row r="474" spans="2:24" s="256" customFormat="1" x14ac:dyDescent="0.2">
      <c r="B474" s="390">
        <v>294</v>
      </c>
      <c r="C474" s="324" t="s">
        <v>418</v>
      </c>
      <c r="D474" s="376">
        <v>0</v>
      </c>
      <c r="E474" s="376">
        <v>0</v>
      </c>
      <c r="F474" s="376">
        <v>0</v>
      </c>
      <c r="G474" s="376">
        <v>0</v>
      </c>
      <c r="H474" s="376">
        <v>0</v>
      </c>
      <c r="I474" s="376">
        <v>0</v>
      </c>
      <c r="J474" s="376">
        <v>0</v>
      </c>
      <c r="K474" s="346">
        <f t="shared" si="206"/>
        <v>0</v>
      </c>
      <c r="L474" s="503">
        <f t="shared" si="207"/>
        <v>0</v>
      </c>
      <c r="M474" s="376"/>
      <c r="N474" s="364" t="str">
        <f t="shared" si="208"/>
        <v/>
      </c>
      <c r="O474" s="433">
        <f t="shared" si="209"/>
        <v>0</v>
      </c>
      <c r="P474" s="365" t="str">
        <f t="shared" si="213"/>
        <v/>
      </c>
      <c r="Q474" s="274"/>
      <c r="R474" s="456"/>
      <c r="S474" s="103" t="str">
        <f t="shared" si="210"/>
        <v xml:space="preserve"> </v>
      </c>
      <c r="T474" s="103"/>
      <c r="U474" s="103"/>
      <c r="V474" s="103" t="str">
        <f t="shared" si="211"/>
        <v xml:space="preserve"> </v>
      </c>
      <c r="W474" s="103"/>
      <c r="X474" s="457" t="str">
        <f t="shared" si="212"/>
        <v xml:space="preserve"> </v>
      </c>
    </row>
    <row r="475" spans="2:24" s="256" customFormat="1" x14ac:dyDescent="0.2">
      <c r="B475" s="390">
        <v>295</v>
      </c>
      <c r="C475" s="324" t="s">
        <v>419</v>
      </c>
      <c r="D475" s="376">
        <v>0</v>
      </c>
      <c r="E475" s="376">
        <v>0</v>
      </c>
      <c r="F475" s="376">
        <v>0</v>
      </c>
      <c r="G475" s="376">
        <v>0</v>
      </c>
      <c r="H475" s="376">
        <v>0</v>
      </c>
      <c r="I475" s="376">
        <v>0</v>
      </c>
      <c r="J475" s="376">
        <v>0</v>
      </c>
      <c r="K475" s="346">
        <f t="shared" si="206"/>
        <v>0</v>
      </c>
      <c r="L475" s="503">
        <f t="shared" si="207"/>
        <v>0</v>
      </c>
      <c r="M475" s="376"/>
      <c r="N475" s="364" t="str">
        <f t="shared" si="208"/>
        <v/>
      </c>
      <c r="O475" s="433">
        <f t="shared" si="209"/>
        <v>0</v>
      </c>
      <c r="P475" s="365" t="str">
        <f t="shared" si="213"/>
        <v/>
      </c>
      <c r="Q475" s="274"/>
      <c r="R475" s="456"/>
      <c r="S475" s="103" t="str">
        <f t="shared" si="210"/>
        <v xml:space="preserve"> </v>
      </c>
      <c r="T475" s="103"/>
      <c r="U475" s="103"/>
      <c r="V475" s="103" t="str">
        <f t="shared" si="211"/>
        <v xml:space="preserve"> </v>
      </c>
      <c r="W475" s="103"/>
      <c r="X475" s="457" t="str">
        <f t="shared" si="212"/>
        <v xml:space="preserve"> </v>
      </c>
    </row>
    <row r="476" spans="2:24" s="256" customFormat="1" x14ac:dyDescent="0.2">
      <c r="B476" s="390">
        <v>296</v>
      </c>
      <c r="C476" s="363"/>
      <c r="D476" s="376">
        <v>0</v>
      </c>
      <c r="E476" s="376">
        <v>0</v>
      </c>
      <c r="F476" s="376">
        <v>0</v>
      </c>
      <c r="G476" s="376">
        <v>0</v>
      </c>
      <c r="H476" s="376">
        <v>0</v>
      </c>
      <c r="I476" s="376">
        <v>0</v>
      </c>
      <c r="J476" s="376">
        <v>0</v>
      </c>
      <c r="K476" s="346">
        <f t="shared" si="206"/>
        <v>0</v>
      </c>
      <c r="L476" s="503">
        <f t="shared" si="207"/>
        <v>0</v>
      </c>
      <c r="M476" s="376"/>
      <c r="N476" s="364" t="str">
        <f t="shared" si="208"/>
        <v/>
      </c>
      <c r="O476" s="433">
        <f t="shared" si="209"/>
        <v>0</v>
      </c>
      <c r="P476" s="365" t="str">
        <f t="shared" si="213"/>
        <v/>
      </c>
      <c r="Q476" s="274"/>
      <c r="R476" s="456"/>
      <c r="S476" s="103" t="str">
        <f t="shared" si="210"/>
        <v xml:space="preserve"> </v>
      </c>
      <c r="T476" s="103"/>
      <c r="U476" s="103"/>
      <c r="V476" s="103" t="str">
        <f t="shared" si="211"/>
        <v xml:space="preserve"> </v>
      </c>
      <c r="W476" s="103"/>
      <c r="X476" s="457" t="str">
        <f t="shared" si="212"/>
        <v xml:space="preserve"> </v>
      </c>
    </row>
    <row r="477" spans="2:24" s="256" customFormat="1" x14ac:dyDescent="0.2">
      <c r="B477" s="390">
        <v>297</v>
      </c>
      <c r="C477" s="363"/>
      <c r="D477" s="376">
        <v>0</v>
      </c>
      <c r="E477" s="376">
        <v>0</v>
      </c>
      <c r="F477" s="376">
        <v>0</v>
      </c>
      <c r="G477" s="376">
        <v>0</v>
      </c>
      <c r="H477" s="376">
        <v>0</v>
      </c>
      <c r="I477" s="376">
        <v>0</v>
      </c>
      <c r="J477" s="376">
        <v>0</v>
      </c>
      <c r="K477" s="346">
        <f t="shared" si="206"/>
        <v>0</v>
      </c>
      <c r="L477" s="503">
        <f t="shared" si="207"/>
        <v>0</v>
      </c>
      <c r="M477" s="376"/>
      <c r="N477" s="364" t="str">
        <f t="shared" si="208"/>
        <v/>
      </c>
      <c r="O477" s="433">
        <f t="shared" si="209"/>
        <v>0</v>
      </c>
      <c r="P477" s="365" t="str">
        <f t="shared" si="213"/>
        <v/>
      </c>
      <c r="Q477" s="274"/>
      <c r="R477" s="456"/>
      <c r="S477" s="103" t="str">
        <f t="shared" si="210"/>
        <v xml:space="preserve"> </v>
      </c>
      <c r="T477" s="103"/>
      <c r="U477" s="103"/>
      <c r="V477" s="103" t="str">
        <f t="shared" si="211"/>
        <v xml:space="preserve"> </v>
      </c>
      <c r="W477" s="103"/>
      <c r="X477" s="457" t="str">
        <f t="shared" si="212"/>
        <v xml:space="preserve"> </v>
      </c>
    </row>
    <row r="478" spans="2:24" s="256" customFormat="1" x14ac:dyDescent="0.2">
      <c r="B478" s="390">
        <v>298</v>
      </c>
      <c r="C478" s="363"/>
      <c r="D478" s="376">
        <v>0</v>
      </c>
      <c r="E478" s="376">
        <v>0</v>
      </c>
      <c r="F478" s="376">
        <v>0</v>
      </c>
      <c r="G478" s="376">
        <v>0</v>
      </c>
      <c r="H478" s="376">
        <v>0</v>
      </c>
      <c r="I478" s="376">
        <v>0</v>
      </c>
      <c r="J478" s="376">
        <v>0</v>
      </c>
      <c r="K478" s="346">
        <f t="shared" si="206"/>
        <v>0</v>
      </c>
      <c r="L478" s="503">
        <f t="shared" si="207"/>
        <v>0</v>
      </c>
      <c r="M478" s="376"/>
      <c r="N478" s="364" t="str">
        <f t="shared" si="208"/>
        <v/>
      </c>
      <c r="O478" s="433">
        <f t="shared" si="209"/>
        <v>0</v>
      </c>
      <c r="P478" s="365" t="str">
        <f t="shared" si="213"/>
        <v/>
      </c>
      <c r="Q478" s="274"/>
      <c r="R478" s="456"/>
      <c r="S478" s="103" t="str">
        <f t="shared" si="210"/>
        <v xml:space="preserve"> </v>
      </c>
      <c r="T478" s="103"/>
      <c r="U478" s="103"/>
      <c r="V478" s="103" t="str">
        <f t="shared" si="211"/>
        <v xml:space="preserve"> </v>
      </c>
      <c r="W478" s="103"/>
      <c r="X478" s="457" t="str">
        <f t="shared" si="212"/>
        <v xml:space="preserve"> </v>
      </c>
    </row>
    <row r="479" spans="2:24" s="256" customFormat="1" x14ac:dyDescent="0.2">
      <c r="B479" s="392"/>
      <c r="C479" s="361" t="s">
        <v>420</v>
      </c>
      <c r="D479" s="381"/>
      <c r="E479" s="382"/>
      <c r="F479" s="383"/>
      <c r="G479" s="384"/>
      <c r="H479" s="384"/>
      <c r="I479" s="384"/>
      <c r="J479" s="385"/>
      <c r="K479" s="364">
        <f>(SUBTOTAL(9,K468:K478))</f>
        <v>0</v>
      </c>
      <c r="L479" s="386"/>
      <c r="M479" s="387"/>
      <c r="N479" s="364">
        <f>(SUBTOTAL(9,N468:N478))</f>
        <v>0</v>
      </c>
      <c r="O479" s="387"/>
      <c r="P479" s="414"/>
      <c r="Q479" s="274"/>
      <c r="R479" s="456"/>
      <c r="S479" s="304">
        <f>(SUBTOTAL(9,S468:S478))</f>
        <v>0</v>
      </c>
      <c r="T479" s="103"/>
      <c r="U479" s="103"/>
      <c r="V479" s="304">
        <f>(SUBTOTAL(9,V468:V478))</f>
        <v>0</v>
      </c>
      <c r="W479" s="103"/>
      <c r="X479" s="467">
        <f>(SUBTOTAL(9,X468:X478))</f>
        <v>0</v>
      </c>
    </row>
    <row r="480" spans="2:24" s="256" customFormat="1" x14ac:dyDescent="0.2">
      <c r="B480" s="392"/>
      <c r="C480" s="361" t="s">
        <v>421</v>
      </c>
      <c r="D480" s="346">
        <f>SUMPRODUCT(I468:I478,J468:J478)</f>
        <v>0</v>
      </c>
      <c r="E480" s="346"/>
      <c r="F480" s="565" t="s">
        <v>103</v>
      </c>
      <c r="G480" s="566"/>
      <c r="H480" s="567"/>
      <c r="I480" s="346">
        <f>SUMPRODUCT(I468:I478,J468:J478)+SUMPRODUCT(I468:I478,J468:J478,L468:L478)+SUMPRODUCT(I468:I478,J468:J478,M468:M478)</f>
        <v>0</v>
      </c>
      <c r="J480" s="346"/>
      <c r="K480" s="415"/>
      <c r="L480" s="282"/>
      <c r="M480" s="288"/>
      <c r="N480" s="288"/>
      <c r="O480" s="288"/>
      <c r="P480" s="416"/>
      <c r="Q480" s="274"/>
      <c r="R480" s="456"/>
      <c r="S480" s="104"/>
      <c r="T480" s="103"/>
      <c r="U480" s="103"/>
      <c r="V480" s="104"/>
      <c r="W480" s="103"/>
      <c r="X480" s="466"/>
    </row>
    <row r="481" spans="2:24" s="256" customFormat="1" x14ac:dyDescent="0.2">
      <c r="B481" s="392"/>
      <c r="C481" s="361" t="s">
        <v>422</v>
      </c>
      <c r="D481" s="346">
        <f>SUMPRODUCT(K468:K478,L468:L478)</f>
        <v>0</v>
      </c>
      <c r="E481" s="346"/>
      <c r="F481" s="290"/>
      <c r="G481" s="291"/>
      <c r="H481" s="291"/>
      <c r="I481" s="291"/>
      <c r="J481" s="291"/>
      <c r="K481" s="288"/>
      <c r="L481" s="282"/>
      <c r="M481" s="288"/>
      <c r="N481" s="417"/>
      <c r="O481" s="288"/>
      <c r="P481" s="416"/>
      <c r="Q481" s="274"/>
      <c r="R481" s="456"/>
      <c r="S481" s="104"/>
      <c r="T481" s="103"/>
      <c r="U481" s="103"/>
      <c r="V481" s="104"/>
      <c r="W481" s="103"/>
      <c r="X481" s="466"/>
    </row>
    <row r="482" spans="2:24" s="256" customFormat="1" x14ac:dyDescent="0.25">
      <c r="B482" s="350" t="s">
        <v>37</v>
      </c>
      <c r="C482" s="361" t="s">
        <v>423</v>
      </c>
      <c r="D482" s="381"/>
      <c r="E482" s="382"/>
      <c r="F482" s="383"/>
      <c r="G482" s="384"/>
      <c r="H482" s="384"/>
      <c r="I482" s="384"/>
      <c r="J482" s="385"/>
      <c r="K482" s="364">
        <f>K464+K479</f>
        <v>0</v>
      </c>
      <c r="L482" s="386"/>
      <c r="M482" s="387"/>
      <c r="N482" s="364">
        <f>N464+N479</f>
        <v>0</v>
      </c>
      <c r="O482" s="387"/>
      <c r="P482" s="414"/>
      <c r="Q482" s="274"/>
      <c r="R482" s="456"/>
      <c r="S482" s="287">
        <f>SUM(S479+S464)</f>
        <v>0</v>
      </c>
      <c r="T482" s="103"/>
      <c r="U482" s="103"/>
      <c r="V482" s="287">
        <f>SUM(V479+V464)</f>
        <v>0</v>
      </c>
      <c r="W482" s="103"/>
      <c r="X482" s="460">
        <f>SUM(X479+X464)</f>
        <v>0</v>
      </c>
    </row>
    <row r="483" spans="2:24" s="256" customFormat="1" x14ac:dyDescent="0.2">
      <c r="B483" s="362"/>
      <c r="C483" s="361" t="s">
        <v>424</v>
      </c>
      <c r="D483" s="346">
        <f>D465+D480</f>
        <v>0</v>
      </c>
      <c r="E483" s="346"/>
      <c r="F483" s="565" t="s">
        <v>103</v>
      </c>
      <c r="G483" s="566"/>
      <c r="H483" s="567"/>
      <c r="I483" s="346">
        <f>I465+I480</f>
        <v>0</v>
      </c>
      <c r="J483" s="346"/>
      <c r="K483" s="415"/>
      <c r="L483" s="282"/>
      <c r="M483" s="288"/>
      <c r="N483" s="288"/>
      <c r="O483" s="288"/>
      <c r="P483" s="416"/>
      <c r="Q483" s="274"/>
      <c r="R483" s="456"/>
      <c r="S483" s="145"/>
      <c r="T483" s="103"/>
      <c r="U483" s="103"/>
      <c r="V483" s="145"/>
      <c r="W483" s="103"/>
      <c r="X483" s="461"/>
    </row>
    <row r="484" spans="2:24" s="256" customFormat="1" x14ac:dyDescent="0.2">
      <c r="B484" s="362"/>
      <c r="C484" s="361" t="s">
        <v>425</v>
      </c>
      <c r="D484" s="346">
        <f>D466+D481</f>
        <v>0</v>
      </c>
      <c r="E484" s="346"/>
      <c r="F484" s="290"/>
      <c r="G484" s="291"/>
      <c r="H484" s="291"/>
      <c r="I484" s="291"/>
      <c r="J484" s="291"/>
      <c r="K484" s="288"/>
      <c r="L484" s="282"/>
      <c r="M484" s="288"/>
      <c r="N484" s="417"/>
      <c r="O484" s="288"/>
      <c r="P484" s="416"/>
      <c r="Q484" s="274"/>
      <c r="R484" s="456"/>
      <c r="S484" s="145"/>
      <c r="T484" s="103"/>
      <c r="U484" s="103"/>
      <c r="V484" s="145"/>
      <c r="W484" s="103"/>
      <c r="X484" s="461"/>
    </row>
    <row r="485" spans="2:24" s="256" customFormat="1" x14ac:dyDescent="0.2">
      <c r="B485" s="392"/>
      <c r="C485" s="284"/>
      <c r="D485" s="279"/>
      <c r="E485" s="279"/>
      <c r="F485" s="296"/>
      <c r="G485" s="291"/>
      <c r="H485" s="291"/>
      <c r="I485" s="291"/>
      <c r="J485" s="289"/>
      <c r="K485" s="288"/>
      <c r="L485" s="288"/>
      <c r="M485" s="288"/>
      <c r="N485" s="288"/>
      <c r="O485" s="288"/>
      <c r="P485" s="416"/>
      <c r="Q485" s="274"/>
      <c r="R485" s="456"/>
      <c r="S485" s="145"/>
      <c r="T485" s="103"/>
      <c r="U485" s="103"/>
      <c r="V485" s="145"/>
      <c r="W485" s="103"/>
      <c r="X485" s="461"/>
    </row>
    <row r="486" spans="2:24" s="256" customFormat="1" ht="26.25" x14ac:dyDescent="0.2">
      <c r="B486" s="570" t="s">
        <v>734</v>
      </c>
      <c r="C486" s="571"/>
      <c r="D486" s="571"/>
      <c r="E486" s="571"/>
      <c r="F486" s="571"/>
      <c r="G486" s="571"/>
      <c r="H486" s="571"/>
      <c r="I486" s="571"/>
      <c r="J486" s="571"/>
      <c r="K486" s="571"/>
      <c r="L486" s="571"/>
      <c r="M486" s="571"/>
      <c r="N486" s="571"/>
      <c r="O486" s="571"/>
      <c r="P486" s="572"/>
      <c r="Q486" s="274"/>
      <c r="R486" s="456"/>
      <c r="S486" s="103"/>
      <c r="T486" s="103"/>
      <c r="U486" s="103"/>
      <c r="V486" s="103"/>
      <c r="W486" s="103"/>
      <c r="X486" s="457"/>
    </row>
    <row r="487" spans="2:24" s="256" customFormat="1" x14ac:dyDescent="0.2">
      <c r="B487" s="390">
        <v>299</v>
      </c>
      <c r="C487" s="324" t="s">
        <v>426</v>
      </c>
      <c r="D487" s="376"/>
      <c r="E487" s="376"/>
      <c r="F487" s="376"/>
      <c r="G487" s="376"/>
      <c r="H487" s="376"/>
      <c r="I487" s="376">
        <v>0</v>
      </c>
      <c r="J487" s="376">
        <v>0</v>
      </c>
      <c r="K487" s="346">
        <f t="shared" ref="K487:K497" si="214">(D487*F487*G487)+(I487*J487)</f>
        <v>0</v>
      </c>
      <c r="L487" s="503">
        <f t="shared" ref="L487:L497" si="215">$L$24</f>
        <v>0</v>
      </c>
      <c r="M487" s="376"/>
      <c r="N487" s="364" t="str">
        <f t="shared" ref="N487:N497" si="216">IF($K487&lt;=0,"",$K487+($K487*$L487)+($K487*$M487))</f>
        <v/>
      </c>
      <c r="O487" s="433">
        <f t="shared" ref="O487:O497" si="217">G487*(1+M487+L487)</f>
        <v>0</v>
      </c>
      <c r="P487" s="365" t="str">
        <f>IF($O487&lt;=0,"",$O487*$P$2)</f>
        <v/>
      </c>
      <c r="Q487" s="274"/>
      <c r="R487" s="456"/>
      <c r="S487" s="103" t="str">
        <f t="shared" ref="S487:S497" si="218">IF(R487="x",K487," ")</f>
        <v xml:space="preserve"> </v>
      </c>
      <c r="T487" s="103"/>
      <c r="U487" s="103"/>
      <c r="V487" s="103" t="str">
        <f t="shared" ref="V487:V497" si="219">IF(U487="x",N487," ")</f>
        <v xml:space="preserve"> </v>
      </c>
      <c r="W487" s="103"/>
      <c r="X487" s="457" t="str">
        <f t="shared" ref="X487:X497" si="220">IF(W487="x",P487," ")</f>
        <v xml:space="preserve"> </v>
      </c>
    </row>
    <row r="488" spans="2:24" s="256" customFormat="1" x14ac:dyDescent="0.2">
      <c r="B488" s="390">
        <v>300</v>
      </c>
      <c r="C488" s="324" t="s">
        <v>427</v>
      </c>
      <c r="D488" s="376"/>
      <c r="E488" s="376"/>
      <c r="F488" s="376"/>
      <c r="G488" s="376"/>
      <c r="H488" s="376"/>
      <c r="I488" s="376">
        <v>0</v>
      </c>
      <c r="J488" s="376">
        <v>0</v>
      </c>
      <c r="K488" s="346">
        <f t="shared" si="214"/>
        <v>0</v>
      </c>
      <c r="L488" s="503">
        <f t="shared" si="215"/>
        <v>0</v>
      </c>
      <c r="M488" s="376"/>
      <c r="N488" s="364" t="str">
        <f t="shared" si="216"/>
        <v/>
      </c>
      <c r="O488" s="433">
        <f t="shared" si="217"/>
        <v>0</v>
      </c>
      <c r="P488" s="365" t="str">
        <f t="shared" ref="P488:P497" si="221">IF($O488&lt;=0,"",$O488*$P$2)</f>
        <v/>
      </c>
      <c r="Q488" s="274"/>
      <c r="R488" s="456"/>
      <c r="S488" s="103" t="str">
        <f t="shared" si="218"/>
        <v xml:space="preserve"> </v>
      </c>
      <c r="T488" s="103"/>
      <c r="U488" s="103"/>
      <c r="V488" s="103" t="str">
        <f t="shared" si="219"/>
        <v xml:space="preserve"> </v>
      </c>
      <c r="W488" s="103"/>
      <c r="X488" s="457" t="str">
        <f t="shared" si="220"/>
        <v xml:space="preserve"> </v>
      </c>
    </row>
    <row r="489" spans="2:24" s="256" customFormat="1" x14ac:dyDescent="0.2">
      <c r="B489" s="390">
        <v>301</v>
      </c>
      <c r="C489" s="324" t="s">
        <v>428</v>
      </c>
      <c r="D489" s="376">
        <v>0</v>
      </c>
      <c r="E489" s="376">
        <v>0</v>
      </c>
      <c r="F489" s="376">
        <v>0</v>
      </c>
      <c r="G489" s="376">
        <v>0</v>
      </c>
      <c r="H489" s="376">
        <v>0</v>
      </c>
      <c r="I489" s="376">
        <v>0</v>
      </c>
      <c r="J489" s="376">
        <v>0</v>
      </c>
      <c r="K489" s="346">
        <f t="shared" si="214"/>
        <v>0</v>
      </c>
      <c r="L489" s="503">
        <f t="shared" si="215"/>
        <v>0</v>
      </c>
      <c r="M489" s="376"/>
      <c r="N489" s="364" t="str">
        <f t="shared" si="216"/>
        <v/>
      </c>
      <c r="O489" s="433">
        <f t="shared" si="217"/>
        <v>0</v>
      </c>
      <c r="P489" s="365" t="str">
        <f t="shared" si="221"/>
        <v/>
      </c>
      <c r="Q489" s="274"/>
      <c r="R489" s="456"/>
      <c r="S489" s="103" t="str">
        <f t="shared" si="218"/>
        <v xml:space="preserve"> </v>
      </c>
      <c r="T489" s="103"/>
      <c r="U489" s="103"/>
      <c r="V489" s="103" t="str">
        <f t="shared" si="219"/>
        <v xml:space="preserve"> </v>
      </c>
      <c r="W489" s="103"/>
      <c r="X489" s="457" t="str">
        <f t="shared" si="220"/>
        <v xml:space="preserve"> </v>
      </c>
    </row>
    <row r="490" spans="2:24" s="256" customFormat="1" x14ac:dyDescent="0.2">
      <c r="B490" s="390">
        <v>302</v>
      </c>
      <c r="C490" s="363" t="s">
        <v>753</v>
      </c>
      <c r="D490" s="376">
        <v>0</v>
      </c>
      <c r="E490" s="376">
        <v>0</v>
      </c>
      <c r="F490" s="376">
        <v>0</v>
      </c>
      <c r="G490" s="376">
        <v>0</v>
      </c>
      <c r="H490" s="376">
        <v>0</v>
      </c>
      <c r="I490" s="376">
        <v>0</v>
      </c>
      <c r="J490" s="376">
        <v>0</v>
      </c>
      <c r="K490" s="346">
        <f t="shared" si="214"/>
        <v>0</v>
      </c>
      <c r="L490" s="503">
        <f t="shared" si="215"/>
        <v>0</v>
      </c>
      <c r="M490" s="376"/>
      <c r="N490" s="364" t="str">
        <f t="shared" si="216"/>
        <v/>
      </c>
      <c r="O490" s="433">
        <f t="shared" si="217"/>
        <v>0</v>
      </c>
      <c r="P490" s="365" t="str">
        <f t="shared" si="221"/>
        <v/>
      </c>
      <c r="Q490" s="274"/>
      <c r="R490" s="456"/>
      <c r="S490" s="103" t="str">
        <f t="shared" si="218"/>
        <v xml:space="preserve"> </v>
      </c>
      <c r="T490" s="103"/>
      <c r="U490" s="103"/>
      <c r="V490" s="103" t="str">
        <f t="shared" si="219"/>
        <v xml:space="preserve"> </v>
      </c>
      <c r="W490" s="103"/>
      <c r="X490" s="457" t="str">
        <f t="shared" si="220"/>
        <v xml:space="preserve"> </v>
      </c>
    </row>
    <row r="491" spans="2:24" s="256" customFormat="1" x14ac:dyDescent="0.2">
      <c r="B491" s="390">
        <v>303</v>
      </c>
      <c r="C491" s="363"/>
      <c r="D491" s="376">
        <v>0</v>
      </c>
      <c r="E491" s="376">
        <v>0</v>
      </c>
      <c r="F491" s="376">
        <v>0</v>
      </c>
      <c r="G491" s="376">
        <v>0</v>
      </c>
      <c r="H491" s="376">
        <v>0</v>
      </c>
      <c r="I491" s="376">
        <v>0</v>
      </c>
      <c r="J491" s="376">
        <v>0</v>
      </c>
      <c r="K491" s="346">
        <f t="shared" si="214"/>
        <v>0</v>
      </c>
      <c r="L491" s="503">
        <f t="shared" si="215"/>
        <v>0</v>
      </c>
      <c r="M491" s="376"/>
      <c r="N491" s="364" t="str">
        <f t="shared" si="216"/>
        <v/>
      </c>
      <c r="O491" s="433">
        <f t="shared" si="217"/>
        <v>0</v>
      </c>
      <c r="P491" s="365" t="str">
        <f t="shared" si="221"/>
        <v/>
      </c>
      <c r="Q491" s="274"/>
      <c r="R491" s="456"/>
      <c r="S491" s="103" t="str">
        <f t="shared" si="218"/>
        <v xml:space="preserve"> </v>
      </c>
      <c r="T491" s="103"/>
      <c r="U491" s="103"/>
      <c r="V491" s="103" t="str">
        <f t="shared" si="219"/>
        <v xml:space="preserve"> </v>
      </c>
      <c r="W491" s="103"/>
      <c r="X491" s="457" t="str">
        <f t="shared" si="220"/>
        <v xml:space="preserve"> </v>
      </c>
    </row>
    <row r="492" spans="2:24" s="256" customFormat="1" x14ac:dyDescent="0.2">
      <c r="B492" s="390">
        <v>304</v>
      </c>
      <c r="C492" s="363"/>
      <c r="D492" s="376">
        <v>0</v>
      </c>
      <c r="E492" s="376">
        <v>0</v>
      </c>
      <c r="F492" s="376">
        <v>0</v>
      </c>
      <c r="G492" s="376">
        <v>0</v>
      </c>
      <c r="H492" s="376">
        <v>0</v>
      </c>
      <c r="I492" s="376">
        <v>0</v>
      </c>
      <c r="J492" s="376">
        <v>0</v>
      </c>
      <c r="K492" s="346">
        <f t="shared" si="214"/>
        <v>0</v>
      </c>
      <c r="L492" s="503">
        <f t="shared" si="215"/>
        <v>0</v>
      </c>
      <c r="M492" s="376"/>
      <c r="N492" s="364" t="str">
        <f t="shared" si="216"/>
        <v/>
      </c>
      <c r="O492" s="433">
        <f t="shared" si="217"/>
        <v>0</v>
      </c>
      <c r="P492" s="365" t="str">
        <f t="shared" si="221"/>
        <v/>
      </c>
      <c r="Q492" s="274"/>
      <c r="R492" s="456"/>
      <c r="S492" s="103" t="str">
        <f t="shared" si="218"/>
        <v xml:space="preserve"> </v>
      </c>
      <c r="T492" s="103"/>
      <c r="U492" s="103"/>
      <c r="V492" s="103" t="str">
        <f t="shared" si="219"/>
        <v xml:space="preserve"> </v>
      </c>
      <c r="W492" s="103"/>
      <c r="X492" s="457" t="str">
        <f t="shared" si="220"/>
        <v xml:space="preserve"> </v>
      </c>
    </row>
    <row r="493" spans="2:24" s="256" customFormat="1" x14ac:dyDescent="0.2">
      <c r="B493" s="390">
        <v>305</v>
      </c>
      <c r="C493" s="363"/>
      <c r="D493" s="376">
        <v>0</v>
      </c>
      <c r="E493" s="376">
        <v>0</v>
      </c>
      <c r="F493" s="376">
        <v>0</v>
      </c>
      <c r="G493" s="376">
        <v>0</v>
      </c>
      <c r="H493" s="376">
        <v>0</v>
      </c>
      <c r="I493" s="376">
        <v>0</v>
      </c>
      <c r="J493" s="376">
        <v>0</v>
      </c>
      <c r="K493" s="346">
        <f t="shared" si="214"/>
        <v>0</v>
      </c>
      <c r="L493" s="503">
        <f t="shared" si="215"/>
        <v>0</v>
      </c>
      <c r="M493" s="376"/>
      <c r="N493" s="364" t="str">
        <f t="shared" si="216"/>
        <v/>
      </c>
      <c r="O493" s="433">
        <f t="shared" si="217"/>
        <v>0</v>
      </c>
      <c r="P493" s="365" t="str">
        <f t="shared" si="221"/>
        <v/>
      </c>
      <c r="Q493" s="274"/>
      <c r="R493" s="456"/>
      <c r="S493" s="103" t="str">
        <f t="shared" si="218"/>
        <v xml:space="preserve"> </v>
      </c>
      <c r="T493" s="103"/>
      <c r="U493" s="103"/>
      <c r="V493" s="103" t="str">
        <f t="shared" si="219"/>
        <v xml:space="preserve"> </v>
      </c>
      <c r="W493" s="103"/>
      <c r="X493" s="457" t="str">
        <f t="shared" si="220"/>
        <v xml:space="preserve"> </v>
      </c>
    </row>
    <row r="494" spans="2:24" s="256" customFormat="1" x14ac:dyDescent="0.2">
      <c r="B494" s="390">
        <v>306</v>
      </c>
      <c r="C494" s="363"/>
      <c r="D494" s="376">
        <v>0</v>
      </c>
      <c r="E494" s="376">
        <v>0</v>
      </c>
      <c r="F494" s="376">
        <v>0</v>
      </c>
      <c r="G494" s="376">
        <v>0</v>
      </c>
      <c r="H494" s="376">
        <v>0</v>
      </c>
      <c r="I494" s="376">
        <v>0</v>
      </c>
      <c r="J494" s="376">
        <v>0</v>
      </c>
      <c r="K494" s="346">
        <f t="shared" si="214"/>
        <v>0</v>
      </c>
      <c r="L494" s="503">
        <f t="shared" si="215"/>
        <v>0</v>
      </c>
      <c r="M494" s="376"/>
      <c r="N494" s="364" t="str">
        <f t="shared" si="216"/>
        <v/>
      </c>
      <c r="O494" s="433">
        <f t="shared" si="217"/>
        <v>0</v>
      </c>
      <c r="P494" s="365" t="str">
        <f t="shared" si="221"/>
        <v/>
      </c>
      <c r="Q494" s="274"/>
      <c r="R494" s="456"/>
      <c r="S494" s="103" t="str">
        <f t="shared" si="218"/>
        <v xml:space="preserve"> </v>
      </c>
      <c r="T494" s="103"/>
      <c r="U494" s="103"/>
      <c r="V494" s="103" t="str">
        <f t="shared" si="219"/>
        <v xml:space="preserve"> </v>
      </c>
      <c r="W494" s="103"/>
      <c r="X494" s="457" t="str">
        <f t="shared" si="220"/>
        <v xml:space="preserve"> </v>
      </c>
    </row>
    <row r="495" spans="2:24" s="256" customFormat="1" x14ac:dyDescent="0.2">
      <c r="B495" s="390">
        <v>307</v>
      </c>
      <c r="C495" s="377"/>
      <c r="D495" s="413"/>
      <c r="E495" s="413"/>
      <c r="F495" s="413"/>
      <c r="G495" s="379"/>
      <c r="H495" s="379"/>
      <c r="I495" s="379"/>
      <c r="J495" s="379"/>
      <c r="K495" s="346">
        <f t="shared" si="214"/>
        <v>0</v>
      </c>
      <c r="L495" s="503">
        <f t="shared" si="215"/>
        <v>0</v>
      </c>
      <c r="M495" s="376"/>
      <c r="N495" s="364" t="str">
        <f t="shared" si="216"/>
        <v/>
      </c>
      <c r="O495" s="433">
        <f t="shared" si="217"/>
        <v>0</v>
      </c>
      <c r="P495" s="365" t="str">
        <f t="shared" si="221"/>
        <v/>
      </c>
      <c r="Q495" s="274"/>
      <c r="R495" s="456"/>
      <c r="S495" s="103" t="str">
        <f t="shared" si="218"/>
        <v xml:space="preserve"> </v>
      </c>
      <c r="T495" s="103"/>
      <c r="U495" s="103"/>
      <c r="V495" s="103" t="str">
        <f t="shared" si="219"/>
        <v xml:space="preserve"> </v>
      </c>
      <c r="W495" s="103"/>
      <c r="X495" s="457" t="str">
        <f t="shared" si="220"/>
        <v xml:space="preserve"> </v>
      </c>
    </row>
    <row r="496" spans="2:24" s="256" customFormat="1" x14ac:dyDescent="0.2">
      <c r="B496" s="390">
        <v>308</v>
      </c>
      <c r="C496" s="377"/>
      <c r="D496" s="413"/>
      <c r="E496" s="413"/>
      <c r="F496" s="413"/>
      <c r="G496" s="379"/>
      <c r="H496" s="379"/>
      <c r="I496" s="379"/>
      <c r="J496" s="379"/>
      <c r="K496" s="346">
        <f t="shared" si="214"/>
        <v>0</v>
      </c>
      <c r="L496" s="503">
        <f t="shared" si="215"/>
        <v>0</v>
      </c>
      <c r="M496" s="376"/>
      <c r="N496" s="364" t="str">
        <f t="shared" si="216"/>
        <v/>
      </c>
      <c r="O496" s="433">
        <f t="shared" si="217"/>
        <v>0</v>
      </c>
      <c r="P496" s="365" t="str">
        <f t="shared" si="221"/>
        <v/>
      </c>
      <c r="Q496" s="274"/>
      <c r="R496" s="456"/>
      <c r="S496" s="103" t="str">
        <f t="shared" si="218"/>
        <v xml:space="preserve"> </v>
      </c>
      <c r="T496" s="103"/>
      <c r="U496" s="103"/>
      <c r="V496" s="103" t="str">
        <f t="shared" si="219"/>
        <v xml:space="preserve"> </v>
      </c>
      <c r="W496" s="103"/>
      <c r="X496" s="457" t="str">
        <f t="shared" si="220"/>
        <v xml:space="preserve"> </v>
      </c>
    </row>
    <row r="497" spans="2:24" s="256" customFormat="1" x14ac:dyDescent="0.2">
      <c r="B497" s="390">
        <v>309</v>
      </c>
      <c r="C497" s="377"/>
      <c r="D497" s="413"/>
      <c r="E497" s="413"/>
      <c r="F497" s="413"/>
      <c r="G497" s="379"/>
      <c r="H497" s="379"/>
      <c r="I497" s="379"/>
      <c r="J497" s="379"/>
      <c r="K497" s="346">
        <f t="shared" si="214"/>
        <v>0</v>
      </c>
      <c r="L497" s="503">
        <f t="shared" si="215"/>
        <v>0</v>
      </c>
      <c r="M497" s="376"/>
      <c r="N497" s="364" t="str">
        <f t="shared" si="216"/>
        <v/>
      </c>
      <c r="O497" s="433">
        <f t="shared" si="217"/>
        <v>0</v>
      </c>
      <c r="P497" s="365" t="str">
        <f t="shared" si="221"/>
        <v/>
      </c>
      <c r="Q497" s="274"/>
      <c r="R497" s="456"/>
      <c r="S497" s="103" t="str">
        <f t="shared" si="218"/>
        <v xml:space="preserve"> </v>
      </c>
      <c r="T497" s="103"/>
      <c r="U497" s="103"/>
      <c r="V497" s="103" t="str">
        <f t="shared" si="219"/>
        <v xml:space="preserve"> </v>
      </c>
      <c r="W497" s="103"/>
      <c r="X497" s="457" t="str">
        <f t="shared" si="220"/>
        <v xml:space="preserve"> </v>
      </c>
    </row>
    <row r="498" spans="2:24" s="256" customFormat="1" x14ac:dyDescent="0.25">
      <c r="B498" s="350" t="s">
        <v>38</v>
      </c>
      <c r="C498" s="361" t="s">
        <v>429</v>
      </c>
      <c r="D498" s="381"/>
      <c r="E498" s="382"/>
      <c r="F498" s="383"/>
      <c r="G498" s="384"/>
      <c r="H498" s="384"/>
      <c r="I498" s="384"/>
      <c r="J498" s="385"/>
      <c r="K498" s="364">
        <f>(SUBTOTAL(9,K487:K497))</f>
        <v>0</v>
      </c>
      <c r="L498" s="386"/>
      <c r="M498" s="387"/>
      <c r="N498" s="364">
        <f>(SUBTOTAL(9,N487:N497))</f>
        <v>0</v>
      </c>
      <c r="O498" s="387"/>
      <c r="P498" s="414"/>
      <c r="Q498" s="274"/>
      <c r="R498" s="456"/>
      <c r="S498" s="287">
        <f>(SUBTOTAL(9,S487:S497))</f>
        <v>0</v>
      </c>
      <c r="T498" s="103"/>
      <c r="U498" s="103"/>
      <c r="V498" s="287">
        <f>(SUBTOTAL(9,V487:V497))</f>
        <v>0</v>
      </c>
      <c r="W498" s="103"/>
      <c r="X498" s="460">
        <f>(SUBTOTAL(9,X487:X497))</f>
        <v>0</v>
      </c>
    </row>
    <row r="499" spans="2:24" s="256" customFormat="1" x14ac:dyDescent="0.2">
      <c r="B499" s="362"/>
      <c r="C499" s="361" t="s">
        <v>430</v>
      </c>
      <c r="D499" s="346">
        <f>SUMPRODUCT(I487:I497,J487:J497)</f>
        <v>0</v>
      </c>
      <c r="E499" s="346"/>
      <c r="F499" s="565" t="s">
        <v>103</v>
      </c>
      <c r="G499" s="566"/>
      <c r="H499" s="567"/>
      <c r="I499" s="346">
        <f>SUMPRODUCT(I487:I497,J487:J497)+SUMPRODUCT(I487:I497,J487:J497,L487:L497)+SUMPRODUCT(I487:I497,J487:J497,M487:M497)</f>
        <v>0</v>
      </c>
      <c r="J499" s="346"/>
      <c r="K499" s="415"/>
      <c r="L499" s="282"/>
      <c r="M499" s="288"/>
      <c r="N499" s="288"/>
      <c r="O499" s="288"/>
      <c r="P499" s="416"/>
      <c r="Q499" s="274"/>
      <c r="R499" s="456"/>
      <c r="S499" s="145"/>
      <c r="T499" s="103"/>
      <c r="U499" s="103"/>
      <c r="V499" s="145"/>
      <c r="W499" s="103"/>
      <c r="X499" s="461"/>
    </row>
    <row r="500" spans="2:24" s="256" customFormat="1" x14ac:dyDescent="0.2">
      <c r="B500" s="362"/>
      <c r="C500" s="361" t="s">
        <v>431</v>
      </c>
      <c r="D500" s="346">
        <f>SUMPRODUCT(K487:K497,L487:L497)</f>
        <v>0</v>
      </c>
      <c r="E500" s="346"/>
      <c r="F500" s="290"/>
      <c r="G500" s="291"/>
      <c r="H500" s="291"/>
      <c r="I500" s="291"/>
      <c r="J500" s="291"/>
      <c r="K500" s="288"/>
      <c r="L500" s="282"/>
      <c r="M500" s="288"/>
      <c r="N500" s="417"/>
      <c r="O500" s="288"/>
      <c r="P500" s="416"/>
      <c r="Q500" s="274"/>
      <c r="R500" s="456"/>
      <c r="S500" s="145"/>
      <c r="T500" s="103"/>
      <c r="U500" s="103"/>
      <c r="V500" s="145"/>
      <c r="W500" s="103"/>
      <c r="X500" s="461"/>
    </row>
    <row r="501" spans="2:24" s="256" customFormat="1" x14ac:dyDescent="0.2">
      <c r="B501" s="392"/>
      <c r="C501" s="284"/>
      <c r="D501" s="279"/>
      <c r="E501" s="279"/>
      <c r="F501" s="296"/>
      <c r="G501" s="280"/>
      <c r="H501" s="280"/>
      <c r="I501" s="280"/>
      <c r="J501" s="280"/>
      <c r="K501" s="288"/>
      <c r="L501" s="282"/>
      <c r="M501" s="282"/>
      <c r="N501" s="288"/>
      <c r="O501" s="427"/>
      <c r="P501" s="423"/>
      <c r="Q501" s="274"/>
      <c r="R501" s="456"/>
      <c r="S501" s="145"/>
      <c r="T501" s="103"/>
      <c r="U501" s="103"/>
      <c r="V501" s="145"/>
      <c r="W501" s="103"/>
      <c r="X501" s="461"/>
    </row>
    <row r="502" spans="2:24" s="256" customFormat="1" ht="26.25" x14ac:dyDescent="0.2">
      <c r="B502" s="573" t="s">
        <v>432</v>
      </c>
      <c r="C502" s="574"/>
      <c r="D502" s="574"/>
      <c r="E502" s="574"/>
      <c r="F502" s="574"/>
      <c r="G502" s="574"/>
      <c r="H502" s="574"/>
      <c r="I502" s="574"/>
      <c r="J502" s="574"/>
      <c r="K502" s="574"/>
      <c r="L502" s="574"/>
      <c r="M502" s="574"/>
      <c r="N502" s="574"/>
      <c r="O502" s="574"/>
      <c r="P502" s="575"/>
      <c r="Q502" s="274"/>
      <c r="R502" s="456"/>
      <c r="S502" s="103"/>
      <c r="T502" s="103"/>
      <c r="U502" s="103"/>
      <c r="V502" s="103"/>
      <c r="W502" s="103"/>
      <c r="X502" s="457"/>
    </row>
    <row r="503" spans="2:24" s="256" customFormat="1" x14ac:dyDescent="0.2">
      <c r="B503" s="390">
        <v>310</v>
      </c>
      <c r="C503" s="324" t="s">
        <v>433</v>
      </c>
      <c r="D503" s="376">
        <v>0</v>
      </c>
      <c r="E503" s="376">
        <v>0</v>
      </c>
      <c r="F503" s="376">
        <v>0</v>
      </c>
      <c r="G503" s="376">
        <v>0</v>
      </c>
      <c r="H503" s="376">
        <v>0</v>
      </c>
      <c r="I503" s="376">
        <v>0</v>
      </c>
      <c r="J503" s="376">
        <v>0</v>
      </c>
      <c r="K503" s="346">
        <f t="shared" ref="K503:K511" si="222">(D503*F503*G503)+(I503*J503)</f>
        <v>0</v>
      </c>
      <c r="L503" s="503">
        <f t="shared" ref="L503:L511" si="223">$L$24</f>
        <v>0</v>
      </c>
      <c r="M503" s="376"/>
      <c r="N503" s="364" t="str">
        <f t="shared" ref="N503:N511" si="224">IF($K503&lt;=0,"",$K503+($K503*$L503)+($K503*$M503))</f>
        <v/>
      </c>
      <c r="O503" s="433">
        <f t="shared" ref="O503:O511" si="225">G503*(1+M503+L503)</f>
        <v>0</v>
      </c>
      <c r="P503" s="365" t="str">
        <f>IF($O503&lt;=0,"",$O503*$P$2)</f>
        <v/>
      </c>
      <c r="Q503" s="274"/>
      <c r="R503" s="456"/>
      <c r="S503" s="103" t="str">
        <f t="shared" ref="S503:S511" si="226">IF(R503="x",K503," ")</f>
        <v xml:space="preserve"> </v>
      </c>
      <c r="T503" s="103"/>
      <c r="U503" s="103"/>
      <c r="V503" s="103" t="str">
        <f t="shared" ref="V503:V511" si="227">IF(U503="x",N503," ")</f>
        <v xml:space="preserve"> </v>
      </c>
      <c r="W503" s="103"/>
      <c r="X503" s="457" t="str">
        <f t="shared" ref="X503:X511" si="228">IF(W503="x",P503," ")</f>
        <v xml:space="preserve"> </v>
      </c>
    </row>
    <row r="504" spans="2:24" s="256" customFormat="1" x14ac:dyDescent="0.2">
      <c r="B504" s="390">
        <v>311</v>
      </c>
      <c r="C504" s="316" t="s">
        <v>434</v>
      </c>
      <c r="D504" s="376"/>
      <c r="E504" s="376"/>
      <c r="F504" s="376"/>
      <c r="G504" s="376"/>
      <c r="H504" s="376"/>
      <c r="I504" s="376">
        <v>0</v>
      </c>
      <c r="J504" s="376">
        <v>0</v>
      </c>
      <c r="K504" s="346">
        <f t="shared" si="222"/>
        <v>0</v>
      </c>
      <c r="L504" s="503">
        <f t="shared" si="223"/>
        <v>0</v>
      </c>
      <c r="M504" s="376"/>
      <c r="N504" s="364" t="str">
        <f t="shared" si="224"/>
        <v/>
      </c>
      <c r="O504" s="433">
        <f t="shared" si="225"/>
        <v>0</v>
      </c>
      <c r="P504" s="365" t="str">
        <f t="shared" ref="P504:P511" si="229">IF($O504&lt;=0,"",$O504*$P$2)</f>
        <v/>
      </c>
      <c r="Q504" s="274"/>
      <c r="R504" s="456"/>
      <c r="S504" s="103" t="str">
        <f t="shared" si="226"/>
        <v xml:space="preserve"> </v>
      </c>
      <c r="T504" s="103"/>
      <c r="U504" s="103"/>
      <c r="V504" s="103" t="str">
        <f t="shared" si="227"/>
        <v xml:space="preserve"> </v>
      </c>
      <c r="W504" s="103"/>
      <c r="X504" s="457" t="str">
        <f t="shared" si="228"/>
        <v xml:space="preserve"> </v>
      </c>
    </row>
    <row r="505" spans="2:24" s="256" customFormat="1" x14ac:dyDescent="0.2">
      <c r="B505" s="390">
        <v>312</v>
      </c>
      <c r="C505" s="324" t="s">
        <v>435</v>
      </c>
      <c r="D505" s="506"/>
      <c r="E505" s="506"/>
      <c r="F505" s="506"/>
      <c r="G505" s="507"/>
      <c r="H505" s="376"/>
      <c r="I505" s="376">
        <v>0</v>
      </c>
      <c r="J505" s="376">
        <v>0</v>
      </c>
      <c r="K505" s="346">
        <f t="shared" si="222"/>
        <v>0</v>
      </c>
      <c r="L505" s="503"/>
      <c r="M505" s="376"/>
      <c r="N505" s="364" t="str">
        <f t="shared" si="224"/>
        <v/>
      </c>
      <c r="O505" s="433">
        <f t="shared" si="225"/>
        <v>0</v>
      </c>
      <c r="P505" s="365" t="str">
        <f t="shared" si="229"/>
        <v/>
      </c>
      <c r="Q505" s="274"/>
      <c r="R505" s="456"/>
      <c r="S505" s="103" t="str">
        <f t="shared" si="226"/>
        <v xml:space="preserve"> </v>
      </c>
      <c r="T505" s="103"/>
      <c r="U505" s="103"/>
      <c r="V505" s="103" t="str">
        <f t="shared" si="227"/>
        <v xml:space="preserve"> </v>
      </c>
      <c r="W505" s="103"/>
      <c r="X505" s="457" t="str">
        <f t="shared" si="228"/>
        <v xml:space="preserve"> </v>
      </c>
    </row>
    <row r="506" spans="2:24" s="256" customFormat="1" x14ac:dyDescent="0.2">
      <c r="B506" s="390">
        <v>313</v>
      </c>
      <c r="C506" s="324" t="s">
        <v>436</v>
      </c>
      <c r="D506" s="376"/>
      <c r="E506" s="376"/>
      <c r="F506" s="376"/>
      <c r="G506" s="376"/>
      <c r="H506" s="376"/>
      <c r="I506" s="376">
        <v>0</v>
      </c>
      <c r="J506" s="376">
        <v>0</v>
      </c>
      <c r="K506" s="346">
        <f t="shared" si="222"/>
        <v>0</v>
      </c>
      <c r="L506" s="503">
        <f t="shared" si="223"/>
        <v>0</v>
      </c>
      <c r="M506" s="376"/>
      <c r="N506" s="364" t="str">
        <f t="shared" si="224"/>
        <v/>
      </c>
      <c r="O506" s="433">
        <f t="shared" si="225"/>
        <v>0</v>
      </c>
      <c r="P506" s="365" t="str">
        <f t="shared" si="229"/>
        <v/>
      </c>
      <c r="Q506" s="274"/>
      <c r="R506" s="456"/>
      <c r="S506" s="103" t="str">
        <f t="shared" si="226"/>
        <v xml:space="preserve"> </v>
      </c>
      <c r="T506" s="103"/>
      <c r="U506" s="103"/>
      <c r="V506" s="103" t="str">
        <f t="shared" si="227"/>
        <v xml:space="preserve"> </v>
      </c>
      <c r="W506" s="103"/>
      <c r="X506" s="457" t="str">
        <f t="shared" si="228"/>
        <v xml:space="preserve"> </v>
      </c>
    </row>
    <row r="507" spans="2:24" s="256" customFormat="1" x14ac:dyDescent="0.2">
      <c r="B507" s="390">
        <v>314</v>
      </c>
      <c r="C507" s="324" t="s">
        <v>437</v>
      </c>
      <c r="D507" s="376"/>
      <c r="E507" s="376"/>
      <c r="F507" s="376"/>
      <c r="G507" s="376"/>
      <c r="H507" s="376"/>
      <c r="I507" s="376">
        <v>0</v>
      </c>
      <c r="J507" s="376">
        <v>0</v>
      </c>
      <c r="K507" s="346">
        <f t="shared" si="222"/>
        <v>0</v>
      </c>
      <c r="L507" s="503">
        <f t="shared" si="223"/>
        <v>0</v>
      </c>
      <c r="M507" s="376"/>
      <c r="N507" s="364" t="str">
        <f t="shared" si="224"/>
        <v/>
      </c>
      <c r="O507" s="433">
        <f t="shared" si="225"/>
        <v>0</v>
      </c>
      <c r="P507" s="365" t="str">
        <f t="shared" si="229"/>
        <v/>
      </c>
      <c r="Q507" s="274"/>
      <c r="R507" s="456"/>
      <c r="S507" s="103" t="str">
        <f t="shared" si="226"/>
        <v xml:space="preserve"> </v>
      </c>
      <c r="T507" s="103"/>
      <c r="U507" s="103"/>
      <c r="V507" s="103" t="str">
        <f t="shared" si="227"/>
        <v xml:space="preserve"> </v>
      </c>
      <c r="W507" s="103"/>
      <c r="X507" s="457" t="str">
        <f t="shared" si="228"/>
        <v xml:space="preserve"> </v>
      </c>
    </row>
    <row r="508" spans="2:24" s="256" customFormat="1" x14ac:dyDescent="0.2">
      <c r="B508" s="390">
        <v>315</v>
      </c>
      <c r="C508" s="324" t="s">
        <v>438</v>
      </c>
      <c r="D508" s="376">
        <v>0</v>
      </c>
      <c r="E508" s="376">
        <v>0</v>
      </c>
      <c r="F508" s="376">
        <v>0</v>
      </c>
      <c r="G508" s="376">
        <v>0</v>
      </c>
      <c r="H508" s="376">
        <v>0</v>
      </c>
      <c r="I508" s="376">
        <v>0</v>
      </c>
      <c r="J508" s="376">
        <v>0</v>
      </c>
      <c r="K508" s="346">
        <f t="shared" si="222"/>
        <v>0</v>
      </c>
      <c r="L508" s="503">
        <f t="shared" si="223"/>
        <v>0</v>
      </c>
      <c r="M508" s="376"/>
      <c r="N508" s="364" t="str">
        <f t="shared" si="224"/>
        <v/>
      </c>
      <c r="O508" s="433">
        <f t="shared" si="225"/>
        <v>0</v>
      </c>
      <c r="P508" s="365" t="str">
        <f t="shared" si="229"/>
        <v/>
      </c>
      <c r="Q508" s="274"/>
      <c r="R508" s="456"/>
      <c r="S508" s="103" t="str">
        <f t="shared" si="226"/>
        <v xml:space="preserve"> </v>
      </c>
      <c r="T508" s="103"/>
      <c r="U508" s="103"/>
      <c r="V508" s="103" t="str">
        <f t="shared" si="227"/>
        <v xml:space="preserve"> </v>
      </c>
      <c r="W508" s="103"/>
      <c r="X508" s="457" t="str">
        <f t="shared" si="228"/>
        <v xml:space="preserve"> </v>
      </c>
    </row>
    <row r="509" spans="2:24" s="256" customFormat="1" x14ac:dyDescent="0.2">
      <c r="B509" s="390">
        <v>316</v>
      </c>
      <c r="C509" s="363"/>
      <c r="D509" s="376">
        <v>0</v>
      </c>
      <c r="E509" s="376">
        <v>0</v>
      </c>
      <c r="F509" s="376">
        <v>0</v>
      </c>
      <c r="G509" s="376">
        <v>0</v>
      </c>
      <c r="H509" s="376">
        <v>0</v>
      </c>
      <c r="I509" s="376">
        <v>0</v>
      </c>
      <c r="J509" s="376">
        <v>0</v>
      </c>
      <c r="K509" s="346">
        <f t="shared" si="222"/>
        <v>0</v>
      </c>
      <c r="L509" s="503">
        <f t="shared" si="223"/>
        <v>0</v>
      </c>
      <c r="M509" s="376"/>
      <c r="N509" s="364" t="str">
        <f t="shared" si="224"/>
        <v/>
      </c>
      <c r="O509" s="433">
        <f t="shared" si="225"/>
        <v>0</v>
      </c>
      <c r="P509" s="365" t="str">
        <f t="shared" si="229"/>
        <v/>
      </c>
      <c r="Q509" s="274"/>
      <c r="R509" s="456"/>
      <c r="S509" s="103" t="str">
        <f t="shared" si="226"/>
        <v xml:space="preserve"> </v>
      </c>
      <c r="T509" s="103"/>
      <c r="U509" s="103"/>
      <c r="V509" s="103" t="str">
        <f t="shared" si="227"/>
        <v xml:space="preserve"> </v>
      </c>
      <c r="W509" s="103"/>
      <c r="X509" s="457" t="str">
        <f t="shared" si="228"/>
        <v xml:space="preserve"> </v>
      </c>
    </row>
    <row r="510" spans="2:24" s="256" customFormat="1" x14ac:dyDescent="0.2">
      <c r="B510" s="390">
        <v>317</v>
      </c>
      <c r="C510" s="363"/>
      <c r="D510" s="376">
        <v>0</v>
      </c>
      <c r="E510" s="376">
        <v>0</v>
      </c>
      <c r="F510" s="376">
        <v>0</v>
      </c>
      <c r="G510" s="376">
        <v>0</v>
      </c>
      <c r="H510" s="376">
        <v>0</v>
      </c>
      <c r="I510" s="376">
        <v>0</v>
      </c>
      <c r="J510" s="376">
        <v>0</v>
      </c>
      <c r="K510" s="346">
        <f t="shared" si="222"/>
        <v>0</v>
      </c>
      <c r="L510" s="503">
        <f t="shared" si="223"/>
        <v>0</v>
      </c>
      <c r="M510" s="376"/>
      <c r="N510" s="364" t="str">
        <f t="shared" si="224"/>
        <v/>
      </c>
      <c r="O510" s="433">
        <f t="shared" si="225"/>
        <v>0</v>
      </c>
      <c r="P510" s="365" t="str">
        <f t="shared" si="229"/>
        <v/>
      </c>
      <c r="Q510" s="274"/>
      <c r="R510" s="456"/>
      <c r="S510" s="103" t="str">
        <f t="shared" si="226"/>
        <v xml:space="preserve"> </v>
      </c>
      <c r="T510" s="103"/>
      <c r="U510" s="103"/>
      <c r="V510" s="103" t="str">
        <f t="shared" si="227"/>
        <v xml:space="preserve"> </v>
      </c>
      <c r="W510" s="103"/>
      <c r="X510" s="457" t="str">
        <f t="shared" si="228"/>
        <v xml:space="preserve"> </v>
      </c>
    </row>
    <row r="511" spans="2:24" s="256" customFormat="1" x14ac:dyDescent="0.2">
      <c r="B511" s="390">
        <v>318</v>
      </c>
      <c r="C511" s="363"/>
      <c r="D511" s="376">
        <v>0</v>
      </c>
      <c r="E511" s="376">
        <v>0</v>
      </c>
      <c r="F511" s="376">
        <v>0</v>
      </c>
      <c r="G511" s="376">
        <v>0</v>
      </c>
      <c r="H511" s="376">
        <v>0</v>
      </c>
      <c r="I511" s="376">
        <v>0</v>
      </c>
      <c r="J511" s="376">
        <v>0</v>
      </c>
      <c r="K511" s="346">
        <f t="shared" si="222"/>
        <v>0</v>
      </c>
      <c r="L511" s="503">
        <f t="shared" si="223"/>
        <v>0</v>
      </c>
      <c r="M511" s="376"/>
      <c r="N511" s="364" t="str">
        <f t="shared" si="224"/>
        <v/>
      </c>
      <c r="O511" s="433">
        <f t="shared" si="225"/>
        <v>0</v>
      </c>
      <c r="P511" s="365" t="str">
        <f t="shared" si="229"/>
        <v/>
      </c>
      <c r="Q511" s="274"/>
      <c r="R511" s="456"/>
      <c r="S511" s="103" t="str">
        <f t="shared" si="226"/>
        <v xml:space="preserve"> </v>
      </c>
      <c r="T511" s="103"/>
      <c r="U511" s="103"/>
      <c r="V511" s="103" t="str">
        <f t="shared" si="227"/>
        <v xml:space="preserve"> </v>
      </c>
      <c r="W511" s="103"/>
      <c r="X511" s="457" t="str">
        <f t="shared" si="228"/>
        <v xml:space="preserve"> </v>
      </c>
    </row>
    <row r="512" spans="2:24" s="256" customFormat="1" x14ac:dyDescent="0.25">
      <c r="B512" s="350" t="s">
        <v>39</v>
      </c>
      <c r="C512" s="361" t="s">
        <v>439</v>
      </c>
      <c r="D512" s="381"/>
      <c r="E512" s="382"/>
      <c r="F512" s="383"/>
      <c r="G512" s="384"/>
      <c r="H512" s="384"/>
      <c r="I512" s="384"/>
      <c r="J512" s="385"/>
      <c r="K512" s="364">
        <f>(SUBTOTAL(9,K503:K511))</f>
        <v>0</v>
      </c>
      <c r="L512" s="386"/>
      <c r="M512" s="387"/>
      <c r="N512" s="364">
        <f>(SUBTOTAL(9,N503:N511))</f>
        <v>0</v>
      </c>
      <c r="O512" s="387"/>
      <c r="P512" s="414"/>
      <c r="Q512" s="274"/>
      <c r="R512" s="456"/>
      <c r="S512" s="287"/>
      <c r="T512" s="103"/>
      <c r="U512" s="103"/>
      <c r="V512" s="287"/>
      <c r="W512" s="103"/>
      <c r="X512" s="460"/>
    </row>
    <row r="513" spans="2:24" s="256" customFormat="1" x14ac:dyDescent="0.2">
      <c r="B513" s="362"/>
      <c r="C513" s="361" t="s">
        <v>440</v>
      </c>
      <c r="D513" s="346">
        <f>SUMPRODUCT(I503:I511,J503:J511)</f>
        <v>0</v>
      </c>
      <c r="E513" s="346"/>
      <c r="F513" s="565" t="s">
        <v>103</v>
      </c>
      <c r="G513" s="566"/>
      <c r="H513" s="567"/>
      <c r="I513" s="346">
        <f>SUMPRODUCT(I503:I511,J503:J511)+SUMPRODUCT(I503:I511,J503:J511,L503:L511)+SUMPRODUCT(I503:I511,J503:J511,M503:M511)</f>
        <v>0</v>
      </c>
      <c r="J513" s="346"/>
      <c r="K513" s="415"/>
      <c r="L513" s="282"/>
      <c r="M513" s="288"/>
      <c r="N513" s="288"/>
      <c r="O513" s="288"/>
      <c r="P513" s="416"/>
      <c r="Q513" s="274"/>
      <c r="R513" s="456"/>
      <c r="S513" s="306"/>
      <c r="T513" s="103"/>
      <c r="U513" s="103"/>
      <c r="V513" s="306"/>
      <c r="W513" s="103"/>
      <c r="X513" s="468"/>
    </row>
    <row r="514" spans="2:24" s="256" customFormat="1" x14ac:dyDescent="0.2">
      <c r="B514" s="362"/>
      <c r="C514" s="361" t="s">
        <v>441</v>
      </c>
      <c r="D514" s="346">
        <f>SUMPRODUCT(K503:K511,L503:L511)</f>
        <v>0</v>
      </c>
      <c r="E514" s="346"/>
      <c r="F514" s="290"/>
      <c r="G514" s="291"/>
      <c r="H514" s="291"/>
      <c r="I514" s="291"/>
      <c r="J514" s="291"/>
      <c r="K514" s="288"/>
      <c r="L514" s="282"/>
      <c r="M514" s="288"/>
      <c r="N514" s="417"/>
      <c r="O514" s="288"/>
      <c r="P514" s="416"/>
      <c r="Q514" s="274"/>
      <c r="R514" s="456"/>
      <c r="S514" s="306"/>
      <c r="T514" s="103"/>
      <c r="U514" s="103"/>
      <c r="V514" s="306"/>
      <c r="W514" s="103"/>
      <c r="X514" s="468"/>
    </row>
    <row r="515" spans="2:24" s="256" customFormat="1" x14ac:dyDescent="0.2">
      <c r="B515" s="392"/>
      <c r="C515" s="132"/>
      <c r="D515" s="279"/>
      <c r="E515" s="279"/>
      <c r="F515" s="296"/>
      <c r="G515" s="280"/>
      <c r="H515" s="280"/>
      <c r="I515" s="280"/>
      <c r="J515" s="280"/>
      <c r="K515" s="288"/>
      <c r="L515" s="282"/>
      <c r="M515" s="282"/>
      <c r="N515" s="288"/>
      <c r="O515" s="427"/>
      <c r="P515" s="423"/>
      <c r="Q515" s="274"/>
      <c r="R515" s="456"/>
      <c r="S515" s="306"/>
      <c r="T515" s="103"/>
      <c r="U515" s="103"/>
      <c r="V515" s="306"/>
      <c r="W515" s="103"/>
      <c r="X515" s="468"/>
    </row>
    <row r="516" spans="2:24" s="256" customFormat="1" ht="26.25" x14ac:dyDescent="0.2">
      <c r="B516" s="573" t="s">
        <v>442</v>
      </c>
      <c r="C516" s="574"/>
      <c r="D516" s="574"/>
      <c r="E516" s="574"/>
      <c r="F516" s="574"/>
      <c r="G516" s="574"/>
      <c r="H516" s="574"/>
      <c r="I516" s="574"/>
      <c r="J516" s="574"/>
      <c r="K516" s="574"/>
      <c r="L516" s="574"/>
      <c r="M516" s="574"/>
      <c r="N516" s="574"/>
      <c r="O516" s="574"/>
      <c r="P516" s="575"/>
      <c r="Q516" s="274"/>
      <c r="R516" s="456"/>
      <c r="S516" s="103"/>
      <c r="T516" s="103"/>
      <c r="U516" s="103"/>
      <c r="V516" s="103"/>
      <c r="W516" s="103"/>
      <c r="X516" s="457"/>
    </row>
    <row r="517" spans="2:24" s="256" customFormat="1" x14ac:dyDescent="0.2">
      <c r="B517" s="390">
        <v>319</v>
      </c>
      <c r="C517" s="324" t="s">
        <v>751</v>
      </c>
      <c r="D517" s="376">
        <v>0</v>
      </c>
      <c r="E517" s="376">
        <v>0</v>
      </c>
      <c r="F517" s="376">
        <v>0</v>
      </c>
      <c r="G517" s="376">
        <v>0</v>
      </c>
      <c r="H517" s="376">
        <v>0</v>
      </c>
      <c r="I517" s="376">
        <v>0</v>
      </c>
      <c r="J517" s="376">
        <v>0</v>
      </c>
      <c r="K517" s="346">
        <f t="shared" ref="K517:K528" si="230">(D517*F517*G517)+(I517*J517)</f>
        <v>0</v>
      </c>
      <c r="L517" s="503">
        <f t="shared" ref="L517:L528" si="231">$L$24</f>
        <v>0</v>
      </c>
      <c r="M517" s="376"/>
      <c r="N517" s="364" t="str">
        <f t="shared" ref="N517:N528" si="232">IF($K517&lt;=0,"",$K517+($K517*$L517)+($K517*$M517))</f>
        <v/>
      </c>
      <c r="O517" s="433">
        <f t="shared" ref="O517:O528" si="233">G517*(1+M517+L517)</f>
        <v>0</v>
      </c>
      <c r="P517" s="365" t="str">
        <f>IF($O517&lt;=0,"",$O517*$P$2)</f>
        <v/>
      </c>
      <c r="Q517" s="274"/>
      <c r="R517" s="456"/>
      <c r="S517" s="103" t="str">
        <f t="shared" ref="S517:S528" si="234">IF(R517="x",K517," ")</f>
        <v xml:space="preserve"> </v>
      </c>
      <c r="T517" s="103"/>
      <c r="U517" s="103"/>
      <c r="V517" s="103" t="str">
        <f t="shared" ref="V517:V528" si="235">IF(U517="x",N517," ")</f>
        <v xml:space="preserve"> </v>
      </c>
      <c r="W517" s="103"/>
      <c r="X517" s="457" t="str">
        <f t="shared" ref="X517:X528" si="236">IF(W517="x",P517," ")</f>
        <v xml:space="preserve"> </v>
      </c>
    </row>
    <row r="518" spans="2:24" s="256" customFormat="1" x14ac:dyDescent="0.2">
      <c r="B518" s="390">
        <v>320</v>
      </c>
      <c r="C518" s="324" t="s">
        <v>443</v>
      </c>
      <c r="D518" s="376"/>
      <c r="E518" s="376"/>
      <c r="F518" s="376"/>
      <c r="G518" s="376"/>
      <c r="H518" s="376"/>
      <c r="I518" s="376">
        <v>0</v>
      </c>
      <c r="J518" s="376">
        <v>0</v>
      </c>
      <c r="K518" s="346">
        <f t="shared" si="230"/>
        <v>0</v>
      </c>
      <c r="L518" s="503">
        <f t="shared" si="231"/>
        <v>0</v>
      </c>
      <c r="M518" s="376"/>
      <c r="N518" s="364" t="str">
        <f t="shared" si="232"/>
        <v/>
      </c>
      <c r="O518" s="433">
        <f t="shared" si="233"/>
        <v>0</v>
      </c>
      <c r="P518" s="365" t="str">
        <f t="shared" ref="P518:P528" si="237">IF($O518&lt;=0,"",$O518*$P$2)</f>
        <v/>
      </c>
      <c r="Q518" s="274"/>
      <c r="R518" s="456"/>
      <c r="S518" s="103" t="str">
        <f t="shared" si="234"/>
        <v xml:space="preserve"> </v>
      </c>
      <c r="T518" s="103"/>
      <c r="U518" s="103"/>
      <c r="V518" s="103" t="str">
        <f t="shared" si="235"/>
        <v xml:space="preserve"> </v>
      </c>
      <c r="W518" s="103"/>
      <c r="X518" s="457" t="str">
        <f t="shared" si="236"/>
        <v xml:space="preserve"> </v>
      </c>
    </row>
    <row r="519" spans="2:24" s="256" customFormat="1" x14ac:dyDescent="0.2">
      <c r="B519" s="390">
        <v>321</v>
      </c>
      <c r="C519" s="324" t="s">
        <v>444</v>
      </c>
      <c r="D519" s="376">
        <v>0</v>
      </c>
      <c r="E519" s="376">
        <v>0</v>
      </c>
      <c r="F519" s="376">
        <v>0</v>
      </c>
      <c r="G519" s="376">
        <v>0</v>
      </c>
      <c r="H519" s="376">
        <v>0</v>
      </c>
      <c r="I519" s="376">
        <v>0</v>
      </c>
      <c r="J519" s="376">
        <v>0</v>
      </c>
      <c r="K519" s="346">
        <f t="shared" si="230"/>
        <v>0</v>
      </c>
      <c r="L519" s="503">
        <f t="shared" si="231"/>
        <v>0</v>
      </c>
      <c r="M519" s="376"/>
      <c r="N519" s="364" t="str">
        <f t="shared" si="232"/>
        <v/>
      </c>
      <c r="O519" s="433">
        <f t="shared" si="233"/>
        <v>0</v>
      </c>
      <c r="P519" s="365" t="str">
        <f t="shared" si="237"/>
        <v/>
      </c>
      <c r="Q519" s="274"/>
      <c r="R519" s="456"/>
      <c r="S519" s="103" t="str">
        <f t="shared" si="234"/>
        <v xml:space="preserve"> </v>
      </c>
      <c r="T519" s="103"/>
      <c r="U519" s="103"/>
      <c r="V519" s="103" t="str">
        <f t="shared" si="235"/>
        <v xml:space="preserve"> </v>
      </c>
      <c r="W519" s="103"/>
      <c r="X519" s="457" t="str">
        <f t="shared" si="236"/>
        <v xml:space="preserve"> </v>
      </c>
    </row>
    <row r="520" spans="2:24" s="256" customFormat="1" x14ac:dyDescent="0.2">
      <c r="B520" s="390">
        <v>322</v>
      </c>
      <c r="C520" s="324" t="s">
        <v>445</v>
      </c>
      <c r="D520" s="376">
        <v>0</v>
      </c>
      <c r="E520" s="376">
        <v>0</v>
      </c>
      <c r="F520" s="376">
        <v>0</v>
      </c>
      <c r="G520" s="376">
        <v>0</v>
      </c>
      <c r="H520" s="376">
        <v>0</v>
      </c>
      <c r="I520" s="376">
        <v>0</v>
      </c>
      <c r="J520" s="376">
        <v>0</v>
      </c>
      <c r="K520" s="346">
        <f t="shared" si="230"/>
        <v>0</v>
      </c>
      <c r="L520" s="503">
        <f t="shared" si="231"/>
        <v>0</v>
      </c>
      <c r="M520" s="376"/>
      <c r="N520" s="364" t="str">
        <f t="shared" si="232"/>
        <v/>
      </c>
      <c r="O520" s="433">
        <f t="shared" si="233"/>
        <v>0</v>
      </c>
      <c r="P520" s="365" t="str">
        <f t="shared" si="237"/>
        <v/>
      </c>
      <c r="Q520" s="274"/>
      <c r="R520" s="456"/>
      <c r="S520" s="103" t="str">
        <f t="shared" si="234"/>
        <v xml:space="preserve"> </v>
      </c>
      <c r="T520" s="103"/>
      <c r="U520" s="103"/>
      <c r="V520" s="103" t="str">
        <f t="shared" si="235"/>
        <v xml:space="preserve"> </v>
      </c>
      <c r="W520" s="103"/>
      <c r="X520" s="457" t="str">
        <f t="shared" si="236"/>
        <v xml:space="preserve"> </v>
      </c>
    </row>
    <row r="521" spans="2:24" s="256" customFormat="1" x14ac:dyDescent="0.2">
      <c r="B521" s="390">
        <v>323</v>
      </c>
      <c r="C521" s="324" t="s">
        <v>446</v>
      </c>
      <c r="D521" s="376">
        <v>0</v>
      </c>
      <c r="E521" s="376">
        <v>0</v>
      </c>
      <c r="F521" s="376">
        <v>0</v>
      </c>
      <c r="G521" s="376">
        <v>0</v>
      </c>
      <c r="H521" s="376">
        <v>0</v>
      </c>
      <c r="I521" s="376">
        <v>0</v>
      </c>
      <c r="J521" s="376">
        <v>0</v>
      </c>
      <c r="K521" s="346">
        <f t="shared" si="230"/>
        <v>0</v>
      </c>
      <c r="L521" s="503">
        <f t="shared" si="231"/>
        <v>0</v>
      </c>
      <c r="M521" s="376"/>
      <c r="N521" s="364" t="str">
        <f t="shared" si="232"/>
        <v/>
      </c>
      <c r="O521" s="433">
        <f t="shared" si="233"/>
        <v>0</v>
      </c>
      <c r="P521" s="365" t="str">
        <f t="shared" si="237"/>
        <v/>
      </c>
      <c r="Q521" s="274"/>
      <c r="R521" s="456"/>
      <c r="S521" s="103" t="str">
        <f t="shared" si="234"/>
        <v xml:space="preserve"> </v>
      </c>
      <c r="T521" s="103"/>
      <c r="U521" s="103"/>
      <c r="V521" s="103" t="str">
        <f t="shared" si="235"/>
        <v xml:space="preserve"> </v>
      </c>
      <c r="W521" s="103"/>
      <c r="X521" s="457" t="str">
        <f t="shared" si="236"/>
        <v xml:space="preserve"> </v>
      </c>
    </row>
    <row r="522" spans="2:24" s="256" customFormat="1" x14ac:dyDescent="0.2">
      <c r="B522" s="390">
        <v>324</v>
      </c>
      <c r="C522" s="324" t="s">
        <v>447</v>
      </c>
      <c r="D522" s="376">
        <v>0</v>
      </c>
      <c r="E522" s="376">
        <v>0</v>
      </c>
      <c r="F522" s="376">
        <v>0</v>
      </c>
      <c r="G522" s="376">
        <v>0</v>
      </c>
      <c r="H522" s="376">
        <v>0</v>
      </c>
      <c r="I522" s="376">
        <v>0</v>
      </c>
      <c r="J522" s="376">
        <v>0</v>
      </c>
      <c r="K522" s="346">
        <f t="shared" si="230"/>
        <v>0</v>
      </c>
      <c r="L522" s="503">
        <f t="shared" si="231"/>
        <v>0</v>
      </c>
      <c r="M522" s="376"/>
      <c r="N522" s="364" t="str">
        <f t="shared" si="232"/>
        <v/>
      </c>
      <c r="O522" s="433">
        <f t="shared" si="233"/>
        <v>0</v>
      </c>
      <c r="P522" s="365" t="str">
        <f t="shared" si="237"/>
        <v/>
      </c>
      <c r="Q522" s="274"/>
      <c r="R522" s="456"/>
      <c r="S522" s="103" t="str">
        <f t="shared" si="234"/>
        <v xml:space="preserve"> </v>
      </c>
      <c r="T522" s="103"/>
      <c r="U522" s="103"/>
      <c r="V522" s="103" t="str">
        <f t="shared" si="235"/>
        <v xml:space="preserve"> </v>
      </c>
      <c r="W522" s="103"/>
      <c r="X522" s="457" t="str">
        <f t="shared" si="236"/>
        <v xml:space="preserve"> </v>
      </c>
    </row>
    <row r="523" spans="2:24" s="256" customFormat="1" x14ac:dyDescent="0.2">
      <c r="B523" s="390">
        <v>325</v>
      </c>
      <c r="C523" s="324" t="s">
        <v>448</v>
      </c>
      <c r="D523" s="376">
        <v>0</v>
      </c>
      <c r="E523" s="376">
        <v>0</v>
      </c>
      <c r="F523" s="376">
        <v>0</v>
      </c>
      <c r="G523" s="376">
        <v>0</v>
      </c>
      <c r="H523" s="376">
        <v>0</v>
      </c>
      <c r="I523" s="376">
        <v>0</v>
      </c>
      <c r="J523" s="376">
        <v>0</v>
      </c>
      <c r="K523" s="346">
        <f t="shared" si="230"/>
        <v>0</v>
      </c>
      <c r="L523" s="503">
        <f t="shared" si="231"/>
        <v>0</v>
      </c>
      <c r="M523" s="376"/>
      <c r="N523" s="364" t="str">
        <f t="shared" si="232"/>
        <v/>
      </c>
      <c r="O523" s="433">
        <f t="shared" si="233"/>
        <v>0</v>
      </c>
      <c r="P523" s="365" t="str">
        <f t="shared" si="237"/>
        <v/>
      </c>
      <c r="Q523" s="274"/>
      <c r="R523" s="456"/>
      <c r="S523" s="103" t="str">
        <f t="shared" si="234"/>
        <v xml:space="preserve"> </v>
      </c>
      <c r="T523" s="103"/>
      <c r="U523" s="103"/>
      <c r="V523" s="103" t="str">
        <f t="shared" si="235"/>
        <v xml:space="preserve"> </v>
      </c>
      <c r="W523" s="103"/>
      <c r="X523" s="457" t="str">
        <f t="shared" si="236"/>
        <v xml:space="preserve"> </v>
      </c>
    </row>
    <row r="524" spans="2:24" s="256" customFormat="1" x14ac:dyDescent="0.2">
      <c r="B524" s="390">
        <v>326</v>
      </c>
      <c r="C524" s="324" t="s">
        <v>449</v>
      </c>
      <c r="D524" s="376">
        <v>0</v>
      </c>
      <c r="E524" s="376">
        <v>0</v>
      </c>
      <c r="F524" s="376">
        <v>0</v>
      </c>
      <c r="G524" s="376">
        <v>0</v>
      </c>
      <c r="H524" s="376">
        <v>0</v>
      </c>
      <c r="I524" s="376">
        <v>0</v>
      </c>
      <c r="J524" s="376">
        <v>0</v>
      </c>
      <c r="K524" s="346">
        <f t="shared" si="230"/>
        <v>0</v>
      </c>
      <c r="L524" s="503">
        <f t="shared" si="231"/>
        <v>0</v>
      </c>
      <c r="M524" s="376"/>
      <c r="N524" s="364" t="str">
        <f t="shared" si="232"/>
        <v/>
      </c>
      <c r="O524" s="433">
        <f t="shared" si="233"/>
        <v>0</v>
      </c>
      <c r="P524" s="365" t="str">
        <f t="shared" si="237"/>
        <v/>
      </c>
      <c r="Q524" s="274"/>
      <c r="R524" s="456"/>
      <c r="S524" s="103" t="str">
        <f t="shared" si="234"/>
        <v xml:space="preserve"> </v>
      </c>
      <c r="T524" s="103"/>
      <c r="U524" s="103"/>
      <c r="V524" s="103" t="str">
        <f t="shared" si="235"/>
        <v xml:space="preserve"> </v>
      </c>
      <c r="W524" s="103"/>
      <c r="X524" s="457" t="str">
        <f t="shared" si="236"/>
        <v xml:space="preserve"> </v>
      </c>
    </row>
    <row r="525" spans="2:24" s="256" customFormat="1" x14ac:dyDescent="0.2">
      <c r="B525" s="390">
        <v>327</v>
      </c>
      <c r="C525" s="324" t="s">
        <v>450</v>
      </c>
      <c r="D525" s="376">
        <v>0</v>
      </c>
      <c r="E525" s="376">
        <v>0</v>
      </c>
      <c r="F525" s="376">
        <v>0</v>
      </c>
      <c r="G525" s="376">
        <v>0</v>
      </c>
      <c r="H525" s="376">
        <v>0</v>
      </c>
      <c r="I525" s="376">
        <v>0</v>
      </c>
      <c r="J525" s="376">
        <v>0</v>
      </c>
      <c r="K525" s="346">
        <f t="shared" si="230"/>
        <v>0</v>
      </c>
      <c r="L525" s="503">
        <f t="shared" si="231"/>
        <v>0</v>
      </c>
      <c r="M525" s="376"/>
      <c r="N525" s="364" t="str">
        <f t="shared" si="232"/>
        <v/>
      </c>
      <c r="O525" s="433">
        <f t="shared" si="233"/>
        <v>0</v>
      </c>
      <c r="P525" s="365" t="str">
        <f t="shared" si="237"/>
        <v/>
      </c>
      <c r="Q525" s="274"/>
      <c r="R525" s="456"/>
      <c r="S525" s="103" t="str">
        <f t="shared" si="234"/>
        <v xml:space="preserve"> </v>
      </c>
      <c r="T525" s="103"/>
      <c r="U525" s="103"/>
      <c r="V525" s="103" t="str">
        <f t="shared" si="235"/>
        <v xml:space="preserve"> </v>
      </c>
      <c r="W525" s="103"/>
      <c r="X525" s="457" t="str">
        <f t="shared" si="236"/>
        <v xml:space="preserve"> </v>
      </c>
    </row>
    <row r="526" spans="2:24" s="256" customFormat="1" x14ac:dyDescent="0.2">
      <c r="B526" s="390">
        <v>328</v>
      </c>
      <c r="C526" s="454"/>
      <c r="D526" s="376">
        <v>0</v>
      </c>
      <c r="E526" s="376">
        <v>0</v>
      </c>
      <c r="F526" s="376">
        <v>0</v>
      </c>
      <c r="G526" s="376">
        <v>0</v>
      </c>
      <c r="H526" s="376">
        <v>0</v>
      </c>
      <c r="I526" s="376">
        <v>0</v>
      </c>
      <c r="J526" s="376">
        <v>0</v>
      </c>
      <c r="K526" s="346">
        <f t="shared" si="230"/>
        <v>0</v>
      </c>
      <c r="L526" s="503">
        <f t="shared" si="231"/>
        <v>0</v>
      </c>
      <c r="M526" s="376"/>
      <c r="N526" s="364" t="str">
        <f t="shared" si="232"/>
        <v/>
      </c>
      <c r="O526" s="433">
        <f t="shared" si="233"/>
        <v>0</v>
      </c>
      <c r="P526" s="365" t="str">
        <f t="shared" si="237"/>
        <v/>
      </c>
      <c r="Q526" s="274"/>
      <c r="R526" s="456"/>
      <c r="S526" s="103" t="str">
        <f t="shared" si="234"/>
        <v xml:space="preserve"> </v>
      </c>
      <c r="T526" s="103"/>
      <c r="U526" s="103"/>
      <c r="V526" s="103" t="str">
        <f t="shared" si="235"/>
        <v xml:space="preserve"> </v>
      </c>
      <c r="W526" s="103"/>
      <c r="X526" s="457" t="str">
        <f t="shared" si="236"/>
        <v xml:space="preserve"> </v>
      </c>
    </row>
    <row r="527" spans="2:24" s="256" customFormat="1" x14ac:dyDescent="0.2">
      <c r="B527" s="390">
        <v>329</v>
      </c>
      <c r="C527" s="454"/>
      <c r="D527" s="376">
        <v>0</v>
      </c>
      <c r="E527" s="376">
        <v>0</v>
      </c>
      <c r="F527" s="376">
        <v>0</v>
      </c>
      <c r="G527" s="376">
        <v>0</v>
      </c>
      <c r="H527" s="376">
        <v>0</v>
      </c>
      <c r="I527" s="376">
        <v>0</v>
      </c>
      <c r="J527" s="376">
        <v>0</v>
      </c>
      <c r="K527" s="346">
        <f t="shared" si="230"/>
        <v>0</v>
      </c>
      <c r="L527" s="503">
        <f t="shared" si="231"/>
        <v>0</v>
      </c>
      <c r="M527" s="376"/>
      <c r="N527" s="364" t="str">
        <f t="shared" si="232"/>
        <v/>
      </c>
      <c r="O527" s="433">
        <f t="shared" si="233"/>
        <v>0</v>
      </c>
      <c r="P527" s="365" t="str">
        <f t="shared" si="237"/>
        <v/>
      </c>
      <c r="Q527" s="274"/>
      <c r="R527" s="456"/>
      <c r="S527" s="103" t="str">
        <f t="shared" si="234"/>
        <v xml:space="preserve"> </v>
      </c>
      <c r="T527" s="103"/>
      <c r="U527" s="103"/>
      <c r="V527" s="103" t="str">
        <f t="shared" si="235"/>
        <v xml:space="preserve"> </v>
      </c>
      <c r="W527" s="103"/>
      <c r="X527" s="457" t="str">
        <f t="shared" si="236"/>
        <v xml:space="preserve"> </v>
      </c>
    </row>
    <row r="528" spans="2:24" s="256" customFormat="1" x14ac:dyDescent="0.2">
      <c r="B528" s="390">
        <v>330</v>
      </c>
      <c r="C528" s="454"/>
      <c r="D528" s="376">
        <v>0</v>
      </c>
      <c r="E528" s="376">
        <v>0</v>
      </c>
      <c r="F528" s="376">
        <v>0</v>
      </c>
      <c r="G528" s="376">
        <v>0</v>
      </c>
      <c r="H528" s="376">
        <v>0</v>
      </c>
      <c r="I528" s="376">
        <v>0</v>
      </c>
      <c r="J528" s="376">
        <v>0</v>
      </c>
      <c r="K528" s="346">
        <f t="shared" si="230"/>
        <v>0</v>
      </c>
      <c r="L528" s="503">
        <f t="shared" si="231"/>
        <v>0</v>
      </c>
      <c r="M528" s="376"/>
      <c r="N528" s="364" t="str">
        <f t="shared" si="232"/>
        <v/>
      </c>
      <c r="O528" s="433">
        <f t="shared" si="233"/>
        <v>0</v>
      </c>
      <c r="P528" s="365" t="str">
        <f t="shared" si="237"/>
        <v/>
      </c>
      <c r="Q528" s="274"/>
      <c r="R528" s="456"/>
      <c r="S528" s="103" t="str">
        <f t="shared" si="234"/>
        <v xml:space="preserve"> </v>
      </c>
      <c r="T528" s="103"/>
      <c r="U528" s="103"/>
      <c r="V528" s="103" t="str">
        <f t="shared" si="235"/>
        <v xml:space="preserve"> </v>
      </c>
      <c r="W528" s="103"/>
      <c r="X528" s="457" t="str">
        <f t="shared" si="236"/>
        <v xml:space="preserve"> </v>
      </c>
    </row>
    <row r="529" spans="2:24" s="256" customFormat="1" x14ac:dyDescent="0.25">
      <c r="B529" s="350" t="s">
        <v>40</v>
      </c>
      <c r="C529" s="361" t="s">
        <v>451</v>
      </c>
      <c r="D529" s="381"/>
      <c r="E529" s="382"/>
      <c r="F529" s="383"/>
      <c r="G529" s="384"/>
      <c r="H529" s="384"/>
      <c r="I529" s="384"/>
      <c r="J529" s="385"/>
      <c r="K529" s="364">
        <f>(SUBTOTAL(9,K517:K528))</f>
        <v>0</v>
      </c>
      <c r="L529" s="386"/>
      <c r="M529" s="387"/>
      <c r="N529" s="364">
        <f>(SUBTOTAL(9,N517:N528))</f>
        <v>0</v>
      </c>
      <c r="O529" s="387"/>
      <c r="P529" s="414"/>
      <c r="Q529" s="274"/>
      <c r="R529" s="456"/>
      <c r="S529" s="287"/>
      <c r="T529" s="103"/>
      <c r="U529" s="103"/>
      <c r="V529" s="287"/>
      <c r="W529" s="103"/>
      <c r="X529" s="460"/>
    </row>
    <row r="530" spans="2:24" s="256" customFormat="1" x14ac:dyDescent="0.2">
      <c r="B530" s="362"/>
      <c r="C530" s="361" t="s">
        <v>452</v>
      </c>
      <c r="D530" s="346">
        <f>SUMPRODUCT(I517:I528,J517:J528)</f>
        <v>0</v>
      </c>
      <c r="E530" s="346"/>
      <c r="F530" s="565" t="s">
        <v>103</v>
      </c>
      <c r="G530" s="566"/>
      <c r="H530" s="567"/>
      <c r="I530" s="346">
        <f>SUMPRODUCT(I517:I528,J517:J528)+SUMPRODUCT(I517:I528,J517:J528,L517:L528)+SUMPRODUCT(I517:I528,J517:J528,M517:M528)</f>
        <v>0</v>
      </c>
      <c r="J530" s="346"/>
      <c r="K530" s="415"/>
      <c r="L530" s="282"/>
      <c r="M530" s="288"/>
      <c r="N530" s="288"/>
      <c r="O530" s="288"/>
      <c r="P530" s="416"/>
      <c r="Q530" s="274"/>
      <c r="R530" s="456"/>
      <c r="S530" s="306"/>
      <c r="T530" s="103"/>
      <c r="U530" s="103"/>
      <c r="V530" s="306"/>
      <c r="W530" s="103"/>
      <c r="X530" s="468"/>
    </row>
    <row r="531" spans="2:24" s="256" customFormat="1" x14ac:dyDescent="0.2">
      <c r="B531" s="362"/>
      <c r="C531" s="361" t="s">
        <v>453</v>
      </c>
      <c r="D531" s="346">
        <f>SUMPRODUCT(K517:K528,L517:L528)</f>
        <v>0</v>
      </c>
      <c r="E531" s="346"/>
      <c r="F531" s="290"/>
      <c r="G531" s="291"/>
      <c r="H531" s="291"/>
      <c r="I531" s="291"/>
      <c r="J531" s="291"/>
      <c r="K531" s="288"/>
      <c r="L531" s="282"/>
      <c r="M531" s="288"/>
      <c r="N531" s="417"/>
      <c r="O531" s="288"/>
      <c r="P531" s="416"/>
      <c r="Q531" s="274"/>
      <c r="R531" s="456"/>
      <c r="S531" s="306"/>
      <c r="T531" s="103"/>
      <c r="U531" s="103"/>
      <c r="V531" s="306"/>
      <c r="W531" s="103"/>
      <c r="X531" s="468"/>
    </row>
    <row r="532" spans="2:24" s="256" customFormat="1" x14ac:dyDescent="0.25">
      <c r="B532" s="395"/>
      <c r="C532" s="132"/>
      <c r="D532" s="279"/>
      <c r="E532" s="279"/>
      <c r="F532" s="296"/>
      <c r="G532" s="280"/>
      <c r="H532" s="280"/>
      <c r="I532" s="280"/>
      <c r="J532" s="280"/>
      <c r="K532" s="288"/>
      <c r="L532" s="288"/>
      <c r="M532" s="288"/>
      <c r="N532" s="288"/>
      <c r="O532" s="427"/>
      <c r="P532" s="423"/>
      <c r="Q532" s="274"/>
      <c r="R532" s="456"/>
      <c r="S532" s="306"/>
      <c r="T532" s="103"/>
      <c r="U532" s="103"/>
      <c r="V532" s="306"/>
      <c r="W532" s="103"/>
      <c r="X532" s="468"/>
    </row>
    <row r="533" spans="2:24" s="256" customFormat="1" ht="26.25" x14ac:dyDescent="0.2">
      <c r="B533" s="573" t="s">
        <v>454</v>
      </c>
      <c r="C533" s="574"/>
      <c r="D533" s="574"/>
      <c r="E533" s="574"/>
      <c r="F533" s="574"/>
      <c r="G533" s="574"/>
      <c r="H533" s="574"/>
      <c r="I533" s="574"/>
      <c r="J533" s="574"/>
      <c r="K533" s="574"/>
      <c r="L533" s="574"/>
      <c r="M533" s="574"/>
      <c r="N533" s="574"/>
      <c r="O533" s="574"/>
      <c r="P533" s="575"/>
      <c r="Q533" s="274"/>
      <c r="R533" s="456"/>
      <c r="S533" s="103"/>
      <c r="T533" s="103"/>
      <c r="U533" s="103"/>
      <c r="V533" s="103"/>
      <c r="W533" s="103"/>
      <c r="X533" s="457"/>
    </row>
    <row r="534" spans="2:24" s="256" customFormat="1" x14ac:dyDescent="0.2">
      <c r="B534" s="390">
        <v>331</v>
      </c>
      <c r="C534" s="324" t="s">
        <v>455</v>
      </c>
      <c r="D534" s="506"/>
      <c r="E534" s="506"/>
      <c r="F534" s="506"/>
      <c r="G534" s="507"/>
      <c r="H534" s="376">
        <v>0</v>
      </c>
      <c r="I534" s="376">
        <v>0</v>
      </c>
      <c r="J534" s="376">
        <v>0</v>
      </c>
      <c r="K534" s="346">
        <f t="shared" ref="K534:K544" si="238">(D534*F534*G534)+(I534*J534)</f>
        <v>0</v>
      </c>
      <c r="L534" s="503"/>
      <c r="M534" s="376"/>
      <c r="N534" s="364" t="str">
        <f t="shared" ref="N534:N544" si="239">IF($K534&lt;=0,"",$K534+($K534*$L534)+($K534*$M534))</f>
        <v/>
      </c>
      <c r="O534" s="433">
        <f t="shared" ref="O534:O544" si="240">G534*(1+M534+L534)</f>
        <v>0</v>
      </c>
      <c r="P534" s="365" t="str">
        <f>IF($O534&lt;=0,"",$O534*$P$2)</f>
        <v/>
      </c>
      <c r="Q534" s="274"/>
      <c r="R534" s="456"/>
      <c r="S534" s="103" t="str">
        <f t="shared" ref="S534:S544" si="241">IF(R534="x",K534," ")</f>
        <v xml:space="preserve"> </v>
      </c>
      <c r="T534" s="103"/>
      <c r="U534" s="103"/>
      <c r="V534" s="103" t="str">
        <f t="shared" ref="V534:V544" si="242">IF(U534="x",N534," ")</f>
        <v xml:space="preserve"> </v>
      </c>
      <c r="W534" s="103"/>
      <c r="X534" s="457" t="str">
        <f t="shared" ref="X534:X544" si="243">IF(W534="x",P534," ")</f>
        <v xml:space="preserve"> </v>
      </c>
    </row>
    <row r="535" spans="2:24" s="256" customFormat="1" x14ac:dyDescent="0.2">
      <c r="B535" s="390">
        <v>332</v>
      </c>
      <c r="C535" s="324" t="s">
        <v>456</v>
      </c>
      <c r="D535" s="506"/>
      <c r="E535" s="506"/>
      <c r="F535" s="506"/>
      <c r="G535" s="507"/>
      <c r="H535" s="376">
        <v>0</v>
      </c>
      <c r="I535" s="376">
        <v>0</v>
      </c>
      <c r="J535" s="376">
        <v>0</v>
      </c>
      <c r="K535" s="346">
        <f t="shared" si="238"/>
        <v>0</v>
      </c>
      <c r="L535" s="503"/>
      <c r="M535" s="376"/>
      <c r="N535" s="364" t="str">
        <f t="shared" si="239"/>
        <v/>
      </c>
      <c r="O535" s="433">
        <f t="shared" si="240"/>
        <v>0</v>
      </c>
      <c r="P535" s="365" t="str">
        <f t="shared" ref="P535:P544" si="244">IF($O535&lt;=0,"",$O535*$P$2)</f>
        <v/>
      </c>
      <c r="Q535" s="274"/>
      <c r="R535" s="456"/>
      <c r="S535" s="103" t="str">
        <f t="shared" si="241"/>
        <v xml:space="preserve"> </v>
      </c>
      <c r="T535" s="103"/>
      <c r="U535" s="103"/>
      <c r="V535" s="103" t="str">
        <f t="shared" si="242"/>
        <v xml:space="preserve"> </v>
      </c>
      <c r="W535" s="103"/>
      <c r="X535" s="457" t="str">
        <f t="shared" si="243"/>
        <v xml:space="preserve"> </v>
      </c>
    </row>
    <row r="536" spans="2:24" s="256" customFormat="1" x14ac:dyDescent="0.2">
      <c r="B536" s="390">
        <v>333</v>
      </c>
      <c r="C536" s="324" t="s">
        <v>457</v>
      </c>
      <c r="D536" s="506"/>
      <c r="E536" s="506"/>
      <c r="F536" s="506"/>
      <c r="G536" s="507"/>
      <c r="H536" s="376">
        <v>0</v>
      </c>
      <c r="I536" s="376">
        <v>0</v>
      </c>
      <c r="J536" s="376">
        <v>0</v>
      </c>
      <c r="K536" s="346">
        <f t="shared" si="238"/>
        <v>0</v>
      </c>
      <c r="L536" s="503"/>
      <c r="M536" s="376"/>
      <c r="N536" s="364" t="str">
        <f t="shared" si="239"/>
        <v/>
      </c>
      <c r="O536" s="433">
        <f t="shared" si="240"/>
        <v>0</v>
      </c>
      <c r="P536" s="365" t="str">
        <f t="shared" si="244"/>
        <v/>
      </c>
      <c r="Q536" s="274"/>
      <c r="R536" s="456"/>
      <c r="S536" s="103" t="str">
        <f t="shared" si="241"/>
        <v xml:space="preserve"> </v>
      </c>
      <c r="T536" s="103"/>
      <c r="U536" s="103"/>
      <c r="V536" s="103" t="str">
        <f t="shared" si="242"/>
        <v xml:space="preserve"> </v>
      </c>
      <c r="W536" s="103"/>
      <c r="X536" s="457" t="str">
        <f t="shared" si="243"/>
        <v xml:space="preserve"> </v>
      </c>
    </row>
    <row r="537" spans="2:24" s="256" customFormat="1" x14ac:dyDescent="0.2">
      <c r="B537" s="390">
        <v>334</v>
      </c>
      <c r="C537" s="324" t="s">
        <v>458</v>
      </c>
      <c r="D537" s="506"/>
      <c r="E537" s="506"/>
      <c r="F537" s="506"/>
      <c r="G537" s="507"/>
      <c r="H537" s="376">
        <v>0</v>
      </c>
      <c r="I537" s="376">
        <v>0</v>
      </c>
      <c r="J537" s="376">
        <v>0</v>
      </c>
      <c r="K537" s="346">
        <f t="shared" si="238"/>
        <v>0</v>
      </c>
      <c r="L537" s="503"/>
      <c r="M537" s="376"/>
      <c r="N537" s="364" t="str">
        <f t="shared" si="239"/>
        <v/>
      </c>
      <c r="O537" s="433">
        <f t="shared" si="240"/>
        <v>0</v>
      </c>
      <c r="P537" s="365" t="str">
        <f t="shared" si="244"/>
        <v/>
      </c>
      <c r="Q537" s="274"/>
      <c r="R537" s="456"/>
      <c r="S537" s="103" t="str">
        <f t="shared" si="241"/>
        <v xml:space="preserve"> </v>
      </c>
      <c r="T537" s="103"/>
      <c r="U537" s="103"/>
      <c r="V537" s="103" t="str">
        <f t="shared" si="242"/>
        <v xml:space="preserve"> </v>
      </c>
      <c r="W537" s="103"/>
      <c r="X537" s="457" t="str">
        <f t="shared" si="243"/>
        <v xml:space="preserve"> </v>
      </c>
    </row>
    <row r="538" spans="2:24" s="256" customFormat="1" x14ac:dyDescent="0.2">
      <c r="B538" s="390">
        <v>335</v>
      </c>
      <c r="C538" s="324" t="s">
        <v>459</v>
      </c>
      <c r="D538" s="506"/>
      <c r="E538" s="506"/>
      <c r="F538" s="506"/>
      <c r="G538" s="507"/>
      <c r="H538" s="376">
        <v>0</v>
      </c>
      <c r="I538" s="376">
        <v>0</v>
      </c>
      <c r="J538" s="376">
        <v>0</v>
      </c>
      <c r="K538" s="346">
        <f t="shared" si="238"/>
        <v>0</v>
      </c>
      <c r="L538" s="503"/>
      <c r="M538" s="376"/>
      <c r="N538" s="364" t="str">
        <f t="shared" si="239"/>
        <v/>
      </c>
      <c r="O538" s="433">
        <f t="shared" si="240"/>
        <v>0</v>
      </c>
      <c r="P538" s="365" t="str">
        <f t="shared" si="244"/>
        <v/>
      </c>
      <c r="Q538" s="274"/>
      <c r="R538" s="456"/>
      <c r="S538" s="103" t="str">
        <f t="shared" si="241"/>
        <v xml:space="preserve"> </v>
      </c>
      <c r="T538" s="103"/>
      <c r="U538" s="103"/>
      <c r="V538" s="103" t="str">
        <f t="shared" si="242"/>
        <v xml:space="preserve"> </v>
      </c>
      <c r="W538" s="103"/>
      <c r="X538" s="457" t="str">
        <f t="shared" si="243"/>
        <v xml:space="preserve"> </v>
      </c>
    </row>
    <row r="539" spans="2:24" s="256" customFormat="1" x14ac:dyDescent="0.2">
      <c r="B539" s="390">
        <v>336</v>
      </c>
      <c r="C539" s="324" t="s">
        <v>460</v>
      </c>
      <c r="D539" s="506"/>
      <c r="E539" s="506"/>
      <c r="F539" s="506"/>
      <c r="G539" s="507"/>
      <c r="H539" s="376">
        <v>0</v>
      </c>
      <c r="I539" s="376">
        <v>0</v>
      </c>
      <c r="J539" s="376">
        <v>0</v>
      </c>
      <c r="K539" s="346">
        <f t="shared" si="238"/>
        <v>0</v>
      </c>
      <c r="L539" s="503"/>
      <c r="M539" s="376"/>
      <c r="N539" s="364" t="str">
        <f t="shared" si="239"/>
        <v/>
      </c>
      <c r="O539" s="433">
        <f t="shared" si="240"/>
        <v>0</v>
      </c>
      <c r="P539" s="365" t="str">
        <f t="shared" si="244"/>
        <v/>
      </c>
      <c r="Q539" s="274"/>
      <c r="R539" s="456"/>
      <c r="S539" s="103" t="str">
        <f t="shared" si="241"/>
        <v xml:space="preserve"> </v>
      </c>
      <c r="T539" s="103"/>
      <c r="U539" s="103"/>
      <c r="V539" s="103" t="str">
        <f t="shared" si="242"/>
        <v xml:space="preserve"> </v>
      </c>
      <c r="W539" s="103"/>
      <c r="X539" s="457" t="str">
        <f t="shared" si="243"/>
        <v xml:space="preserve"> </v>
      </c>
    </row>
    <row r="540" spans="2:24" s="256" customFormat="1" x14ac:dyDescent="0.2">
      <c r="B540" s="390">
        <v>337</v>
      </c>
      <c r="C540" s="324" t="s">
        <v>461</v>
      </c>
      <c r="D540" s="506"/>
      <c r="E540" s="506"/>
      <c r="F540" s="506"/>
      <c r="G540" s="507"/>
      <c r="H540" s="376">
        <v>0</v>
      </c>
      <c r="I540" s="376">
        <v>0</v>
      </c>
      <c r="J540" s="376">
        <v>0</v>
      </c>
      <c r="K540" s="346">
        <f t="shared" si="238"/>
        <v>0</v>
      </c>
      <c r="L540" s="503"/>
      <c r="M540" s="376"/>
      <c r="N540" s="364" t="str">
        <f t="shared" si="239"/>
        <v/>
      </c>
      <c r="O540" s="433">
        <f t="shared" si="240"/>
        <v>0</v>
      </c>
      <c r="P540" s="365" t="str">
        <f t="shared" si="244"/>
        <v/>
      </c>
      <c r="Q540" s="274"/>
      <c r="R540" s="456"/>
      <c r="S540" s="103" t="str">
        <f t="shared" si="241"/>
        <v xml:space="preserve"> </v>
      </c>
      <c r="T540" s="103"/>
      <c r="U540" s="103"/>
      <c r="V540" s="103" t="str">
        <f t="shared" si="242"/>
        <v xml:space="preserve"> </v>
      </c>
      <c r="W540" s="103"/>
      <c r="X540" s="457" t="str">
        <f t="shared" si="243"/>
        <v xml:space="preserve"> </v>
      </c>
    </row>
    <row r="541" spans="2:24" s="256" customFormat="1" x14ac:dyDescent="0.2">
      <c r="B541" s="390">
        <v>338</v>
      </c>
      <c r="C541" s="324" t="s">
        <v>462</v>
      </c>
      <c r="D541" s="506"/>
      <c r="E541" s="506"/>
      <c r="F541" s="506"/>
      <c r="G541" s="507"/>
      <c r="H541" s="376"/>
      <c r="I541" s="376">
        <v>0</v>
      </c>
      <c r="J541" s="376">
        <v>0</v>
      </c>
      <c r="K541" s="346">
        <f t="shared" si="238"/>
        <v>0</v>
      </c>
      <c r="L541" s="503"/>
      <c r="M541" s="376"/>
      <c r="N541" s="364" t="str">
        <f t="shared" si="239"/>
        <v/>
      </c>
      <c r="O541" s="433">
        <f t="shared" si="240"/>
        <v>0</v>
      </c>
      <c r="P541" s="365" t="str">
        <f t="shared" si="244"/>
        <v/>
      </c>
      <c r="Q541" s="274"/>
      <c r="R541" s="456"/>
      <c r="S541" s="103" t="str">
        <f t="shared" si="241"/>
        <v xml:space="preserve"> </v>
      </c>
      <c r="T541" s="103"/>
      <c r="U541" s="103"/>
      <c r="V541" s="103" t="str">
        <f t="shared" si="242"/>
        <v xml:space="preserve"> </v>
      </c>
      <c r="W541" s="103"/>
      <c r="X541" s="457" t="str">
        <f t="shared" si="243"/>
        <v xml:space="preserve"> </v>
      </c>
    </row>
    <row r="542" spans="2:24" s="256" customFormat="1" x14ac:dyDescent="0.2">
      <c r="B542" s="390">
        <v>339</v>
      </c>
      <c r="C542" s="363"/>
      <c r="D542" s="376"/>
      <c r="E542" s="376"/>
      <c r="F542" s="376"/>
      <c r="G542" s="376"/>
      <c r="H542" s="376">
        <v>0</v>
      </c>
      <c r="I542" s="376">
        <v>0</v>
      </c>
      <c r="J542" s="376">
        <v>0</v>
      </c>
      <c r="K542" s="346">
        <f t="shared" si="238"/>
        <v>0</v>
      </c>
      <c r="L542" s="503"/>
      <c r="M542" s="376"/>
      <c r="N542" s="364" t="str">
        <f t="shared" si="239"/>
        <v/>
      </c>
      <c r="O542" s="433">
        <f t="shared" si="240"/>
        <v>0</v>
      </c>
      <c r="P542" s="365" t="str">
        <f t="shared" si="244"/>
        <v/>
      </c>
      <c r="Q542" s="274"/>
      <c r="R542" s="456"/>
      <c r="S542" s="103" t="str">
        <f t="shared" si="241"/>
        <v xml:space="preserve"> </v>
      </c>
      <c r="T542" s="103"/>
      <c r="U542" s="103"/>
      <c r="V542" s="103" t="str">
        <f t="shared" si="242"/>
        <v xml:space="preserve"> </v>
      </c>
      <c r="W542" s="103"/>
      <c r="X542" s="457" t="str">
        <f t="shared" si="243"/>
        <v xml:space="preserve"> </v>
      </c>
    </row>
    <row r="543" spans="2:24" s="256" customFormat="1" x14ac:dyDescent="0.2">
      <c r="B543" s="390">
        <v>340</v>
      </c>
      <c r="C543" s="363"/>
      <c r="D543" s="376">
        <v>0</v>
      </c>
      <c r="E543" s="376">
        <v>0</v>
      </c>
      <c r="F543" s="376">
        <v>0</v>
      </c>
      <c r="G543" s="376">
        <v>0</v>
      </c>
      <c r="H543" s="376">
        <v>0</v>
      </c>
      <c r="I543" s="376">
        <v>0</v>
      </c>
      <c r="J543" s="376">
        <v>0</v>
      </c>
      <c r="K543" s="346">
        <f t="shared" si="238"/>
        <v>0</v>
      </c>
      <c r="L543" s="503">
        <f t="shared" ref="L535:L544" si="245">$L$24</f>
        <v>0</v>
      </c>
      <c r="M543" s="376"/>
      <c r="N543" s="364" t="str">
        <f t="shared" si="239"/>
        <v/>
      </c>
      <c r="O543" s="433">
        <f t="shared" si="240"/>
        <v>0</v>
      </c>
      <c r="P543" s="365" t="str">
        <f t="shared" si="244"/>
        <v/>
      </c>
      <c r="Q543" s="274"/>
      <c r="R543" s="456"/>
      <c r="S543" s="103" t="str">
        <f t="shared" si="241"/>
        <v xml:space="preserve"> </v>
      </c>
      <c r="T543" s="103"/>
      <c r="U543" s="103"/>
      <c r="V543" s="103" t="str">
        <f t="shared" si="242"/>
        <v xml:space="preserve"> </v>
      </c>
      <c r="W543" s="103"/>
      <c r="X543" s="457" t="str">
        <f t="shared" si="243"/>
        <v xml:space="preserve"> </v>
      </c>
    </row>
    <row r="544" spans="2:24" s="256" customFormat="1" x14ac:dyDescent="0.2">
      <c r="B544" s="390">
        <v>341</v>
      </c>
      <c r="C544" s="363"/>
      <c r="D544" s="376">
        <v>0</v>
      </c>
      <c r="E544" s="376">
        <v>0</v>
      </c>
      <c r="F544" s="376">
        <v>0</v>
      </c>
      <c r="G544" s="376">
        <v>0</v>
      </c>
      <c r="H544" s="376">
        <v>0</v>
      </c>
      <c r="I544" s="376">
        <v>0</v>
      </c>
      <c r="J544" s="376">
        <v>0</v>
      </c>
      <c r="K544" s="346">
        <f t="shared" si="238"/>
        <v>0</v>
      </c>
      <c r="L544" s="503">
        <f t="shared" si="245"/>
        <v>0</v>
      </c>
      <c r="M544" s="376"/>
      <c r="N544" s="364" t="str">
        <f t="shared" si="239"/>
        <v/>
      </c>
      <c r="O544" s="433">
        <f t="shared" si="240"/>
        <v>0</v>
      </c>
      <c r="P544" s="365" t="str">
        <f t="shared" si="244"/>
        <v/>
      </c>
      <c r="Q544" s="274"/>
      <c r="R544" s="456"/>
      <c r="S544" s="103" t="str">
        <f t="shared" si="241"/>
        <v xml:space="preserve"> </v>
      </c>
      <c r="T544" s="103"/>
      <c r="U544" s="103"/>
      <c r="V544" s="103" t="str">
        <f t="shared" si="242"/>
        <v xml:space="preserve"> </v>
      </c>
      <c r="W544" s="103"/>
      <c r="X544" s="457" t="str">
        <f t="shared" si="243"/>
        <v xml:space="preserve"> </v>
      </c>
    </row>
    <row r="545" spans="1:24" s="256" customFormat="1" x14ac:dyDescent="0.25">
      <c r="B545" s="350" t="s">
        <v>41</v>
      </c>
      <c r="C545" s="361" t="s">
        <v>463</v>
      </c>
      <c r="D545" s="381"/>
      <c r="E545" s="382"/>
      <c r="F545" s="383"/>
      <c r="G545" s="384"/>
      <c r="H545" s="384"/>
      <c r="I545" s="384"/>
      <c r="J545" s="385"/>
      <c r="K545" s="364">
        <f>(SUBTOTAL(9,K534:K544))</f>
        <v>0</v>
      </c>
      <c r="L545" s="386"/>
      <c r="M545" s="387"/>
      <c r="N545" s="364">
        <f>(SUBTOTAL(9,N534:N544))</f>
        <v>0</v>
      </c>
      <c r="O545" s="387"/>
      <c r="P545" s="414"/>
      <c r="Q545" s="274"/>
      <c r="R545" s="456"/>
      <c r="S545" s="287">
        <f>(SUBTOTAL(9,S534:S544))</f>
        <v>0</v>
      </c>
      <c r="T545" s="103"/>
      <c r="U545" s="103"/>
      <c r="V545" s="287">
        <f>(SUBTOTAL(9,V534:V544))</f>
        <v>0</v>
      </c>
      <c r="W545" s="103"/>
      <c r="X545" s="460">
        <f>(SUBTOTAL(9,X534:X544))</f>
        <v>0</v>
      </c>
    </row>
    <row r="546" spans="1:24" x14ac:dyDescent="0.25">
      <c r="B546" s="362"/>
      <c r="C546" s="361" t="s">
        <v>464</v>
      </c>
      <c r="D546" s="346">
        <f>SUMPRODUCT(I534:I544,J534:J544)</f>
        <v>0</v>
      </c>
      <c r="E546" s="346"/>
      <c r="F546" s="565" t="s">
        <v>103</v>
      </c>
      <c r="G546" s="566"/>
      <c r="H546" s="567"/>
      <c r="I546" s="346">
        <f>SUMPRODUCT(I534:I544,J534:J544)+SUMPRODUCT(I534:I544,J534:J544,L534:L544)+SUMPRODUCT(I534:I544,J534:J544,M534:M544)</f>
        <v>0</v>
      </c>
      <c r="J546" s="346"/>
      <c r="K546" s="415"/>
      <c r="L546" s="282"/>
      <c r="M546" s="288"/>
      <c r="N546" s="288"/>
      <c r="O546" s="288"/>
      <c r="P546" s="416"/>
      <c r="Q546" s="267"/>
      <c r="R546" s="456"/>
      <c r="S546" s="103" t="str">
        <f>IF(R546="x",K546," ")</f>
        <v xml:space="preserve"> </v>
      </c>
      <c r="T546" s="103"/>
      <c r="U546" s="103"/>
      <c r="V546" s="103" t="str">
        <f>IF(U546="x",N546," ")</f>
        <v xml:space="preserve"> </v>
      </c>
      <c r="W546" s="103"/>
      <c r="X546" s="457" t="str">
        <f>IF(W546="x",P546," ")</f>
        <v xml:space="preserve"> </v>
      </c>
    </row>
    <row r="547" spans="1:24" x14ac:dyDescent="0.25">
      <c r="B547" s="362"/>
      <c r="C547" s="361" t="s">
        <v>465</v>
      </c>
      <c r="D547" s="346">
        <f>SUMPRODUCT(K534:K544,L534:L544)</f>
        <v>0</v>
      </c>
      <c r="E547" s="346"/>
      <c r="F547" s="290"/>
      <c r="G547" s="291"/>
      <c r="H547" s="291"/>
      <c r="I547" s="291"/>
      <c r="J547" s="291"/>
      <c r="K547" s="288"/>
      <c r="L547" s="282"/>
      <c r="M547" s="288"/>
      <c r="N547" s="417"/>
      <c r="O547" s="288"/>
      <c r="P547" s="416"/>
      <c r="Q547" s="267"/>
      <c r="R547" s="456"/>
      <c r="S547" s="103"/>
      <c r="T547" s="103"/>
      <c r="U547" s="103"/>
      <c r="V547" s="103"/>
      <c r="W547" s="103"/>
      <c r="X547" s="457"/>
    </row>
    <row r="548" spans="1:24" x14ac:dyDescent="0.25">
      <c r="B548" s="395"/>
      <c r="C548" s="298"/>
      <c r="D548" s="298"/>
      <c r="E548" s="298"/>
      <c r="F548" s="298"/>
      <c r="G548" s="298"/>
      <c r="H548" s="298"/>
      <c r="I548" s="298"/>
      <c r="J548" s="298"/>
      <c r="K548" s="299"/>
      <c r="L548" s="298"/>
      <c r="M548" s="298"/>
      <c r="N548" s="298"/>
      <c r="O548" s="298"/>
      <c r="P548" s="391"/>
      <c r="Q548" s="267"/>
      <c r="R548" s="456"/>
      <c r="S548" s="103"/>
      <c r="T548" s="103"/>
      <c r="U548" s="103"/>
      <c r="V548" s="103"/>
      <c r="W548" s="103"/>
      <c r="X548" s="457"/>
    </row>
    <row r="549" spans="1:24" s="256" customFormat="1" ht="26.25" x14ac:dyDescent="0.2">
      <c r="B549" s="570" t="s">
        <v>466</v>
      </c>
      <c r="C549" s="571"/>
      <c r="D549" s="571"/>
      <c r="E549" s="571"/>
      <c r="F549" s="571"/>
      <c r="G549" s="571"/>
      <c r="H549" s="571"/>
      <c r="I549" s="571"/>
      <c r="J549" s="571"/>
      <c r="K549" s="571"/>
      <c r="L549" s="571"/>
      <c r="M549" s="571"/>
      <c r="N549" s="571"/>
      <c r="O549" s="571"/>
      <c r="P549" s="572"/>
      <c r="Q549" s="274"/>
      <c r="R549" s="456"/>
      <c r="S549" s="103"/>
      <c r="T549" s="103"/>
      <c r="U549" s="103"/>
      <c r="V549" s="103"/>
      <c r="W549" s="103"/>
      <c r="X549" s="457"/>
    </row>
    <row r="550" spans="1:24" s="256" customFormat="1" x14ac:dyDescent="0.25">
      <c r="B550" s="446" t="s">
        <v>56</v>
      </c>
      <c r="C550" s="447" t="s">
        <v>467</v>
      </c>
      <c r="D550" s="279"/>
      <c r="E550" s="279"/>
      <c r="F550" s="296"/>
      <c r="G550" s="346">
        <f>S551</f>
        <v>0</v>
      </c>
      <c r="H550" s="280"/>
      <c r="I550" s="280"/>
      <c r="J550" s="280"/>
      <c r="K550" s="288"/>
      <c r="L550" s="288"/>
      <c r="M550" s="288"/>
      <c r="N550" s="283"/>
      <c r="O550" s="297"/>
      <c r="P550" s="391"/>
      <c r="Q550" s="274"/>
      <c r="R550" s="456"/>
      <c r="S550" s="177"/>
      <c r="T550" s="103"/>
      <c r="U550" s="103"/>
      <c r="V550" s="145"/>
      <c r="W550" s="103"/>
      <c r="X550" s="461"/>
    </row>
    <row r="551" spans="1:24" s="256" customFormat="1" x14ac:dyDescent="0.2">
      <c r="B551" s="441"/>
      <c r="C551" s="442" t="s">
        <v>468</v>
      </c>
      <c r="D551" s="443"/>
      <c r="E551" s="443"/>
      <c r="F551" s="444"/>
      <c r="G551" s="445"/>
      <c r="H551" s="405"/>
      <c r="I551" s="405"/>
      <c r="J551" s="404"/>
      <c r="K551" s="346">
        <f>K54+K74+K98+K121+K130+K206+K224+K285+K346+K402+K449+K482+K498+K512+K529+K545</f>
        <v>0</v>
      </c>
      <c r="L551" s="404"/>
      <c r="M551" s="404"/>
      <c r="N551" s="346">
        <f>SUM(N545+N529+N512+N498+N482+N449+N402+N346+N285+N224+N206+N130+N121+N98+N74+N54)</f>
        <v>0</v>
      </c>
      <c r="O551" s="404"/>
      <c r="P551" s="440"/>
      <c r="Q551" s="274"/>
      <c r="R551" s="456"/>
      <c r="S551" s="287">
        <f>SUM(S545+S529+S512+S498+S482+S449+S402+S346+S285+S224+S206+S130+S121+S98+S74+S54)</f>
        <v>0</v>
      </c>
      <c r="T551" s="103"/>
      <c r="U551" s="103"/>
      <c r="V551" s="287">
        <f>SUM(V545+V529+V512+V498+V482+V449+V402+V346+V285+V224+V206+V130+V121+V98+V74+V54)</f>
        <v>0</v>
      </c>
      <c r="W551" s="103"/>
      <c r="X551" s="460">
        <f>SUM(X545+X529+X512+X498+X482+X449+X402+X346+X285+X224+X206+X130+X121+X98+X74+X54)</f>
        <v>0</v>
      </c>
    </row>
    <row r="552" spans="1:24" s="256" customFormat="1" x14ac:dyDescent="0.2">
      <c r="B552" s="406"/>
      <c r="C552" s="435"/>
      <c r="D552" s="436"/>
      <c r="E552" s="436"/>
      <c r="F552" s="437"/>
      <c r="G552" s="403"/>
      <c r="H552" s="403"/>
      <c r="I552" s="403"/>
      <c r="J552" s="388"/>
      <c r="K552" s="388"/>
      <c r="L552" s="388"/>
      <c r="M552" s="388"/>
      <c r="N552" s="388"/>
      <c r="O552" s="388"/>
      <c r="P552" s="438"/>
      <c r="Q552" s="274"/>
      <c r="R552" s="456"/>
      <c r="S552" s="145"/>
      <c r="T552" s="103"/>
      <c r="U552" s="103"/>
      <c r="V552" s="145"/>
      <c r="W552" s="103"/>
      <c r="X552" s="461"/>
    </row>
    <row r="553" spans="1:24" s="256" customFormat="1" x14ac:dyDescent="0.2">
      <c r="B553" s="448" t="s">
        <v>469</v>
      </c>
      <c r="C553" s="442" t="s">
        <v>470</v>
      </c>
      <c r="D553" s="442"/>
      <c r="E553" s="442"/>
      <c r="F553" s="442"/>
      <c r="G553" s="449"/>
      <c r="H553" s="346">
        <f>SUM(D55,D75,D99,D122,D131,D207,D225,D286,D347,D403,D450,D483,D499,D513,D530,D546)</f>
        <v>0</v>
      </c>
      <c r="I553" s="346"/>
      <c r="J553" s="439"/>
      <c r="K553" s="451" t="s">
        <v>471</v>
      </c>
      <c r="L553" s="449"/>
      <c r="M553" s="452"/>
      <c r="N553" s="450"/>
      <c r="O553" s="434">
        <f>SUM(I55,I75,I99,I122,I131,I207,I225,I286,I347,I403,I450,I483,I499,I513,I530,I546)</f>
        <v>0</v>
      </c>
      <c r="P553" s="400"/>
      <c r="Q553" s="274"/>
      <c r="R553" s="456"/>
      <c r="S553" s="145"/>
      <c r="T553" s="103"/>
      <c r="U553" s="103"/>
      <c r="V553" s="145"/>
      <c r="W553" s="103"/>
      <c r="X553" s="461"/>
    </row>
    <row r="554" spans="1:24" s="274" customFormat="1" x14ac:dyDescent="0.25">
      <c r="B554" s="397"/>
      <c r="C554" s="284"/>
      <c r="D554" s="284"/>
      <c r="E554" s="284"/>
      <c r="F554" s="284"/>
      <c r="G554" s="308"/>
      <c r="H554" s="280"/>
      <c r="I554" s="298"/>
      <c r="J554" s="308"/>
      <c r="K554" s="133"/>
      <c r="L554" s="308"/>
      <c r="M554" s="289"/>
      <c r="N554" s="308"/>
      <c r="O554" s="293"/>
      <c r="P554" s="398"/>
      <c r="R554" s="456"/>
      <c r="S554" s="145"/>
      <c r="T554" s="103"/>
      <c r="U554" s="103"/>
      <c r="V554" s="145"/>
      <c r="W554" s="103"/>
      <c r="X554" s="461"/>
    </row>
    <row r="555" spans="1:24" s="274" customFormat="1" x14ac:dyDescent="0.2">
      <c r="B555" s="448"/>
      <c r="C555" s="442" t="s">
        <v>472</v>
      </c>
      <c r="D555" s="442"/>
      <c r="E555" s="442"/>
      <c r="F555" s="442"/>
      <c r="G555" s="450"/>
      <c r="H555" s="434">
        <f>SUM(D56,D76,D100,D123,D132,D208,D226,D287,D348,D404,D451,D484,D500,D514,D531,D547)</f>
        <v>0</v>
      </c>
      <c r="I555" s="346"/>
      <c r="J555" s="393"/>
      <c r="K555" s="394">
        <f>J551</f>
        <v>0</v>
      </c>
      <c r="L555" s="394"/>
      <c r="M555" s="394"/>
      <c r="N555" s="399"/>
      <c r="O555" s="399"/>
      <c r="P555" s="400"/>
      <c r="R555" s="469"/>
      <c r="S555" s="470"/>
      <c r="T555" s="470"/>
      <c r="U555" s="470"/>
      <c r="V555" s="470"/>
      <c r="W555" s="470"/>
      <c r="X555" s="471"/>
    </row>
    <row r="556" spans="1:24" s="274" customFormat="1" x14ac:dyDescent="0.25">
      <c r="A556" s="298"/>
      <c r="B556" s="298"/>
      <c r="C556" s="298"/>
      <c r="D556" s="309"/>
      <c r="E556" s="309"/>
      <c r="F556" s="310"/>
      <c r="G556" s="273"/>
      <c r="H556" s="273"/>
      <c r="I556" s="273"/>
      <c r="J556" s="273"/>
      <c r="K556" s="311"/>
      <c r="L556" s="311"/>
      <c r="M556" s="311"/>
      <c r="N556" s="312"/>
      <c r="O556" s="313"/>
      <c r="P556" s="271"/>
      <c r="S556" s="256"/>
    </row>
    <row r="557" spans="1:24" s="274" customFormat="1" x14ac:dyDescent="0.25">
      <c r="A557" s="298"/>
      <c r="B557" s="298"/>
      <c r="C557" s="298"/>
      <c r="D557" s="309"/>
      <c r="E557" s="309"/>
      <c r="F557" s="310"/>
      <c r="G557" s="273"/>
      <c r="H557" s="273"/>
      <c r="I557" s="273"/>
      <c r="J557" s="273"/>
      <c r="K557" s="311"/>
      <c r="L557" s="311"/>
      <c r="M557" s="311"/>
      <c r="N557" s="312"/>
      <c r="O557" s="313"/>
      <c r="P557" s="271"/>
      <c r="S557" s="256"/>
    </row>
    <row r="558" spans="1:24" s="274" customFormat="1" ht="15" x14ac:dyDescent="0.2"/>
    <row r="559" spans="1:24" s="274" customFormat="1" ht="15" x14ac:dyDescent="0.2"/>
    <row r="560" spans="1:24" s="274" customFormat="1" ht="15" x14ac:dyDescent="0.2"/>
    <row r="561" s="274" customFormat="1" ht="15" x14ac:dyDescent="0.2"/>
    <row r="562" s="274" customFormat="1" ht="15" x14ac:dyDescent="0.2"/>
    <row r="563" s="274" customFormat="1" ht="15" x14ac:dyDescent="0.2"/>
    <row r="564" s="274" customFormat="1" ht="15" x14ac:dyDescent="0.2"/>
    <row r="565" s="314" customFormat="1" ht="21" x14ac:dyDescent="0.2"/>
    <row r="566" s="314" customFormat="1" ht="21" x14ac:dyDescent="0.2"/>
    <row r="567" s="314" customFormat="1" ht="21" x14ac:dyDescent="0.2"/>
    <row r="568" s="314" customFormat="1" ht="21" x14ac:dyDescent="0.2"/>
    <row r="569" s="314" customFormat="1" ht="21" x14ac:dyDescent="0.2"/>
    <row r="570" s="314" customFormat="1" ht="21" x14ac:dyDescent="0.2"/>
    <row r="571" s="314" customFormat="1" ht="21" x14ac:dyDescent="0.2"/>
    <row r="572" s="314" customFormat="1" ht="21" x14ac:dyDescent="0.2"/>
    <row r="573" s="314" customFormat="1" ht="21" x14ac:dyDescent="0.2"/>
    <row r="574" s="314" customFormat="1" ht="21" x14ac:dyDescent="0.2"/>
    <row r="575" s="314" customFormat="1" ht="21" x14ac:dyDescent="0.2"/>
    <row r="576" s="274" customFormat="1" ht="15" x14ac:dyDescent="0.2"/>
    <row r="577" s="274" customFormat="1" ht="15" x14ac:dyDescent="0.2"/>
    <row r="578" s="274" customFormat="1" ht="15" x14ac:dyDescent="0.2"/>
    <row r="579" s="256" customFormat="1" ht="15" x14ac:dyDescent="0.2"/>
    <row r="580" s="256" customFormat="1" ht="15" x14ac:dyDescent="0.2"/>
    <row r="581" s="256" customFormat="1" ht="15" x14ac:dyDescent="0.2"/>
    <row r="582" s="256" customFormat="1" ht="15" x14ac:dyDescent="0.2"/>
    <row r="583" s="256" customFormat="1" ht="15" x14ac:dyDescent="0.2"/>
    <row r="584" s="256" customFormat="1" ht="15" x14ac:dyDescent="0.2"/>
    <row r="585" s="256" customFormat="1" ht="15" x14ac:dyDescent="0.2"/>
    <row r="586" s="256" customFormat="1" ht="15" x14ac:dyDescent="0.2"/>
    <row r="587" s="256" customFormat="1" ht="15" x14ac:dyDescent="0.2"/>
    <row r="588" s="256" customFormat="1" ht="15" x14ac:dyDescent="0.2"/>
    <row r="589" s="256" customFormat="1" ht="15" x14ac:dyDescent="0.2"/>
    <row r="590" s="256" customFormat="1" ht="15" x14ac:dyDescent="0.2"/>
    <row r="591" s="256" customFormat="1" ht="15" x14ac:dyDescent="0.2"/>
    <row r="592" s="256" customFormat="1" ht="15" x14ac:dyDescent="0.2"/>
    <row r="593" s="256" customFormat="1" ht="15" x14ac:dyDescent="0.2"/>
    <row r="594" s="256" customFormat="1" ht="15" x14ac:dyDescent="0.2"/>
    <row r="595" s="256" customFormat="1" ht="15" x14ac:dyDescent="0.2"/>
    <row r="596" s="256" customFormat="1" ht="15" x14ac:dyDescent="0.2"/>
    <row r="597" s="256" customFormat="1" ht="15" x14ac:dyDescent="0.2"/>
    <row r="598" s="256" customFormat="1" ht="15" x14ac:dyDescent="0.2"/>
    <row r="599" s="256" customFormat="1" ht="15" x14ac:dyDescent="0.2"/>
    <row r="600" s="256" customFormat="1" ht="15" x14ac:dyDescent="0.2"/>
    <row r="601" s="256" customFormat="1" ht="15" x14ac:dyDescent="0.2"/>
    <row r="602" s="256" customFormat="1" ht="15" x14ac:dyDescent="0.2"/>
    <row r="603" s="256" customFormat="1" ht="15" x14ac:dyDescent="0.2"/>
    <row r="604" s="256" customFormat="1" ht="15" x14ac:dyDescent="0.2"/>
    <row r="605" s="256" customFormat="1" ht="15" x14ac:dyDescent="0.2"/>
    <row r="606" s="256" customFormat="1" ht="15" x14ac:dyDescent="0.2"/>
    <row r="607" s="256" customFormat="1" ht="15" x14ac:dyDescent="0.2"/>
    <row r="608" s="256" customFormat="1" ht="15" x14ac:dyDescent="0.2"/>
    <row r="609" s="256" customFormat="1" ht="15" x14ac:dyDescent="0.2"/>
    <row r="610" s="256" customFormat="1" ht="15" x14ac:dyDescent="0.2"/>
    <row r="611" s="256" customFormat="1" ht="15" x14ac:dyDescent="0.2"/>
    <row r="612" s="256" customFormat="1" ht="15" x14ac:dyDescent="0.2"/>
    <row r="613" s="256" customFormat="1" ht="15" x14ac:dyDescent="0.2"/>
    <row r="614" s="256" customFormat="1" ht="15" x14ac:dyDescent="0.2"/>
    <row r="615" s="256" customFormat="1" ht="15" x14ac:dyDescent="0.2"/>
    <row r="616" s="256" customFormat="1" ht="15" x14ac:dyDescent="0.2"/>
    <row r="617" s="256" customFormat="1" ht="15" x14ac:dyDescent="0.2"/>
    <row r="618" s="256" customFormat="1" ht="15" x14ac:dyDescent="0.2"/>
    <row r="619" s="256" customFormat="1" ht="15" x14ac:dyDescent="0.2"/>
    <row r="620" s="256" customFormat="1" ht="15" x14ac:dyDescent="0.2"/>
    <row r="621" s="256" customFormat="1" ht="15" x14ac:dyDescent="0.2"/>
    <row r="622" s="256" customFormat="1" ht="15" x14ac:dyDescent="0.2"/>
    <row r="623" s="256" customFormat="1" ht="15" x14ac:dyDescent="0.2"/>
    <row r="624" s="256" customFormat="1" ht="15" x14ac:dyDescent="0.2"/>
    <row r="625" s="256" customFormat="1" ht="15" x14ac:dyDescent="0.2"/>
    <row r="626" s="256" customFormat="1" ht="15" x14ac:dyDescent="0.2"/>
    <row r="627" s="256" customFormat="1" ht="15" x14ac:dyDescent="0.2"/>
    <row r="628" s="256" customFormat="1" ht="15" x14ac:dyDescent="0.2"/>
    <row r="629" s="256" customFormat="1" ht="15" x14ac:dyDescent="0.2"/>
    <row r="630" s="256" customFormat="1" ht="15" x14ac:dyDescent="0.2"/>
    <row r="631" s="256" customFormat="1" ht="15" x14ac:dyDescent="0.2"/>
    <row r="632" s="256" customFormat="1" ht="15" x14ac:dyDescent="0.2"/>
    <row r="633" s="256" customFormat="1" ht="15" x14ac:dyDescent="0.2"/>
    <row r="634" s="256" customFormat="1" ht="15" x14ac:dyDescent="0.2"/>
    <row r="635" s="256" customFormat="1" ht="15" x14ac:dyDescent="0.2"/>
    <row r="636" s="256" customFormat="1" ht="15" x14ac:dyDescent="0.2"/>
    <row r="637" s="256" customFormat="1" ht="15" x14ac:dyDescent="0.2"/>
    <row r="638" s="256" customFormat="1" ht="15" x14ac:dyDescent="0.2"/>
    <row r="639" s="256" customFormat="1" ht="15" x14ac:dyDescent="0.2"/>
    <row r="640" s="256" customFormat="1" ht="15" x14ac:dyDescent="0.2"/>
    <row r="641" s="256" customFormat="1" ht="15" x14ac:dyDescent="0.2"/>
    <row r="642" s="256" customFormat="1" ht="15" x14ac:dyDescent="0.2"/>
    <row r="643" s="256" customFormat="1" ht="15" x14ac:dyDescent="0.2"/>
    <row r="644" s="256" customFormat="1" ht="15" x14ac:dyDescent="0.2"/>
    <row r="645" s="256" customFormat="1" ht="15" x14ac:dyDescent="0.2"/>
    <row r="646" s="256" customFormat="1" ht="15" x14ac:dyDescent="0.2"/>
    <row r="647" s="256" customFormat="1" ht="15" x14ac:dyDescent="0.2"/>
    <row r="648" s="256" customFormat="1" ht="15" x14ac:dyDescent="0.2"/>
    <row r="649" s="256" customFormat="1" ht="15" x14ac:dyDescent="0.2"/>
    <row r="650" s="256" customFormat="1" ht="15" x14ac:dyDescent="0.2"/>
    <row r="651" s="256" customFormat="1" ht="15" x14ac:dyDescent="0.2"/>
    <row r="652" s="256" customFormat="1" ht="15" x14ac:dyDescent="0.2"/>
    <row r="653" s="256" customFormat="1" ht="15" x14ac:dyDescent="0.2"/>
    <row r="654" s="256" customFormat="1" ht="15" x14ac:dyDescent="0.2"/>
    <row r="655" s="256" customFormat="1" ht="15" x14ac:dyDescent="0.2"/>
    <row r="656" s="256" customFormat="1" ht="15" x14ac:dyDescent="0.2"/>
    <row r="657" spans="2:16" s="256" customFormat="1" ht="15" x14ac:dyDescent="0.2"/>
    <row r="658" spans="2:16" s="256" customFormat="1" ht="15" x14ac:dyDescent="0.2"/>
    <row r="659" spans="2:16" s="256" customFormat="1" ht="15" x14ac:dyDescent="0.2"/>
    <row r="660" spans="2:16" s="256" customFormat="1" ht="15" x14ac:dyDescent="0.2"/>
    <row r="661" spans="2:16" s="274" customFormat="1" ht="15" x14ac:dyDescent="0.2"/>
    <row r="662" spans="2:16" s="256" customFormat="1" ht="15" x14ac:dyDescent="0.2"/>
    <row r="663" spans="2:16" s="274" customFormat="1" x14ac:dyDescent="0.2">
      <c r="B663" s="132"/>
      <c r="C663" s="284"/>
      <c r="D663" s="309"/>
      <c r="E663" s="309"/>
      <c r="F663" s="309"/>
      <c r="G663" s="273"/>
      <c r="H663" s="273"/>
      <c r="I663" s="273"/>
      <c r="J663" s="273"/>
      <c r="K663" s="311"/>
      <c r="L663" s="312"/>
      <c r="M663" s="312"/>
      <c r="N663" s="312"/>
      <c r="O663" s="313"/>
      <c r="P663" s="271"/>
    </row>
  </sheetData>
  <sheetProtection algorithmName="SHA-512" hashValue="GUntCsGeq7wXSnzwgY+JPEi1ouz3fa2islnKP5mqycGJIglwQrCXXmkWao6s/IBTj1DcQh4+iKkxXagLPK+fwQ==" saltValue="4vMCsLvW8P7Ut87TB+n0Hw==" spinCount="100000" sheet="1" selectLockedCells="1"/>
  <mergeCells count="88">
    <mergeCell ref="B406:P406"/>
    <mergeCell ref="F483:H483"/>
    <mergeCell ref="B549:P549"/>
    <mergeCell ref="B407:P407"/>
    <mergeCell ref="B428:P428"/>
    <mergeCell ref="B454:P454"/>
    <mergeCell ref="B467:P467"/>
    <mergeCell ref="B486:P486"/>
    <mergeCell ref="F513:H513"/>
    <mergeCell ref="F530:H530"/>
    <mergeCell ref="F546:H546"/>
    <mergeCell ref="B516:P516"/>
    <mergeCell ref="B502:P502"/>
    <mergeCell ref="B453:P453"/>
    <mergeCell ref="B533:P533"/>
    <mergeCell ref="B392:P392"/>
    <mergeCell ref="B350:P350"/>
    <mergeCell ref="F286:H286"/>
    <mergeCell ref="F379:H379"/>
    <mergeCell ref="F390:H390"/>
    <mergeCell ref="F327:H327"/>
    <mergeCell ref="F344:H344"/>
    <mergeCell ref="F347:H347"/>
    <mergeCell ref="B289:P289"/>
    <mergeCell ref="B290:P290"/>
    <mergeCell ref="B308:P308"/>
    <mergeCell ref="B329:P329"/>
    <mergeCell ref="F306:H306"/>
    <mergeCell ref="B102:P102"/>
    <mergeCell ref="F75:H75"/>
    <mergeCell ref="B210:P210"/>
    <mergeCell ref="B365:P365"/>
    <mergeCell ref="B381:P381"/>
    <mergeCell ref="F122:H122"/>
    <mergeCell ref="F131:H131"/>
    <mergeCell ref="F141:H141"/>
    <mergeCell ref="F154:H154"/>
    <mergeCell ref="B114:P114"/>
    <mergeCell ref="B274:P274"/>
    <mergeCell ref="B78:P78"/>
    <mergeCell ref="F363:H363"/>
    <mergeCell ref="B351:P351"/>
    <mergeCell ref="F166:H166"/>
    <mergeCell ref="F175:H175"/>
    <mergeCell ref="F190:H190"/>
    <mergeCell ref="F204:H204"/>
    <mergeCell ref="F99:H99"/>
    <mergeCell ref="F499:H499"/>
    <mergeCell ref="F426:H426"/>
    <mergeCell ref="F447:H447"/>
    <mergeCell ref="F450:H450"/>
    <mergeCell ref="F465:H465"/>
    <mergeCell ref="F480:H480"/>
    <mergeCell ref="F400:H400"/>
    <mergeCell ref="F225:H225"/>
    <mergeCell ref="F249:H249"/>
    <mergeCell ref="F259:H259"/>
    <mergeCell ref="F272:H272"/>
    <mergeCell ref="F283:H283"/>
    <mergeCell ref="B228:P228"/>
    <mergeCell ref="B58:P58"/>
    <mergeCell ref="M17:P17"/>
    <mergeCell ref="M18:P18"/>
    <mergeCell ref="M19:P19"/>
    <mergeCell ref="F403:H403"/>
    <mergeCell ref="F207:H207"/>
    <mergeCell ref="B177:P177"/>
    <mergeCell ref="B192:P192"/>
    <mergeCell ref="B229:P229"/>
    <mergeCell ref="B251:P251"/>
    <mergeCell ref="B261:P261"/>
    <mergeCell ref="B43:P43"/>
    <mergeCell ref="B133:P133"/>
    <mergeCell ref="B143:P143"/>
    <mergeCell ref="B156:P156"/>
    <mergeCell ref="B168:P168"/>
    <mergeCell ref="M14:P14"/>
    <mergeCell ref="M15:P15"/>
    <mergeCell ref="B1:P1"/>
    <mergeCell ref="F40:H40"/>
    <mergeCell ref="F55:H55"/>
    <mergeCell ref="F51:H51"/>
    <mergeCell ref="D13:G13"/>
    <mergeCell ref="D14:G14"/>
    <mergeCell ref="D15:G15"/>
    <mergeCell ref="D16:G16"/>
    <mergeCell ref="M13:P13"/>
    <mergeCell ref="B25:P25"/>
  </mergeCells>
  <phoneticPr fontId="0" type="noConversion"/>
  <dataValidations count="2">
    <dataValidation type="decimal" operator="greaterThanOrEqual" allowBlank="1" showErrorMessage="1" errorTitle="Please Enter a Numerical Value" error="Text is not accepted, this field will only accept numerical values, please update your input." sqref="L24 M26:M38 F26:J38 F44:J49 F59:J73 F79:J97 M44:M49 F115:J120 F124:J129 F134:J139 F144:J152 F157:J164 F169:J173 F178:J188 F193:J202 F211:J223 F230:J247 F252:J257 F262:J270 F275:J281 F291:J304 F309:J324 F330:J341 F352:J361 F366:J377 F382:J386 F393:J398 F408:J424 F429:J445 F455:J463 F468:J478 F487:J494 F503:J511 F534:J544 F517:J528 F103:J110">
      <formula1>0</formula1>
    </dataValidation>
    <dataValidation operator="greaterThanOrEqual" allowBlank="1" showErrorMessage="1" errorTitle="Please Enter a Numerical Value" error="Text is not accepted, this field will only accept numerical values, please update your input." sqref="D517:D528 D44:D49 D59:D73 D79:D97 D534:D544 D115:D120 D124:D129 D134:D139 D144:D152 D157:D164 D169:D173 D178:D188 D193:D202 D211:D223 D230:D247 D252:D257 D262:D270 D275:D281 D291:D304 D309:D324 D330:D341 D352:D361 D366:D377 D382:D386 D393:D398 D408:D424 D429:D445 D455:D463 D468:D478 D487:D494 D503:D511 D26:D38 D103:D110"/>
  </dataValidations>
  <printOptions horizontalCentered="1"/>
  <pageMargins left="0.19" right="0.17" top="0.42" bottom="0.5" header="0.26" footer="0.25"/>
  <pageSetup paperSize="9" scale="10" orientation="portrait" blackAndWhite="1" horizontalDpi="300" verticalDpi="300" r:id="rId1"/>
  <headerFooter alignWithMargins="0">
    <oddHeader>&amp;L&amp;A&amp;CEpcats Release 3.0&amp;RPage &amp;P of &amp;N</oddHeader>
  </headerFooter>
  <rowBreaks count="9" manualBreakCount="9">
    <brk id="99" max="65535" man="1"/>
    <brk id="196" max="65535" man="1"/>
    <brk id="277" max="65535" man="1"/>
    <brk id="338" max="65535" man="1"/>
    <brk id="394" max="65535" man="1"/>
    <brk id="441" max="65535" man="1"/>
    <brk id="546" max="65535" man="1"/>
    <brk id="605" max="65535" man="1"/>
    <brk id="653" max="65535" man="1"/>
  </rowBreaks>
  <colBreaks count="1" manualBreakCount="1">
    <brk id="2" max="1048575"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heetViews>
  <sheetFormatPr defaultColWidth="8.85546875"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heetViews>
  <sheetFormatPr defaultColWidth="8.85546875"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ColWidth="8.85546875"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workbookViewId="0"/>
  </sheetViews>
  <sheetFormatPr defaultColWidth="8.85546875" defaultRowHeight="12.7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B1:S104"/>
  <sheetViews>
    <sheetView showGridLines="0" topLeftCell="B1" workbookViewId="0">
      <pane ySplit="1" topLeftCell="A86" activePane="bottomLeft" state="frozenSplit"/>
      <selection pane="bottomLeft" activeCell="L60" sqref="L60:L69"/>
    </sheetView>
  </sheetViews>
  <sheetFormatPr defaultColWidth="11.42578125" defaultRowHeight="12.75" x14ac:dyDescent="0.2"/>
  <cols>
    <col min="1" max="1" width="4.85546875" style="197" customWidth="1"/>
    <col min="2" max="2" width="7.7109375" style="197" customWidth="1"/>
    <col min="3" max="3" width="50" style="197" bestFit="1" customWidth="1"/>
    <col min="4" max="4" width="9.5703125" style="197" customWidth="1"/>
    <col min="5" max="5" width="7" style="197" customWidth="1"/>
    <col min="6" max="6" width="5.7109375" style="197" bestFit="1" customWidth="1"/>
    <col min="7" max="7" width="9.7109375" style="197" bestFit="1" customWidth="1"/>
    <col min="8" max="8" width="9.42578125" style="197" customWidth="1"/>
    <col min="9" max="9" width="7.42578125" style="197" customWidth="1"/>
    <col min="10" max="11" width="16.28515625" style="197" customWidth="1"/>
    <col min="12" max="12" width="13.42578125" style="197" customWidth="1"/>
    <col min="13" max="13" width="19.42578125" style="197" customWidth="1"/>
    <col min="14" max="14" width="10.42578125" style="197" bestFit="1" customWidth="1"/>
    <col min="15" max="15" width="19" style="197" customWidth="1"/>
    <col min="16" max="16" width="18.42578125" style="197" bestFit="1" customWidth="1"/>
    <col min="17" max="16384" width="11.42578125" style="197"/>
  </cols>
  <sheetData>
    <row r="1" spans="2:19" s="186" customFormat="1" ht="36" x14ac:dyDescent="0.25">
      <c r="B1" s="563" t="s">
        <v>473</v>
      </c>
      <c r="C1" s="564"/>
      <c r="D1" s="564"/>
      <c r="E1" s="564"/>
      <c r="F1" s="564"/>
      <c r="G1" s="564"/>
      <c r="H1" s="564"/>
      <c r="I1" s="564"/>
      <c r="J1" s="564"/>
      <c r="K1" s="564"/>
      <c r="L1" s="564"/>
      <c r="M1" s="564"/>
      <c r="N1" s="564"/>
      <c r="O1" s="564"/>
      <c r="P1" s="564"/>
    </row>
    <row r="2" spans="2:19" s="187" customFormat="1" ht="18.75" x14ac:dyDescent="0.3">
      <c r="B2" s="576" t="s">
        <v>58</v>
      </c>
      <c r="C2" s="576"/>
      <c r="D2" s="576"/>
      <c r="E2" s="576"/>
      <c r="F2" s="576"/>
      <c r="G2" s="576"/>
      <c r="H2" s="576"/>
      <c r="I2" s="576"/>
      <c r="J2" s="576"/>
      <c r="K2" s="576"/>
      <c r="L2" s="576"/>
      <c r="M2" s="576"/>
      <c r="N2" s="576"/>
      <c r="O2" s="576"/>
      <c r="P2" s="576"/>
    </row>
    <row r="3" spans="2:19" s="102" customFormat="1" ht="18.75" x14ac:dyDescent="0.3">
      <c r="B3" s="577" t="s">
        <v>59</v>
      </c>
      <c r="C3" s="577"/>
      <c r="D3" s="577"/>
      <c r="E3" s="577"/>
      <c r="F3" s="577"/>
      <c r="G3" s="577"/>
      <c r="H3" s="577"/>
      <c r="I3" s="577"/>
      <c r="J3" s="577"/>
      <c r="K3" s="577"/>
      <c r="L3" s="577"/>
      <c r="M3" s="577"/>
      <c r="N3" s="577"/>
      <c r="O3" s="577"/>
      <c r="P3" s="577"/>
      <c r="Q3" s="102" t="str">
        <f>""</f>
        <v/>
      </c>
    </row>
    <row r="4" spans="2:19" s="187" customFormat="1" ht="18.75" x14ac:dyDescent="0.25">
      <c r="B4" s="578" t="s">
        <v>60</v>
      </c>
      <c r="C4" s="578"/>
      <c r="D4" s="578"/>
      <c r="E4" s="578"/>
      <c r="F4" s="578"/>
      <c r="G4" s="578"/>
      <c r="H4" s="578"/>
      <c r="I4" s="578"/>
      <c r="J4" s="578"/>
      <c r="K4" s="578"/>
      <c r="L4" s="578"/>
      <c r="M4" s="578"/>
      <c r="N4" s="578"/>
      <c r="O4" s="578"/>
      <c r="P4" s="578"/>
    </row>
    <row r="5" spans="2:19" s="186" customFormat="1" ht="15" x14ac:dyDescent="0.25"/>
    <row r="6" spans="2:19" s="190" customFormat="1" ht="15" x14ac:dyDescent="0.25">
      <c r="B6" s="103"/>
      <c r="C6" s="188"/>
      <c r="D6" s="103"/>
      <c r="E6" s="103"/>
      <c r="F6" s="189"/>
      <c r="G6" s="104"/>
      <c r="H6" s="104"/>
      <c r="I6" s="104"/>
      <c r="J6" s="104"/>
      <c r="K6" s="145"/>
      <c r="L6" s="145"/>
      <c r="M6" s="145"/>
      <c r="N6" s="145"/>
      <c r="O6" s="145"/>
      <c r="P6" s="145"/>
      <c r="Q6" s="145"/>
      <c r="R6" s="145"/>
      <c r="S6" s="145"/>
    </row>
    <row r="7" spans="2:19" s="190" customFormat="1" ht="15" x14ac:dyDescent="0.25">
      <c r="B7" s="103"/>
      <c r="C7" s="188"/>
      <c r="D7" s="103"/>
      <c r="E7" s="103"/>
      <c r="F7" s="189"/>
      <c r="G7" s="104"/>
      <c r="H7" s="104"/>
      <c r="I7" s="104"/>
      <c r="J7" s="104"/>
      <c r="K7" s="145"/>
      <c r="L7" s="145"/>
      <c r="M7" s="145"/>
      <c r="N7" s="145"/>
      <c r="O7" s="145"/>
      <c r="P7" s="145"/>
      <c r="Q7" s="145"/>
      <c r="R7" s="145"/>
      <c r="S7" s="145"/>
    </row>
    <row r="8" spans="2:19" s="190" customFormat="1" ht="15" x14ac:dyDescent="0.25">
      <c r="B8" s="103"/>
      <c r="C8" s="188"/>
      <c r="D8" s="103"/>
      <c r="E8" s="103"/>
      <c r="F8" s="189"/>
      <c r="G8" s="104"/>
      <c r="H8" s="104"/>
      <c r="I8" s="104"/>
      <c r="J8" s="104"/>
      <c r="K8" s="145"/>
      <c r="L8" s="145"/>
      <c r="M8" s="145"/>
      <c r="N8" s="145"/>
      <c r="O8" s="145"/>
      <c r="P8" s="145"/>
      <c r="Q8" s="145"/>
      <c r="R8" s="145"/>
      <c r="S8" s="145"/>
    </row>
    <row r="9" spans="2:19" s="190" customFormat="1" ht="15" x14ac:dyDescent="0.25">
      <c r="B9" s="103"/>
      <c r="C9" s="188"/>
      <c r="D9" s="103"/>
      <c r="E9" s="103"/>
      <c r="F9" s="189"/>
      <c r="G9" s="104"/>
      <c r="H9" s="104"/>
      <c r="I9" s="104"/>
      <c r="J9" s="104"/>
      <c r="K9" s="145"/>
      <c r="L9" s="145"/>
      <c r="M9" s="145"/>
      <c r="N9" s="145"/>
      <c r="O9" s="145"/>
      <c r="P9" s="145"/>
      <c r="Q9" s="145"/>
      <c r="R9" s="145"/>
      <c r="S9" s="145"/>
    </row>
    <row r="10" spans="2:19" s="190" customFormat="1" ht="15" x14ac:dyDescent="0.25">
      <c r="B10" s="103"/>
      <c r="C10" s="188"/>
      <c r="D10" s="103"/>
      <c r="E10" s="103"/>
      <c r="F10" s="189"/>
      <c r="G10" s="104"/>
      <c r="H10" s="104"/>
      <c r="I10" s="104"/>
      <c r="J10" s="104"/>
      <c r="K10" s="145"/>
      <c r="L10" s="145"/>
      <c r="M10" s="145"/>
      <c r="N10" s="145"/>
      <c r="O10" s="145"/>
      <c r="P10" s="145"/>
      <c r="Q10" s="145"/>
      <c r="R10" s="145"/>
      <c r="S10" s="145"/>
    </row>
    <row r="11" spans="2:19" s="190" customFormat="1" ht="15" x14ac:dyDescent="0.25">
      <c r="B11" s="191" t="s">
        <v>18</v>
      </c>
      <c r="C11" s="191"/>
      <c r="D11" s="579"/>
      <c r="E11" s="579"/>
      <c r="F11" s="579"/>
      <c r="G11" s="580"/>
      <c r="I11" s="192"/>
      <c r="J11" s="191" t="s">
        <v>62</v>
      </c>
      <c r="K11" s="193"/>
      <c r="L11" s="581"/>
      <c r="M11" s="579"/>
      <c r="N11" s="579"/>
      <c r="O11" s="579"/>
      <c r="P11" s="580"/>
      <c r="Q11" s="145"/>
      <c r="R11" s="103"/>
      <c r="S11" s="101"/>
    </row>
    <row r="12" spans="2:19" s="190" customFormat="1" ht="15" x14ac:dyDescent="0.25">
      <c r="B12" s="194" t="s">
        <v>474</v>
      </c>
      <c r="C12" s="194"/>
      <c r="D12" s="579"/>
      <c r="E12" s="579"/>
      <c r="F12" s="579"/>
      <c r="G12" s="580"/>
      <c r="I12" s="192"/>
      <c r="J12" s="191" t="s">
        <v>475</v>
      </c>
      <c r="K12" s="193"/>
      <c r="L12" s="581"/>
      <c r="M12" s="579"/>
      <c r="N12" s="579"/>
      <c r="O12" s="579"/>
      <c r="P12" s="580"/>
      <c r="Q12" s="145"/>
      <c r="R12" s="103"/>
      <c r="S12" s="101"/>
    </row>
    <row r="13" spans="2:19" s="190" customFormat="1" ht="15" x14ac:dyDescent="0.25">
      <c r="B13" s="188"/>
      <c r="C13" s="103"/>
      <c r="D13" s="103"/>
      <c r="E13" s="189"/>
      <c r="F13" s="104"/>
      <c r="G13" s="104"/>
      <c r="I13" s="104"/>
      <c r="J13" s="104"/>
      <c r="K13" s="145"/>
      <c r="L13" s="145"/>
      <c r="M13" s="145"/>
      <c r="N13" s="145"/>
      <c r="O13" s="145"/>
      <c r="P13" s="145"/>
      <c r="Q13" s="145"/>
      <c r="R13" s="145"/>
      <c r="S13" s="145"/>
    </row>
    <row r="14" spans="2:19" s="190" customFormat="1" ht="18.75" x14ac:dyDescent="0.25">
      <c r="B14" s="26" t="s">
        <v>477</v>
      </c>
      <c r="C14" s="27"/>
      <c r="D14" s="511" t="str">
        <f>Summary!H10</f>
        <v>USD</v>
      </c>
      <c r="E14" s="511"/>
      <c r="F14" s="511"/>
      <c r="G14" s="511"/>
      <c r="I14" s="188"/>
      <c r="J14" s="194" t="s">
        <v>476</v>
      </c>
      <c r="K14" s="191"/>
      <c r="L14" s="194"/>
      <c r="M14" s="512">
        <f>'Bid Details - Agency'!O147*Summary!J10/Summary!J8</f>
        <v>0</v>
      </c>
      <c r="N14" s="512"/>
      <c r="O14" s="512"/>
      <c r="P14" s="512"/>
      <c r="Q14" s="145"/>
      <c r="R14" s="103"/>
      <c r="S14" s="101"/>
    </row>
    <row r="15" spans="2:19" s="190" customFormat="1" ht="15" x14ac:dyDescent="0.25">
      <c r="B15" s="103"/>
      <c r="C15" s="195"/>
      <c r="D15" s="103"/>
      <c r="E15" s="103"/>
      <c r="F15" s="195"/>
      <c r="G15" s="188"/>
      <c r="H15" s="188"/>
      <c r="I15" s="188"/>
      <c r="J15" s="194" t="s">
        <v>736</v>
      </c>
      <c r="K15" s="191"/>
      <c r="L15" s="194"/>
      <c r="M15" s="579"/>
      <c r="N15" s="579"/>
      <c r="O15" s="579"/>
      <c r="P15" s="580"/>
      <c r="Q15" s="145"/>
      <c r="R15" s="103"/>
      <c r="S15" s="103"/>
    </row>
    <row r="16" spans="2:19" s="190" customFormat="1" ht="15" x14ac:dyDescent="0.25">
      <c r="B16" s="103"/>
      <c r="C16" s="195"/>
      <c r="D16" s="103"/>
      <c r="E16" s="103"/>
      <c r="F16" s="195"/>
      <c r="G16" s="188"/>
      <c r="H16" s="188"/>
      <c r="I16" s="188"/>
      <c r="J16" s="191" t="s">
        <v>737</v>
      </c>
      <c r="K16" s="193"/>
      <c r="L16" s="194"/>
      <c r="M16" s="579"/>
      <c r="N16" s="579"/>
      <c r="O16" s="579"/>
      <c r="P16" s="580"/>
      <c r="Q16" s="145"/>
      <c r="R16" s="103"/>
      <c r="S16" s="103"/>
    </row>
    <row r="17" spans="2:19" ht="16.5" thickBot="1" x14ac:dyDescent="0.3">
      <c r="B17" s="132"/>
      <c r="C17" s="196"/>
      <c r="D17" s="103"/>
      <c r="E17" s="103"/>
      <c r="F17" s="189"/>
      <c r="G17" s="104"/>
      <c r="H17" s="104"/>
      <c r="I17" s="104"/>
      <c r="J17" s="104"/>
      <c r="K17" s="145"/>
      <c r="L17" s="145"/>
      <c r="M17" s="145"/>
      <c r="N17" s="145"/>
      <c r="O17" s="145"/>
      <c r="P17" s="145"/>
      <c r="Q17" s="145"/>
      <c r="R17" s="145"/>
      <c r="S17" s="145"/>
    </row>
    <row r="18" spans="2:19" ht="15.75" x14ac:dyDescent="0.25">
      <c r="B18" s="198" t="s">
        <v>68</v>
      </c>
      <c r="C18" s="199"/>
      <c r="D18" s="200"/>
      <c r="E18" s="201"/>
      <c r="F18" s="201" t="s">
        <v>69</v>
      </c>
      <c r="G18" s="202" t="s">
        <v>70</v>
      </c>
      <c r="H18" s="202" t="s">
        <v>71</v>
      </c>
      <c r="I18" s="203" t="s">
        <v>72</v>
      </c>
      <c r="J18" s="204"/>
      <c r="K18" s="205"/>
      <c r="L18" s="206" t="s">
        <v>73</v>
      </c>
      <c r="M18" s="207"/>
      <c r="N18" s="208" t="s">
        <v>74</v>
      </c>
      <c r="O18" s="201" t="s">
        <v>75</v>
      </c>
      <c r="P18" s="209" t="s">
        <v>76</v>
      </c>
      <c r="Q18" s="145"/>
      <c r="R18" s="103"/>
      <c r="S18" s="101"/>
    </row>
    <row r="19" spans="2:19" ht="15.75" x14ac:dyDescent="0.25">
      <c r="B19" s="210" t="s">
        <v>80</v>
      </c>
      <c r="C19" s="211"/>
      <c r="D19" s="212" t="s">
        <v>81</v>
      </c>
      <c r="E19" s="213" t="s">
        <v>52</v>
      </c>
      <c r="F19" s="213" t="s">
        <v>82</v>
      </c>
      <c r="G19" s="214" t="s">
        <v>83</v>
      </c>
      <c r="H19" s="214" t="s">
        <v>84</v>
      </c>
      <c r="I19" s="215" t="s">
        <v>71</v>
      </c>
      <c r="J19" s="216" t="s">
        <v>57</v>
      </c>
      <c r="K19" s="214" t="s">
        <v>85</v>
      </c>
      <c r="L19" s="217" t="s">
        <v>86</v>
      </c>
      <c r="M19" s="218"/>
      <c r="N19" s="219" t="s">
        <v>87</v>
      </c>
      <c r="O19" s="220" t="s">
        <v>88</v>
      </c>
      <c r="P19" s="221" t="s">
        <v>89</v>
      </c>
      <c r="Q19" s="145"/>
      <c r="R19" s="103"/>
      <c r="S19" s="101"/>
    </row>
    <row r="20" spans="2:19" ht="16.5" thickBot="1" x14ac:dyDescent="0.3">
      <c r="B20" s="222"/>
      <c r="C20" s="188"/>
      <c r="D20" s="196"/>
      <c r="E20" s="196"/>
      <c r="F20" s="196"/>
      <c r="G20" s="223"/>
      <c r="H20" s="223"/>
      <c r="I20" s="223"/>
      <c r="J20" s="223"/>
      <c r="K20" s="133"/>
      <c r="L20" s="482"/>
      <c r="M20" s="224"/>
      <c r="N20" s="225"/>
      <c r="O20" s="226"/>
      <c r="P20" s="227"/>
      <c r="Q20" s="103"/>
      <c r="R20" s="103"/>
      <c r="S20" s="101"/>
    </row>
    <row r="21" spans="2:19" ht="15.75" x14ac:dyDescent="0.2">
      <c r="B21" s="131" t="s">
        <v>478</v>
      </c>
      <c r="C21" s="105"/>
      <c r="D21" s="132"/>
      <c r="E21" s="132"/>
      <c r="F21" s="132"/>
      <c r="G21" s="133"/>
      <c r="H21" s="133"/>
      <c r="I21" s="133"/>
      <c r="J21" s="133"/>
      <c r="K21" s="133"/>
      <c r="L21" s="282"/>
      <c r="M21" s="134"/>
      <c r="N21" s="135"/>
      <c r="O21" s="153"/>
      <c r="P21" s="137"/>
      <c r="Q21" s="101"/>
      <c r="R21" s="101"/>
      <c r="S21" s="101"/>
    </row>
    <row r="22" spans="2:19" ht="15.75" x14ac:dyDescent="0.2">
      <c r="B22" s="131">
        <v>342</v>
      </c>
      <c r="C22" s="324" t="s">
        <v>455</v>
      </c>
      <c r="D22" s="506"/>
      <c r="E22" s="506"/>
      <c r="F22" s="506"/>
      <c r="G22" s="507"/>
      <c r="H22" s="320"/>
      <c r="I22" s="320"/>
      <c r="J22" s="320"/>
      <c r="K22" s="424">
        <f t="shared" ref="K22:K31" si="0">(D22*F22*G22)+(I22*J22)</f>
        <v>0</v>
      </c>
      <c r="L22" s="590"/>
      <c r="M22" s="320"/>
      <c r="N22" s="138" t="str">
        <f t="shared" ref="N22:N31" si="1">IF($K22&lt;=0,"",$K22+($K22*$L22)+($K22*$M22))</f>
        <v/>
      </c>
      <c r="O22" s="139">
        <f t="shared" ref="O22:O31" si="2">G22*(1+M22+L22)</f>
        <v>0</v>
      </c>
      <c r="P22" s="140" t="str">
        <f>IF($O22&lt;=0,"",$O22*'Bid Details - Production'!$P$3)</f>
        <v/>
      </c>
      <c r="Q22" s="101"/>
      <c r="R22" s="101"/>
      <c r="S22" s="103"/>
    </row>
    <row r="23" spans="2:19" ht="15.75" x14ac:dyDescent="0.2">
      <c r="B23" s="131">
        <v>343</v>
      </c>
      <c r="C23" s="324" t="s">
        <v>456</v>
      </c>
      <c r="D23" s="317"/>
      <c r="E23" s="317"/>
      <c r="F23" s="320"/>
      <c r="G23" s="320"/>
      <c r="H23" s="320"/>
      <c r="I23" s="320"/>
      <c r="J23" s="320"/>
      <c r="K23" s="424">
        <f t="shared" si="0"/>
        <v>0</v>
      </c>
      <c r="L23" s="590"/>
      <c r="M23" s="320"/>
      <c r="N23" s="138" t="str">
        <f t="shared" si="1"/>
        <v/>
      </c>
      <c r="O23" s="139">
        <f t="shared" si="2"/>
        <v>0</v>
      </c>
      <c r="P23" s="140" t="str">
        <f>IF($O23&lt;=0,"",$O23*'Bid Details - Production'!$P$3)</f>
        <v/>
      </c>
      <c r="Q23" s="101"/>
      <c r="R23" s="101"/>
      <c r="S23" s="103"/>
    </row>
    <row r="24" spans="2:19" ht="15.75" x14ac:dyDescent="0.2">
      <c r="B24" s="131">
        <v>344</v>
      </c>
      <c r="C24" s="324" t="s">
        <v>458</v>
      </c>
      <c r="D24" s="317"/>
      <c r="E24" s="317"/>
      <c r="F24" s="320"/>
      <c r="G24" s="320"/>
      <c r="H24" s="320"/>
      <c r="I24" s="320"/>
      <c r="J24" s="320"/>
      <c r="K24" s="424">
        <f t="shared" si="0"/>
        <v>0</v>
      </c>
      <c r="L24" s="590"/>
      <c r="M24" s="320"/>
      <c r="N24" s="138" t="str">
        <f t="shared" si="1"/>
        <v/>
      </c>
      <c r="O24" s="139">
        <f t="shared" si="2"/>
        <v>0</v>
      </c>
      <c r="P24" s="140" t="str">
        <f>IF($O24&lt;=0,"",$O24*'Bid Details - Production'!$P$3)</f>
        <v/>
      </c>
      <c r="Q24" s="101"/>
      <c r="R24" s="101"/>
      <c r="S24" s="103"/>
    </row>
    <row r="25" spans="2:19" ht="15.75" x14ac:dyDescent="0.2">
      <c r="B25" s="131">
        <v>345</v>
      </c>
      <c r="C25" s="324" t="s">
        <v>459</v>
      </c>
      <c r="D25" s="317"/>
      <c r="E25" s="317"/>
      <c r="F25" s="320"/>
      <c r="G25" s="320"/>
      <c r="H25" s="320"/>
      <c r="I25" s="320"/>
      <c r="J25" s="320"/>
      <c r="K25" s="424">
        <f t="shared" si="0"/>
        <v>0</v>
      </c>
      <c r="L25" s="590"/>
      <c r="M25" s="320"/>
      <c r="N25" s="138" t="str">
        <f t="shared" si="1"/>
        <v/>
      </c>
      <c r="O25" s="139">
        <f t="shared" si="2"/>
        <v>0</v>
      </c>
      <c r="P25" s="140" t="str">
        <f>IF($O25&lt;=0,"",$O25*'Bid Details - Production'!$P$3)</f>
        <v/>
      </c>
      <c r="Q25" s="101"/>
      <c r="R25" s="101"/>
      <c r="S25" s="103"/>
    </row>
    <row r="26" spans="2:19" ht="15.75" x14ac:dyDescent="0.2">
      <c r="B26" s="131">
        <v>346</v>
      </c>
      <c r="C26" s="324" t="s">
        <v>460</v>
      </c>
      <c r="D26" s="317"/>
      <c r="E26" s="317"/>
      <c r="F26" s="320"/>
      <c r="G26" s="320"/>
      <c r="H26" s="320"/>
      <c r="I26" s="320"/>
      <c r="J26" s="320"/>
      <c r="K26" s="424">
        <f t="shared" si="0"/>
        <v>0</v>
      </c>
      <c r="L26" s="590"/>
      <c r="M26" s="320"/>
      <c r="N26" s="138" t="str">
        <f t="shared" si="1"/>
        <v/>
      </c>
      <c r="O26" s="139">
        <f t="shared" si="2"/>
        <v>0</v>
      </c>
      <c r="P26" s="140" t="str">
        <f>IF($O26&lt;=0,"",$O26*'Bid Details - Production'!$P$3)</f>
        <v/>
      </c>
      <c r="Q26" s="101"/>
      <c r="R26" s="101"/>
      <c r="S26" s="103"/>
    </row>
    <row r="27" spans="2:19" ht="15.75" x14ac:dyDescent="0.2">
      <c r="B27" s="131">
        <v>347</v>
      </c>
      <c r="C27" s="324" t="s">
        <v>461</v>
      </c>
      <c r="D27" s="317"/>
      <c r="E27" s="317"/>
      <c r="F27" s="320"/>
      <c r="G27" s="320"/>
      <c r="H27" s="320"/>
      <c r="I27" s="320"/>
      <c r="J27" s="320"/>
      <c r="K27" s="424">
        <f t="shared" si="0"/>
        <v>0</v>
      </c>
      <c r="L27" s="590"/>
      <c r="M27" s="320"/>
      <c r="N27" s="138" t="str">
        <f t="shared" si="1"/>
        <v/>
      </c>
      <c r="O27" s="139">
        <f t="shared" si="2"/>
        <v>0</v>
      </c>
      <c r="P27" s="140" t="str">
        <f>IF($O27&lt;=0,"",$O27*'Bid Details - Production'!$P$3)</f>
        <v/>
      </c>
      <c r="Q27" s="101"/>
      <c r="R27" s="101"/>
      <c r="S27" s="103"/>
    </row>
    <row r="28" spans="2:19" ht="15.75" x14ac:dyDescent="0.2">
      <c r="B28" s="131">
        <v>348</v>
      </c>
      <c r="C28" s="324" t="s">
        <v>462</v>
      </c>
      <c r="D28" s="317"/>
      <c r="E28" s="317"/>
      <c r="F28" s="320"/>
      <c r="G28" s="320"/>
      <c r="H28" s="320"/>
      <c r="I28" s="320"/>
      <c r="J28" s="320"/>
      <c r="K28" s="424">
        <f t="shared" si="0"/>
        <v>0</v>
      </c>
      <c r="L28" s="590"/>
      <c r="M28" s="320"/>
      <c r="N28" s="138" t="str">
        <f t="shared" si="1"/>
        <v/>
      </c>
      <c r="O28" s="139">
        <f t="shared" si="2"/>
        <v>0</v>
      </c>
      <c r="P28" s="140" t="str">
        <f>IF($O28&lt;=0,"",$O28*'Bid Details - Production'!$P$3)</f>
        <v/>
      </c>
      <c r="Q28" s="101"/>
      <c r="R28" s="101"/>
      <c r="S28" s="103"/>
    </row>
    <row r="29" spans="2:19" ht="15.75" x14ac:dyDescent="0.2">
      <c r="B29" s="131">
        <v>349</v>
      </c>
      <c r="C29" s="316"/>
      <c r="D29" s="317"/>
      <c r="E29" s="317"/>
      <c r="F29" s="320"/>
      <c r="G29" s="320"/>
      <c r="H29" s="320"/>
      <c r="I29" s="320"/>
      <c r="J29" s="320"/>
      <c r="K29" s="424">
        <f t="shared" si="0"/>
        <v>0</v>
      </c>
      <c r="L29" s="590"/>
      <c r="M29" s="320"/>
      <c r="N29" s="138" t="str">
        <f t="shared" si="1"/>
        <v/>
      </c>
      <c r="O29" s="139">
        <f t="shared" si="2"/>
        <v>0</v>
      </c>
      <c r="P29" s="140" t="str">
        <f>IF($O29&lt;=0,"",$O29*'Bid Details - Production'!$P$3)</f>
        <v/>
      </c>
      <c r="Q29" s="101"/>
      <c r="R29" s="101"/>
      <c r="S29" s="103"/>
    </row>
    <row r="30" spans="2:19" ht="15.75" x14ac:dyDescent="0.2">
      <c r="B30" s="131">
        <v>350</v>
      </c>
      <c r="C30" s="316"/>
      <c r="D30" s="317"/>
      <c r="E30" s="317"/>
      <c r="F30" s="320"/>
      <c r="G30" s="320"/>
      <c r="H30" s="320"/>
      <c r="I30" s="320"/>
      <c r="J30" s="320"/>
      <c r="K30" s="424">
        <f t="shared" si="0"/>
        <v>0</v>
      </c>
      <c r="L30" s="590"/>
      <c r="M30" s="320"/>
      <c r="N30" s="138" t="str">
        <f t="shared" si="1"/>
        <v/>
      </c>
      <c r="O30" s="139">
        <f t="shared" si="2"/>
        <v>0</v>
      </c>
      <c r="P30" s="140" t="str">
        <f>IF($O30&lt;=0,"",$O30*'Bid Details - Production'!$P$3)</f>
        <v/>
      </c>
      <c r="Q30" s="101"/>
      <c r="R30" s="101"/>
      <c r="S30" s="103"/>
    </row>
    <row r="31" spans="2:19" ht="15.75" x14ac:dyDescent="0.2">
      <c r="B31" s="131">
        <v>351</v>
      </c>
      <c r="C31" s="316"/>
      <c r="D31" s="317"/>
      <c r="E31" s="317"/>
      <c r="F31" s="320"/>
      <c r="G31" s="320"/>
      <c r="H31" s="320"/>
      <c r="I31" s="320"/>
      <c r="J31" s="320"/>
      <c r="K31" s="424">
        <f t="shared" si="0"/>
        <v>0</v>
      </c>
      <c r="L31" s="590"/>
      <c r="M31" s="320"/>
      <c r="N31" s="138" t="str">
        <f t="shared" si="1"/>
        <v/>
      </c>
      <c r="O31" s="139">
        <f t="shared" si="2"/>
        <v>0</v>
      </c>
      <c r="P31" s="140" t="str">
        <f>IF($O31&lt;=0,"",$O31*'Bid Details - Production'!$P$3)</f>
        <v/>
      </c>
      <c r="Q31" s="101"/>
      <c r="R31" s="101"/>
      <c r="S31" s="103"/>
    </row>
    <row r="32" spans="2:19" ht="15.75" x14ac:dyDescent="0.2">
      <c r="B32" s="131" t="s">
        <v>42</v>
      </c>
      <c r="C32" s="228" t="s">
        <v>479</v>
      </c>
      <c r="D32" s="229"/>
      <c r="E32" s="229"/>
      <c r="F32" s="230"/>
      <c r="G32" s="231"/>
      <c r="H32" s="231"/>
      <c r="I32" s="231"/>
      <c r="J32" s="133"/>
      <c r="K32" s="428">
        <f>(SUBTOTAL(9,K22:K31))</f>
        <v>0</v>
      </c>
      <c r="L32" s="286"/>
      <c r="M32" s="233"/>
      <c r="N32" s="232">
        <f>(SUBTOTAL(9,N22:N31))</f>
        <v>0</v>
      </c>
      <c r="O32" s="135"/>
      <c r="P32" s="151"/>
      <c r="Q32" s="101"/>
      <c r="R32" s="101"/>
      <c r="S32" s="145"/>
    </row>
    <row r="33" spans="2:19" ht="15.75" x14ac:dyDescent="0.2">
      <c r="B33" s="146"/>
      <c r="C33" s="122" t="s">
        <v>480</v>
      </c>
      <c r="D33" s="178">
        <f>SUMPRODUCT(K22:K31,L22:L31)</f>
        <v>0</v>
      </c>
      <c r="E33" s="234"/>
      <c r="F33" s="235"/>
      <c r="G33" s="133"/>
      <c r="H33" s="133"/>
      <c r="I33" s="133"/>
      <c r="J33" s="133"/>
      <c r="K33" s="288"/>
      <c r="L33" s="288"/>
      <c r="M33" s="135"/>
      <c r="N33" s="135"/>
      <c r="O33" s="135"/>
      <c r="P33" s="151"/>
      <c r="Q33" s="101"/>
      <c r="R33" s="101"/>
      <c r="S33" s="145"/>
    </row>
    <row r="34" spans="2:19" ht="15.75" x14ac:dyDescent="0.2">
      <c r="B34" s="146"/>
      <c r="C34" s="132"/>
      <c r="D34" s="132"/>
      <c r="E34" s="132"/>
      <c r="F34" s="152"/>
      <c r="G34" s="133"/>
      <c r="H34" s="133"/>
      <c r="I34" s="133"/>
      <c r="J34" s="133"/>
      <c r="K34" s="288"/>
      <c r="L34" s="288"/>
      <c r="M34" s="135"/>
      <c r="N34" s="135"/>
      <c r="O34" s="135"/>
      <c r="P34" s="151"/>
      <c r="Q34" s="101"/>
      <c r="R34" s="101"/>
      <c r="S34" s="145"/>
    </row>
    <row r="35" spans="2:19" ht="15.75" x14ac:dyDescent="0.2">
      <c r="B35" s="131" t="s">
        <v>481</v>
      </c>
      <c r="C35" s="105"/>
      <c r="D35" s="132"/>
      <c r="E35" s="132"/>
      <c r="F35" s="132"/>
      <c r="G35" s="133"/>
      <c r="H35" s="133"/>
      <c r="I35" s="133"/>
      <c r="J35" s="133"/>
      <c r="K35" s="281"/>
      <c r="L35" s="282"/>
      <c r="M35" s="134"/>
      <c r="N35" s="135"/>
      <c r="O35" s="153"/>
      <c r="P35" s="137"/>
      <c r="Q35" s="101"/>
      <c r="R35" s="101"/>
      <c r="S35" s="103"/>
    </row>
    <row r="36" spans="2:19" ht="15.75" x14ac:dyDescent="0.2">
      <c r="B36" s="131">
        <v>352</v>
      </c>
      <c r="C36" s="324" t="s">
        <v>482</v>
      </c>
      <c r="D36" s="317"/>
      <c r="E36" s="317"/>
      <c r="F36" s="320"/>
      <c r="G36" s="320"/>
      <c r="H36" s="320"/>
      <c r="I36" s="320"/>
      <c r="J36" s="320"/>
      <c r="K36" s="424">
        <f t="shared" ref="K36:K55" si="3">(D36*F36*G36)+(I36*J36)</f>
        <v>0</v>
      </c>
      <c r="L36" s="590"/>
      <c r="M36" s="320"/>
      <c r="N36" s="138" t="str">
        <f t="shared" ref="N36:N55" si="4">IF($K36&lt;=0,"",$K36+($K36*$L36)+($K36*$M36))</f>
        <v/>
      </c>
      <c r="O36" s="139">
        <f t="shared" ref="O36:O55" si="5">G36*(1+M36+L36)</f>
        <v>0</v>
      </c>
      <c r="P36" s="140" t="str">
        <f>IF($O36&lt;=0,"",$O36*'Bid Details - Production'!$P$3)</f>
        <v/>
      </c>
      <c r="Q36" s="101"/>
      <c r="R36" s="101"/>
      <c r="S36" s="103"/>
    </row>
    <row r="37" spans="2:19" ht="15.75" x14ac:dyDescent="0.2">
      <c r="B37" s="131">
        <v>353</v>
      </c>
      <c r="C37" s="324" t="s">
        <v>483</v>
      </c>
      <c r="D37" s="317"/>
      <c r="E37" s="317"/>
      <c r="F37" s="320"/>
      <c r="G37" s="320"/>
      <c r="H37" s="320"/>
      <c r="I37" s="320"/>
      <c r="J37" s="320"/>
      <c r="K37" s="424">
        <f t="shared" si="3"/>
        <v>0</v>
      </c>
      <c r="L37" s="590"/>
      <c r="M37" s="320"/>
      <c r="N37" s="138" t="str">
        <f t="shared" si="4"/>
        <v/>
      </c>
      <c r="O37" s="139">
        <f t="shared" si="5"/>
        <v>0</v>
      </c>
      <c r="P37" s="140" t="str">
        <f>IF($O37&lt;=0,"",$O37*'Bid Details - Production'!$P$3)</f>
        <v/>
      </c>
      <c r="Q37" s="101"/>
      <c r="R37" s="101"/>
      <c r="S37" s="103"/>
    </row>
    <row r="38" spans="2:19" ht="15.75" x14ac:dyDescent="0.2">
      <c r="B38" s="131">
        <v>354</v>
      </c>
      <c r="C38" s="324" t="s">
        <v>484</v>
      </c>
      <c r="D38" s="317"/>
      <c r="E38" s="317"/>
      <c r="F38" s="320"/>
      <c r="G38" s="320"/>
      <c r="H38" s="320"/>
      <c r="I38" s="320"/>
      <c r="J38" s="320"/>
      <c r="K38" s="424">
        <f t="shared" si="3"/>
        <v>0</v>
      </c>
      <c r="L38" s="590"/>
      <c r="M38" s="320"/>
      <c r="N38" s="138" t="str">
        <f t="shared" si="4"/>
        <v/>
      </c>
      <c r="O38" s="139">
        <f t="shared" si="5"/>
        <v>0</v>
      </c>
      <c r="P38" s="140" t="str">
        <f>IF($O38&lt;=0,"",$O38*'Bid Details - Production'!$P$3)</f>
        <v/>
      </c>
      <c r="Q38" s="101"/>
      <c r="R38" s="101"/>
      <c r="S38" s="103"/>
    </row>
    <row r="39" spans="2:19" ht="15.75" x14ac:dyDescent="0.2">
      <c r="B39" s="131">
        <v>355</v>
      </c>
      <c r="C39" s="324" t="s">
        <v>485</v>
      </c>
      <c r="D39" s="317"/>
      <c r="E39" s="317"/>
      <c r="F39" s="320"/>
      <c r="G39" s="320"/>
      <c r="H39" s="320"/>
      <c r="I39" s="320"/>
      <c r="J39" s="320"/>
      <c r="K39" s="424">
        <f t="shared" si="3"/>
        <v>0</v>
      </c>
      <c r="L39" s="590"/>
      <c r="M39" s="320"/>
      <c r="N39" s="138" t="str">
        <f t="shared" si="4"/>
        <v/>
      </c>
      <c r="O39" s="139">
        <f t="shared" si="5"/>
        <v>0</v>
      </c>
      <c r="P39" s="140" t="str">
        <f>IF($O39&lt;=0,"",$O39*'Bid Details - Production'!$P$3)</f>
        <v/>
      </c>
      <c r="Q39" s="101"/>
      <c r="R39" s="101"/>
      <c r="S39" s="103"/>
    </row>
    <row r="40" spans="2:19" ht="15.75" x14ac:dyDescent="0.2">
      <c r="B40" s="131">
        <v>356</v>
      </c>
      <c r="C40" s="324" t="s">
        <v>486</v>
      </c>
      <c r="D40" s="317"/>
      <c r="E40" s="317"/>
      <c r="F40" s="320"/>
      <c r="G40" s="320"/>
      <c r="H40" s="320"/>
      <c r="I40" s="320"/>
      <c r="J40" s="320"/>
      <c r="K40" s="424">
        <f t="shared" si="3"/>
        <v>0</v>
      </c>
      <c r="L40" s="590"/>
      <c r="M40" s="320"/>
      <c r="N40" s="138" t="str">
        <f t="shared" si="4"/>
        <v/>
      </c>
      <c r="O40" s="139">
        <f t="shared" si="5"/>
        <v>0</v>
      </c>
      <c r="P40" s="140" t="str">
        <f>IF($O40&lt;=0,"",$O40*'Bid Details - Production'!$P$3)</f>
        <v/>
      </c>
      <c r="Q40" s="101"/>
      <c r="R40" s="101"/>
      <c r="S40" s="103"/>
    </row>
    <row r="41" spans="2:19" ht="15.75" x14ac:dyDescent="0.2">
      <c r="B41" s="131">
        <v>357</v>
      </c>
      <c r="C41" s="324" t="s">
        <v>487</v>
      </c>
      <c r="D41" s="317"/>
      <c r="E41" s="317"/>
      <c r="F41" s="320"/>
      <c r="G41" s="320"/>
      <c r="H41" s="320"/>
      <c r="I41" s="320"/>
      <c r="J41" s="320"/>
      <c r="K41" s="424">
        <f t="shared" si="3"/>
        <v>0</v>
      </c>
      <c r="L41" s="590"/>
      <c r="M41" s="320"/>
      <c r="N41" s="138" t="str">
        <f t="shared" si="4"/>
        <v/>
      </c>
      <c r="O41" s="139">
        <f t="shared" si="5"/>
        <v>0</v>
      </c>
      <c r="P41" s="140" t="str">
        <f>IF($O41&lt;=0,"",$O41*'Bid Details - Production'!$P$3)</f>
        <v/>
      </c>
      <c r="Q41" s="101"/>
      <c r="R41" s="101"/>
      <c r="S41" s="103"/>
    </row>
    <row r="42" spans="2:19" ht="15.75" x14ac:dyDescent="0.2">
      <c r="B42" s="131">
        <v>358</v>
      </c>
      <c r="C42" s="324" t="s">
        <v>488</v>
      </c>
      <c r="D42" s="317"/>
      <c r="E42" s="317"/>
      <c r="F42" s="320"/>
      <c r="G42" s="320"/>
      <c r="H42" s="320"/>
      <c r="I42" s="320"/>
      <c r="J42" s="320"/>
      <c r="K42" s="424">
        <f t="shared" si="3"/>
        <v>0</v>
      </c>
      <c r="L42" s="590"/>
      <c r="M42" s="320"/>
      <c r="N42" s="138" t="str">
        <f t="shared" si="4"/>
        <v/>
      </c>
      <c r="O42" s="139">
        <f t="shared" si="5"/>
        <v>0</v>
      </c>
      <c r="P42" s="140" t="str">
        <f>IF($O42&lt;=0,"",$O42*'Bid Details - Production'!$P$3)</f>
        <v/>
      </c>
      <c r="Q42" s="101"/>
      <c r="R42" s="101"/>
      <c r="S42" s="103"/>
    </row>
    <row r="43" spans="2:19" ht="15.75" x14ac:dyDescent="0.2">
      <c r="B43" s="131">
        <v>359</v>
      </c>
      <c r="C43" s="324" t="s">
        <v>489</v>
      </c>
      <c r="D43" s="317"/>
      <c r="E43" s="317"/>
      <c r="F43" s="320"/>
      <c r="G43" s="320"/>
      <c r="H43" s="320"/>
      <c r="I43" s="320"/>
      <c r="J43" s="320"/>
      <c r="K43" s="424">
        <f t="shared" si="3"/>
        <v>0</v>
      </c>
      <c r="L43" s="590"/>
      <c r="M43" s="320"/>
      <c r="N43" s="138" t="str">
        <f t="shared" si="4"/>
        <v/>
      </c>
      <c r="O43" s="139">
        <f t="shared" si="5"/>
        <v>0</v>
      </c>
      <c r="P43" s="140" t="str">
        <f>IF($O43&lt;=0,"",$O43*'Bid Details - Production'!$P$3)</f>
        <v/>
      </c>
      <c r="Q43" s="101"/>
      <c r="R43" s="101"/>
      <c r="S43" s="103"/>
    </row>
    <row r="44" spans="2:19" ht="15.75" x14ac:dyDescent="0.2">
      <c r="B44" s="131">
        <v>360</v>
      </c>
      <c r="C44" s="324" t="s">
        <v>490</v>
      </c>
      <c r="D44" s="317"/>
      <c r="E44" s="317"/>
      <c r="F44" s="320"/>
      <c r="G44" s="320"/>
      <c r="H44" s="320"/>
      <c r="I44" s="320"/>
      <c r="J44" s="320"/>
      <c r="K44" s="424">
        <f t="shared" si="3"/>
        <v>0</v>
      </c>
      <c r="L44" s="590"/>
      <c r="M44" s="320"/>
      <c r="N44" s="138" t="str">
        <f t="shared" si="4"/>
        <v/>
      </c>
      <c r="O44" s="139">
        <f t="shared" si="5"/>
        <v>0</v>
      </c>
      <c r="P44" s="140" t="str">
        <f>IF($O44&lt;=0,"",$O44*'Bid Details - Production'!$P$3)</f>
        <v/>
      </c>
      <c r="Q44" s="101"/>
      <c r="R44" s="101"/>
      <c r="S44" s="103"/>
    </row>
    <row r="45" spans="2:19" ht="15.75" x14ac:dyDescent="0.2">
      <c r="B45" s="131">
        <v>361</v>
      </c>
      <c r="C45" s="324" t="s">
        <v>491</v>
      </c>
      <c r="D45" s="317"/>
      <c r="E45" s="317"/>
      <c r="F45" s="320"/>
      <c r="G45" s="320"/>
      <c r="H45" s="320"/>
      <c r="I45" s="320"/>
      <c r="J45" s="320"/>
      <c r="K45" s="424">
        <f t="shared" si="3"/>
        <v>0</v>
      </c>
      <c r="L45" s="590"/>
      <c r="M45" s="320"/>
      <c r="N45" s="138" t="str">
        <f t="shared" si="4"/>
        <v/>
      </c>
      <c r="O45" s="139">
        <f t="shared" si="5"/>
        <v>0</v>
      </c>
      <c r="P45" s="140" t="str">
        <f>IF($O45&lt;=0,"",$O45*'Bid Details - Production'!$P$3)</f>
        <v/>
      </c>
      <c r="Q45" s="101"/>
      <c r="R45" s="101"/>
      <c r="S45" s="103"/>
    </row>
    <row r="46" spans="2:19" ht="15.75" x14ac:dyDescent="0.2">
      <c r="B46" s="131">
        <v>362</v>
      </c>
      <c r="C46" s="324" t="s">
        <v>492</v>
      </c>
      <c r="D46" s="317"/>
      <c r="E46" s="317"/>
      <c r="F46" s="320"/>
      <c r="G46" s="320"/>
      <c r="H46" s="320"/>
      <c r="I46" s="320"/>
      <c r="J46" s="320"/>
      <c r="K46" s="424">
        <f t="shared" si="3"/>
        <v>0</v>
      </c>
      <c r="L46" s="590"/>
      <c r="M46" s="320"/>
      <c r="N46" s="138" t="str">
        <f t="shared" si="4"/>
        <v/>
      </c>
      <c r="O46" s="139">
        <f t="shared" si="5"/>
        <v>0</v>
      </c>
      <c r="P46" s="140" t="str">
        <f>IF($O46&lt;=0,"",$O46*'Bid Details - Production'!$P$3)</f>
        <v/>
      </c>
      <c r="Q46" s="101"/>
      <c r="R46" s="101"/>
      <c r="S46" s="103"/>
    </row>
    <row r="47" spans="2:19" ht="15.75" x14ac:dyDescent="0.2">
      <c r="B47" s="131">
        <v>363</v>
      </c>
      <c r="C47" s="324" t="s">
        <v>493</v>
      </c>
      <c r="D47" s="317"/>
      <c r="E47" s="317"/>
      <c r="F47" s="320"/>
      <c r="G47" s="320"/>
      <c r="H47" s="320"/>
      <c r="I47" s="320"/>
      <c r="J47" s="320"/>
      <c r="K47" s="424">
        <f t="shared" si="3"/>
        <v>0</v>
      </c>
      <c r="L47" s="590"/>
      <c r="M47" s="320"/>
      <c r="N47" s="138" t="str">
        <f t="shared" si="4"/>
        <v/>
      </c>
      <c r="O47" s="139">
        <f t="shared" si="5"/>
        <v>0</v>
      </c>
      <c r="P47" s="140" t="str">
        <f>IF($O47&lt;=0,"",$O47*'Bid Details - Production'!$P$3)</f>
        <v/>
      </c>
      <c r="Q47" s="101"/>
      <c r="R47" s="101"/>
      <c r="S47" s="103"/>
    </row>
    <row r="48" spans="2:19" ht="15.75" x14ac:dyDescent="0.2">
      <c r="B48" s="131">
        <v>364</v>
      </c>
      <c r="C48" s="324" t="s">
        <v>494</v>
      </c>
      <c r="D48" s="317"/>
      <c r="E48" s="317"/>
      <c r="F48" s="320"/>
      <c r="G48" s="320"/>
      <c r="H48" s="320"/>
      <c r="I48" s="320"/>
      <c r="J48" s="320"/>
      <c r="K48" s="424">
        <f t="shared" si="3"/>
        <v>0</v>
      </c>
      <c r="L48" s="590"/>
      <c r="M48" s="320"/>
      <c r="N48" s="138" t="str">
        <f t="shared" si="4"/>
        <v/>
      </c>
      <c r="O48" s="139">
        <f t="shared" si="5"/>
        <v>0</v>
      </c>
      <c r="P48" s="140" t="str">
        <f>IF($O48&lt;=0,"",$O48*'Bid Details - Production'!$P$3)</f>
        <v/>
      </c>
      <c r="Q48" s="101"/>
      <c r="R48" s="101"/>
      <c r="S48" s="103"/>
    </row>
    <row r="49" spans="2:19" ht="15.75" x14ac:dyDescent="0.2">
      <c r="B49" s="131">
        <v>365</v>
      </c>
      <c r="C49" s="324" t="s">
        <v>495</v>
      </c>
      <c r="D49" s="317"/>
      <c r="E49" s="317"/>
      <c r="F49" s="320"/>
      <c r="G49" s="320"/>
      <c r="H49" s="320"/>
      <c r="I49" s="320"/>
      <c r="J49" s="320"/>
      <c r="K49" s="424">
        <f t="shared" si="3"/>
        <v>0</v>
      </c>
      <c r="L49" s="590"/>
      <c r="M49" s="320"/>
      <c r="N49" s="138" t="str">
        <f t="shared" si="4"/>
        <v/>
      </c>
      <c r="O49" s="139">
        <f t="shared" si="5"/>
        <v>0</v>
      </c>
      <c r="P49" s="140" t="str">
        <f>IF($O49&lt;=0,"",$O49*'Bid Details - Production'!$P$3)</f>
        <v/>
      </c>
      <c r="Q49" s="101"/>
      <c r="R49" s="101"/>
      <c r="S49" s="103"/>
    </row>
    <row r="50" spans="2:19" ht="15.75" x14ac:dyDescent="0.25">
      <c r="B50" s="131">
        <v>366</v>
      </c>
      <c r="C50" s="321" t="s">
        <v>496</v>
      </c>
      <c r="D50" s="317"/>
      <c r="E50" s="317"/>
      <c r="F50" s="320"/>
      <c r="G50" s="320"/>
      <c r="H50" s="320"/>
      <c r="I50" s="320"/>
      <c r="J50" s="320"/>
      <c r="K50" s="424">
        <f t="shared" si="3"/>
        <v>0</v>
      </c>
      <c r="L50" s="590"/>
      <c r="M50" s="320"/>
      <c r="N50" s="138" t="str">
        <f t="shared" si="4"/>
        <v/>
      </c>
      <c r="O50" s="139">
        <f t="shared" si="5"/>
        <v>0</v>
      </c>
      <c r="P50" s="140" t="str">
        <f>IF($O50&lt;=0,"",$O50*'Bid Details - Production'!$P$3)</f>
        <v/>
      </c>
      <c r="Q50" s="101"/>
      <c r="R50" s="101"/>
      <c r="S50" s="103"/>
    </row>
    <row r="51" spans="2:19" ht="15.75" x14ac:dyDescent="0.2">
      <c r="B51" s="131">
        <v>367</v>
      </c>
      <c r="C51" s="324" t="s">
        <v>462</v>
      </c>
      <c r="D51" s="317"/>
      <c r="E51" s="317"/>
      <c r="F51" s="320"/>
      <c r="G51" s="320"/>
      <c r="H51" s="320"/>
      <c r="I51" s="320"/>
      <c r="J51" s="320"/>
      <c r="K51" s="424">
        <f t="shared" si="3"/>
        <v>0</v>
      </c>
      <c r="L51" s="590"/>
      <c r="M51" s="320"/>
      <c r="N51" s="138" t="str">
        <f t="shared" si="4"/>
        <v/>
      </c>
      <c r="O51" s="139">
        <f t="shared" si="5"/>
        <v>0</v>
      </c>
      <c r="P51" s="140" t="str">
        <f>IF($O51&lt;=0,"",$O51*'Bid Details - Production'!$P$3)</f>
        <v/>
      </c>
      <c r="Q51" s="101"/>
      <c r="R51" s="101"/>
      <c r="S51" s="103"/>
    </row>
    <row r="52" spans="2:19" ht="15.75" x14ac:dyDescent="0.25">
      <c r="B52" s="131">
        <v>368</v>
      </c>
      <c r="C52" s="321"/>
      <c r="D52" s="317"/>
      <c r="E52" s="317"/>
      <c r="F52" s="320"/>
      <c r="G52" s="320"/>
      <c r="H52" s="320"/>
      <c r="I52" s="320"/>
      <c r="J52" s="320"/>
      <c r="K52" s="424">
        <f t="shared" si="3"/>
        <v>0</v>
      </c>
      <c r="L52" s="590"/>
      <c r="M52" s="320"/>
      <c r="N52" s="138" t="str">
        <f t="shared" si="4"/>
        <v/>
      </c>
      <c r="O52" s="139">
        <f t="shared" si="5"/>
        <v>0</v>
      </c>
      <c r="P52" s="140" t="str">
        <f>IF($O52&lt;=0,"",$O52*'Bid Details - Production'!$P$3)</f>
        <v/>
      </c>
      <c r="Q52" s="101"/>
      <c r="R52" s="101"/>
      <c r="S52" s="103"/>
    </row>
    <row r="53" spans="2:19" ht="15.75" x14ac:dyDescent="0.25">
      <c r="B53" s="131">
        <v>369</v>
      </c>
      <c r="C53" s="321"/>
      <c r="D53" s="317"/>
      <c r="E53" s="317"/>
      <c r="F53" s="320"/>
      <c r="G53" s="320"/>
      <c r="H53" s="320"/>
      <c r="I53" s="320"/>
      <c r="J53" s="320"/>
      <c r="K53" s="424">
        <f t="shared" si="3"/>
        <v>0</v>
      </c>
      <c r="L53" s="590"/>
      <c r="M53" s="320"/>
      <c r="N53" s="138" t="str">
        <f t="shared" si="4"/>
        <v/>
      </c>
      <c r="O53" s="139">
        <f t="shared" si="5"/>
        <v>0</v>
      </c>
      <c r="P53" s="140" t="str">
        <f>IF($O53&lt;=0,"",$O53*'Bid Details - Production'!$P$3)</f>
        <v/>
      </c>
      <c r="Q53" s="101"/>
      <c r="R53" s="101"/>
      <c r="S53" s="103"/>
    </row>
    <row r="54" spans="2:19" ht="15.75" x14ac:dyDescent="0.2">
      <c r="B54" s="131">
        <v>370</v>
      </c>
      <c r="C54" s="316"/>
      <c r="D54" s="317"/>
      <c r="E54" s="317"/>
      <c r="F54" s="320"/>
      <c r="G54" s="320"/>
      <c r="H54" s="320"/>
      <c r="I54" s="320"/>
      <c r="J54" s="320"/>
      <c r="K54" s="424">
        <f t="shared" si="3"/>
        <v>0</v>
      </c>
      <c r="L54" s="590"/>
      <c r="M54" s="320"/>
      <c r="N54" s="138" t="str">
        <f t="shared" si="4"/>
        <v/>
      </c>
      <c r="O54" s="139">
        <f t="shared" si="5"/>
        <v>0</v>
      </c>
      <c r="P54" s="140" t="str">
        <f>IF($O54&lt;=0,"",$O54*'Bid Details - Production'!$P$3)</f>
        <v/>
      </c>
      <c r="Q54" s="101"/>
      <c r="R54" s="101"/>
      <c r="S54" s="103"/>
    </row>
    <row r="55" spans="2:19" ht="15.75" x14ac:dyDescent="0.2">
      <c r="B55" s="131">
        <v>371</v>
      </c>
      <c r="C55" s="316"/>
      <c r="D55" s="317"/>
      <c r="E55" s="317"/>
      <c r="F55" s="320"/>
      <c r="G55" s="320"/>
      <c r="H55" s="320"/>
      <c r="I55" s="320"/>
      <c r="J55" s="320"/>
      <c r="K55" s="424">
        <f t="shared" si="3"/>
        <v>0</v>
      </c>
      <c r="L55" s="590"/>
      <c r="M55" s="320"/>
      <c r="N55" s="138" t="str">
        <f t="shared" si="4"/>
        <v/>
      </c>
      <c r="O55" s="139">
        <f t="shared" si="5"/>
        <v>0</v>
      </c>
      <c r="P55" s="140" t="str">
        <f>IF($O55&lt;=0,"",$O55*'Bid Details - Production'!$P$3)</f>
        <v/>
      </c>
      <c r="Q55" s="101"/>
      <c r="R55" s="101"/>
      <c r="S55" s="103"/>
    </row>
    <row r="56" spans="2:19" ht="15.75" x14ac:dyDescent="0.2">
      <c r="B56" s="131" t="s">
        <v>43</v>
      </c>
      <c r="C56" s="228" t="s">
        <v>497</v>
      </c>
      <c r="D56" s="229"/>
      <c r="E56" s="229"/>
      <c r="F56" s="230"/>
      <c r="G56" s="231"/>
      <c r="H56" s="231"/>
      <c r="I56" s="231"/>
      <c r="J56" s="133"/>
      <c r="K56" s="428">
        <f>(SUBTOTAL(9,K36:K55))</f>
        <v>0</v>
      </c>
      <c r="L56" s="286"/>
      <c r="M56" s="233"/>
      <c r="N56" s="232">
        <f>(SUBTOTAL(9,N36:N55))</f>
        <v>0</v>
      </c>
      <c r="O56" s="135"/>
      <c r="P56" s="151"/>
      <c r="Q56" s="101"/>
      <c r="R56" s="101"/>
      <c r="S56" s="145"/>
    </row>
    <row r="57" spans="2:19" ht="15.75" x14ac:dyDescent="0.2">
      <c r="B57" s="146"/>
      <c r="C57" s="122" t="s">
        <v>498</v>
      </c>
      <c r="D57" s="178">
        <f>SUMPRODUCT(K36:K55,L36:L55)</f>
        <v>0</v>
      </c>
      <c r="E57" s="234"/>
      <c r="F57" s="235"/>
      <c r="G57" s="133"/>
      <c r="H57" s="133"/>
      <c r="I57" s="133"/>
      <c r="J57" s="133"/>
      <c r="K57" s="288"/>
      <c r="L57" s="288"/>
      <c r="M57" s="135"/>
      <c r="N57" s="135"/>
      <c r="O57" s="135"/>
      <c r="P57" s="151"/>
      <c r="Q57" s="101"/>
      <c r="R57" s="101"/>
      <c r="S57" s="145"/>
    </row>
    <row r="58" spans="2:19" ht="15.75" x14ac:dyDescent="0.2">
      <c r="B58" s="146"/>
      <c r="C58" s="132"/>
      <c r="D58" s="132"/>
      <c r="E58" s="132"/>
      <c r="F58" s="152"/>
      <c r="G58" s="133"/>
      <c r="H58" s="133"/>
      <c r="I58" s="133"/>
      <c r="J58" s="133"/>
      <c r="K58" s="288"/>
      <c r="L58" s="288"/>
      <c r="M58" s="135"/>
      <c r="N58" s="135"/>
      <c r="O58" s="135"/>
      <c r="P58" s="151"/>
      <c r="Q58" s="101"/>
      <c r="R58" s="101"/>
      <c r="S58" s="145"/>
    </row>
    <row r="59" spans="2:19" ht="15.75" x14ac:dyDescent="0.2">
      <c r="B59" s="131" t="s">
        <v>499</v>
      </c>
      <c r="C59" s="105"/>
      <c r="D59" s="132"/>
      <c r="E59" s="132"/>
      <c r="F59" s="132"/>
      <c r="G59" s="133"/>
      <c r="H59" s="133"/>
      <c r="I59" s="133"/>
      <c r="J59" s="133"/>
      <c r="K59" s="281"/>
      <c r="L59" s="282"/>
      <c r="M59" s="134"/>
      <c r="N59" s="135"/>
      <c r="O59" s="153"/>
      <c r="P59" s="137"/>
      <c r="Q59" s="101"/>
      <c r="R59" s="101"/>
      <c r="S59" s="103"/>
    </row>
    <row r="60" spans="2:19" ht="15.75" x14ac:dyDescent="0.2">
      <c r="B60" s="131">
        <v>372</v>
      </c>
      <c r="C60" s="324" t="s">
        <v>500</v>
      </c>
      <c r="D60" s="506"/>
      <c r="E60" s="506"/>
      <c r="F60" s="506"/>
      <c r="G60" s="507"/>
      <c r="H60" s="320"/>
      <c r="I60" s="320"/>
      <c r="J60" s="320"/>
      <c r="K60" s="424">
        <f t="shared" ref="K60:K75" si="6">(D60*F60*G60)+(I60*J60)</f>
        <v>0</v>
      </c>
      <c r="L60" s="590"/>
      <c r="M60" s="320"/>
      <c r="N60" s="138" t="str">
        <f t="shared" ref="N60:N75" si="7">IF($K60&lt;=0,"",$K60+($K60*$L60)+($K60*$M60))</f>
        <v/>
      </c>
      <c r="O60" s="139">
        <f t="shared" ref="O60:O75" si="8">G60*(1+M60+L60)</f>
        <v>0</v>
      </c>
      <c r="P60" s="140" t="str">
        <f>IF($O60&lt;=0,"",$O60*'Bid Details - Production'!$P$3)</f>
        <v/>
      </c>
      <c r="Q60" s="101"/>
      <c r="R60" s="101"/>
      <c r="S60" s="103"/>
    </row>
    <row r="61" spans="2:19" ht="15.75" x14ac:dyDescent="0.2">
      <c r="B61" s="131">
        <v>373</v>
      </c>
      <c r="C61" s="324" t="s">
        <v>501</v>
      </c>
      <c r="D61" s="506"/>
      <c r="E61" s="506"/>
      <c r="F61" s="506"/>
      <c r="G61" s="507"/>
      <c r="H61" s="320"/>
      <c r="I61" s="320"/>
      <c r="J61" s="320"/>
      <c r="K61" s="424">
        <f t="shared" si="6"/>
        <v>0</v>
      </c>
      <c r="L61" s="590"/>
      <c r="M61" s="320"/>
      <c r="N61" s="138" t="str">
        <f t="shared" si="7"/>
        <v/>
      </c>
      <c r="O61" s="139">
        <f t="shared" si="8"/>
        <v>0</v>
      </c>
      <c r="P61" s="140" t="str">
        <f>IF($O61&lt;=0,"",$O61*'Bid Details - Production'!$P$3)</f>
        <v/>
      </c>
      <c r="Q61" s="101"/>
      <c r="R61" s="101"/>
      <c r="S61" s="103"/>
    </row>
    <row r="62" spans="2:19" ht="15.75" x14ac:dyDescent="0.2">
      <c r="B62" s="131">
        <v>374</v>
      </c>
      <c r="C62" s="324" t="s">
        <v>502</v>
      </c>
      <c r="D62" s="506"/>
      <c r="E62" s="506"/>
      <c r="F62" s="506"/>
      <c r="G62" s="507"/>
      <c r="H62" s="320"/>
      <c r="I62" s="320"/>
      <c r="J62" s="320"/>
      <c r="K62" s="424">
        <f t="shared" si="6"/>
        <v>0</v>
      </c>
      <c r="L62" s="590"/>
      <c r="M62" s="320"/>
      <c r="N62" s="138" t="str">
        <f t="shared" si="7"/>
        <v/>
      </c>
      <c r="O62" s="139">
        <f t="shared" si="8"/>
        <v>0</v>
      </c>
      <c r="P62" s="140" t="str">
        <f>IF($O62&lt;=0,"",$O62*'Bid Details - Production'!$P$3)</f>
        <v/>
      </c>
      <c r="Q62" s="101"/>
      <c r="R62" s="101"/>
      <c r="S62" s="103"/>
    </row>
    <row r="63" spans="2:19" ht="15.75" x14ac:dyDescent="0.2">
      <c r="B63" s="131">
        <v>375</v>
      </c>
      <c r="C63" s="324" t="s">
        <v>503</v>
      </c>
      <c r="D63" s="506"/>
      <c r="E63" s="506"/>
      <c r="F63" s="506"/>
      <c r="G63" s="507"/>
      <c r="H63" s="320"/>
      <c r="I63" s="320"/>
      <c r="J63" s="320"/>
      <c r="K63" s="424">
        <f t="shared" si="6"/>
        <v>0</v>
      </c>
      <c r="L63" s="590"/>
      <c r="M63" s="320"/>
      <c r="N63" s="138" t="str">
        <f t="shared" si="7"/>
        <v/>
      </c>
      <c r="O63" s="139">
        <f t="shared" si="8"/>
        <v>0</v>
      </c>
      <c r="P63" s="140" t="str">
        <f>IF($O63&lt;=0,"",$O63*'Bid Details - Production'!$P$3)</f>
        <v/>
      </c>
      <c r="Q63" s="101"/>
      <c r="R63" s="101"/>
      <c r="S63" s="103"/>
    </row>
    <row r="64" spans="2:19" ht="15.75" x14ac:dyDescent="0.2">
      <c r="B64" s="131">
        <v>376</v>
      </c>
      <c r="C64" s="324" t="s">
        <v>504</v>
      </c>
      <c r="D64" s="506"/>
      <c r="E64" s="506"/>
      <c r="F64" s="506"/>
      <c r="G64" s="507"/>
      <c r="H64" s="320"/>
      <c r="I64" s="320"/>
      <c r="J64" s="320"/>
      <c r="K64" s="424">
        <f t="shared" si="6"/>
        <v>0</v>
      </c>
      <c r="L64" s="590"/>
      <c r="M64" s="320"/>
      <c r="N64" s="138" t="str">
        <f t="shared" si="7"/>
        <v/>
      </c>
      <c r="O64" s="139">
        <f t="shared" si="8"/>
        <v>0</v>
      </c>
      <c r="P64" s="140" t="str">
        <f>IF($O64&lt;=0,"",$O64*'Bid Details - Production'!$P$3)</f>
        <v/>
      </c>
      <c r="Q64" s="101"/>
      <c r="R64" s="101"/>
      <c r="S64" s="103"/>
    </row>
    <row r="65" spans="2:19" ht="15.75" x14ac:dyDescent="0.2">
      <c r="B65" s="131">
        <v>377</v>
      </c>
      <c r="C65" s="324" t="s">
        <v>505</v>
      </c>
      <c r="D65" s="506"/>
      <c r="E65" s="506"/>
      <c r="F65" s="506"/>
      <c r="G65" s="507"/>
      <c r="H65" s="320"/>
      <c r="I65" s="320"/>
      <c r="J65" s="320"/>
      <c r="K65" s="424">
        <f t="shared" si="6"/>
        <v>0</v>
      </c>
      <c r="L65" s="590"/>
      <c r="M65" s="320"/>
      <c r="N65" s="138" t="str">
        <f t="shared" si="7"/>
        <v/>
      </c>
      <c r="O65" s="139">
        <f t="shared" si="8"/>
        <v>0</v>
      </c>
      <c r="P65" s="140" t="str">
        <f>IF($O65&lt;=0,"",$O65*'Bid Details - Production'!$P$3)</f>
        <v/>
      </c>
      <c r="Q65" s="101"/>
      <c r="R65" s="101"/>
      <c r="S65" s="103"/>
    </row>
    <row r="66" spans="2:19" ht="15.75" x14ac:dyDescent="0.2">
      <c r="B66" s="131">
        <v>378</v>
      </c>
      <c r="C66" s="324" t="s">
        <v>506</v>
      </c>
      <c r="D66" s="506"/>
      <c r="E66" s="506"/>
      <c r="F66" s="506"/>
      <c r="G66" s="507"/>
      <c r="H66" s="320"/>
      <c r="I66" s="320"/>
      <c r="J66" s="320"/>
      <c r="K66" s="424">
        <f t="shared" si="6"/>
        <v>0</v>
      </c>
      <c r="L66" s="590"/>
      <c r="M66" s="320"/>
      <c r="N66" s="138" t="str">
        <f t="shared" si="7"/>
        <v/>
      </c>
      <c r="O66" s="139">
        <f t="shared" si="8"/>
        <v>0</v>
      </c>
      <c r="P66" s="140" t="str">
        <f>IF($O66&lt;=0,"",$O66*'Bid Details - Production'!$P$3)</f>
        <v/>
      </c>
      <c r="Q66" s="101"/>
      <c r="R66" s="101"/>
      <c r="S66" s="103"/>
    </row>
    <row r="67" spans="2:19" ht="15.75" x14ac:dyDescent="0.2">
      <c r="B67" s="131">
        <v>379</v>
      </c>
      <c r="C67" s="324" t="s">
        <v>507</v>
      </c>
      <c r="D67" s="506"/>
      <c r="E67" s="506"/>
      <c r="F67" s="506"/>
      <c r="G67" s="507"/>
      <c r="H67" s="320"/>
      <c r="I67" s="320"/>
      <c r="J67" s="320"/>
      <c r="K67" s="424">
        <f t="shared" si="6"/>
        <v>0</v>
      </c>
      <c r="L67" s="590"/>
      <c r="M67" s="320"/>
      <c r="N67" s="138" t="str">
        <f t="shared" si="7"/>
        <v/>
      </c>
      <c r="O67" s="139">
        <f t="shared" si="8"/>
        <v>0</v>
      </c>
      <c r="P67" s="140" t="str">
        <f>IF($O67&lt;=0,"",$O67*'Bid Details - Production'!$P$3)</f>
        <v/>
      </c>
      <c r="Q67" s="101"/>
      <c r="R67" s="101"/>
      <c r="S67" s="103"/>
    </row>
    <row r="68" spans="2:19" ht="15.75" x14ac:dyDescent="0.2">
      <c r="B68" s="131">
        <v>380</v>
      </c>
      <c r="C68" s="324" t="s">
        <v>508</v>
      </c>
      <c r="D68" s="506"/>
      <c r="E68" s="506"/>
      <c r="F68" s="506"/>
      <c r="G68" s="507"/>
      <c r="H68" s="320"/>
      <c r="I68" s="320"/>
      <c r="J68" s="320"/>
      <c r="K68" s="424">
        <f t="shared" si="6"/>
        <v>0</v>
      </c>
      <c r="L68" s="590"/>
      <c r="M68" s="320"/>
      <c r="N68" s="138" t="str">
        <f t="shared" si="7"/>
        <v/>
      </c>
      <c r="O68" s="139">
        <f t="shared" si="8"/>
        <v>0</v>
      </c>
      <c r="P68" s="140" t="str">
        <f>IF($O68&lt;=0,"",$O68*'Bid Details - Production'!$P$3)</f>
        <v/>
      </c>
      <c r="Q68" s="101"/>
      <c r="R68" s="101"/>
      <c r="S68" s="103"/>
    </row>
    <row r="69" spans="2:19" ht="15.75" x14ac:dyDescent="0.2">
      <c r="B69" s="131">
        <v>381</v>
      </c>
      <c r="C69" s="324" t="s">
        <v>509</v>
      </c>
      <c r="D69" s="506"/>
      <c r="E69" s="506"/>
      <c r="F69" s="506"/>
      <c r="G69" s="507"/>
      <c r="H69" s="320"/>
      <c r="I69" s="320"/>
      <c r="J69" s="320"/>
      <c r="K69" s="424">
        <f t="shared" si="6"/>
        <v>0</v>
      </c>
      <c r="L69" s="590"/>
      <c r="M69" s="320"/>
      <c r="N69" s="138" t="str">
        <f t="shared" si="7"/>
        <v/>
      </c>
      <c r="O69" s="139">
        <f t="shared" si="8"/>
        <v>0</v>
      </c>
      <c r="P69" s="140" t="str">
        <f>IF($O69&lt;=0,"",$O69*'Bid Details - Production'!$P$3)</f>
        <v/>
      </c>
      <c r="Q69" s="101"/>
      <c r="R69" s="101"/>
      <c r="S69" s="103"/>
    </row>
    <row r="70" spans="2:19" ht="15.75" x14ac:dyDescent="0.2">
      <c r="B70" s="131">
        <v>382</v>
      </c>
      <c r="C70" s="324" t="s">
        <v>510</v>
      </c>
      <c r="D70" s="317"/>
      <c r="E70" s="317"/>
      <c r="F70" s="320"/>
      <c r="G70" s="320"/>
      <c r="H70" s="320"/>
      <c r="I70" s="320"/>
      <c r="J70" s="320"/>
      <c r="K70" s="424">
        <f t="shared" si="6"/>
        <v>0</v>
      </c>
      <c r="L70" s="590"/>
      <c r="M70" s="320"/>
      <c r="N70" s="138" t="str">
        <f t="shared" si="7"/>
        <v/>
      </c>
      <c r="O70" s="139">
        <f t="shared" si="8"/>
        <v>0</v>
      </c>
      <c r="P70" s="140" t="str">
        <f>IF($O70&lt;=0,"",$O70*'Bid Details - Production'!$P$3)</f>
        <v/>
      </c>
      <c r="Q70" s="101"/>
      <c r="R70" s="101"/>
      <c r="S70" s="103"/>
    </row>
    <row r="71" spans="2:19" ht="15.75" x14ac:dyDescent="0.2">
      <c r="B71" s="131">
        <v>383</v>
      </c>
      <c r="C71" s="324" t="s">
        <v>511</v>
      </c>
      <c r="D71" s="317"/>
      <c r="E71" s="317"/>
      <c r="F71" s="320"/>
      <c r="G71" s="320"/>
      <c r="H71" s="320"/>
      <c r="I71" s="320"/>
      <c r="J71" s="320"/>
      <c r="K71" s="424">
        <f t="shared" si="6"/>
        <v>0</v>
      </c>
      <c r="L71" s="590"/>
      <c r="M71" s="320"/>
      <c r="N71" s="138" t="str">
        <f t="shared" si="7"/>
        <v/>
      </c>
      <c r="O71" s="139">
        <f t="shared" si="8"/>
        <v>0</v>
      </c>
      <c r="P71" s="140" t="str">
        <f>IF($O71&lt;=0,"",$O71*'Bid Details - Production'!$P$3)</f>
        <v/>
      </c>
      <c r="Q71" s="101"/>
      <c r="R71" s="101"/>
      <c r="S71" s="103"/>
    </row>
    <row r="72" spans="2:19" ht="15.75" x14ac:dyDescent="0.2">
      <c r="B72" s="131">
        <v>384</v>
      </c>
      <c r="C72" s="316"/>
      <c r="D72" s="317"/>
      <c r="E72" s="317"/>
      <c r="F72" s="320"/>
      <c r="G72" s="320"/>
      <c r="H72" s="320"/>
      <c r="I72" s="320"/>
      <c r="J72" s="320"/>
      <c r="K72" s="424">
        <f t="shared" si="6"/>
        <v>0</v>
      </c>
      <c r="L72" s="590"/>
      <c r="M72" s="320"/>
      <c r="N72" s="138" t="str">
        <f t="shared" si="7"/>
        <v/>
      </c>
      <c r="O72" s="139">
        <f t="shared" si="8"/>
        <v>0</v>
      </c>
      <c r="P72" s="140" t="str">
        <f>IF($O72&lt;=0,"",$O72*'Bid Details - Production'!$P$3)</f>
        <v/>
      </c>
      <c r="Q72" s="101"/>
      <c r="R72" s="101"/>
      <c r="S72" s="103"/>
    </row>
    <row r="73" spans="2:19" ht="15.75" x14ac:dyDescent="0.2">
      <c r="B73" s="131">
        <v>385</v>
      </c>
      <c r="C73" s="316"/>
      <c r="D73" s="317"/>
      <c r="E73" s="317"/>
      <c r="F73" s="320"/>
      <c r="G73" s="320"/>
      <c r="H73" s="320"/>
      <c r="I73" s="320"/>
      <c r="J73" s="320"/>
      <c r="K73" s="424">
        <f t="shared" si="6"/>
        <v>0</v>
      </c>
      <c r="L73" s="590"/>
      <c r="M73" s="320"/>
      <c r="N73" s="138" t="str">
        <f t="shared" si="7"/>
        <v/>
      </c>
      <c r="O73" s="139">
        <f t="shared" si="8"/>
        <v>0</v>
      </c>
      <c r="P73" s="140" t="str">
        <f>IF($O73&lt;=0,"",$O73*'Bid Details - Production'!$P$3)</f>
        <v/>
      </c>
      <c r="Q73" s="101"/>
      <c r="R73" s="101"/>
      <c r="S73" s="103"/>
    </row>
    <row r="74" spans="2:19" ht="15.75" x14ac:dyDescent="0.2">
      <c r="B74" s="131">
        <v>386</v>
      </c>
      <c r="C74" s="316"/>
      <c r="D74" s="317"/>
      <c r="E74" s="317"/>
      <c r="F74" s="320"/>
      <c r="G74" s="320"/>
      <c r="H74" s="320"/>
      <c r="I74" s="320"/>
      <c r="J74" s="320"/>
      <c r="K74" s="424">
        <f t="shared" si="6"/>
        <v>0</v>
      </c>
      <c r="L74" s="590"/>
      <c r="M74" s="320"/>
      <c r="N74" s="138" t="str">
        <f t="shared" si="7"/>
        <v/>
      </c>
      <c r="O74" s="139">
        <f t="shared" si="8"/>
        <v>0</v>
      </c>
      <c r="P74" s="140" t="str">
        <f>IF($O74&lt;=0,"",$O74*'Bid Details - Production'!$P$3)</f>
        <v/>
      </c>
      <c r="Q74" s="101"/>
      <c r="R74" s="101"/>
      <c r="S74" s="103"/>
    </row>
    <row r="75" spans="2:19" ht="15.75" x14ac:dyDescent="0.2">
      <c r="B75" s="131">
        <v>387</v>
      </c>
      <c r="C75" s="316"/>
      <c r="D75" s="317"/>
      <c r="E75" s="317"/>
      <c r="F75" s="320"/>
      <c r="G75" s="320"/>
      <c r="H75" s="320"/>
      <c r="I75" s="320"/>
      <c r="J75" s="320"/>
      <c r="K75" s="424">
        <f t="shared" si="6"/>
        <v>0</v>
      </c>
      <c r="L75" s="590"/>
      <c r="M75" s="320"/>
      <c r="N75" s="138" t="str">
        <f t="shared" si="7"/>
        <v/>
      </c>
      <c r="O75" s="139">
        <f t="shared" si="8"/>
        <v>0</v>
      </c>
      <c r="P75" s="140" t="str">
        <f>IF($O75&lt;=0,"",$O75*'Bid Details - Production'!$P$3)</f>
        <v/>
      </c>
      <c r="Q75" s="101"/>
      <c r="R75" s="101"/>
      <c r="S75" s="103"/>
    </row>
    <row r="76" spans="2:19" ht="15.75" x14ac:dyDescent="0.2">
      <c r="B76" s="131" t="s">
        <v>44</v>
      </c>
      <c r="C76" s="228" t="s">
        <v>512</v>
      </c>
      <c r="D76" s="229"/>
      <c r="E76" s="229"/>
      <c r="F76" s="230"/>
      <c r="G76" s="231"/>
      <c r="H76" s="231"/>
      <c r="I76" s="231"/>
      <c r="J76" s="133"/>
      <c r="K76" s="428">
        <f>(SUBTOTAL(9,K60:K75))</f>
        <v>0</v>
      </c>
      <c r="L76" s="286"/>
      <c r="M76" s="233"/>
      <c r="N76" s="232">
        <f>(SUBTOTAL(9,N60:N75))</f>
        <v>0</v>
      </c>
      <c r="O76" s="135"/>
      <c r="P76" s="151"/>
      <c r="Q76" s="101"/>
      <c r="R76" s="101"/>
      <c r="S76" s="145"/>
    </row>
    <row r="77" spans="2:19" ht="15.75" x14ac:dyDescent="0.2">
      <c r="B77" s="146"/>
      <c r="C77" s="122" t="s">
        <v>513</v>
      </c>
      <c r="D77" s="178">
        <f>SUMPRODUCT(K60:K75,L60:L75)</f>
        <v>0</v>
      </c>
      <c r="E77" s="234"/>
      <c r="F77" s="235"/>
      <c r="G77" s="133"/>
      <c r="H77" s="133"/>
      <c r="I77" s="133"/>
      <c r="J77" s="133"/>
      <c r="K77" s="288"/>
      <c r="L77" s="288"/>
      <c r="M77" s="135"/>
      <c r="N77" s="135"/>
      <c r="O77" s="135"/>
      <c r="P77" s="151"/>
      <c r="Q77" s="101"/>
      <c r="R77" s="101"/>
      <c r="S77" s="145"/>
    </row>
    <row r="78" spans="2:19" ht="15.75" x14ac:dyDescent="0.2">
      <c r="B78" s="146"/>
      <c r="C78" s="132"/>
      <c r="D78" s="132"/>
      <c r="E78" s="132"/>
      <c r="F78" s="152"/>
      <c r="G78" s="133"/>
      <c r="H78" s="133"/>
      <c r="I78" s="133"/>
      <c r="J78" s="133"/>
      <c r="K78" s="288"/>
      <c r="L78" s="288"/>
      <c r="M78" s="135"/>
      <c r="N78" s="135"/>
      <c r="O78" s="135"/>
      <c r="P78" s="151"/>
      <c r="Q78" s="101"/>
      <c r="R78" s="101"/>
      <c r="S78" s="145"/>
    </row>
    <row r="79" spans="2:19" ht="15.75" x14ac:dyDescent="0.2">
      <c r="B79" s="131" t="s">
        <v>514</v>
      </c>
      <c r="C79" s="105"/>
      <c r="D79" s="132"/>
      <c r="E79" s="132"/>
      <c r="F79" s="132"/>
      <c r="G79" s="133"/>
      <c r="H79" s="133"/>
      <c r="I79" s="133"/>
      <c r="J79" s="133"/>
      <c r="K79" s="281"/>
      <c r="L79" s="282"/>
      <c r="M79" s="134"/>
      <c r="N79" s="135"/>
      <c r="O79" s="153"/>
      <c r="P79" s="137"/>
      <c r="Q79" s="101"/>
      <c r="R79" s="101"/>
      <c r="S79" s="103"/>
    </row>
    <row r="80" spans="2:19" ht="15.75" x14ac:dyDescent="0.2">
      <c r="B80" s="131">
        <v>388</v>
      </c>
      <c r="C80" s="324" t="s">
        <v>515</v>
      </c>
      <c r="D80" s="317"/>
      <c r="E80" s="317"/>
      <c r="F80" s="320"/>
      <c r="G80" s="320"/>
      <c r="H80" s="320"/>
      <c r="I80" s="320"/>
      <c r="J80" s="320"/>
      <c r="K80" s="424">
        <f t="shared" ref="K80:K86" si="9">(D80*F80*G80)+(I80*J80)</f>
        <v>0</v>
      </c>
      <c r="L80" s="590"/>
      <c r="M80" s="320"/>
      <c r="N80" s="138" t="str">
        <f t="shared" ref="N80:N86" si="10">IF($K80&lt;=0,"",$K80+($K80*$L80)+($K80*$M80))</f>
        <v/>
      </c>
      <c r="O80" s="139">
        <f t="shared" ref="O80:O86" si="11">G80*(1+M80+L80)</f>
        <v>0</v>
      </c>
      <c r="P80" s="140" t="str">
        <f>IF($O80&lt;=0,"",$O80*'Bid Details - Production'!$P$3)</f>
        <v/>
      </c>
      <c r="Q80" s="101"/>
      <c r="R80" s="101"/>
      <c r="S80" s="103"/>
    </row>
    <row r="81" spans="2:19" ht="15.75" x14ac:dyDescent="0.2">
      <c r="B81" s="131">
        <v>389</v>
      </c>
      <c r="C81" s="324" t="s">
        <v>516</v>
      </c>
      <c r="D81" s="317"/>
      <c r="E81" s="317"/>
      <c r="F81" s="320"/>
      <c r="G81" s="320"/>
      <c r="H81" s="320"/>
      <c r="I81" s="320"/>
      <c r="J81" s="320"/>
      <c r="K81" s="424">
        <f t="shared" si="9"/>
        <v>0</v>
      </c>
      <c r="L81" s="590"/>
      <c r="M81" s="320"/>
      <c r="N81" s="138" t="str">
        <f t="shared" si="10"/>
        <v/>
      </c>
      <c r="O81" s="139">
        <f t="shared" si="11"/>
        <v>0</v>
      </c>
      <c r="P81" s="140" t="str">
        <f>IF($O81&lt;=0,"",$O81*'Bid Details - Production'!$P$3)</f>
        <v/>
      </c>
      <c r="Q81" s="101"/>
      <c r="R81" s="101"/>
      <c r="S81" s="103"/>
    </row>
    <row r="82" spans="2:19" ht="15.75" x14ac:dyDescent="0.2">
      <c r="B82" s="131">
        <v>390</v>
      </c>
      <c r="C82" s="324" t="s">
        <v>517</v>
      </c>
      <c r="D82" s="317"/>
      <c r="E82" s="317"/>
      <c r="F82" s="320"/>
      <c r="G82" s="320"/>
      <c r="H82" s="320"/>
      <c r="I82" s="320"/>
      <c r="J82" s="320"/>
      <c r="K82" s="424">
        <f t="shared" si="9"/>
        <v>0</v>
      </c>
      <c r="L82" s="590"/>
      <c r="M82" s="320"/>
      <c r="N82" s="138" t="str">
        <f t="shared" si="10"/>
        <v/>
      </c>
      <c r="O82" s="139">
        <f t="shared" si="11"/>
        <v>0</v>
      </c>
      <c r="P82" s="140" t="str">
        <f>IF($O82&lt;=0,"",$O82*'Bid Details - Production'!$P$3)</f>
        <v/>
      </c>
      <c r="Q82" s="101"/>
      <c r="R82" s="101"/>
      <c r="S82" s="103"/>
    </row>
    <row r="83" spans="2:19" ht="15.75" x14ac:dyDescent="0.2">
      <c r="B83" s="131">
        <v>391</v>
      </c>
      <c r="C83" s="324" t="s">
        <v>518</v>
      </c>
      <c r="D83" s="317"/>
      <c r="E83" s="317"/>
      <c r="F83" s="320"/>
      <c r="G83" s="320"/>
      <c r="H83" s="320"/>
      <c r="I83" s="320"/>
      <c r="J83" s="320"/>
      <c r="K83" s="424">
        <f t="shared" si="9"/>
        <v>0</v>
      </c>
      <c r="L83" s="590"/>
      <c r="M83" s="320"/>
      <c r="N83" s="138" t="str">
        <f t="shared" si="10"/>
        <v/>
      </c>
      <c r="O83" s="139">
        <f t="shared" si="11"/>
        <v>0</v>
      </c>
      <c r="P83" s="140" t="str">
        <f>IF($O83&lt;=0,"",$O83*'Bid Details - Production'!$P$3)</f>
        <v/>
      </c>
      <c r="Q83" s="101"/>
      <c r="R83" s="101"/>
      <c r="S83" s="103"/>
    </row>
    <row r="84" spans="2:19" ht="15.75" x14ac:dyDescent="0.2">
      <c r="B84" s="131">
        <v>392</v>
      </c>
      <c r="C84" s="316"/>
      <c r="D84" s="317"/>
      <c r="E84" s="317"/>
      <c r="F84" s="320"/>
      <c r="G84" s="320"/>
      <c r="H84" s="320"/>
      <c r="I84" s="320"/>
      <c r="J84" s="320"/>
      <c r="K84" s="424">
        <f t="shared" si="9"/>
        <v>0</v>
      </c>
      <c r="L84" s="590"/>
      <c r="M84" s="320"/>
      <c r="N84" s="138" t="str">
        <f t="shared" si="10"/>
        <v/>
      </c>
      <c r="O84" s="139">
        <f t="shared" si="11"/>
        <v>0</v>
      </c>
      <c r="P84" s="140" t="str">
        <f>IF($O84&lt;=0,"",$O84*'Bid Details - Production'!$P$3)</f>
        <v/>
      </c>
      <c r="Q84" s="101"/>
      <c r="R84" s="101"/>
      <c r="S84" s="103"/>
    </row>
    <row r="85" spans="2:19" ht="15.75" x14ac:dyDescent="0.2">
      <c r="B85" s="131">
        <v>393</v>
      </c>
      <c r="C85" s="316"/>
      <c r="D85" s="317"/>
      <c r="E85" s="317"/>
      <c r="F85" s="320"/>
      <c r="G85" s="320"/>
      <c r="H85" s="320"/>
      <c r="I85" s="320"/>
      <c r="J85" s="320"/>
      <c r="K85" s="424">
        <f t="shared" si="9"/>
        <v>0</v>
      </c>
      <c r="L85" s="590"/>
      <c r="M85" s="320"/>
      <c r="N85" s="138" t="str">
        <f t="shared" si="10"/>
        <v/>
      </c>
      <c r="O85" s="139">
        <f t="shared" si="11"/>
        <v>0</v>
      </c>
      <c r="P85" s="140" t="str">
        <f>IF($O85&lt;=0,"",$O85*'Bid Details - Production'!$P$3)</f>
        <v/>
      </c>
      <c r="Q85" s="101"/>
      <c r="R85" s="101"/>
      <c r="S85" s="103"/>
    </row>
    <row r="86" spans="2:19" ht="15.75" x14ac:dyDescent="0.2">
      <c r="B86" s="131">
        <v>394</v>
      </c>
      <c r="C86" s="316"/>
      <c r="D86" s="317"/>
      <c r="E86" s="317"/>
      <c r="F86" s="320"/>
      <c r="G86" s="320"/>
      <c r="H86" s="320"/>
      <c r="I86" s="320"/>
      <c r="J86" s="320"/>
      <c r="K86" s="424">
        <f t="shared" si="9"/>
        <v>0</v>
      </c>
      <c r="L86" s="590"/>
      <c r="M86" s="320"/>
      <c r="N86" s="138" t="str">
        <f t="shared" si="10"/>
        <v/>
      </c>
      <c r="O86" s="139">
        <f t="shared" si="11"/>
        <v>0</v>
      </c>
      <c r="P86" s="140" t="str">
        <f>IF($O86&lt;=0,"",$O86*'Bid Details - Production'!$P$3)</f>
        <v/>
      </c>
      <c r="Q86" s="101"/>
      <c r="R86" s="101"/>
      <c r="S86" s="103"/>
    </row>
    <row r="87" spans="2:19" ht="15.75" x14ac:dyDescent="0.2">
      <c r="B87" s="131" t="s">
        <v>46</v>
      </c>
      <c r="C87" s="228" t="s">
        <v>519</v>
      </c>
      <c r="D87" s="229"/>
      <c r="E87" s="229"/>
      <c r="F87" s="230"/>
      <c r="G87" s="231"/>
      <c r="H87" s="231"/>
      <c r="I87" s="231"/>
      <c r="J87" s="133"/>
      <c r="K87" s="428">
        <f>(SUBTOTAL(9,K80:K86))</f>
        <v>0</v>
      </c>
      <c r="L87" s="285"/>
      <c r="M87" s="236"/>
      <c r="N87" s="232">
        <f>(SUBTOTAL(9,N80:N86))</f>
        <v>0</v>
      </c>
      <c r="O87" s="135"/>
      <c r="P87" s="151"/>
      <c r="Q87" s="101"/>
      <c r="R87" s="101"/>
      <c r="S87" s="145"/>
    </row>
    <row r="88" spans="2:19" ht="15.75" x14ac:dyDescent="0.2">
      <c r="B88" s="146"/>
      <c r="C88" s="122" t="s">
        <v>520</v>
      </c>
      <c r="D88" s="178">
        <f>SUMPRODUCT(K80:K86,L80:L86)</f>
        <v>0</v>
      </c>
      <c r="E88" s="234"/>
      <c r="F88" s="235"/>
      <c r="G88" s="133"/>
      <c r="H88" s="133"/>
      <c r="I88" s="133"/>
      <c r="J88" s="133"/>
      <c r="K88" s="288"/>
      <c r="L88" s="282"/>
      <c r="M88" s="134"/>
      <c r="N88" s="135"/>
      <c r="O88" s="135"/>
      <c r="P88" s="151"/>
      <c r="Q88" s="101"/>
      <c r="R88" s="101"/>
      <c r="S88" s="145"/>
    </row>
    <row r="89" spans="2:19" ht="15.75" x14ac:dyDescent="0.2">
      <c r="B89" s="146"/>
      <c r="C89" s="132"/>
      <c r="D89" s="132"/>
      <c r="E89" s="132"/>
      <c r="F89" s="152"/>
      <c r="G89" s="133"/>
      <c r="H89" s="133"/>
      <c r="I89" s="133"/>
      <c r="J89" s="133"/>
      <c r="K89" s="288"/>
      <c r="L89" s="282"/>
      <c r="M89" s="134"/>
      <c r="N89" s="135"/>
      <c r="O89" s="135"/>
      <c r="P89" s="151"/>
      <c r="Q89" s="101"/>
      <c r="R89" s="101"/>
      <c r="S89" s="145"/>
    </row>
    <row r="90" spans="2:19" ht="15.75" x14ac:dyDescent="0.2">
      <c r="B90" s="131" t="s">
        <v>521</v>
      </c>
      <c r="C90" s="105"/>
      <c r="D90" s="132"/>
      <c r="E90" s="132"/>
      <c r="F90" s="132"/>
      <c r="G90" s="133"/>
      <c r="H90" s="133"/>
      <c r="I90" s="133"/>
      <c r="J90" s="133"/>
      <c r="K90" s="281"/>
      <c r="L90" s="282"/>
      <c r="M90" s="134"/>
      <c r="N90" s="135"/>
      <c r="O90" s="153"/>
      <c r="P90" s="137"/>
      <c r="Q90" s="101"/>
      <c r="R90" s="101"/>
      <c r="S90" s="103"/>
    </row>
    <row r="91" spans="2:19" ht="15.75" x14ac:dyDescent="0.2">
      <c r="B91" s="131">
        <v>395</v>
      </c>
      <c r="C91" s="324" t="s">
        <v>522</v>
      </c>
      <c r="D91" s="317"/>
      <c r="E91" s="317"/>
      <c r="F91" s="320"/>
      <c r="G91" s="320"/>
      <c r="H91" s="320"/>
      <c r="I91" s="320"/>
      <c r="J91" s="320"/>
      <c r="K91" s="424">
        <f t="shared" ref="K91:K98" si="12">(D91*F91*G91)+(I91*J91)</f>
        <v>0</v>
      </c>
      <c r="L91" s="590"/>
      <c r="M91" s="320"/>
      <c r="N91" s="138" t="str">
        <f t="shared" ref="N91:N98" si="13">IF($K91&lt;=0,"",$K91+($K91*$L91)+($K91*$M91))</f>
        <v/>
      </c>
      <c r="O91" s="139">
        <f t="shared" ref="O91:O98" si="14">G91*(1+M91+L91)</f>
        <v>0</v>
      </c>
      <c r="P91" s="140" t="str">
        <f>IF($O91&lt;=0,"",$O91*'Bid Details - Production'!$P$3)</f>
        <v/>
      </c>
      <c r="Q91" s="101"/>
      <c r="R91" s="101"/>
      <c r="S91" s="103"/>
    </row>
    <row r="92" spans="2:19" ht="15.75" x14ac:dyDescent="0.2">
      <c r="B92" s="131">
        <v>396</v>
      </c>
      <c r="C92" s="316" t="s">
        <v>523</v>
      </c>
      <c r="D92" s="317"/>
      <c r="E92" s="317"/>
      <c r="F92" s="320"/>
      <c r="G92" s="320"/>
      <c r="H92" s="320"/>
      <c r="I92" s="320"/>
      <c r="J92" s="320"/>
      <c r="K92" s="424">
        <f t="shared" si="12"/>
        <v>0</v>
      </c>
      <c r="L92" s="590"/>
      <c r="M92" s="320"/>
      <c r="N92" s="138" t="str">
        <f t="shared" si="13"/>
        <v/>
      </c>
      <c r="O92" s="139">
        <f t="shared" si="14"/>
        <v>0</v>
      </c>
      <c r="P92" s="140" t="str">
        <f>IF($O92&lt;=0,"",$O92*'Bid Details - Production'!$P$3)</f>
        <v/>
      </c>
      <c r="Q92" s="101"/>
      <c r="R92" s="101"/>
      <c r="S92" s="103"/>
    </row>
    <row r="93" spans="2:19" ht="15.75" x14ac:dyDescent="0.2">
      <c r="B93" s="131">
        <v>397</v>
      </c>
      <c r="C93" s="324" t="s">
        <v>524</v>
      </c>
      <c r="D93" s="317"/>
      <c r="E93" s="317"/>
      <c r="F93" s="320"/>
      <c r="G93" s="320"/>
      <c r="H93" s="320"/>
      <c r="I93" s="320"/>
      <c r="J93" s="320"/>
      <c r="K93" s="424">
        <f t="shared" si="12"/>
        <v>0</v>
      </c>
      <c r="L93" s="590"/>
      <c r="M93" s="320"/>
      <c r="N93" s="138" t="str">
        <f t="shared" si="13"/>
        <v/>
      </c>
      <c r="O93" s="139">
        <f t="shared" si="14"/>
        <v>0</v>
      </c>
      <c r="P93" s="140" t="str">
        <f>IF($O93&lt;=0,"",$O93*'Bid Details - Production'!$P$3)</f>
        <v/>
      </c>
      <c r="Q93" s="101"/>
      <c r="R93" s="101"/>
      <c r="S93" s="103"/>
    </row>
    <row r="94" spans="2:19" ht="15.75" x14ac:dyDescent="0.2">
      <c r="B94" s="131">
        <v>398</v>
      </c>
      <c r="C94" s="324" t="s">
        <v>525</v>
      </c>
      <c r="D94" s="317"/>
      <c r="E94" s="317"/>
      <c r="F94" s="320"/>
      <c r="G94" s="320"/>
      <c r="H94" s="320"/>
      <c r="I94" s="320"/>
      <c r="J94" s="320"/>
      <c r="K94" s="424">
        <f t="shared" si="12"/>
        <v>0</v>
      </c>
      <c r="L94" s="590"/>
      <c r="M94" s="320"/>
      <c r="N94" s="138" t="str">
        <f t="shared" si="13"/>
        <v/>
      </c>
      <c r="O94" s="139">
        <f t="shared" si="14"/>
        <v>0</v>
      </c>
      <c r="P94" s="140" t="str">
        <f>IF($O94&lt;=0,"",$O94*'Bid Details - Production'!$P$3)</f>
        <v/>
      </c>
      <c r="Q94" s="101"/>
      <c r="R94" s="101"/>
      <c r="S94" s="103"/>
    </row>
    <row r="95" spans="2:19" ht="15.75" x14ac:dyDescent="0.2">
      <c r="B95" s="131">
        <v>399</v>
      </c>
      <c r="C95" s="324" t="s">
        <v>526</v>
      </c>
      <c r="D95" s="317"/>
      <c r="E95" s="317"/>
      <c r="F95" s="320"/>
      <c r="G95" s="320"/>
      <c r="H95" s="320"/>
      <c r="I95" s="320"/>
      <c r="J95" s="320"/>
      <c r="K95" s="424">
        <f t="shared" si="12"/>
        <v>0</v>
      </c>
      <c r="L95" s="590"/>
      <c r="M95" s="320"/>
      <c r="N95" s="138" t="str">
        <f t="shared" si="13"/>
        <v/>
      </c>
      <c r="O95" s="139">
        <f t="shared" si="14"/>
        <v>0</v>
      </c>
      <c r="P95" s="140" t="str">
        <f>IF($O95&lt;=0,"",$O95*'Bid Details - Production'!$P$3)</f>
        <v/>
      </c>
      <c r="Q95" s="101"/>
      <c r="R95" s="101"/>
      <c r="S95" s="103"/>
    </row>
    <row r="96" spans="2:19" ht="15.75" x14ac:dyDescent="0.2">
      <c r="B96" s="131">
        <v>400</v>
      </c>
      <c r="C96" s="316"/>
      <c r="D96" s="317"/>
      <c r="E96" s="317"/>
      <c r="F96" s="320"/>
      <c r="G96" s="320"/>
      <c r="H96" s="320"/>
      <c r="I96" s="320"/>
      <c r="J96" s="320"/>
      <c r="K96" s="424">
        <f t="shared" si="12"/>
        <v>0</v>
      </c>
      <c r="L96" s="590"/>
      <c r="M96" s="320"/>
      <c r="N96" s="138" t="str">
        <f t="shared" si="13"/>
        <v/>
      </c>
      <c r="O96" s="139">
        <f t="shared" si="14"/>
        <v>0</v>
      </c>
      <c r="P96" s="140" t="str">
        <f>IF($O96&lt;=0,"",$O96*'Bid Details - Production'!$P$3)</f>
        <v/>
      </c>
      <c r="Q96" s="101"/>
      <c r="R96" s="101"/>
      <c r="S96" s="103"/>
    </row>
    <row r="97" spans="2:19" ht="15.75" x14ac:dyDescent="0.2">
      <c r="B97" s="131">
        <v>401</v>
      </c>
      <c r="C97" s="316"/>
      <c r="D97" s="317"/>
      <c r="E97" s="317"/>
      <c r="F97" s="320"/>
      <c r="G97" s="320"/>
      <c r="H97" s="320"/>
      <c r="I97" s="320"/>
      <c r="J97" s="320"/>
      <c r="K97" s="424">
        <f t="shared" si="12"/>
        <v>0</v>
      </c>
      <c r="L97" s="590"/>
      <c r="M97" s="320"/>
      <c r="N97" s="138" t="str">
        <f t="shared" si="13"/>
        <v/>
      </c>
      <c r="O97" s="139">
        <f t="shared" si="14"/>
        <v>0</v>
      </c>
      <c r="P97" s="140" t="str">
        <f>IF($O97&lt;=0,"",$O97*'Bid Details - Production'!$P$3)</f>
        <v/>
      </c>
      <c r="Q97" s="101"/>
      <c r="R97" s="101"/>
      <c r="S97" s="103"/>
    </row>
    <row r="98" spans="2:19" ht="15.75" x14ac:dyDescent="0.2">
      <c r="B98" s="131">
        <v>402</v>
      </c>
      <c r="C98" s="316"/>
      <c r="D98" s="317"/>
      <c r="E98" s="317"/>
      <c r="F98" s="320"/>
      <c r="G98" s="320"/>
      <c r="H98" s="320"/>
      <c r="I98" s="320"/>
      <c r="J98" s="320"/>
      <c r="K98" s="424">
        <f t="shared" si="12"/>
        <v>0</v>
      </c>
      <c r="L98" s="590"/>
      <c r="M98" s="320"/>
      <c r="N98" s="138" t="str">
        <f t="shared" si="13"/>
        <v/>
      </c>
      <c r="O98" s="139">
        <f t="shared" si="14"/>
        <v>0</v>
      </c>
      <c r="P98" s="140" t="str">
        <f>IF($O98&lt;=0,"",$O98*'Bid Details - Production'!$P$3)</f>
        <v/>
      </c>
      <c r="Q98" s="101"/>
      <c r="R98" s="101"/>
      <c r="S98" s="103"/>
    </row>
    <row r="99" spans="2:19" ht="15.75" x14ac:dyDescent="0.2">
      <c r="B99" s="131" t="s">
        <v>47</v>
      </c>
      <c r="C99" s="228" t="s">
        <v>527</v>
      </c>
      <c r="D99" s="229"/>
      <c r="E99" s="229"/>
      <c r="F99" s="230"/>
      <c r="G99" s="231"/>
      <c r="H99" s="231"/>
      <c r="I99" s="231"/>
      <c r="J99" s="133"/>
      <c r="K99" s="428">
        <f>(SUBTOTAL(9,K91:K98))</f>
        <v>0</v>
      </c>
      <c r="L99" s="236"/>
      <c r="M99" s="236"/>
      <c r="N99" s="232">
        <f>(SUBTOTAL(9,N91:N98))</f>
        <v>0</v>
      </c>
      <c r="O99" s="135"/>
      <c r="P99" s="151"/>
      <c r="Q99" s="101"/>
      <c r="R99" s="101"/>
      <c r="S99" s="145"/>
    </row>
    <row r="100" spans="2:19" ht="15.75" x14ac:dyDescent="0.2">
      <c r="B100" s="146"/>
      <c r="C100" s="122" t="s">
        <v>528</v>
      </c>
      <c r="D100" s="178">
        <f>SUMPRODUCT(K91:K98,L91:L98)</f>
        <v>0</v>
      </c>
      <c r="E100" s="234"/>
      <c r="F100" s="235"/>
      <c r="G100" s="133"/>
      <c r="H100" s="133"/>
      <c r="I100" s="133"/>
      <c r="J100" s="133"/>
      <c r="K100" s="135"/>
      <c r="L100" s="134"/>
      <c r="M100" s="134"/>
      <c r="N100" s="135"/>
      <c r="O100" s="135"/>
      <c r="P100" s="151"/>
      <c r="Q100" s="101"/>
      <c r="R100" s="101"/>
      <c r="S100" s="145"/>
    </row>
    <row r="101" spans="2:19" ht="16.5" thickBot="1" x14ac:dyDescent="0.25">
      <c r="B101" s="146"/>
      <c r="C101" s="132"/>
      <c r="D101" s="132"/>
      <c r="E101" s="132"/>
      <c r="F101" s="152"/>
      <c r="G101" s="133"/>
      <c r="H101" s="133"/>
      <c r="I101" s="133"/>
      <c r="J101" s="133"/>
      <c r="K101" s="135"/>
      <c r="L101" s="134"/>
      <c r="M101" s="134"/>
      <c r="N101" s="135"/>
      <c r="O101" s="135"/>
      <c r="P101" s="151"/>
      <c r="Q101" s="101"/>
      <c r="R101" s="101"/>
      <c r="S101" s="145"/>
    </row>
    <row r="102" spans="2:19" ht="16.5" thickBot="1" x14ac:dyDescent="0.25">
      <c r="B102" s="142"/>
      <c r="C102" s="143" t="s">
        <v>529</v>
      </c>
      <c r="D102" s="143"/>
      <c r="E102" s="143"/>
      <c r="F102" s="237"/>
      <c r="G102" s="150"/>
      <c r="H102" s="162"/>
      <c r="I102" s="162"/>
      <c r="J102" s="163"/>
      <c r="K102" s="144">
        <f>K32+K56+K76+K87+K99</f>
        <v>0</v>
      </c>
      <c r="L102" s="163"/>
      <c r="M102" s="163"/>
      <c r="N102" s="144">
        <f>N32+N56+N76+N87+N99</f>
        <v>0</v>
      </c>
      <c r="O102" s="163"/>
      <c r="P102" s="238"/>
      <c r="Q102" s="101"/>
      <c r="R102" s="101"/>
      <c r="S102" s="145"/>
    </row>
    <row r="103" spans="2:19" ht="16.5" thickBot="1" x14ac:dyDescent="0.25">
      <c r="B103" s="146"/>
      <c r="C103" s="132"/>
      <c r="D103" s="132"/>
      <c r="E103" s="132"/>
      <c r="F103" s="152"/>
      <c r="G103" s="133"/>
      <c r="H103" s="133"/>
      <c r="I103" s="133"/>
      <c r="J103" s="135"/>
      <c r="K103" s="135"/>
      <c r="L103" s="135"/>
      <c r="M103" s="135"/>
      <c r="N103" s="135"/>
      <c r="O103" s="135"/>
      <c r="P103" s="151"/>
      <c r="Q103" s="103"/>
      <c r="R103" s="103"/>
      <c r="S103" s="145"/>
    </row>
    <row r="104" spans="2:19" ht="16.5" thickBot="1" x14ac:dyDescent="0.25">
      <c r="B104" s="142"/>
      <c r="C104" s="143" t="s">
        <v>530</v>
      </c>
      <c r="D104" s="239"/>
      <c r="E104" s="239"/>
      <c r="F104" s="239"/>
      <c r="G104" s="240"/>
      <c r="H104" s="241">
        <f>SUM(D33,D57,D77,D88,D100)</f>
        <v>0</v>
      </c>
      <c r="I104" s="149"/>
      <c r="J104" s="240"/>
      <c r="K104" s="242"/>
      <c r="L104" s="242"/>
      <c r="M104" s="242"/>
      <c r="N104" s="242"/>
      <c r="O104" s="243"/>
      <c r="P104" s="244"/>
      <c r="Q104" s="101"/>
      <c r="R104" s="101"/>
      <c r="S104" s="103"/>
    </row>
  </sheetData>
  <sheetProtection algorithmName="SHA-512" hashValue="DkB8k43DYh6KmXKQhO7jjwIhh3qP5Bh39MzsaRdw7z5hyxkUyVZBlOQa+tURrwjKyywALDAYz+YIcbD6u3VCwQ==" saltValue="zcRaki9hoTB8ZM4cbEKzlw==" spinCount="100000" sheet="1" selectLockedCells="1"/>
  <mergeCells count="10">
    <mergeCell ref="B2:P2"/>
    <mergeCell ref="B3:P3"/>
    <mergeCell ref="B4:P4"/>
    <mergeCell ref="B1:P1"/>
    <mergeCell ref="M16:P16"/>
    <mergeCell ref="M15:P15"/>
    <mergeCell ref="D11:G11"/>
    <mergeCell ref="D12:G12"/>
    <mergeCell ref="L12:P12"/>
    <mergeCell ref="L11:P11"/>
  </mergeCells>
  <dataValidations count="1">
    <dataValidation type="decimal" operator="greaterThanOrEqual" allowBlank="1" showInputMessage="1" showErrorMessage="1" errorTitle="Please Enter a Numerical Value" error="Text is not accepted, this field will only accept numerical values, please update your input." sqref="F22:J31 M22:M31 F36:J55 M36:M55 F60:J75 M60:M75 F80:J86 M80:M86 F91:J98 M91:M98">
      <formula1>0</formula1>
    </dataValidation>
  </dataValidations>
  <pageMargins left="0.75" right="0.75" top="1" bottom="1" header="0.5" footer="0.5"/>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B1:X162"/>
  <sheetViews>
    <sheetView showGridLines="0" tabSelected="1" topLeftCell="B1" zoomScale="70" zoomScaleNormal="70" workbookViewId="0">
      <pane ySplit="2" topLeftCell="A126" activePane="bottomLeft" state="frozenSplit"/>
      <selection pane="bottomLeft" activeCell="M154" sqref="M154"/>
    </sheetView>
  </sheetViews>
  <sheetFormatPr defaultColWidth="11.42578125" defaultRowHeight="12.75" x14ac:dyDescent="0.2"/>
  <cols>
    <col min="1" max="1" width="6.7109375" style="107" customWidth="1"/>
    <col min="2" max="2" width="12.42578125" style="107" customWidth="1"/>
    <col min="3" max="3" width="64.42578125" style="107" bestFit="1" customWidth="1"/>
    <col min="4" max="4" width="23.5703125" style="107" customWidth="1"/>
    <col min="5" max="5" width="8.140625" style="107" customWidth="1"/>
    <col min="6" max="6" width="5.7109375" style="107" bestFit="1" customWidth="1"/>
    <col min="7" max="7" width="9.7109375" style="107" bestFit="1" customWidth="1"/>
    <col min="8" max="8" width="5.85546875" style="107" bestFit="1" customWidth="1"/>
    <col min="9" max="10" width="9.7109375" style="107" customWidth="1"/>
    <col min="11" max="11" width="13.140625" style="107" customWidth="1"/>
    <col min="12" max="12" width="9.7109375" style="107" customWidth="1"/>
    <col min="13" max="13" width="19.42578125" style="107" customWidth="1"/>
    <col min="14" max="14" width="14.42578125" style="107" customWidth="1"/>
    <col min="15" max="15" width="19.140625" style="107" bestFit="1" customWidth="1"/>
    <col min="16" max="16" width="17" style="107" bestFit="1" customWidth="1"/>
    <col min="17" max="17" width="17.28515625" style="107" customWidth="1"/>
    <col min="18" max="18" width="6.85546875" style="107" bestFit="1" customWidth="1"/>
    <col min="19" max="19" width="5.140625" style="107" bestFit="1" customWidth="1"/>
    <col min="20" max="16384" width="11.42578125" style="107"/>
  </cols>
  <sheetData>
    <row r="1" spans="2:19" s="101" customFormat="1" ht="36" x14ac:dyDescent="0.2">
      <c r="B1" s="563" t="s">
        <v>531</v>
      </c>
      <c r="C1" s="564"/>
      <c r="D1" s="564"/>
      <c r="E1" s="564"/>
      <c r="F1" s="564"/>
      <c r="G1" s="564"/>
      <c r="H1" s="564"/>
      <c r="I1" s="564"/>
      <c r="J1" s="564"/>
      <c r="K1" s="564"/>
      <c r="L1" s="564"/>
      <c r="M1" s="564"/>
      <c r="N1" s="564"/>
      <c r="O1" s="564"/>
      <c r="P1" s="564"/>
    </row>
    <row r="2" spans="2:19" s="102" customFormat="1" ht="18.75" x14ac:dyDescent="0.2">
      <c r="B2" s="584" t="s">
        <v>58</v>
      </c>
      <c r="C2" s="584"/>
      <c r="D2" s="584"/>
      <c r="E2" s="584"/>
      <c r="F2" s="584"/>
      <c r="G2" s="584"/>
      <c r="H2" s="584"/>
      <c r="I2" s="584"/>
      <c r="J2" s="584"/>
      <c r="K2" s="584"/>
      <c r="L2" s="584"/>
      <c r="M2" s="584"/>
      <c r="N2" s="584"/>
      <c r="O2" s="584"/>
      <c r="P2" s="584"/>
    </row>
    <row r="3" spans="2:19" s="102" customFormat="1" ht="15" x14ac:dyDescent="0.2"/>
    <row r="4" spans="2:19" s="102" customFormat="1" ht="15" x14ac:dyDescent="0.2"/>
    <row r="5" spans="2:19" s="102" customFormat="1" ht="15" x14ac:dyDescent="0.2"/>
    <row r="6" spans="2:19" s="102" customFormat="1" ht="15" x14ac:dyDescent="0.2"/>
    <row r="7" spans="2:19" s="102" customFormat="1" ht="15" x14ac:dyDescent="0.2"/>
    <row r="8" spans="2:19" s="102" customFormat="1" ht="15" x14ac:dyDescent="0.2"/>
    <row r="9" spans="2:19" s="102" customFormat="1" ht="15" x14ac:dyDescent="0.2"/>
    <row r="10" spans="2:19" s="102" customFormat="1" ht="15" x14ac:dyDescent="0.2"/>
    <row r="11" spans="2:19" s="101" customFormat="1" ht="18" customHeight="1" x14ac:dyDescent="0.2">
      <c r="Q11" s="102"/>
      <c r="S11" s="103"/>
    </row>
    <row r="12" spans="2:19" s="101" customFormat="1" ht="18" customHeight="1" x14ac:dyDescent="0.2">
      <c r="B12" s="16" t="s">
        <v>531</v>
      </c>
      <c r="C12" s="16"/>
      <c r="D12" s="17"/>
      <c r="E12" s="513" t="str">
        <f>Summary!H8</f>
        <v>USD</v>
      </c>
      <c r="H12" s="104"/>
      <c r="I12" s="586" t="s">
        <v>532</v>
      </c>
      <c r="J12" s="586"/>
      <c r="K12" s="586"/>
      <c r="L12" s="587"/>
      <c r="M12" s="106">
        <f>O147</f>
        <v>0</v>
      </c>
      <c r="N12" s="107"/>
      <c r="O12" s="108" t="s">
        <v>533</v>
      </c>
      <c r="P12" s="318"/>
      <c r="Q12" s="102"/>
      <c r="S12" s="103"/>
    </row>
    <row r="13" spans="2:19" s="101" customFormat="1" ht="18" customHeight="1" thickBot="1" x14ac:dyDescent="0.25">
      <c r="Q13" s="102"/>
      <c r="S13" s="103"/>
    </row>
    <row r="14" spans="2:19" s="101" customFormat="1" ht="18" customHeight="1" x14ac:dyDescent="0.2">
      <c r="B14" s="109" t="s">
        <v>68</v>
      </c>
      <c r="C14" s="110"/>
      <c r="D14" s="111"/>
      <c r="E14" s="112"/>
      <c r="F14" s="112" t="s">
        <v>69</v>
      </c>
      <c r="G14" s="113" t="s">
        <v>70</v>
      </c>
      <c r="H14" s="113" t="s">
        <v>71</v>
      </c>
      <c r="I14" s="588" t="s">
        <v>72</v>
      </c>
      <c r="J14" s="589"/>
      <c r="K14" s="114"/>
      <c r="L14" s="115"/>
      <c r="M14" s="116"/>
      <c r="N14" s="117" t="s">
        <v>74</v>
      </c>
      <c r="O14" s="112" t="s">
        <v>75</v>
      </c>
      <c r="P14" s="118" t="s">
        <v>75</v>
      </c>
      <c r="S14" s="103"/>
    </row>
    <row r="15" spans="2:19" s="101" customFormat="1" ht="18" customHeight="1" x14ac:dyDescent="0.2">
      <c r="B15" s="119" t="s">
        <v>80</v>
      </c>
      <c r="C15" s="120"/>
      <c r="D15" s="121" t="s">
        <v>81</v>
      </c>
      <c r="E15" s="122" t="s">
        <v>52</v>
      </c>
      <c r="F15" s="122" t="s">
        <v>82</v>
      </c>
      <c r="G15" s="123" t="s">
        <v>83</v>
      </c>
      <c r="H15" s="123" t="s">
        <v>84</v>
      </c>
      <c r="I15" s="124" t="s">
        <v>71</v>
      </c>
      <c r="J15" s="125" t="s">
        <v>57</v>
      </c>
      <c r="K15" s="123" t="s">
        <v>85</v>
      </c>
      <c r="L15" s="126"/>
      <c r="M15" s="127"/>
      <c r="N15" s="128" t="s">
        <v>87</v>
      </c>
      <c r="O15" s="129"/>
      <c r="P15" s="130" t="s">
        <v>534</v>
      </c>
      <c r="S15" s="103"/>
    </row>
    <row r="16" spans="2:19" s="101" customFormat="1" ht="18" customHeight="1" x14ac:dyDescent="0.2">
      <c r="B16" s="131" t="s">
        <v>535</v>
      </c>
      <c r="C16" s="105"/>
      <c r="D16" s="132"/>
      <c r="E16" s="132"/>
      <c r="F16" s="132"/>
      <c r="G16" s="133"/>
      <c r="H16" s="133"/>
      <c r="I16" s="133"/>
      <c r="J16" s="133"/>
      <c r="K16" s="133"/>
      <c r="L16" s="134"/>
      <c r="M16" s="134"/>
      <c r="N16" s="135"/>
      <c r="O16" s="136"/>
      <c r="P16" s="137"/>
      <c r="S16" s="103"/>
    </row>
    <row r="17" spans="2:19" s="101" customFormat="1" ht="18" customHeight="1" x14ac:dyDescent="0.2">
      <c r="B17" s="131">
        <v>403</v>
      </c>
      <c r="C17" s="323" t="s">
        <v>536</v>
      </c>
      <c r="D17" s="506"/>
      <c r="E17" s="506"/>
      <c r="F17" s="506"/>
      <c r="G17" s="507"/>
      <c r="H17" s="320"/>
      <c r="I17" s="320"/>
      <c r="J17" s="320"/>
      <c r="K17" s="424">
        <f t="shared" ref="K17:K29" si="0">(D17*F17*G17)+(I17*J17)</f>
        <v>0</v>
      </c>
      <c r="L17" s="476"/>
      <c r="M17" s="508"/>
      <c r="N17" s="347" t="str">
        <f t="shared" ref="N17:N29" si="1">IF($K17&lt;=0,"",$K17+($K17*$M17))</f>
        <v/>
      </c>
      <c r="O17" s="348">
        <f t="shared" ref="O17:O29" si="2">G17*(1+M17+L17)</f>
        <v>0</v>
      </c>
      <c r="P17" s="349" t="str">
        <f>IF($O17&lt;=0,"",$O17*'Bid Details - Production'!$P$4)</f>
        <v/>
      </c>
      <c r="S17" s="103"/>
    </row>
    <row r="18" spans="2:19" s="101" customFormat="1" ht="18" customHeight="1" x14ac:dyDescent="0.2">
      <c r="B18" s="131">
        <v>404</v>
      </c>
      <c r="C18" s="323" t="s">
        <v>119</v>
      </c>
      <c r="D18" s="320"/>
      <c r="E18" s="317"/>
      <c r="F18" s="320"/>
      <c r="G18" s="320"/>
      <c r="H18" s="320"/>
      <c r="I18" s="320"/>
      <c r="J18" s="320"/>
      <c r="K18" s="424">
        <f t="shared" si="0"/>
        <v>0</v>
      </c>
      <c r="L18" s="476"/>
      <c r="M18" s="508"/>
      <c r="N18" s="347" t="str">
        <f t="shared" si="1"/>
        <v/>
      </c>
      <c r="O18" s="348">
        <f t="shared" si="2"/>
        <v>0</v>
      </c>
      <c r="P18" s="349" t="str">
        <f>IF($O18&lt;=0,"",$O18*'Bid Details - Production'!$P$4)</f>
        <v/>
      </c>
      <c r="S18" s="103"/>
    </row>
    <row r="19" spans="2:19" s="101" customFormat="1" ht="18" customHeight="1" x14ac:dyDescent="0.2">
      <c r="B19" s="131">
        <v>405</v>
      </c>
      <c r="C19" s="323" t="s">
        <v>120</v>
      </c>
      <c r="D19" s="320"/>
      <c r="E19" s="317"/>
      <c r="F19" s="320"/>
      <c r="G19" s="320"/>
      <c r="H19" s="320"/>
      <c r="I19" s="320"/>
      <c r="J19" s="320"/>
      <c r="K19" s="424">
        <f t="shared" si="0"/>
        <v>0</v>
      </c>
      <c r="L19" s="476"/>
      <c r="M19" s="508"/>
      <c r="N19" s="347" t="str">
        <f t="shared" si="1"/>
        <v/>
      </c>
      <c r="O19" s="348">
        <f t="shared" si="2"/>
        <v>0</v>
      </c>
      <c r="P19" s="349" t="str">
        <f>IF($O19&lt;=0,"",$O19*'Bid Details - Production'!$P$4)</f>
        <v/>
      </c>
      <c r="S19" s="103"/>
    </row>
    <row r="20" spans="2:19" s="101" customFormat="1" ht="18" customHeight="1" x14ac:dyDescent="0.2">
      <c r="B20" s="131">
        <v>406</v>
      </c>
      <c r="C20" s="323" t="s">
        <v>121</v>
      </c>
      <c r="D20" s="320"/>
      <c r="E20" s="317"/>
      <c r="F20" s="320"/>
      <c r="G20" s="320"/>
      <c r="H20" s="320"/>
      <c r="I20" s="320"/>
      <c r="J20" s="320"/>
      <c r="K20" s="424">
        <f t="shared" si="0"/>
        <v>0</v>
      </c>
      <c r="L20" s="476"/>
      <c r="M20" s="508"/>
      <c r="N20" s="347" t="str">
        <f t="shared" si="1"/>
        <v/>
      </c>
      <c r="O20" s="348">
        <f t="shared" si="2"/>
        <v>0</v>
      </c>
      <c r="P20" s="349" t="str">
        <f>IF($O20&lt;=0,"",$O20*'Bid Details - Production'!$P$4)</f>
        <v/>
      </c>
      <c r="S20" s="103"/>
    </row>
    <row r="21" spans="2:19" s="101" customFormat="1" ht="18" customHeight="1" x14ac:dyDescent="0.2">
      <c r="B21" s="131">
        <v>407</v>
      </c>
      <c r="C21" s="323" t="s">
        <v>122</v>
      </c>
      <c r="D21" s="320"/>
      <c r="E21" s="317"/>
      <c r="F21" s="320"/>
      <c r="G21" s="320"/>
      <c r="H21" s="320"/>
      <c r="I21" s="320"/>
      <c r="J21" s="320"/>
      <c r="K21" s="424">
        <f t="shared" si="0"/>
        <v>0</v>
      </c>
      <c r="L21" s="476"/>
      <c r="M21" s="508"/>
      <c r="N21" s="347" t="str">
        <f t="shared" si="1"/>
        <v/>
      </c>
      <c r="O21" s="348">
        <f t="shared" si="2"/>
        <v>0</v>
      </c>
      <c r="P21" s="349" t="str">
        <f>IF($O21&lt;=0,"",$O21*'Bid Details - Production'!$P$4)</f>
        <v/>
      </c>
      <c r="S21" s="103"/>
    </row>
    <row r="22" spans="2:19" s="101" customFormat="1" ht="18" customHeight="1" x14ac:dyDescent="0.2">
      <c r="B22" s="131">
        <v>408</v>
      </c>
      <c r="C22" s="323" t="s">
        <v>123</v>
      </c>
      <c r="D22" s="320"/>
      <c r="E22" s="317"/>
      <c r="F22" s="320"/>
      <c r="G22" s="320"/>
      <c r="H22" s="320"/>
      <c r="I22" s="320"/>
      <c r="J22" s="320"/>
      <c r="K22" s="424">
        <f t="shared" si="0"/>
        <v>0</v>
      </c>
      <c r="L22" s="476"/>
      <c r="M22" s="508"/>
      <c r="N22" s="347" t="str">
        <f t="shared" si="1"/>
        <v/>
      </c>
      <c r="O22" s="348">
        <f t="shared" si="2"/>
        <v>0</v>
      </c>
      <c r="P22" s="349" t="str">
        <f>IF($O22&lt;=0,"",$O22*'Bid Details - Production'!$P$4)</f>
        <v/>
      </c>
      <c r="S22" s="103"/>
    </row>
    <row r="23" spans="2:19" s="101" customFormat="1" ht="18" customHeight="1" x14ac:dyDescent="0.2">
      <c r="B23" s="131">
        <v>409</v>
      </c>
      <c r="C23" s="323" t="s">
        <v>124</v>
      </c>
      <c r="D23" s="320"/>
      <c r="E23" s="317"/>
      <c r="F23" s="320"/>
      <c r="G23" s="320"/>
      <c r="H23" s="320"/>
      <c r="I23" s="320"/>
      <c r="J23" s="320"/>
      <c r="K23" s="424">
        <f t="shared" si="0"/>
        <v>0</v>
      </c>
      <c r="L23" s="476"/>
      <c r="M23" s="508"/>
      <c r="N23" s="347" t="str">
        <f t="shared" si="1"/>
        <v/>
      </c>
      <c r="O23" s="348">
        <f t="shared" si="2"/>
        <v>0</v>
      </c>
      <c r="P23" s="349" t="str">
        <f>IF($O23&lt;=0,"",$O23*'Bid Details - Production'!$P$4)</f>
        <v/>
      </c>
      <c r="S23" s="103"/>
    </row>
    <row r="24" spans="2:19" s="101" customFormat="1" ht="18" customHeight="1" x14ac:dyDescent="0.2">
      <c r="B24" s="131">
        <v>410</v>
      </c>
      <c r="C24" s="323" t="s">
        <v>125</v>
      </c>
      <c r="D24" s="320"/>
      <c r="E24" s="317"/>
      <c r="F24" s="320"/>
      <c r="G24" s="320"/>
      <c r="H24" s="320"/>
      <c r="I24" s="320"/>
      <c r="J24" s="320"/>
      <c r="K24" s="424">
        <f t="shared" si="0"/>
        <v>0</v>
      </c>
      <c r="L24" s="476"/>
      <c r="M24" s="508"/>
      <c r="N24" s="347" t="str">
        <f t="shared" si="1"/>
        <v/>
      </c>
      <c r="O24" s="348">
        <f t="shared" si="2"/>
        <v>0</v>
      </c>
      <c r="P24" s="349" t="str">
        <f>IF($O24&lt;=0,"",$O24*'Bid Details - Production'!$P$4)</f>
        <v/>
      </c>
      <c r="S24" s="103"/>
    </row>
    <row r="25" spans="2:19" s="101" customFormat="1" ht="18" customHeight="1" x14ac:dyDescent="0.2">
      <c r="B25" s="131">
        <v>411</v>
      </c>
      <c r="C25" s="323" t="s">
        <v>100</v>
      </c>
      <c r="D25" s="320"/>
      <c r="E25" s="317"/>
      <c r="F25" s="320"/>
      <c r="G25" s="320"/>
      <c r="H25" s="320"/>
      <c r="I25" s="320"/>
      <c r="J25" s="320"/>
      <c r="K25" s="424">
        <f t="shared" si="0"/>
        <v>0</v>
      </c>
      <c r="L25" s="476"/>
      <c r="M25" s="508"/>
      <c r="N25" s="347" t="str">
        <f t="shared" si="1"/>
        <v/>
      </c>
      <c r="O25" s="348">
        <f t="shared" si="2"/>
        <v>0</v>
      </c>
      <c r="P25" s="349" t="str">
        <f>IF($O25&lt;=0,"",$O25*'Bid Details - Production'!$P$4)</f>
        <v/>
      </c>
      <c r="S25" s="103"/>
    </row>
    <row r="26" spans="2:19" s="101" customFormat="1" ht="18" customHeight="1" x14ac:dyDescent="0.2">
      <c r="B26" s="131">
        <v>412</v>
      </c>
      <c r="C26" s="323" t="s">
        <v>106</v>
      </c>
      <c r="D26" s="320"/>
      <c r="E26" s="317"/>
      <c r="F26" s="320"/>
      <c r="G26" s="320"/>
      <c r="H26" s="320"/>
      <c r="I26" s="320"/>
      <c r="J26" s="320"/>
      <c r="K26" s="424">
        <f t="shared" si="0"/>
        <v>0</v>
      </c>
      <c r="L26" s="476"/>
      <c r="M26" s="508"/>
      <c r="N26" s="347" t="str">
        <f t="shared" si="1"/>
        <v/>
      </c>
      <c r="O26" s="348">
        <f t="shared" si="2"/>
        <v>0</v>
      </c>
      <c r="P26" s="349" t="str">
        <f>IF($O26&lt;=0,"",$O26*'Bid Details - Production'!$P$4)</f>
        <v/>
      </c>
      <c r="S26" s="103"/>
    </row>
    <row r="27" spans="2:19" s="101" customFormat="1" ht="18" customHeight="1" x14ac:dyDescent="0.2">
      <c r="B27" s="131">
        <v>413</v>
      </c>
      <c r="C27" s="316"/>
      <c r="D27" s="320"/>
      <c r="E27" s="317"/>
      <c r="F27" s="320"/>
      <c r="G27" s="320"/>
      <c r="H27" s="320"/>
      <c r="I27" s="320"/>
      <c r="J27" s="320"/>
      <c r="K27" s="424">
        <f t="shared" si="0"/>
        <v>0</v>
      </c>
      <c r="L27" s="476"/>
      <c r="M27" s="508"/>
      <c r="N27" s="347" t="str">
        <f t="shared" si="1"/>
        <v/>
      </c>
      <c r="O27" s="348">
        <f t="shared" si="2"/>
        <v>0</v>
      </c>
      <c r="P27" s="349" t="str">
        <f>IF($O27&lt;=0,"",$O27*'Bid Details - Production'!$P$4)</f>
        <v/>
      </c>
      <c r="S27" s="103"/>
    </row>
    <row r="28" spans="2:19" s="101" customFormat="1" ht="18" customHeight="1" x14ac:dyDescent="0.2">
      <c r="B28" s="131">
        <v>414</v>
      </c>
      <c r="C28" s="316"/>
      <c r="D28" s="320"/>
      <c r="E28" s="317"/>
      <c r="F28" s="320"/>
      <c r="G28" s="320"/>
      <c r="H28" s="320"/>
      <c r="I28" s="320"/>
      <c r="J28" s="320"/>
      <c r="K28" s="424">
        <f t="shared" si="0"/>
        <v>0</v>
      </c>
      <c r="L28" s="476"/>
      <c r="M28" s="508"/>
      <c r="N28" s="347" t="str">
        <f t="shared" si="1"/>
        <v/>
      </c>
      <c r="O28" s="348">
        <f t="shared" si="2"/>
        <v>0</v>
      </c>
      <c r="P28" s="349" t="str">
        <f>IF($O28&lt;=0,"",$O28*'Bid Details - Production'!$P$4)</f>
        <v/>
      </c>
      <c r="S28" s="103"/>
    </row>
    <row r="29" spans="2:19" s="101" customFormat="1" ht="18" customHeight="1" thickBot="1" x14ac:dyDescent="0.25">
      <c r="B29" s="131">
        <v>415</v>
      </c>
      <c r="C29" s="316"/>
      <c r="D29" s="320"/>
      <c r="E29" s="317"/>
      <c r="F29" s="320"/>
      <c r="G29" s="320"/>
      <c r="H29" s="320"/>
      <c r="I29" s="320"/>
      <c r="J29" s="320"/>
      <c r="K29" s="424">
        <f t="shared" si="0"/>
        <v>0</v>
      </c>
      <c r="L29" s="476"/>
      <c r="M29" s="508"/>
      <c r="N29" s="347" t="str">
        <f t="shared" si="1"/>
        <v/>
      </c>
      <c r="O29" s="348">
        <f t="shared" si="2"/>
        <v>0</v>
      </c>
      <c r="P29" s="349" t="str">
        <f>IF($O29&lt;=0,"",$O29*'Bid Details - Production'!$P$4)</f>
        <v/>
      </c>
      <c r="S29" s="103"/>
    </row>
    <row r="30" spans="2:19" s="101" customFormat="1" ht="18" customHeight="1" thickBot="1" x14ac:dyDescent="0.25">
      <c r="B30" s="141" t="s">
        <v>48</v>
      </c>
      <c r="C30" s="142" t="s">
        <v>537</v>
      </c>
      <c r="D30" s="143"/>
      <c r="E30" s="143"/>
      <c r="F30" s="294"/>
      <c r="G30" s="429"/>
      <c r="H30" s="429"/>
      <c r="I30" s="429"/>
      <c r="J30" s="429"/>
      <c r="K30" s="425">
        <f>(SUBTOTAL(9,K17:K29))</f>
        <v>0</v>
      </c>
      <c r="L30" s="426"/>
      <c r="M30" s="426"/>
      <c r="N30" s="425">
        <f>(SUBTOTAL(9,N17:N29))</f>
        <v>0</v>
      </c>
      <c r="O30" s="295"/>
      <c r="P30" s="477"/>
      <c r="S30" s="145"/>
    </row>
    <row r="31" spans="2:19" s="101" customFormat="1" ht="18" customHeight="1" thickBot="1" x14ac:dyDescent="0.25">
      <c r="B31" s="146"/>
      <c r="C31" s="147" t="s">
        <v>538</v>
      </c>
      <c r="D31" s="148">
        <f>SUMPRODUCT(I17:I29,J17:J29)</f>
        <v>0</v>
      </c>
      <c r="E31" s="149"/>
      <c r="F31" s="478"/>
      <c r="G31" s="281"/>
      <c r="H31" s="281"/>
      <c r="I31" s="281"/>
      <c r="J31" s="281"/>
      <c r="K31" s="288"/>
      <c r="L31" s="282"/>
      <c r="M31" s="282"/>
      <c r="N31" s="288"/>
      <c r="O31" s="288"/>
      <c r="P31" s="479"/>
      <c r="S31" s="145"/>
    </row>
    <row r="32" spans="2:19" s="101" customFormat="1" ht="18" customHeight="1" x14ac:dyDescent="0.2">
      <c r="B32" s="146"/>
      <c r="C32" s="132"/>
      <c r="D32" s="132"/>
      <c r="E32" s="132"/>
      <c r="F32" s="296"/>
      <c r="G32" s="281"/>
      <c r="H32" s="281"/>
      <c r="I32" s="281"/>
      <c r="J32" s="281"/>
      <c r="K32" s="288"/>
      <c r="L32" s="282"/>
      <c r="M32" s="282"/>
      <c r="N32" s="288"/>
      <c r="O32" s="427"/>
      <c r="P32" s="480"/>
      <c r="S32" s="145"/>
    </row>
    <row r="33" spans="2:19" s="101" customFormat="1" ht="18" customHeight="1" x14ac:dyDescent="0.2">
      <c r="B33" s="131" t="s">
        <v>716</v>
      </c>
      <c r="C33" s="154"/>
      <c r="D33" s="132"/>
      <c r="E33" s="132"/>
      <c r="F33" s="279"/>
      <c r="G33" s="281"/>
      <c r="H33" s="281"/>
      <c r="I33" s="281"/>
      <c r="J33" s="281"/>
      <c r="K33" s="281"/>
      <c r="L33" s="282"/>
      <c r="M33" s="282"/>
      <c r="N33" s="288"/>
      <c r="O33" s="427"/>
      <c r="P33" s="481"/>
      <c r="S33" s="103"/>
    </row>
    <row r="34" spans="2:19" s="101" customFormat="1" ht="18" customHeight="1" x14ac:dyDescent="0.2">
      <c r="B34" s="131">
        <v>416</v>
      </c>
      <c r="C34" s="323" t="s">
        <v>129</v>
      </c>
      <c r="D34" s="320"/>
      <c r="E34" s="317"/>
      <c r="F34" s="320"/>
      <c r="G34" s="320"/>
      <c r="H34" s="320"/>
      <c r="I34" s="320"/>
      <c r="J34" s="320"/>
      <c r="K34" s="424">
        <f t="shared" ref="K34:K49" si="3">(D34*F34*G34)+(I34*J34)</f>
        <v>0</v>
      </c>
      <c r="L34" s="476"/>
      <c r="M34" s="508"/>
      <c r="N34" s="347" t="str">
        <f t="shared" ref="N34:N49" si="4">IF($K34&lt;=0,"",$K34+($K34*$M34))</f>
        <v/>
      </c>
      <c r="O34" s="348">
        <f t="shared" ref="O34:O49" si="5">G34*(1+M34+L34)</f>
        <v>0</v>
      </c>
      <c r="P34" s="349" t="str">
        <f>IF($O34&lt;=0,"",$O34*'Bid Details - Production'!$P$4)</f>
        <v/>
      </c>
      <c r="S34" s="103"/>
    </row>
    <row r="35" spans="2:19" s="101" customFormat="1" ht="18" customHeight="1" x14ac:dyDescent="0.2">
      <c r="B35" s="131">
        <v>417</v>
      </c>
      <c r="C35" s="323" t="s">
        <v>129</v>
      </c>
      <c r="D35" s="320"/>
      <c r="E35" s="317"/>
      <c r="F35" s="320"/>
      <c r="G35" s="320"/>
      <c r="H35" s="320"/>
      <c r="I35" s="320"/>
      <c r="J35" s="320"/>
      <c r="K35" s="424">
        <f t="shared" si="3"/>
        <v>0</v>
      </c>
      <c r="L35" s="476"/>
      <c r="M35" s="508"/>
      <c r="N35" s="347" t="str">
        <f t="shared" si="4"/>
        <v/>
      </c>
      <c r="O35" s="348">
        <f t="shared" si="5"/>
        <v>0</v>
      </c>
      <c r="P35" s="349" t="str">
        <f>IF($O35&lt;=0,"",$O35*'Bid Details - Production'!$P$4)</f>
        <v/>
      </c>
      <c r="S35" s="103"/>
    </row>
    <row r="36" spans="2:19" s="101" customFormat="1" ht="18" customHeight="1" x14ac:dyDescent="0.2">
      <c r="B36" s="131">
        <v>418</v>
      </c>
      <c r="C36" s="323" t="s">
        <v>129</v>
      </c>
      <c r="D36" s="320"/>
      <c r="E36" s="317"/>
      <c r="F36" s="320"/>
      <c r="G36" s="320"/>
      <c r="H36" s="320"/>
      <c r="I36" s="320"/>
      <c r="J36" s="320"/>
      <c r="K36" s="424">
        <f t="shared" si="3"/>
        <v>0</v>
      </c>
      <c r="L36" s="476"/>
      <c r="M36" s="508"/>
      <c r="N36" s="347" t="str">
        <f t="shared" si="4"/>
        <v/>
      </c>
      <c r="O36" s="348">
        <f t="shared" si="5"/>
        <v>0</v>
      </c>
      <c r="P36" s="349" t="str">
        <f>IF($O36&lt;=0,"",$O36*'Bid Details - Production'!$P$4)</f>
        <v/>
      </c>
      <c r="S36" s="103"/>
    </row>
    <row r="37" spans="2:19" s="101" customFormat="1" ht="18" customHeight="1" x14ac:dyDescent="0.2">
      <c r="B37" s="131">
        <v>419</v>
      </c>
      <c r="C37" s="323" t="s">
        <v>130</v>
      </c>
      <c r="D37" s="320"/>
      <c r="E37" s="317"/>
      <c r="F37" s="320"/>
      <c r="G37" s="320"/>
      <c r="H37" s="320"/>
      <c r="I37" s="320"/>
      <c r="J37" s="320"/>
      <c r="K37" s="424">
        <f t="shared" si="3"/>
        <v>0</v>
      </c>
      <c r="L37" s="476"/>
      <c r="M37" s="508"/>
      <c r="N37" s="347" t="str">
        <f t="shared" si="4"/>
        <v/>
      </c>
      <c r="O37" s="348">
        <f t="shared" si="5"/>
        <v>0</v>
      </c>
      <c r="P37" s="349" t="str">
        <f>IF($O37&lt;=0,"",$O37*'Bid Details - Production'!$P$4)</f>
        <v/>
      </c>
      <c r="S37" s="103"/>
    </row>
    <row r="38" spans="2:19" s="101" customFormat="1" ht="18" customHeight="1" x14ac:dyDescent="0.2">
      <c r="B38" s="131">
        <v>420</v>
      </c>
      <c r="C38" s="323" t="s">
        <v>130</v>
      </c>
      <c r="D38" s="320"/>
      <c r="E38" s="317"/>
      <c r="F38" s="320"/>
      <c r="G38" s="320"/>
      <c r="H38" s="320"/>
      <c r="I38" s="320"/>
      <c r="J38" s="320"/>
      <c r="K38" s="424">
        <f t="shared" si="3"/>
        <v>0</v>
      </c>
      <c r="L38" s="476"/>
      <c r="M38" s="508"/>
      <c r="N38" s="347" t="str">
        <f t="shared" si="4"/>
        <v/>
      </c>
      <c r="O38" s="348">
        <f t="shared" si="5"/>
        <v>0</v>
      </c>
      <c r="P38" s="349" t="str">
        <f>IF($O38&lt;=0,"",$O38*'Bid Details - Production'!$P$4)</f>
        <v/>
      </c>
      <c r="S38" s="103"/>
    </row>
    <row r="39" spans="2:19" s="101" customFormat="1" ht="18" customHeight="1" x14ac:dyDescent="0.2">
      <c r="B39" s="131">
        <v>421</v>
      </c>
      <c r="C39" s="323" t="s">
        <v>131</v>
      </c>
      <c r="D39" s="320"/>
      <c r="E39" s="317"/>
      <c r="F39" s="320"/>
      <c r="G39" s="320"/>
      <c r="H39" s="320"/>
      <c r="I39" s="320"/>
      <c r="J39" s="320"/>
      <c r="K39" s="424">
        <f t="shared" si="3"/>
        <v>0</v>
      </c>
      <c r="L39" s="476"/>
      <c r="M39" s="508"/>
      <c r="N39" s="347" t="str">
        <f t="shared" si="4"/>
        <v/>
      </c>
      <c r="O39" s="348">
        <f t="shared" si="5"/>
        <v>0</v>
      </c>
      <c r="P39" s="349" t="str">
        <f>IF($O39&lt;=0,"",$O39*'Bid Details - Production'!$P$4)</f>
        <v/>
      </c>
      <c r="S39" s="103"/>
    </row>
    <row r="40" spans="2:19" s="101" customFormat="1" ht="18" customHeight="1" x14ac:dyDescent="0.2">
      <c r="B40" s="131">
        <v>422</v>
      </c>
      <c r="C40" s="323" t="s">
        <v>132</v>
      </c>
      <c r="D40" s="320"/>
      <c r="E40" s="317"/>
      <c r="F40" s="320"/>
      <c r="G40" s="320"/>
      <c r="H40" s="320"/>
      <c r="I40" s="320"/>
      <c r="J40" s="320"/>
      <c r="K40" s="424">
        <f t="shared" si="3"/>
        <v>0</v>
      </c>
      <c r="L40" s="476"/>
      <c r="M40" s="508"/>
      <c r="N40" s="347" t="str">
        <f t="shared" si="4"/>
        <v/>
      </c>
      <c r="O40" s="348">
        <f t="shared" si="5"/>
        <v>0</v>
      </c>
      <c r="P40" s="349" t="str">
        <f>IF($O40&lt;=0,"",$O40*'Bid Details - Production'!$P$4)</f>
        <v/>
      </c>
      <c r="S40" s="103"/>
    </row>
    <row r="41" spans="2:19" s="101" customFormat="1" ht="18" customHeight="1" x14ac:dyDescent="0.2">
      <c r="B41" s="131">
        <v>423</v>
      </c>
      <c r="C41" s="323" t="s">
        <v>133</v>
      </c>
      <c r="D41" s="320"/>
      <c r="E41" s="317"/>
      <c r="F41" s="320"/>
      <c r="G41" s="320"/>
      <c r="H41" s="320"/>
      <c r="I41" s="320"/>
      <c r="J41" s="320"/>
      <c r="K41" s="424">
        <f t="shared" si="3"/>
        <v>0</v>
      </c>
      <c r="L41" s="476"/>
      <c r="M41" s="508"/>
      <c r="N41" s="347" t="str">
        <f t="shared" si="4"/>
        <v/>
      </c>
      <c r="O41" s="348">
        <f t="shared" si="5"/>
        <v>0</v>
      </c>
      <c r="P41" s="349" t="str">
        <f>IF($O41&lt;=0,"",$O41*'Bid Details - Production'!$P$4)</f>
        <v/>
      </c>
      <c r="S41" s="103"/>
    </row>
    <row r="42" spans="2:19" s="101" customFormat="1" ht="18" customHeight="1" x14ac:dyDescent="0.2">
      <c r="B42" s="131">
        <v>424</v>
      </c>
      <c r="C42" s="323" t="s">
        <v>134</v>
      </c>
      <c r="D42" s="320"/>
      <c r="E42" s="317"/>
      <c r="F42" s="320"/>
      <c r="G42" s="320"/>
      <c r="H42" s="320"/>
      <c r="I42" s="320"/>
      <c r="J42" s="320"/>
      <c r="K42" s="424">
        <f t="shared" si="3"/>
        <v>0</v>
      </c>
      <c r="L42" s="476"/>
      <c r="M42" s="508"/>
      <c r="N42" s="347" t="str">
        <f t="shared" si="4"/>
        <v/>
      </c>
      <c r="O42" s="348">
        <f t="shared" si="5"/>
        <v>0</v>
      </c>
      <c r="P42" s="349" t="str">
        <f>IF($O42&lt;=0,"",$O42*'Bid Details - Production'!$P$4)</f>
        <v/>
      </c>
      <c r="S42" s="103"/>
    </row>
    <row r="43" spans="2:19" s="101" customFormat="1" ht="18" customHeight="1" x14ac:dyDescent="0.2">
      <c r="B43" s="131">
        <v>425</v>
      </c>
      <c r="C43" s="323" t="s">
        <v>135</v>
      </c>
      <c r="D43" s="320"/>
      <c r="E43" s="317"/>
      <c r="F43" s="320"/>
      <c r="G43" s="320"/>
      <c r="H43" s="320"/>
      <c r="I43" s="320"/>
      <c r="J43" s="320"/>
      <c r="K43" s="424">
        <f t="shared" si="3"/>
        <v>0</v>
      </c>
      <c r="L43" s="476"/>
      <c r="M43" s="508"/>
      <c r="N43" s="347" t="str">
        <f t="shared" si="4"/>
        <v/>
      </c>
      <c r="O43" s="348">
        <f t="shared" si="5"/>
        <v>0</v>
      </c>
      <c r="P43" s="349" t="str">
        <f>IF($O43&lt;=0,"",$O43*'Bid Details - Production'!$P$4)</f>
        <v/>
      </c>
      <c r="S43" s="103"/>
    </row>
    <row r="44" spans="2:19" s="101" customFormat="1" ht="18" customHeight="1" x14ac:dyDescent="0.2">
      <c r="B44" s="131">
        <v>426</v>
      </c>
      <c r="C44" s="323" t="s">
        <v>136</v>
      </c>
      <c r="D44" s="320"/>
      <c r="E44" s="317"/>
      <c r="F44" s="320"/>
      <c r="G44" s="320"/>
      <c r="H44" s="320"/>
      <c r="I44" s="320"/>
      <c r="J44" s="320"/>
      <c r="K44" s="424">
        <f t="shared" si="3"/>
        <v>0</v>
      </c>
      <c r="L44" s="476"/>
      <c r="M44" s="508"/>
      <c r="N44" s="347" t="str">
        <f t="shared" si="4"/>
        <v/>
      </c>
      <c r="O44" s="348">
        <f t="shared" si="5"/>
        <v>0</v>
      </c>
      <c r="P44" s="349" t="str">
        <f>IF($O44&lt;=0,"",$O44*'Bid Details - Production'!$P$4)</f>
        <v/>
      </c>
      <c r="S44" s="103"/>
    </row>
    <row r="45" spans="2:19" s="101" customFormat="1" ht="18" customHeight="1" x14ac:dyDescent="0.2">
      <c r="B45" s="131">
        <v>427</v>
      </c>
      <c r="C45" s="323" t="s">
        <v>137</v>
      </c>
      <c r="D45" s="320"/>
      <c r="E45" s="317"/>
      <c r="F45" s="320"/>
      <c r="G45" s="320"/>
      <c r="H45" s="320"/>
      <c r="I45" s="320"/>
      <c r="J45" s="320"/>
      <c r="K45" s="424">
        <f t="shared" si="3"/>
        <v>0</v>
      </c>
      <c r="L45" s="476"/>
      <c r="M45" s="508"/>
      <c r="N45" s="347" t="str">
        <f t="shared" si="4"/>
        <v/>
      </c>
      <c r="O45" s="348">
        <f t="shared" si="5"/>
        <v>0</v>
      </c>
      <c r="P45" s="349" t="str">
        <f>IF($O45&lt;=0,"",$O45*'Bid Details - Production'!$P$4)</f>
        <v/>
      </c>
      <c r="S45" s="103"/>
    </row>
    <row r="46" spans="2:19" s="101" customFormat="1" ht="18" customHeight="1" x14ac:dyDescent="0.2">
      <c r="B46" s="131">
        <v>428</v>
      </c>
      <c r="C46" s="323" t="s">
        <v>138</v>
      </c>
      <c r="D46" s="320"/>
      <c r="E46" s="317"/>
      <c r="F46" s="320"/>
      <c r="G46" s="320"/>
      <c r="H46" s="320"/>
      <c r="I46" s="320"/>
      <c r="J46" s="320"/>
      <c r="K46" s="424">
        <f t="shared" si="3"/>
        <v>0</v>
      </c>
      <c r="L46" s="476"/>
      <c r="M46" s="508"/>
      <c r="N46" s="347" t="str">
        <f t="shared" si="4"/>
        <v/>
      </c>
      <c r="O46" s="348">
        <f t="shared" si="5"/>
        <v>0</v>
      </c>
      <c r="P46" s="349" t="str">
        <f>IF($O46&lt;=0,"",$O46*'Bid Details - Production'!$P$4)</f>
        <v/>
      </c>
      <c r="S46" s="103"/>
    </row>
    <row r="47" spans="2:19" s="101" customFormat="1" ht="18" customHeight="1" x14ac:dyDescent="0.2">
      <c r="B47" s="131">
        <v>429</v>
      </c>
      <c r="C47" s="316"/>
      <c r="D47" s="320"/>
      <c r="E47" s="317"/>
      <c r="F47" s="320"/>
      <c r="G47" s="320"/>
      <c r="H47" s="320"/>
      <c r="I47" s="320"/>
      <c r="J47" s="320"/>
      <c r="K47" s="424">
        <f t="shared" si="3"/>
        <v>0</v>
      </c>
      <c r="L47" s="476"/>
      <c r="M47" s="508"/>
      <c r="N47" s="347" t="str">
        <f t="shared" si="4"/>
        <v/>
      </c>
      <c r="O47" s="348">
        <f t="shared" si="5"/>
        <v>0</v>
      </c>
      <c r="P47" s="349" t="str">
        <f>IF($O47&lt;=0,"",$O47*'Bid Details - Production'!$P$4)</f>
        <v/>
      </c>
      <c r="S47" s="103"/>
    </row>
    <row r="48" spans="2:19" s="101" customFormat="1" ht="18" customHeight="1" x14ac:dyDescent="0.2">
      <c r="B48" s="131">
        <v>430</v>
      </c>
      <c r="C48" s="316"/>
      <c r="D48" s="320"/>
      <c r="E48" s="317"/>
      <c r="F48" s="320"/>
      <c r="G48" s="320"/>
      <c r="H48" s="320"/>
      <c r="I48" s="320"/>
      <c r="J48" s="320"/>
      <c r="K48" s="424">
        <f t="shared" si="3"/>
        <v>0</v>
      </c>
      <c r="L48" s="476"/>
      <c r="M48" s="508"/>
      <c r="N48" s="347" t="str">
        <f t="shared" si="4"/>
        <v/>
      </c>
      <c r="O48" s="348">
        <f t="shared" si="5"/>
        <v>0</v>
      </c>
      <c r="P48" s="349" t="str">
        <f>IF($O48&lt;=0,"",$O48*'Bid Details - Production'!$P$4)</f>
        <v/>
      </c>
      <c r="S48" s="103"/>
    </row>
    <row r="49" spans="2:19" s="101" customFormat="1" ht="18" customHeight="1" thickBot="1" x14ac:dyDescent="0.25">
      <c r="B49" s="131">
        <v>431</v>
      </c>
      <c r="C49" s="316"/>
      <c r="D49" s="320"/>
      <c r="E49" s="317"/>
      <c r="F49" s="320"/>
      <c r="G49" s="320"/>
      <c r="H49" s="320"/>
      <c r="I49" s="320"/>
      <c r="J49" s="320"/>
      <c r="K49" s="424">
        <f t="shared" si="3"/>
        <v>0</v>
      </c>
      <c r="L49" s="476"/>
      <c r="M49" s="508"/>
      <c r="N49" s="347" t="str">
        <f t="shared" si="4"/>
        <v/>
      </c>
      <c r="O49" s="348">
        <f t="shared" si="5"/>
        <v>0</v>
      </c>
      <c r="P49" s="349" t="str">
        <f>IF($O49&lt;=0,"",$O49*'Bid Details - Production'!$P$4)</f>
        <v/>
      </c>
      <c r="S49" s="103"/>
    </row>
    <row r="50" spans="2:19" s="101" customFormat="1" ht="18" customHeight="1" thickBot="1" x14ac:dyDescent="0.25">
      <c r="B50" s="141" t="s">
        <v>49</v>
      </c>
      <c r="C50" s="142" t="s">
        <v>539</v>
      </c>
      <c r="D50" s="143"/>
      <c r="E50" s="143"/>
      <c r="F50" s="294"/>
      <c r="G50" s="429"/>
      <c r="H50" s="429"/>
      <c r="I50" s="429"/>
      <c r="J50" s="429"/>
      <c r="K50" s="425">
        <f>(SUBTOTAL(9,K34:K49))</f>
        <v>0</v>
      </c>
      <c r="L50" s="295"/>
      <c r="M50" s="295"/>
      <c r="N50" s="425">
        <f>(SUBTOTAL(9,N34:N49))</f>
        <v>0</v>
      </c>
      <c r="O50" s="295"/>
      <c r="P50" s="477"/>
      <c r="S50" s="145"/>
    </row>
    <row r="51" spans="2:19" s="101" customFormat="1" ht="18" customHeight="1" thickBot="1" x14ac:dyDescent="0.25">
      <c r="B51" s="146"/>
      <c r="C51" s="147" t="s">
        <v>540</v>
      </c>
      <c r="D51" s="148">
        <f>SUMPRODUCT(I34:I49,J34:J49)</f>
        <v>0</v>
      </c>
      <c r="E51" s="149"/>
      <c r="F51" s="478"/>
      <c r="G51" s="281"/>
      <c r="H51" s="281"/>
      <c r="I51" s="281"/>
      <c r="J51" s="281"/>
      <c r="K51" s="288"/>
      <c r="L51" s="288"/>
      <c r="M51" s="288"/>
      <c r="N51" s="288"/>
      <c r="O51" s="427"/>
      <c r="P51" s="480"/>
      <c r="S51" s="145"/>
    </row>
    <row r="52" spans="2:19" s="101" customFormat="1" ht="18" customHeight="1" x14ac:dyDescent="0.2">
      <c r="B52" s="146"/>
      <c r="C52" s="132"/>
      <c r="D52" s="132"/>
      <c r="E52" s="132"/>
      <c r="F52" s="296"/>
      <c r="G52" s="281"/>
      <c r="H52" s="281"/>
      <c r="I52" s="281"/>
      <c r="J52" s="281"/>
      <c r="K52" s="288"/>
      <c r="L52" s="288"/>
      <c r="M52" s="288"/>
      <c r="N52" s="288"/>
      <c r="O52" s="427"/>
      <c r="P52" s="480"/>
      <c r="S52" s="145"/>
    </row>
    <row r="53" spans="2:19" s="101" customFormat="1" ht="18" customHeight="1" x14ac:dyDescent="0.2">
      <c r="B53" s="131" t="s">
        <v>721</v>
      </c>
      <c r="C53" s="105"/>
      <c r="D53" s="132"/>
      <c r="E53" s="132"/>
      <c r="F53" s="279"/>
      <c r="G53" s="281"/>
      <c r="H53" s="281"/>
      <c r="I53" s="281"/>
      <c r="J53" s="281"/>
      <c r="K53" s="288"/>
      <c r="L53" s="282"/>
      <c r="M53" s="282"/>
      <c r="N53" s="288"/>
      <c r="O53" s="427"/>
      <c r="P53" s="481"/>
      <c r="S53" s="103"/>
    </row>
    <row r="54" spans="2:19" s="101" customFormat="1" ht="18" customHeight="1" x14ac:dyDescent="0.2">
      <c r="B54" s="131">
        <v>432</v>
      </c>
      <c r="C54" s="323" t="s">
        <v>541</v>
      </c>
      <c r="D54" s="506"/>
      <c r="E54" s="506"/>
      <c r="F54" s="506"/>
      <c r="G54" s="507"/>
      <c r="H54" s="320"/>
      <c r="I54" s="320"/>
      <c r="J54" s="320"/>
      <c r="K54" s="424">
        <f t="shared" ref="K54:K70" si="6">(D54*F54*G54)+(I54*J54)</f>
        <v>0</v>
      </c>
      <c r="L54" s="476"/>
      <c r="M54" s="508"/>
      <c r="N54" s="347" t="str">
        <f t="shared" ref="N54:N70" si="7">IF($K54&lt;=0,"",$K54+($K54*$M54))</f>
        <v/>
      </c>
      <c r="O54" s="348">
        <f t="shared" ref="O54:O70" si="8">G54*(1+M54+L54)</f>
        <v>0</v>
      </c>
      <c r="P54" s="349" t="str">
        <f>IF($O54&lt;=0,"",$O54*'Bid Details - Production'!$P$4)</f>
        <v/>
      </c>
      <c r="S54" s="103"/>
    </row>
    <row r="55" spans="2:19" s="101" customFormat="1" ht="18" customHeight="1" x14ac:dyDescent="0.2">
      <c r="B55" s="131">
        <v>433</v>
      </c>
      <c r="C55" s="323" t="s">
        <v>542</v>
      </c>
      <c r="D55" s="506"/>
      <c r="E55" s="506"/>
      <c r="F55" s="506"/>
      <c r="G55" s="507"/>
      <c r="H55" s="320"/>
      <c r="I55" s="320"/>
      <c r="J55" s="320"/>
      <c r="K55" s="424">
        <f t="shared" si="6"/>
        <v>0</v>
      </c>
      <c r="L55" s="476"/>
      <c r="M55" s="508"/>
      <c r="N55" s="347" t="str">
        <f t="shared" si="7"/>
        <v/>
      </c>
      <c r="O55" s="348">
        <f t="shared" si="8"/>
        <v>0</v>
      </c>
      <c r="P55" s="349" t="str">
        <f>IF($O55&lt;=0,"",$O55*'Bid Details - Production'!$P$4)</f>
        <v/>
      </c>
      <c r="S55" s="103"/>
    </row>
    <row r="56" spans="2:19" s="101" customFormat="1" ht="18" customHeight="1" x14ac:dyDescent="0.2">
      <c r="B56" s="131">
        <v>434</v>
      </c>
      <c r="C56" s="323" t="s">
        <v>543</v>
      </c>
      <c r="D56" s="506"/>
      <c r="E56" s="506"/>
      <c r="F56" s="506"/>
      <c r="G56" s="507"/>
      <c r="H56" s="320"/>
      <c r="I56" s="320"/>
      <c r="J56" s="320"/>
      <c r="K56" s="424">
        <f t="shared" si="6"/>
        <v>0</v>
      </c>
      <c r="L56" s="476"/>
      <c r="M56" s="508"/>
      <c r="N56" s="347" t="str">
        <f t="shared" si="7"/>
        <v/>
      </c>
      <c r="O56" s="348">
        <f t="shared" si="8"/>
        <v>0</v>
      </c>
      <c r="P56" s="349" t="str">
        <f>IF($O56&lt;=0,"",$O56*'Bid Details - Production'!$P$4)</f>
        <v/>
      </c>
      <c r="S56" s="103"/>
    </row>
    <row r="57" spans="2:19" s="101" customFormat="1" ht="18" customHeight="1" x14ac:dyDescent="0.2">
      <c r="B57" s="131">
        <v>435</v>
      </c>
      <c r="C57" s="323" t="s">
        <v>544</v>
      </c>
      <c r="D57" s="506"/>
      <c r="E57" s="506"/>
      <c r="F57" s="506"/>
      <c r="G57" s="507"/>
      <c r="H57" s="320"/>
      <c r="I57" s="320"/>
      <c r="J57" s="320"/>
      <c r="K57" s="424">
        <f t="shared" si="6"/>
        <v>0</v>
      </c>
      <c r="L57" s="476"/>
      <c r="M57" s="508"/>
      <c r="N57" s="347" t="str">
        <f t="shared" si="7"/>
        <v/>
      </c>
      <c r="O57" s="348">
        <f t="shared" si="8"/>
        <v>0</v>
      </c>
      <c r="P57" s="349" t="str">
        <f>IF($O57&lt;=0,"",$O57*'Bid Details - Production'!$P$4)</f>
        <v/>
      </c>
      <c r="S57" s="103"/>
    </row>
    <row r="58" spans="2:19" s="101" customFormat="1" ht="18" customHeight="1" x14ac:dyDescent="0.2">
      <c r="B58" s="131">
        <v>436</v>
      </c>
      <c r="C58" s="323" t="s">
        <v>545</v>
      </c>
      <c r="D58" s="506"/>
      <c r="E58" s="506"/>
      <c r="F58" s="506"/>
      <c r="G58" s="507"/>
      <c r="H58" s="320"/>
      <c r="I58" s="320"/>
      <c r="J58" s="320"/>
      <c r="K58" s="424">
        <f t="shared" si="6"/>
        <v>0</v>
      </c>
      <c r="L58" s="476"/>
      <c r="M58" s="508"/>
      <c r="N58" s="347" t="str">
        <f t="shared" si="7"/>
        <v/>
      </c>
      <c r="O58" s="348">
        <f t="shared" si="8"/>
        <v>0</v>
      </c>
      <c r="P58" s="349" t="str">
        <f>IF($O58&lt;=0,"",$O58*'Bid Details - Production'!$P$4)</f>
        <v/>
      </c>
      <c r="S58" s="103"/>
    </row>
    <row r="59" spans="2:19" s="101" customFormat="1" ht="18" customHeight="1" x14ac:dyDescent="0.2">
      <c r="B59" s="131">
        <v>437</v>
      </c>
      <c r="C59" s="323" t="s">
        <v>546</v>
      </c>
      <c r="D59" s="506"/>
      <c r="E59" s="506"/>
      <c r="F59" s="506"/>
      <c r="G59" s="507"/>
      <c r="H59" s="320"/>
      <c r="I59" s="320"/>
      <c r="J59" s="320"/>
      <c r="K59" s="424">
        <f t="shared" si="6"/>
        <v>0</v>
      </c>
      <c r="L59" s="476"/>
      <c r="M59" s="508"/>
      <c r="N59" s="347" t="str">
        <f t="shared" si="7"/>
        <v/>
      </c>
      <c r="O59" s="348">
        <f t="shared" si="8"/>
        <v>0</v>
      </c>
      <c r="P59" s="349" t="str">
        <f>IF($O59&lt;=0,"",$O59*'Bid Details - Production'!$P$4)</f>
        <v/>
      </c>
      <c r="S59" s="103"/>
    </row>
    <row r="60" spans="2:19" s="101" customFormat="1" ht="18" customHeight="1" x14ac:dyDescent="0.2">
      <c r="B60" s="131">
        <v>438</v>
      </c>
      <c r="C60" s="323" t="s">
        <v>547</v>
      </c>
      <c r="D60" s="506"/>
      <c r="E60" s="506"/>
      <c r="F60" s="506"/>
      <c r="G60" s="507"/>
      <c r="H60" s="320"/>
      <c r="I60" s="320"/>
      <c r="J60" s="320"/>
      <c r="K60" s="424">
        <f t="shared" si="6"/>
        <v>0</v>
      </c>
      <c r="L60" s="476"/>
      <c r="M60" s="508"/>
      <c r="N60" s="347" t="str">
        <f t="shared" si="7"/>
        <v/>
      </c>
      <c r="O60" s="348">
        <f t="shared" si="8"/>
        <v>0</v>
      </c>
      <c r="P60" s="349" t="str">
        <f>IF($O60&lt;=0,"",$O60*'Bid Details - Production'!$P$4)</f>
        <v/>
      </c>
      <c r="S60" s="103"/>
    </row>
    <row r="61" spans="2:19" s="101" customFormat="1" ht="18" customHeight="1" x14ac:dyDescent="0.2">
      <c r="B61" s="131">
        <v>439</v>
      </c>
      <c r="C61" s="323" t="s">
        <v>548</v>
      </c>
      <c r="D61" s="506"/>
      <c r="E61" s="506"/>
      <c r="F61" s="506"/>
      <c r="G61" s="507"/>
      <c r="H61" s="320"/>
      <c r="I61" s="320"/>
      <c r="J61" s="320"/>
      <c r="K61" s="424">
        <f t="shared" si="6"/>
        <v>0</v>
      </c>
      <c r="L61" s="476"/>
      <c r="M61" s="508"/>
      <c r="N61" s="347" t="str">
        <f t="shared" si="7"/>
        <v/>
      </c>
      <c r="O61" s="348">
        <f t="shared" si="8"/>
        <v>0</v>
      </c>
      <c r="P61" s="349" t="str">
        <f>IF($O61&lt;=0,"",$O61*'Bid Details - Production'!$P$4)</f>
        <v/>
      </c>
      <c r="S61" s="103"/>
    </row>
    <row r="62" spans="2:19" s="101" customFormat="1" ht="18" customHeight="1" x14ac:dyDescent="0.2">
      <c r="B62" s="131">
        <v>440</v>
      </c>
      <c r="C62" s="323" t="s">
        <v>181</v>
      </c>
      <c r="D62" s="506"/>
      <c r="E62" s="506"/>
      <c r="F62" s="506"/>
      <c r="G62" s="507"/>
      <c r="H62" s="320"/>
      <c r="I62" s="320"/>
      <c r="J62" s="320"/>
      <c r="K62" s="424">
        <f t="shared" si="6"/>
        <v>0</v>
      </c>
      <c r="L62" s="476"/>
      <c r="M62" s="508"/>
      <c r="N62" s="347" t="str">
        <f t="shared" si="7"/>
        <v/>
      </c>
      <c r="O62" s="348">
        <f t="shared" si="8"/>
        <v>0</v>
      </c>
      <c r="P62" s="349" t="str">
        <f>IF($O62&lt;=0,"",$O62*'Bid Details - Production'!$P$4)</f>
        <v/>
      </c>
      <c r="S62" s="103"/>
    </row>
    <row r="63" spans="2:19" s="101" customFormat="1" ht="18" customHeight="1" x14ac:dyDescent="0.2">
      <c r="B63" s="131">
        <v>441</v>
      </c>
      <c r="C63" s="323" t="s">
        <v>549</v>
      </c>
      <c r="D63" s="506"/>
      <c r="E63" s="506"/>
      <c r="F63" s="506"/>
      <c r="G63" s="507"/>
      <c r="H63" s="320"/>
      <c r="I63" s="320"/>
      <c r="J63" s="320"/>
      <c r="K63" s="424">
        <f t="shared" si="6"/>
        <v>0</v>
      </c>
      <c r="L63" s="476"/>
      <c r="M63" s="508"/>
      <c r="N63" s="347" t="str">
        <f t="shared" si="7"/>
        <v/>
      </c>
      <c r="O63" s="348">
        <f t="shared" si="8"/>
        <v>0</v>
      </c>
      <c r="P63" s="349" t="str">
        <f>IF($O63&lt;=0,"",$O63*'Bid Details - Production'!$P$4)</f>
        <v/>
      </c>
      <c r="S63" s="103"/>
    </row>
    <row r="64" spans="2:19" s="101" customFormat="1" ht="18" customHeight="1" x14ac:dyDescent="0.2">
      <c r="B64" s="131">
        <v>442</v>
      </c>
      <c r="C64" s="323" t="s">
        <v>550</v>
      </c>
      <c r="D64" s="506"/>
      <c r="E64" s="506"/>
      <c r="F64" s="506"/>
      <c r="G64" s="507"/>
      <c r="H64" s="320"/>
      <c r="I64" s="320"/>
      <c r="J64" s="320"/>
      <c r="K64" s="424">
        <f t="shared" si="6"/>
        <v>0</v>
      </c>
      <c r="L64" s="476"/>
      <c r="M64" s="508"/>
      <c r="N64" s="347" t="str">
        <f t="shared" si="7"/>
        <v/>
      </c>
      <c r="O64" s="348">
        <f t="shared" si="8"/>
        <v>0</v>
      </c>
      <c r="P64" s="349" t="str">
        <f>IF($O64&lt;=0,"",$O64*'Bid Details - Production'!$P$4)</f>
        <v/>
      </c>
      <c r="S64" s="103"/>
    </row>
    <row r="65" spans="2:19" s="101" customFormat="1" ht="18" customHeight="1" x14ac:dyDescent="0.2">
      <c r="B65" s="131">
        <v>443</v>
      </c>
      <c r="C65" s="323" t="s">
        <v>551</v>
      </c>
      <c r="D65" s="320"/>
      <c r="E65" s="317"/>
      <c r="F65" s="320"/>
      <c r="G65" s="320"/>
      <c r="H65" s="320"/>
      <c r="I65" s="320"/>
      <c r="J65" s="320"/>
      <c r="K65" s="424">
        <f t="shared" si="6"/>
        <v>0</v>
      </c>
      <c r="L65" s="476"/>
      <c r="M65" s="508"/>
      <c r="N65" s="347" t="str">
        <f t="shared" si="7"/>
        <v/>
      </c>
      <c r="O65" s="348">
        <f t="shared" si="8"/>
        <v>0</v>
      </c>
      <c r="P65" s="349" t="str">
        <f>IF($O65&lt;=0,"",$O65*'Bid Details - Production'!$P$4)</f>
        <v/>
      </c>
      <c r="S65" s="103"/>
    </row>
    <row r="66" spans="2:19" s="101" customFormat="1" ht="18" customHeight="1" x14ac:dyDescent="0.2">
      <c r="B66" s="131">
        <v>444</v>
      </c>
      <c r="C66" s="323" t="s">
        <v>552</v>
      </c>
      <c r="D66" s="320"/>
      <c r="E66" s="317"/>
      <c r="F66" s="320"/>
      <c r="G66" s="320"/>
      <c r="H66" s="320"/>
      <c r="I66" s="320"/>
      <c r="J66" s="320"/>
      <c r="K66" s="424">
        <f t="shared" si="6"/>
        <v>0</v>
      </c>
      <c r="L66" s="476"/>
      <c r="M66" s="508"/>
      <c r="N66" s="347" t="str">
        <f t="shared" si="7"/>
        <v/>
      </c>
      <c r="O66" s="348">
        <f t="shared" si="8"/>
        <v>0</v>
      </c>
      <c r="P66" s="349" t="str">
        <f>IF($O66&lt;=0,"",$O66*'Bid Details - Production'!$P$4)</f>
        <v/>
      </c>
      <c r="S66" s="103"/>
    </row>
    <row r="67" spans="2:19" s="101" customFormat="1" ht="18" customHeight="1" x14ac:dyDescent="0.2">
      <c r="B67" s="131">
        <v>445</v>
      </c>
      <c r="C67" s="316"/>
      <c r="D67" s="320"/>
      <c r="E67" s="317"/>
      <c r="F67" s="320"/>
      <c r="G67" s="320"/>
      <c r="H67" s="320"/>
      <c r="I67" s="320"/>
      <c r="J67" s="320"/>
      <c r="K67" s="424">
        <f t="shared" si="6"/>
        <v>0</v>
      </c>
      <c r="L67" s="476"/>
      <c r="M67" s="508"/>
      <c r="N67" s="347" t="str">
        <f t="shared" si="7"/>
        <v/>
      </c>
      <c r="O67" s="348">
        <f t="shared" si="8"/>
        <v>0</v>
      </c>
      <c r="P67" s="349" t="str">
        <f>IF($O67&lt;=0,"",$O67*'Bid Details - Production'!$P$4)</f>
        <v/>
      </c>
      <c r="S67" s="103"/>
    </row>
    <row r="68" spans="2:19" s="101" customFormat="1" ht="18" customHeight="1" x14ac:dyDescent="0.2">
      <c r="B68" s="131">
        <v>446</v>
      </c>
      <c r="C68" s="316"/>
      <c r="D68" s="320"/>
      <c r="E68" s="317"/>
      <c r="F68" s="320"/>
      <c r="G68" s="320"/>
      <c r="H68" s="320"/>
      <c r="I68" s="320"/>
      <c r="J68" s="320"/>
      <c r="K68" s="424">
        <f t="shared" si="6"/>
        <v>0</v>
      </c>
      <c r="L68" s="476"/>
      <c r="M68" s="508"/>
      <c r="N68" s="347" t="str">
        <f t="shared" si="7"/>
        <v/>
      </c>
      <c r="O68" s="348">
        <f t="shared" si="8"/>
        <v>0</v>
      </c>
      <c r="P68" s="349" t="str">
        <f>IF($O68&lt;=0,"",$O68*'Bid Details - Production'!$P$4)</f>
        <v/>
      </c>
      <c r="S68" s="103"/>
    </row>
    <row r="69" spans="2:19" s="101" customFormat="1" ht="18" customHeight="1" x14ac:dyDescent="0.2">
      <c r="B69" s="131">
        <v>447</v>
      </c>
      <c r="C69" s="316"/>
      <c r="D69" s="320"/>
      <c r="E69" s="317"/>
      <c r="F69" s="320"/>
      <c r="G69" s="320"/>
      <c r="H69" s="320"/>
      <c r="I69" s="320"/>
      <c r="J69" s="320"/>
      <c r="K69" s="424">
        <f t="shared" si="6"/>
        <v>0</v>
      </c>
      <c r="L69" s="476"/>
      <c r="M69" s="508"/>
      <c r="N69" s="347" t="str">
        <f t="shared" si="7"/>
        <v/>
      </c>
      <c r="O69" s="348">
        <f t="shared" si="8"/>
        <v>0</v>
      </c>
      <c r="P69" s="349" t="str">
        <f>IF($O69&lt;=0,"",$O69*'Bid Details - Production'!$P$4)</f>
        <v/>
      </c>
      <c r="S69" s="103"/>
    </row>
    <row r="70" spans="2:19" s="101" customFormat="1" ht="18" customHeight="1" thickBot="1" x14ac:dyDescent="0.25">
      <c r="B70" s="131">
        <v>448</v>
      </c>
      <c r="C70" s="316"/>
      <c r="D70" s="320"/>
      <c r="E70" s="317"/>
      <c r="F70" s="320"/>
      <c r="G70" s="320"/>
      <c r="H70" s="320"/>
      <c r="I70" s="320"/>
      <c r="J70" s="320"/>
      <c r="K70" s="424">
        <f t="shared" si="6"/>
        <v>0</v>
      </c>
      <c r="L70" s="476"/>
      <c r="M70" s="508"/>
      <c r="N70" s="347" t="str">
        <f t="shared" si="7"/>
        <v/>
      </c>
      <c r="O70" s="348">
        <f t="shared" si="8"/>
        <v>0</v>
      </c>
      <c r="P70" s="349" t="str">
        <f>IF($O70&lt;=0,"",$O70*'Bid Details - Production'!$P$4)</f>
        <v/>
      </c>
      <c r="S70" s="103"/>
    </row>
    <row r="71" spans="2:19" s="101" customFormat="1" ht="18" customHeight="1" thickBot="1" x14ac:dyDescent="0.25">
      <c r="B71" s="141" t="s">
        <v>50</v>
      </c>
      <c r="C71" s="142" t="s">
        <v>553</v>
      </c>
      <c r="D71" s="143"/>
      <c r="E71" s="143"/>
      <c r="F71" s="294"/>
      <c r="G71" s="429"/>
      <c r="H71" s="429"/>
      <c r="I71" s="429"/>
      <c r="J71" s="429"/>
      <c r="K71" s="425">
        <f>(SUBTOTAL(9,K54:K70))</f>
        <v>0</v>
      </c>
      <c r="L71" s="295"/>
      <c r="M71" s="295"/>
      <c r="N71" s="425">
        <f>(SUBTOTAL(9,N54:N70))</f>
        <v>0</v>
      </c>
      <c r="O71" s="295"/>
      <c r="P71" s="477"/>
      <c r="S71" s="145"/>
    </row>
    <row r="72" spans="2:19" s="101" customFormat="1" ht="18" customHeight="1" thickBot="1" x14ac:dyDescent="0.25">
      <c r="B72" s="146"/>
      <c r="C72" s="147" t="s">
        <v>554</v>
      </c>
      <c r="D72" s="148">
        <f>SUMPRODUCT(I54:I70,J54:J70)</f>
        <v>0</v>
      </c>
      <c r="E72" s="149"/>
      <c r="F72" s="478"/>
      <c r="G72" s="281"/>
      <c r="H72" s="281"/>
      <c r="I72" s="281"/>
      <c r="J72" s="281"/>
      <c r="K72" s="288"/>
      <c r="L72" s="288"/>
      <c r="M72" s="288"/>
      <c r="N72" s="288"/>
      <c r="O72" s="288"/>
      <c r="P72" s="479"/>
      <c r="S72" s="145"/>
    </row>
    <row r="73" spans="2:19" s="101" customFormat="1" ht="18" customHeight="1" x14ac:dyDescent="0.2">
      <c r="B73" s="146"/>
      <c r="C73" s="132"/>
      <c r="D73" s="132"/>
      <c r="E73" s="132"/>
      <c r="F73" s="296"/>
      <c r="G73" s="281"/>
      <c r="H73" s="281"/>
      <c r="I73" s="281"/>
      <c r="J73" s="281"/>
      <c r="K73" s="288"/>
      <c r="L73" s="288"/>
      <c r="M73" s="288"/>
      <c r="N73" s="288"/>
      <c r="O73" s="288"/>
      <c r="P73" s="479"/>
      <c r="S73" s="145"/>
    </row>
    <row r="74" spans="2:19" s="101" customFormat="1" ht="18" customHeight="1" x14ac:dyDescent="0.2">
      <c r="B74" s="131" t="s">
        <v>555</v>
      </c>
      <c r="C74" s="105"/>
      <c r="D74" s="132"/>
      <c r="E74" s="132"/>
      <c r="F74" s="279"/>
      <c r="G74" s="281"/>
      <c r="H74" s="281"/>
      <c r="I74" s="281"/>
      <c r="J74" s="281"/>
      <c r="K74" s="281"/>
      <c r="L74" s="282"/>
      <c r="M74" s="282"/>
      <c r="N74" s="288"/>
      <c r="O74" s="427"/>
      <c r="P74" s="480"/>
      <c r="S74" s="103"/>
    </row>
    <row r="75" spans="2:19" s="101" customFormat="1" ht="18" customHeight="1" x14ac:dyDescent="0.2">
      <c r="B75" s="131">
        <v>449</v>
      </c>
      <c r="C75" s="323" t="s">
        <v>293</v>
      </c>
      <c r="D75" s="320"/>
      <c r="E75" s="317"/>
      <c r="F75" s="320"/>
      <c r="G75" s="320"/>
      <c r="H75" s="320"/>
      <c r="I75" s="320"/>
      <c r="J75" s="320"/>
      <c r="K75" s="424">
        <f t="shared" ref="K75:K81" si="9">(D75*F75*G75)+(I75*J75)</f>
        <v>0</v>
      </c>
      <c r="L75" s="476"/>
      <c r="M75" s="508"/>
      <c r="N75" s="347" t="str">
        <f t="shared" ref="N75:N81" si="10">IF($K75&lt;=0,"",$K75+($K75*$M75))</f>
        <v/>
      </c>
      <c r="O75" s="348">
        <f t="shared" ref="O75:O81" si="11">G75*(1+M75+L75)</f>
        <v>0</v>
      </c>
      <c r="P75" s="349" t="str">
        <f>IF($O75&lt;=0,"",$O75*'Bid Details - Production'!$P$4)</f>
        <v/>
      </c>
      <c r="S75" s="103"/>
    </row>
    <row r="76" spans="2:19" s="101" customFormat="1" ht="18" customHeight="1" x14ac:dyDescent="0.2">
      <c r="B76" s="131">
        <v>450</v>
      </c>
      <c r="C76" s="323" t="s">
        <v>294</v>
      </c>
      <c r="D76" s="320"/>
      <c r="E76" s="317"/>
      <c r="F76" s="320"/>
      <c r="G76" s="320"/>
      <c r="H76" s="320"/>
      <c r="I76" s="320"/>
      <c r="J76" s="320"/>
      <c r="K76" s="424">
        <f t="shared" si="9"/>
        <v>0</v>
      </c>
      <c r="L76" s="476"/>
      <c r="M76" s="508"/>
      <c r="N76" s="347" t="str">
        <f t="shared" si="10"/>
        <v/>
      </c>
      <c r="O76" s="348">
        <f t="shared" si="11"/>
        <v>0</v>
      </c>
      <c r="P76" s="349" t="str">
        <f>IF($O76&lt;=0,"",$O76*'Bid Details - Production'!$P$4)</f>
        <v/>
      </c>
      <c r="S76" s="103"/>
    </row>
    <row r="77" spans="2:19" s="101" customFormat="1" ht="18" customHeight="1" x14ac:dyDescent="0.2">
      <c r="B77" s="131">
        <v>451</v>
      </c>
      <c r="C77" s="323" t="s">
        <v>295</v>
      </c>
      <c r="D77" s="320"/>
      <c r="E77" s="317"/>
      <c r="F77" s="320"/>
      <c r="G77" s="320"/>
      <c r="H77" s="320"/>
      <c r="I77" s="320"/>
      <c r="J77" s="320"/>
      <c r="K77" s="424">
        <f t="shared" si="9"/>
        <v>0</v>
      </c>
      <c r="L77" s="476"/>
      <c r="M77" s="508"/>
      <c r="N77" s="347" t="str">
        <f t="shared" si="10"/>
        <v/>
      </c>
      <c r="O77" s="348">
        <f t="shared" si="11"/>
        <v>0</v>
      </c>
      <c r="P77" s="349" t="str">
        <f>IF($O77&lt;=0,"",$O77*'Bid Details - Production'!$P$4)</f>
        <v/>
      </c>
      <c r="S77" s="103"/>
    </row>
    <row r="78" spans="2:19" s="101" customFormat="1" ht="18" customHeight="1" x14ac:dyDescent="0.2">
      <c r="B78" s="131">
        <v>452</v>
      </c>
      <c r="C78" s="323" t="s">
        <v>296</v>
      </c>
      <c r="D78" s="320"/>
      <c r="E78" s="317"/>
      <c r="F78" s="320"/>
      <c r="G78" s="320"/>
      <c r="H78" s="320"/>
      <c r="I78" s="320"/>
      <c r="J78" s="320"/>
      <c r="K78" s="424">
        <f t="shared" si="9"/>
        <v>0</v>
      </c>
      <c r="L78" s="476"/>
      <c r="M78" s="508"/>
      <c r="N78" s="347" t="str">
        <f t="shared" si="10"/>
        <v/>
      </c>
      <c r="O78" s="348">
        <f t="shared" si="11"/>
        <v>0</v>
      </c>
      <c r="P78" s="349" t="str">
        <f>IF($O78&lt;=0,"",$O78*'Bid Details - Production'!$P$4)</f>
        <v/>
      </c>
      <c r="S78" s="103"/>
    </row>
    <row r="79" spans="2:19" s="101" customFormat="1" ht="18" customHeight="1" x14ac:dyDescent="0.2">
      <c r="B79" s="131">
        <v>453</v>
      </c>
      <c r="C79" s="316"/>
      <c r="D79" s="320"/>
      <c r="E79" s="317"/>
      <c r="F79" s="320"/>
      <c r="G79" s="320"/>
      <c r="H79" s="320"/>
      <c r="I79" s="320"/>
      <c r="J79" s="320"/>
      <c r="K79" s="424">
        <f t="shared" si="9"/>
        <v>0</v>
      </c>
      <c r="L79" s="476"/>
      <c r="M79" s="508"/>
      <c r="N79" s="347" t="str">
        <f t="shared" si="10"/>
        <v/>
      </c>
      <c r="O79" s="348">
        <f t="shared" si="11"/>
        <v>0</v>
      </c>
      <c r="P79" s="349" t="str">
        <f>IF($O79&lt;=0,"",$O79*'Bid Details - Production'!$P$4)</f>
        <v/>
      </c>
      <c r="S79" s="103"/>
    </row>
    <row r="80" spans="2:19" s="101" customFormat="1" ht="18" customHeight="1" x14ac:dyDescent="0.2">
      <c r="B80" s="131">
        <v>454</v>
      </c>
      <c r="C80" s="316"/>
      <c r="D80" s="320"/>
      <c r="E80" s="317"/>
      <c r="F80" s="320"/>
      <c r="G80" s="320"/>
      <c r="H80" s="320"/>
      <c r="I80" s="320"/>
      <c r="J80" s="320"/>
      <c r="K80" s="424">
        <f t="shared" si="9"/>
        <v>0</v>
      </c>
      <c r="L80" s="476"/>
      <c r="M80" s="508"/>
      <c r="N80" s="347" t="str">
        <f t="shared" si="10"/>
        <v/>
      </c>
      <c r="O80" s="348">
        <f t="shared" si="11"/>
        <v>0</v>
      </c>
      <c r="P80" s="349" t="str">
        <f>IF($O80&lt;=0,"",$O80*'Bid Details - Production'!$P$4)</f>
        <v/>
      </c>
      <c r="S80" s="103"/>
    </row>
    <row r="81" spans="2:19" s="101" customFormat="1" ht="18" customHeight="1" thickBot="1" x14ac:dyDescent="0.25">
      <c r="B81" s="131">
        <v>455</v>
      </c>
      <c r="C81" s="316"/>
      <c r="D81" s="320"/>
      <c r="E81" s="317"/>
      <c r="F81" s="320"/>
      <c r="G81" s="320"/>
      <c r="H81" s="320"/>
      <c r="I81" s="320"/>
      <c r="J81" s="320"/>
      <c r="K81" s="424">
        <f t="shared" si="9"/>
        <v>0</v>
      </c>
      <c r="L81" s="476"/>
      <c r="M81" s="508"/>
      <c r="N81" s="347" t="str">
        <f t="shared" si="10"/>
        <v/>
      </c>
      <c r="O81" s="348">
        <f t="shared" si="11"/>
        <v>0</v>
      </c>
      <c r="P81" s="349" t="str">
        <f>IF($O81&lt;=0,"",$O81*'Bid Details - Production'!$P$4)</f>
        <v/>
      </c>
      <c r="S81" s="103"/>
    </row>
    <row r="82" spans="2:19" s="101" customFormat="1" ht="18" customHeight="1" thickBot="1" x14ac:dyDescent="0.25">
      <c r="B82" s="141" t="s">
        <v>51</v>
      </c>
      <c r="C82" s="142" t="s">
        <v>556</v>
      </c>
      <c r="D82" s="143"/>
      <c r="E82" s="143"/>
      <c r="F82" s="294"/>
      <c r="G82" s="429"/>
      <c r="H82" s="429"/>
      <c r="I82" s="429"/>
      <c r="J82" s="429"/>
      <c r="K82" s="425">
        <f>(SUBTOTAL(9,K75:K81))</f>
        <v>0</v>
      </c>
      <c r="L82" s="426"/>
      <c r="M82" s="426"/>
      <c r="N82" s="425">
        <f>(SUBTOTAL(9,N75:N81))</f>
        <v>0</v>
      </c>
      <c r="O82" s="295"/>
      <c r="P82" s="477"/>
      <c r="S82" s="145"/>
    </row>
    <row r="83" spans="2:19" s="101" customFormat="1" ht="18" customHeight="1" thickBot="1" x14ac:dyDescent="0.25">
      <c r="B83" s="146"/>
      <c r="C83" s="147" t="s">
        <v>557</v>
      </c>
      <c r="D83" s="148">
        <f>SUMPRODUCT(I75:I81,J75:J81)</f>
        <v>0</v>
      </c>
      <c r="E83" s="149"/>
      <c r="F83" s="478"/>
      <c r="G83" s="281"/>
      <c r="H83" s="281"/>
      <c r="I83" s="281"/>
      <c r="J83" s="281"/>
      <c r="K83" s="288"/>
      <c r="L83" s="282"/>
      <c r="M83" s="282"/>
      <c r="N83" s="288"/>
      <c r="O83" s="427"/>
      <c r="P83" s="480"/>
      <c r="S83" s="145"/>
    </row>
    <row r="84" spans="2:19" s="101" customFormat="1" ht="18" customHeight="1" x14ac:dyDescent="0.2">
      <c r="B84" s="146"/>
      <c r="C84" s="132"/>
      <c r="D84" s="132"/>
      <c r="E84" s="132"/>
      <c r="F84" s="279"/>
      <c r="G84" s="281"/>
      <c r="H84" s="281"/>
      <c r="I84" s="281"/>
      <c r="J84" s="281"/>
      <c r="K84" s="288"/>
      <c r="L84" s="282"/>
      <c r="M84" s="282"/>
      <c r="N84" s="288"/>
      <c r="O84" s="427"/>
      <c r="P84" s="480"/>
      <c r="S84" s="145"/>
    </row>
    <row r="85" spans="2:19" s="101" customFormat="1" ht="18" customHeight="1" x14ac:dyDescent="0.2">
      <c r="B85" s="131" t="s">
        <v>606</v>
      </c>
      <c r="C85" s="105"/>
      <c r="D85" s="132"/>
      <c r="E85" s="132"/>
      <c r="F85" s="279"/>
      <c r="G85" s="281"/>
      <c r="H85" s="281"/>
      <c r="I85" s="281"/>
      <c r="J85" s="281"/>
      <c r="K85" s="288"/>
      <c r="L85" s="282"/>
      <c r="M85" s="282"/>
      <c r="N85" s="288"/>
      <c r="O85" s="427"/>
      <c r="P85" s="480"/>
      <c r="S85" s="103"/>
    </row>
    <row r="86" spans="2:19" s="101" customFormat="1" ht="18" customHeight="1" x14ac:dyDescent="0.2">
      <c r="B86" s="131">
        <v>459</v>
      </c>
      <c r="C86" s="316"/>
      <c r="D86" s="506"/>
      <c r="E86" s="506"/>
      <c r="F86" s="506"/>
      <c r="G86" s="507"/>
      <c r="H86" s="320"/>
      <c r="I86" s="320"/>
      <c r="J86" s="320"/>
      <c r="K86" s="424">
        <f>(D86*F86*G86)+(I86*J86)</f>
        <v>0</v>
      </c>
      <c r="L86" s="476"/>
      <c r="M86" s="508"/>
      <c r="N86" s="347" t="str">
        <f>IF($K86&lt;=0,"",$K86+($K86*$M86))</f>
        <v/>
      </c>
      <c r="O86" s="348">
        <f>G86*(1+M86+L86)</f>
        <v>0</v>
      </c>
      <c r="P86" s="349" t="str">
        <f>IF($O86&lt;=0,"",$O86*'Bid Details - Production'!$P$4)</f>
        <v/>
      </c>
      <c r="S86" s="103"/>
    </row>
    <row r="87" spans="2:19" s="101" customFormat="1" ht="18" customHeight="1" x14ac:dyDescent="0.2">
      <c r="B87" s="131">
        <v>460</v>
      </c>
      <c r="C87" s="316"/>
      <c r="D87" s="320"/>
      <c r="E87" s="317"/>
      <c r="F87" s="320"/>
      <c r="G87" s="320"/>
      <c r="H87" s="320"/>
      <c r="I87" s="320"/>
      <c r="J87" s="320"/>
      <c r="K87" s="424">
        <f>(D87*F87*G87)+(I87*J87)</f>
        <v>0</v>
      </c>
      <c r="L87" s="476"/>
      <c r="M87" s="508"/>
      <c r="N87" s="347" t="str">
        <f>IF($K87&lt;=0,"",$K87+($K87*$M87))</f>
        <v/>
      </c>
      <c r="O87" s="348">
        <f>G87*(1+M87+L87)</f>
        <v>0</v>
      </c>
      <c r="P87" s="349" t="str">
        <f>IF($O87&lt;=0,"",$O87*'Bid Details - Production'!$P$4)</f>
        <v/>
      </c>
      <c r="S87" s="103"/>
    </row>
    <row r="88" spans="2:19" s="101" customFormat="1" ht="18" customHeight="1" thickBot="1" x14ac:dyDescent="0.25">
      <c r="B88" s="131">
        <v>461</v>
      </c>
      <c r="C88" s="316"/>
      <c r="D88" s="320"/>
      <c r="E88" s="317"/>
      <c r="F88" s="320"/>
      <c r="G88" s="320"/>
      <c r="H88" s="320"/>
      <c r="I88" s="320"/>
      <c r="J88" s="320"/>
      <c r="K88" s="424">
        <f>(D88*F88*G88)+(I88*J88)</f>
        <v>0</v>
      </c>
      <c r="L88" s="476"/>
      <c r="M88" s="508"/>
      <c r="N88" s="347" t="str">
        <f>IF($K88&lt;=0,"",$K88+($K88*$M88))</f>
        <v/>
      </c>
      <c r="O88" s="348">
        <f>G88*(1+M88+L88)</f>
        <v>0</v>
      </c>
      <c r="P88" s="349" t="str">
        <f>IF($O88&lt;=0,"",$O88*'Bid Details - Production'!$P$4)</f>
        <v/>
      </c>
      <c r="S88" s="103"/>
    </row>
    <row r="89" spans="2:19" s="101" customFormat="1" ht="18" customHeight="1" thickBot="1" x14ac:dyDescent="0.25">
      <c r="B89" s="141" t="s">
        <v>52</v>
      </c>
      <c r="C89" s="142" t="s">
        <v>558</v>
      </c>
      <c r="D89" s="143"/>
      <c r="E89" s="143"/>
      <c r="F89" s="294"/>
      <c r="G89" s="429"/>
      <c r="H89" s="429"/>
      <c r="I89" s="429"/>
      <c r="J89" s="429"/>
      <c r="K89" s="425">
        <f>(SUBTOTAL(9,K86:K88))</f>
        <v>0</v>
      </c>
      <c r="L89" s="426"/>
      <c r="M89" s="426"/>
      <c r="N89" s="425">
        <f>(SUBTOTAL(9,N86:N88))</f>
        <v>0</v>
      </c>
      <c r="O89" s="295"/>
      <c r="P89" s="477"/>
      <c r="R89" s="155"/>
      <c r="S89" s="145"/>
    </row>
    <row r="90" spans="2:19" s="101" customFormat="1" ht="18" customHeight="1" thickBot="1" x14ac:dyDescent="0.25">
      <c r="B90" s="146"/>
      <c r="C90" s="147" t="s">
        <v>559</v>
      </c>
      <c r="D90" s="148">
        <f>SUMPRODUCT(I86:I88,J86:J88)</f>
        <v>0</v>
      </c>
      <c r="E90" s="149"/>
      <c r="F90" s="478"/>
      <c r="G90" s="281"/>
      <c r="H90" s="281"/>
      <c r="I90" s="281"/>
      <c r="J90" s="281"/>
      <c r="K90" s="288"/>
      <c r="L90" s="282"/>
      <c r="M90" s="282"/>
      <c r="N90" s="288"/>
      <c r="O90" s="427"/>
      <c r="P90" s="480"/>
      <c r="R90" s="155"/>
      <c r="S90" s="145"/>
    </row>
    <row r="91" spans="2:19" s="101" customFormat="1" ht="18" customHeight="1" thickBot="1" x14ac:dyDescent="0.25">
      <c r="B91" s="146"/>
      <c r="C91" s="132"/>
      <c r="D91" s="132"/>
      <c r="E91" s="132"/>
      <c r="F91" s="279"/>
      <c r="G91" s="281"/>
      <c r="H91" s="281"/>
      <c r="I91" s="281"/>
      <c r="J91" s="281"/>
      <c r="K91" s="288"/>
      <c r="L91" s="282"/>
      <c r="M91" s="282"/>
      <c r="N91" s="288"/>
      <c r="O91" s="427"/>
      <c r="P91" s="480"/>
      <c r="R91" s="155"/>
      <c r="S91" s="145"/>
    </row>
    <row r="92" spans="2:19" s="101" customFormat="1" ht="18" customHeight="1" thickBot="1" x14ac:dyDescent="0.25">
      <c r="B92" s="142" t="s">
        <v>560</v>
      </c>
      <c r="C92" s="156"/>
      <c r="D92" s="132"/>
      <c r="E92" s="132"/>
      <c r="F92" s="279"/>
      <c r="G92" s="281"/>
      <c r="H92" s="281"/>
      <c r="I92" s="281"/>
      <c r="J92" s="281"/>
      <c r="K92" s="288"/>
      <c r="L92" s="282"/>
      <c r="M92" s="282"/>
      <c r="N92" s="288"/>
      <c r="O92" s="427"/>
      <c r="P92" s="480"/>
      <c r="R92" s="155"/>
      <c r="S92" s="145"/>
    </row>
    <row r="93" spans="2:19" s="101" customFormat="1" ht="9" customHeight="1" x14ac:dyDescent="0.2">
      <c r="B93" s="146"/>
      <c r="C93" s="132"/>
      <c r="D93" s="132"/>
      <c r="E93" s="132"/>
      <c r="F93" s="279"/>
      <c r="G93" s="281"/>
      <c r="H93" s="281"/>
      <c r="I93" s="281"/>
      <c r="J93" s="281"/>
      <c r="K93" s="288"/>
      <c r="L93" s="282"/>
      <c r="M93" s="282"/>
      <c r="N93" s="288"/>
      <c r="O93" s="427"/>
      <c r="P93" s="480"/>
      <c r="R93" s="155"/>
      <c r="S93" s="145"/>
    </row>
    <row r="94" spans="2:19" s="101" customFormat="1" ht="18" customHeight="1" x14ac:dyDescent="0.2">
      <c r="B94" s="131" t="s">
        <v>735</v>
      </c>
      <c r="C94" s="105"/>
      <c r="D94" s="132"/>
      <c r="E94" s="132"/>
      <c r="F94" s="279"/>
      <c r="G94" s="281"/>
      <c r="H94" s="281"/>
      <c r="I94" s="281"/>
      <c r="J94" s="281"/>
      <c r="K94" s="281"/>
      <c r="L94" s="282"/>
      <c r="M94" s="282"/>
      <c r="N94" s="288"/>
      <c r="O94" s="427"/>
      <c r="P94" s="480"/>
      <c r="R94" s="155"/>
      <c r="S94" s="103"/>
    </row>
    <row r="95" spans="2:19" s="101" customFormat="1" ht="18" customHeight="1" x14ac:dyDescent="0.2">
      <c r="B95" s="131">
        <v>462</v>
      </c>
      <c r="C95" s="323" t="s">
        <v>426</v>
      </c>
      <c r="D95" s="320"/>
      <c r="E95" s="317"/>
      <c r="F95" s="320"/>
      <c r="G95" s="320"/>
      <c r="H95" s="320"/>
      <c r="I95" s="320"/>
      <c r="J95" s="320"/>
      <c r="K95" s="424">
        <f>(D95*F95*G95)+(I95*J95)</f>
        <v>0</v>
      </c>
      <c r="L95" s="476"/>
      <c r="M95" s="508"/>
      <c r="N95" s="347" t="str">
        <f>IF($K95&lt;=0,"",$K95+($K95*$M95))</f>
        <v/>
      </c>
      <c r="O95" s="348">
        <f>G95*(1+M95+L95)</f>
        <v>0</v>
      </c>
      <c r="P95" s="349" t="str">
        <f>IF($O95&lt;=0,"",$O95*'Bid Details - Production'!$P$4)</f>
        <v/>
      </c>
      <c r="R95" s="155"/>
      <c r="S95" s="103"/>
    </row>
    <row r="96" spans="2:19" s="101" customFormat="1" ht="18" customHeight="1" x14ac:dyDescent="0.2">
      <c r="B96" s="131">
        <v>463</v>
      </c>
      <c r="C96" s="323" t="s">
        <v>427</v>
      </c>
      <c r="D96" s="320"/>
      <c r="E96" s="317"/>
      <c r="F96" s="320"/>
      <c r="G96" s="320"/>
      <c r="H96" s="320"/>
      <c r="I96" s="320"/>
      <c r="J96" s="320"/>
      <c r="K96" s="424">
        <f>(D96*F96*G96)+(I96*J96)</f>
        <v>0</v>
      </c>
      <c r="L96" s="476"/>
      <c r="M96" s="508"/>
      <c r="N96" s="347" t="str">
        <f>IF($K96&lt;=0,"",$K96+($K96*$M96))</f>
        <v/>
      </c>
      <c r="O96" s="348">
        <f>G96*(1+M96+L96)</f>
        <v>0</v>
      </c>
      <c r="P96" s="349" t="str">
        <f>IF($O96&lt;=0,"",$O96*'Bid Details - Production'!$P$4)</f>
        <v/>
      </c>
      <c r="R96" s="155"/>
      <c r="S96" s="103"/>
    </row>
    <row r="97" spans="2:19" s="101" customFormat="1" ht="18" customHeight="1" thickBot="1" x14ac:dyDescent="0.25">
      <c r="B97" s="131">
        <v>464</v>
      </c>
      <c r="C97" s="323" t="s">
        <v>428</v>
      </c>
      <c r="D97" s="320"/>
      <c r="E97" s="317"/>
      <c r="F97" s="320"/>
      <c r="G97" s="320"/>
      <c r="H97" s="320"/>
      <c r="I97" s="320"/>
      <c r="J97" s="320"/>
      <c r="K97" s="424">
        <f>(D97*F97*G97)+(I97*J97)</f>
        <v>0</v>
      </c>
      <c r="L97" s="476"/>
      <c r="M97" s="508"/>
      <c r="N97" s="347" t="str">
        <f>IF($K97&lt;=0,"",$K97+($K97*$M97))</f>
        <v/>
      </c>
      <c r="O97" s="348">
        <f>G97*(1+M97+L97)</f>
        <v>0</v>
      </c>
      <c r="P97" s="349" t="str">
        <f>IF($O97&lt;=0,"",$O97*'Bid Details - Production'!$P$4)</f>
        <v/>
      </c>
      <c r="S97" s="103"/>
    </row>
    <row r="98" spans="2:19" s="101" customFormat="1" ht="18" customHeight="1" thickBot="1" x14ac:dyDescent="0.25">
      <c r="B98" s="141" t="s">
        <v>53</v>
      </c>
      <c r="C98" s="142" t="s">
        <v>561</v>
      </c>
      <c r="D98" s="143"/>
      <c r="E98" s="143"/>
      <c r="F98" s="294"/>
      <c r="G98" s="429"/>
      <c r="H98" s="429"/>
      <c r="I98" s="429"/>
      <c r="J98" s="429"/>
      <c r="K98" s="425">
        <f>(SUBTOTAL(9,K95:K97))</f>
        <v>0</v>
      </c>
      <c r="L98" s="426"/>
      <c r="M98" s="426"/>
      <c r="N98" s="425">
        <f>(SUBTOTAL(9,N95:N97))</f>
        <v>0</v>
      </c>
      <c r="O98" s="295"/>
      <c r="P98" s="477"/>
      <c r="S98" s="145"/>
    </row>
    <row r="99" spans="2:19" s="101" customFormat="1" ht="18" customHeight="1" thickBot="1" x14ac:dyDescent="0.25">
      <c r="B99" s="146"/>
      <c r="C99" s="147" t="s">
        <v>562</v>
      </c>
      <c r="D99" s="148">
        <f>SUMPRODUCT(I95:I97,J95:J97)</f>
        <v>0</v>
      </c>
      <c r="E99" s="149"/>
      <c r="F99" s="478"/>
      <c r="G99" s="281"/>
      <c r="H99" s="281"/>
      <c r="I99" s="281"/>
      <c r="J99" s="281"/>
      <c r="K99" s="288"/>
      <c r="L99" s="282"/>
      <c r="M99" s="282"/>
      <c r="N99" s="288"/>
      <c r="O99" s="427"/>
      <c r="P99" s="480"/>
      <c r="S99" s="145"/>
    </row>
    <row r="100" spans="2:19" s="101" customFormat="1" ht="18" customHeight="1" x14ac:dyDescent="0.2">
      <c r="B100" s="146"/>
      <c r="C100" s="132"/>
      <c r="D100" s="132"/>
      <c r="E100" s="132"/>
      <c r="F100" s="279"/>
      <c r="G100" s="281"/>
      <c r="H100" s="281"/>
      <c r="I100" s="281"/>
      <c r="J100" s="281"/>
      <c r="K100" s="288"/>
      <c r="L100" s="282"/>
      <c r="M100" s="282"/>
      <c r="N100" s="288"/>
      <c r="O100" s="427"/>
      <c r="P100" s="480"/>
      <c r="S100" s="145"/>
    </row>
    <row r="101" spans="2:19" s="101" customFormat="1" ht="18" customHeight="1" x14ac:dyDescent="0.2">
      <c r="B101" s="131" t="s">
        <v>563</v>
      </c>
      <c r="C101" s="105"/>
      <c r="D101" s="132"/>
      <c r="E101" s="132"/>
      <c r="F101" s="279"/>
      <c r="G101" s="281"/>
      <c r="H101" s="281"/>
      <c r="I101" s="281"/>
      <c r="J101" s="281"/>
      <c r="K101" s="281"/>
      <c r="L101" s="282"/>
      <c r="M101" s="282"/>
      <c r="N101" s="288"/>
      <c r="O101" s="427"/>
      <c r="P101" s="480"/>
      <c r="S101" s="103"/>
    </row>
    <row r="102" spans="2:19" s="101" customFormat="1" ht="18" customHeight="1" x14ac:dyDescent="0.2">
      <c r="B102" s="131">
        <v>465</v>
      </c>
      <c r="C102" s="323" t="s">
        <v>564</v>
      </c>
      <c r="D102" s="320"/>
      <c r="E102" s="317"/>
      <c r="F102" s="320"/>
      <c r="G102" s="320"/>
      <c r="H102" s="320"/>
      <c r="I102" s="320"/>
      <c r="J102" s="320"/>
      <c r="K102" s="424">
        <f t="shared" ref="K102:K108" si="12">(D102*F102*G102)+(I102*J102)</f>
        <v>0</v>
      </c>
      <c r="L102" s="476"/>
      <c r="M102" s="508"/>
      <c r="N102" s="347" t="str">
        <f t="shared" ref="N102:N108" si="13">IF($K102&lt;=0,"",$K102+($K102*$M102))</f>
        <v/>
      </c>
      <c r="O102" s="348">
        <f t="shared" ref="O102:O108" si="14">G102*(1+M102+L102)</f>
        <v>0</v>
      </c>
      <c r="P102" s="349" t="str">
        <f>IF($O102&lt;=0,"",$O102*'Bid Details - Production'!$P$4)</f>
        <v/>
      </c>
      <c r="S102" s="103"/>
    </row>
    <row r="103" spans="2:19" s="101" customFormat="1" ht="18" customHeight="1" x14ac:dyDescent="0.2">
      <c r="B103" s="131">
        <v>466</v>
      </c>
      <c r="C103" s="323" t="s">
        <v>565</v>
      </c>
      <c r="D103" s="320"/>
      <c r="E103" s="317"/>
      <c r="F103" s="320"/>
      <c r="G103" s="320"/>
      <c r="H103" s="320"/>
      <c r="I103" s="320"/>
      <c r="J103" s="320"/>
      <c r="K103" s="424">
        <f t="shared" si="12"/>
        <v>0</v>
      </c>
      <c r="L103" s="476"/>
      <c r="M103" s="508"/>
      <c r="N103" s="347" t="str">
        <f t="shared" si="13"/>
        <v/>
      </c>
      <c r="O103" s="348">
        <f t="shared" si="14"/>
        <v>0</v>
      </c>
      <c r="P103" s="349" t="str">
        <f>IF($O103&lt;=0,"",$O103*'Bid Details - Production'!$P$4)</f>
        <v/>
      </c>
      <c r="S103" s="103"/>
    </row>
    <row r="104" spans="2:19" s="101" customFormat="1" ht="18" customHeight="1" x14ac:dyDescent="0.2">
      <c r="B104" s="131">
        <v>467</v>
      </c>
      <c r="C104" s="323" t="s">
        <v>566</v>
      </c>
      <c r="D104" s="320"/>
      <c r="E104" s="317"/>
      <c r="F104" s="320"/>
      <c r="G104" s="320"/>
      <c r="H104" s="320"/>
      <c r="I104" s="320"/>
      <c r="J104" s="320"/>
      <c r="K104" s="424">
        <f t="shared" si="12"/>
        <v>0</v>
      </c>
      <c r="L104" s="476"/>
      <c r="M104" s="508"/>
      <c r="N104" s="347" t="str">
        <f t="shared" si="13"/>
        <v/>
      </c>
      <c r="O104" s="348">
        <f t="shared" si="14"/>
        <v>0</v>
      </c>
      <c r="P104" s="349" t="str">
        <f>IF($O104&lt;=0,"",$O104*'Bid Details - Production'!$P$4)</f>
        <v/>
      </c>
      <c r="S104" s="103"/>
    </row>
    <row r="105" spans="2:19" s="101" customFormat="1" ht="18" customHeight="1" x14ac:dyDescent="0.2">
      <c r="B105" s="131">
        <v>468</v>
      </c>
      <c r="C105" s="323" t="s">
        <v>567</v>
      </c>
      <c r="D105" s="320"/>
      <c r="E105" s="317"/>
      <c r="F105" s="320"/>
      <c r="G105" s="320"/>
      <c r="H105" s="320"/>
      <c r="I105" s="320"/>
      <c r="J105" s="320"/>
      <c r="K105" s="424">
        <f t="shared" si="12"/>
        <v>0</v>
      </c>
      <c r="L105" s="476"/>
      <c r="M105" s="508"/>
      <c r="N105" s="347" t="str">
        <f t="shared" si="13"/>
        <v/>
      </c>
      <c r="O105" s="348">
        <f t="shared" si="14"/>
        <v>0</v>
      </c>
      <c r="P105" s="349" t="str">
        <f>IF($O105&lt;=0,"",$O105*'Bid Details - Production'!$P$4)</f>
        <v/>
      </c>
      <c r="S105" s="103"/>
    </row>
    <row r="106" spans="2:19" s="101" customFormat="1" ht="18" customHeight="1" x14ac:dyDescent="0.2">
      <c r="B106" s="131">
        <v>469</v>
      </c>
      <c r="C106" s="319"/>
      <c r="D106" s="320"/>
      <c r="E106" s="317"/>
      <c r="F106" s="320"/>
      <c r="G106" s="320"/>
      <c r="H106" s="320"/>
      <c r="I106" s="320"/>
      <c r="J106" s="320"/>
      <c r="K106" s="424">
        <f t="shared" si="12"/>
        <v>0</v>
      </c>
      <c r="L106" s="476"/>
      <c r="M106" s="508"/>
      <c r="N106" s="347" t="str">
        <f t="shared" si="13"/>
        <v/>
      </c>
      <c r="O106" s="348">
        <f t="shared" si="14"/>
        <v>0</v>
      </c>
      <c r="P106" s="349" t="str">
        <f>IF($O106&lt;=0,"",$O106*'Bid Details - Production'!$P$4)</f>
        <v/>
      </c>
      <c r="S106" s="103"/>
    </row>
    <row r="107" spans="2:19" s="101" customFormat="1" ht="18" customHeight="1" x14ac:dyDescent="0.2">
      <c r="B107" s="131">
        <v>470</v>
      </c>
      <c r="C107" s="319"/>
      <c r="D107" s="320"/>
      <c r="E107" s="317"/>
      <c r="F107" s="320"/>
      <c r="G107" s="320"/>
      <c r="H107" s="320"/>
      <c r="I107" s="320"/>
      <c r="J107" s="320"/>
      <c r="K107" s="424">
        <f t="shared" si="12"/>
        <v>0</v>
      </c>
      <c r="L107" s="476"/>
      <c r="M107" s="508"/>
      <c r="N107" s="347" t="str">
        <f t="shared" si="13"/>
        <v/>
      </c>
      <c r="O107" s="348">
        <f t="shared" si="14"/>
        <v>0</v>
      </c>
      <c r="P107" s="349" t="str">
        <f>IF($O107&lt;=0,"",$O107*'Bid Details - Production'!$P$4)</f>
        <v/>
      </c>
      <c r="S107" s="103"/>
    </row>
    <row r="108" spans="2:19" s="101" customFormat="1" ht="18" customHeight="1" thickBot="1" x14ac:dyDescent="0.25">
      <c r="B108" s="131">
        <v>471</v>
      </c>
      <c r="C108" s="319"/>
      <c r="D108" s="320"/>
      <c r="E108" s="317"/>
      <c r="F108" s="320"/>
      <c r="G108" s="320"/>
      <c r="H108" s="320"/>
      <c r="I108" s="320"/>
      <c r="J108" s="320"/>
      <c r="K108" s="424">
        <f t="shared" si="12"/>
        <v>0</v>
      </c>
      <c r="L108" s="476"/>
      <c r="M108" s="508"/>
      <c r="N108" s="347" t="str">
        <f t="shared" si="13"/>
        <v/>
      </c>
      <c r="O108" s="348">
        <f t="shared" si="14"/>
        <v>0</v>
      </c>
      <c r="P108" s="349" t="str">
        <f>IF($O108&lt;=0,"",$O108*'Bid Details - Production'!$P$4)</f>
        <v/>
      </c>
      <c r="S108" s="103"/>
    </row>
    <row r="109" spans="2:19" s="101" customFormat="1" ht="18" customHeight="1" thickBot="1" x14ac:dyDescent="0.25">
      <c r="B109" s="141" t="s">
        <v>54</v>
      </c>
      <c r="C109" s="142" t="s">
        <v>568</v>
      </c>
      <c r="D109" s="143"/>
      <c r="E109" s="143"/>
      <c r="F109" s="294"/>
      <c r="G109" s="429"/>
      <c r="H109" s="429"/>
      <c r="I109" s="429"/>
      <c r="J109" s="429"/>
      <c r="K109" s="425">
        <f>(SUBTOTAL(9,K102:K108))</f>
        <v>0</v>
      </c>
      <c r="L109" s="426"/>
      <c r="M109" s="426"/>
      <c r="N109" s="425">
        <f>(SUBTOTAL(9,N102:N108))</f>
        <v>0</v>
      </c>
      <c r="O109" s="295"/>
      <c r="P109" s="477"/>
      <c r="S109" s="145"/>
    </row>
    <row r="110" spans="2:19" s="101" customFormat="1" ht="18" customHeight="1" thickBot="1" x14ac:dyDescent="0.25">
      <c r="B110" s="146"/>
      <c r="C110" s="147" t="s">
        <v>569</v>
      </c>
      <c r="D110" s="148">
        <f>SUMPRODUCT(I102:I108,J102:J108)</f>
        <v>0</v>
      </c>
      <c r="E110" s="149"/>
      <c r="F110" s="478"/>
      <c r="G110" s="281"/>
      <c r="H110" s="281"/>
      <c r="I110" s="281"/>
      <c r="J110" s="281"/>
      <c r="K110" s="288"/>
      <c r="L110" s="282"/>
      <c r="M110" s="282"/>
      <c r="N110" s="288"/>
      <c r="O110" s="427"/>
      <c r="P110" s="480"/>
      <c r="S110" s="145"/>
    </row>
    <row r="111" spans="2:19" s="101" customFormat="1" ht="18" customHeight="1" x14ac:dyDescent="0.2">
      <c r="B111" s="146"/>
      <c r="C111" s="132"/>
      <c r="D111" s="132"/>
      <c r="E111" s="132"/>
      <c r="F111" s="279"/>
      <c r="G111" s="281"/>
      <c r="H111" s="281"/>
      <c r="I111" s="281"/>
      <c r="J111" s="281"/>
      <c r="K111" s="288"/>
      <c r="L111" s="282"/>
      <c r="M111" s="282"/>
      <c r="N111" s="288"/>
      <c r="O111" s="427"/>
      <c r="P111" s="480"/>
      <c r="S111" s="145"/>
    </row>
    <row r="112" spans="2:19" s="101" customFormat="1" ht="18" customHeight="1" x14ac:dyDescent="0.2">
      <c r="B112" s="131" t="s">
        <v>570</v>
      </c>
      <c r="C112" s="105"/>
      <c r="D112" s="132"/>
      <c r="E112" s="132"/>
      <c r="F112" s="279"/>
      <c r="G112" s="281"/>
      <c r="H112" s="281"/>
      <c r="I112" s="281"/>
      <c r="J112" s="281"/>
      <c r="K112" s="288"/>
      <c r="L112" s="282"/>
      <c r="M112" s="282"/>
      <c r="N112" s="288"/>
      <c r="O112" s="427"/>
      <c r="P112" s="480"/>
      <c r="S112" s="145"/>
    </row>
    <row r="113" spans="2:19" s="101" customFormat="1" ht="18" customHeight="1" x14ac:dyDescent="0.2">
      <c r="B113" s="131">
        <v>472</v>
      </c>
      <c r="C113" s="316"/>
      <c r="D113" s="320"/>
      <c r="E113" s="317"/>
      <c r="F113" s="320"/>
      <c r="G113" s="320"/>
      <c r="H113" s="320"/>
      <c r="I113" s="320"/>
      <c r="J113" s="320"/>
      <c r="K113" s="424">
        <f t="shared" ref="K113:K121" si="15">(D113*F113*G113)+(I113*J113)</f>
        <v>0</v>
      </c>
      <c r="L113" s="476"/>
      <c r="M113" s="508"/>
      <c r="N113" s="347" t="str">
        <f t="shared" ref="N113:N121" si="16">IF($K113&lt;=0,"",$K113+($K113*$M113))</f>
        <v/>
      </c>
      <c r="O113" s="348">
        <f t="shared" ref="O113:O121" si="17">G113*(1+M113+L113)</f>
        <v>0</v>
      </c>
      <c r="P113" s="349" t="str">
        <f>IF($O113&lt;=0,"",$O113*'Bid Details - Production'!$P$4)</f>
        <v/>
      </c>
      <c r="S113" s="145"/>
    </row>
    <row r="114" spans="2:19" s="101" customFormat="1" ht="18" customHeight="1" x14ac:dyDescent="0.2">
      <c r="B114" s="131">
        <v>473</v>
      </c>
      <c r="C114" s="316"/>
      <c r="D114" s="320"/>
      <c r="E114" s="317"/>
      <c r="F114" s="320"/>
      <c r="G114" s="320"/>
      <c r="H114" s="320"/>
      <c r="I114" s="320"/>
      <c r="J114" s="320"/>
      <c r="K114" s="424">
        <f t="shared" si="15"/>
        <v>0</v>
      </c>
      <c r="L114" s="476"/>
      <c r="M114" s="508"/>
      <c r="N114" s="347" t="str">
        <f t="shared" si="16"/>
        <v/>
      </c>
      <c r="O114" s="348">
        <f t="shared" si="17"/>
        <v>0</v>
      </c>
      <c r="P114" s="349" t="str">
        <f>IF($O114&lt;=0,"",$O114*'Bid Details - Production'!$P$4)</f>
        <v/>
      </c>
      <c r="S114" s="145"/>
    </row>
    <row r="115" spans="2:19" s="101" customFormat="1" ht="18" customHeight="1" x14ac:dyDescent="0.2">
      <c r="B115" s="131">
        <v>474</v>
      </c>
      <c r="C115" s="316"/>
      <c r="D115" s="320"/>
      <c r="E115" s="317"/>
      <c r="F115" s="320"/>
      <c r="G115" s="320"/>
      <c r="H115" s="320"/>
      <c r="I115" s="320"/>
      <c r="J115" s="320"/>
      <c r="K115" s="424">
        <f t="shared" si="15"/>
        <v>0</v>
      </c>
      <c r="L115" s="476"/>
      <c r="M115" s="508"/>
      <c r="N115" s="347" t="str">
        <f t="shared" si="16"/>
        <v/>
      </c>
      <c r="O115" s="348">
        <f t="shared" si="17"/>
        <v>0</v>
      </c>
      <c r="P115" s="349" t="str">
        <f>IF($O115&lt;=0,"",$O115*'Bid Details - Production'!$P$4)</f>
        <v/>
      </c>
      <c r="S115" s="145"/>
    </row>
    <row r="116" spans="2:19" s="101" customFormat="1" ht="18" customHeight="1" x14ac:dyDescent="0.2">
      <c r="B116" s="131">
        <v>475</v>
      </c>
      <c r="C116" s="316"/>
      <c r="D116" s="320"/>
      <c r="E116" s="317"/>
      <c r="F116" s="320"/>
      <c r="G116" s="320"/>
      <c r="H116" s="320"/>
      <c r="I116" s="320"/>
      <c r="J116" s="320"/>
      <c r="K116" s="424">
        <f t="shared" si="15"/>
        <v>0</v>
      </c>
      <c r="L116" s="476"/>
      <c r="M116" s="508"/>
      <c r="N116" s="347" t="str">
        <f t="shared" si="16"/>
        <v/>
      </c>
      <c r="O116" s="348">
        <f t="shared" si="17"/>
        <v>0</v>
      </c>
      <c r="P116" s="349" t="str">
        <f>IF($O116&lt;=0,"",$O116*'Bid Details - Production'!$P$4)</f>
        <v/>
      </c>
      <c r="S116" s="145"/>
    </row>
    <row r="117" spans="2:19" s="101" customFormat="1" ht="18" customHeight="1" x14ac:dyDescent="0.2">
      <c r="B117" s="131">
        <v>476</v>
      </c>
      <c r="C117" s="316"/>
      <c r="D117" s="320"/>
      <c r="E117" s="317"/>
      <c r="F117" s="320"/>
      <c r="G117" s="320"/>
      <c r="H117" s="320"/>
      <c r="I117" s="320"/>
      <c r="J117" s="320"/>
      <c r="K117" s="424">
        <f t="shared" si="15"/>
        <v>0</v>
      </c>
      <c r="L117" s="476"/>
      <c r="M117" s="508"/>
      <c r="N117" s="347" t="str">
        <f t="shared" si="16"/>
        <v/>
      </c>
      <c r="O117" s="348">
        <f t="shared" si="17"/>
        <v>0</v>
      </c>
      <c r="P117" s="349" t="str">
        <f>IF($O117&lt;=0,"",$O117*'Bid Details - Production'!$P$4)</f>
        <v/>
      </c>
      <c r="S117" s="145"/>
    </row>
    <row r="118" spans="2:19" s="101" customFormat="1" ht="18" customHeight="1" x14ac:dyDescent="0.2">
      <c r="B118" s="131">
        <v>477</v>
      </c>
      <c r="C118" s="316"/>
      <c r="D118" s="320"/>
      <c r="E118" s="317"/>
      <c r="F118" s="320"/>
      <c r="G118" s="320"/>
      <c r="H118" s="320"/>
      <c r="I118" s="320"/>
      <c r="J118" s="320"/>
      <c r="K118" s="424">
        <f t="shared" si="15"/>
        <v>0</v>
      </c>
      <c r="L118" s="476"/>
      <c r="M118" s="508"/>
      <c r="N118" s="347" t="str">
        <f t="shared" si="16"/>
        <v/>
      </c>
      <c r="O118" s="348">
        <f t="shared" si="17"/>
        <v>0</v>
      </c>
      <c r="P118" s="349" t="str">
        <f>IF($O118&lt;=0,"",$O118*'Bid Details - Production'!$P$4)</f>
        <v/>
      </c>
      <c r="S118" s="145"/>
    </row>
    <row r="119" spans="2:19" s="101" customFormat="1" ht="18" customHeight="1" x14ac:dyDescent="0.2">
      <c r="B119" s="131">
        <v>478</v>
      </c>
      <c r="C119" s="316"/>
      <c r="D119" s="320"/>
      <c r="E119" s="317"/>
      <c r="F119" s="320"/>
      <c r="G119" s="320"/>
      <c r="H119" s="320"/>
      <c r="I119" s="320"/>
      <c r="J119" s="320"/>
      <c r="K119" s="424">
        <f t="shared" si="15"/>
        <v>0</v>
      </c>
      <c r="L119" s="476"/>
      <c r="M119" s="508"/>
      <c r="N119" s="347" t="str">
        <f t="shared" si="16"/>
        <v/>
      </c>
      <c r="O119" s="348">
        <f t="shared" si="17"/>
        <v>0</v>
      </c>
      <c r="P119" s="349" t="str">
        <f>IF($O119&lt;=0,"",$O119*'Bid Details - Production'!$P$4)</f>
        <v/>
      </c>
      <c r="S119" s="145"/>
    </row>
    <row r="120" spans="2:19" s="101" customFormat="1" ht="18" customHeight="1" x14ac:dyDescent="0.2">
      <c r="B120" s="131">
        <v>479</v>
      </c>
      <c r="C120" s="316"/>
      <c r="D120" s="320"/>
      <c r="E120" s="317"/>
      <c r="F120" s="320"/>
      <c r="G120" s="320"/>
      <c r="H120" s="320"/>
      <c r="I120" s="320"/>
      <c r="J120" s="320"/>
      <c r="K120" s="424">
        <f t="shared" si="15"/>
        <v>0</v>
      </c>
      <c r="L120" s="476"/>
      <c r="M120" s="508"/>
      <c r="N120" s="347" t="str">
        <f t="shared" si="16"/>
        <v/>
      </c>
      <c r="O120" s="348">
        <f t="shared" si="17"/>
        <v>0</v>
      </c>
      <c r="P120" s="349" t="str">
        <f>IF($O120&lt;=0,"",$O120*'Bid Details - Production'!$P$4)</f>
        <v/>
      </c>
      <c r="S120" s="145"/>
    </row>
    <row r="121" spans="2:19" s="101" customFormat="1" ht="18" customHeight="1" thickBot="1" x14ac:dyDescent="0.25">
      <c r="B121" s="131">
        <v>480</v>
      </c>
      <c r="C121" s="316"/>
      <c r="D121" s="320"/>
      <c r="E121" s="317"/>
      <c r="F121" s="320"/>
      <c r="G121" s="320"/>
      <c r="H121" s="320"/>
      <c r="I121" s="320"/>
      <c r="J121" s="320"/>
      <c r="K121" s="424">
        <f t="shared" si="15"/>
        <v>0</v>
      </c>
      <c r="L121" s="476"/>
      <c r="M121" s="508"/>
      <c r="N121" s="347" t="str">
        <f t="shared" si="16"/>
        <v/>
      </c>
      <c r="O121" s="348">
        <f t="shared" si="17"/>
        <v>0</v>
      </c>
      <c r="P121" s="349" t="str">
        <f>IF($O121&lt;=0,"",$O121*'Bid Details - Production'!$P$4)</f>
        <v/>
      </c>
      <c r="S121" s="145"/>
    </row>
    <row r="122" spans="2:19" s="101" customFormat="1" ht="18" customHeight="1" thickBot="1" x14ac:dyDescent="0.25">
      <c r="B122" s="141" t="s">
        <v>55</v>
      </c>
      <c r="C122" s="142" t="s">
        <v>571</v>
      </c>
      <c r="D122" s="143"/>
      <c r="E122" s="143"/>
      <c r="F122" s="294"/>
      <c r="G122" s="429"/>
      <c r="H122" s="429"/>
      <c r="I122" s="429"/>
      <c r="J122" s="429"/>
      <c r="K122" s="425">
        <f>(SUBTOTAL(9,K113:K121))</f>
        <v>0</v>
      </c>
      <c r="L122" s="426"/>
      <c r="M122" s="426"/>
      <c r="N122" s="425">
        <f>(SUBTOTAL(9,N113:N121))</f>
        <v>0</v>
      </c>
      <c r="O122" s="295"/>
      <c r="P122" s="477"/>
      <c r="S122" s="103"/>
    </row>
    <row r="123" spans="2:19" s="101" customFormat="1" ht="18" customHeight="1" thickBot="1" x14ac:dyDescent="0.25">
      <c r="B123" s="146"/>
      <c r="C123" s="147" t="s">
        <v>572</v>
      </c>
      <c r="D123" s="148">
        <f>SUMPRODUCT(I113:I121,J113:J121)</f>
        <v>0</v>
      </c>
      <c r="E123" s="149"/>
      <c r="F123" s="478"/>
      <c r="G123" s="281"/>
      <c r="H123" s="281"/>
      <c r="I123" s="281"/>
      <c r="J123" s="288"/>
      <c r="K123" s="288"/>
      <c r="L123" s="288"/>
      <c r="M123" s="288"/>
      <c r="N123" s="288"/>
      <c r="O123" s="288"/>
      <c r="P123" s="479"/>
      <c r="S123" s="145"/>
    </row>
    <row r="124" spans="2:19" s="101" customFormat="1" ht="18" customHeight="1" x14ac:dyDescent="0.2">
      <c r="B124" s="146"/>
      <c r="C124" s="132"/>
      <c r="D124" s="132"/>
      <c r="E124" s="132"/>
      <c r="F124" s="296"/>
      <c r="G124" s="281"/>
      <c r="H124" s="281"/>
      <c r="I124" s="281"/>
      <c r="J124" s="288"/>
      <c r="K124" s="288"/>
      <c r="L124" s="288"/>
      <c r="M124" s="288"/>
      <c r="N124" s="288"/>
      <c r="O124" s="288"/>
      <c r="P124" s="479"/>
      <c r="S124" s="145"/>
    </row>
    <row r="125" spans="2:19" s="101" customFormat="1" ht="18" customHeight="1" x14ac:dyDescent="0.2">
      <c r="B125" s="131" t="s">
        <v>717</v>
      </c>
      <c r="C125" s="105"/>
      <c r="D125" s="132"/>
      <c r="E125" s="132"/>
      <c r="F125" s="279"/>
      <c r="G125" s="281"/>
      <c r="H125" s="281"/>
      <c r="I125" s="281"/>
      <c r="J125" s="281"/>
      <c r="K125" s="288"/>
      <c r="L125" s="282"/>
      <c r="M125" s="282"/>
      <c r="N125" s="288"/>
      <c r="O125" s="427"/>
      <c r="P125" s="480"/>
      <c r="S125" s="145"/>
    </row>
    <row r="126" spans="2:19" s="101" customFormat="1" ht="18" customHeight="1" x14ac:dyDescent="0.2">
      <c r="B126" s="131">
        <v>481</v>
      </c>
      <c r="C126" s="316"/>
      <c r="D126" s="320"/>
      <c r="E126" s="317"/>
      <c r="F126" s="320"/>
      <c r="G126" s="320"/>
      <c r="H126" s="320"/>
      <c r="I126" s="320"/>
      <c r="J126" s="320"/>
      <c r="K126" s="424">
        <f t="shared" ref="K126:K133" si="18">(D126*F126*G126)+(I126*J126)</f>
        <v>0</v>
      </c>
      <c r="L126" s="476"/>
      <c r="M126" s="305"/>
      <c r="N126" s="347" t="str">
        <f t="shared" ref="N126:N133" si="19">IF($K126&lt;=0,"",$K126+($K126*$M126))</f>
        <v/>
      </c>
      <c r="O126" s="348">
        <f t="shared" ref="O126:O133" si="20">G126*(1+M126+L126)</f>
        <v>0</v>
      </c>
      <c r="P126" s="349" t="str">
        <f>IF($O126&lt;=0,"",$O126*'Bid Details - Production'!$P$4)</f>
        <v/>
      </c>
      <c r="S126" s="145"/>
    </row>
    <row r="127" spans="2:19" s="101" customFormat="1" ht="18" customHeight="1" x14ac:dyDescent="0.2">
      <c r="B127" s="131">
        <v>482</v>
      </c>
      <c r="C127" s="316"/>
      <c r="D127" s="320"/>
      <c r="E127" s="317"/>
      <c r="F127" s="320"/>
      <c r="G127" s="320"/>
      <c r="H127" s="320"/>
      <c r="I127" s="320"/>
      <c r="J127" s="320"/>
      <c r="K127" s="424">
        <f t="shared" si="18"/>
        <v>0</v>
      </c>
      <c r="L127" s="476"/>
      <c r="M127" s="305"/>
      <c r="N127" s="347" t="str">
        <f t="shared" si="19"/>
        <v/>
      </c>
      <c r="O127" s="348">
        <f t="shared" si="20"/>
        <v>0</v>
      </c>
      <c r="P127" s="349" t="str">
        <f>IF($O127&lt;=0,"",$O127*'Bid Details - Production'!$P$4)</f>
        <v/>
      </c>
      <c r="S127" s="145"/>
    </row>
    <row r="128" spans="2:19" s="101" customFormat="1" ht="18" customHeight="1" x14ac:dyDescent="0.2">
      <c r="B128" s="131">
        <v>483</v>
      </c>
      <c r="C128" s="316"/>
      <c r="D128" s="320"/>
      <c r="E128" s="317"/>
      <c r="F128" s="320"/>
      <c r="G128" s="320"/>
      <c r="H128" s="320"/>
      <c r="I128" s="320"/>
      <c r="J128" s="320"/>
      <c r="K128" s="424">
        <f t="shared" si="18"/>
        <v>0</v>
      </c>
      <c r="L128" s="476"/>
      <c r="M128" s="305"/>
      <c r="N128" s="347" t="str">
        <f t="shared" si="19"/>
        <v/>
      </c>
      <c r="O128" s="348">
        <f t="shared" si="20"/>
        <v>0</v>
      </c>
      <c r="P128" s="349" t="str">
        <f>IF($O128&lt;=0,"",$O128*'Bid Details - Production'!$P$4)</f>
        <v/>
      </c>
      <c r="S128" s="145"/>
    </row>
    <row r="129" spans="2:24" s="101" customFormat="1" ht="18" customHeight="1" x14ac:dyDescent="0.2">
      <c r="B129" s="131">
        <v>484</v>
      </c>
      <c r="C129" s="316"/>
      <c r="D129" s="320"/>
      <c r="E129" s="317"/>
      <c r="F129" s="320"/>
      <c r="G129" s="320"/>
      <c r="H129" s="320"/>
      <c r="I129" s="320"/>
      <c r="J129" s="320"/>
      <c r="K129" s="424">
        <f t="shared" si="18"/>
        <v>0</v>
      </c>
      <c r="L129" s="476"/>
      <c r="M129" s="305"/>
      <c r="N129" s="347" t="str">
        <f t="shared" si="19"/>
        <v/>
      </c>
      <c r="O129" s="348">
        <f t="shared" si="20"/>
        <v>0</v>
      </c>
      <c r="P129" s="349" t="str">
        <f>IF($O129&lt;=0,"",$O129*'Bid Details - Production'!$P$4)</f>
        <v/>
      </c>
      <c r="S129" s="145"/>
    </row>
    <row r="130" spans="2:24" s="101" customFormat="1" ht="18" customHeight="1" x14ac:dyDescent="0.2">
      <c r="B130" s="131">
        <v>485</v>
      </c>
      <c r="C130" s="316"/>
      <c r="D130" s="320"/>
      <c r="E130" s="317"/>
      <c r="F130" s="320"/>
      <c r="G130" s="320"/>
      <c r="H130" s="320"/>
      <c r="I130" s="320"/>
      <c r="J130" s="320"/>
      <c r="K130" s="424">
        <f t="shared" si="18"/>
        <v>0</v>
      </c>
      <c r="L130" s="476"/>
      <c r="M130" s="305"/>
      <c r="N130" s="347" t="str">
        <f t="shared" si="19"/>
        <v/>
      </c>
      <c r="O130" s="348">
        <f t="shared" si="20"/>
        <v>0</v>
      </c>
      <c r="P130" s="349" t="str">
        <f>IF($O130&lt;=0,"",$O130*'Bid Details - Production'!$P$4)</f>
        <v/>
      </c>
      <c r="S130" s="145"/>
    </row>
    <row r="131" spans="2:24" s="101" customFormat="1" ht="18" customHeight="1" x14ac:dyDescent="0.2">
      <c r="B131" s="131">
        <v>486</v>
      </c>
      <c r="C131" s="316"/>
      <c r="D131" s="320"/>
      <c r="E131" s="317"/>
      <c r="F131" s="320"/>
      <c r="G131" s="320"/>
      <c r="H131" s="320"/>
      <c r="I131" s="320"/>
      <c r="J131" s="320"/>
      <c r="K131" s="424">
        <f t="shared" si="18"/>
        <v>0</v>
      </c>
      <c r="L131" s="476"/>
      <c r="M131" s="305"/>
      <c r="N131" s="347" t="str">
        <f t="shared" si="19"/>
        <v/>
      </c>
      <c r="O131" s="348">
        <f t="shared" si="20"/>
        <v>0</v>
      </c>
      <c r="P131" s="349" t="str">
        <f>IF($O131&lt;=0,"",$O131*'Bid Details - Production'!$P$4)</f>
        <v/>
      </c>
      <c r="S131" s="145"/>
    </row>
    <row r="132" spans="2:24" s="101" customFormat="1" ht="18" customHeight="1" x14ac:dyDescent="0.2">
      <c r="B132" s="131">
        <v>487</v>
      </c>
      <c r="C132" s="316"/>
      <c r="D132" s="320"/>
      <c r="E132" s="317"/>
      <c r="F132" s="320"/>
      <c r="G132" s="320"/>
      <c r="H132" s="320"/>
      <c r="I132" s="320"/>
      <c r="J132" s="320"/>
      <c r="K132" s="424">
        <f t="shared" si="18"/>
        <v>0</v>
      </c>
      <c r="L132" s="476"/>
      <c r="M132" s="305"/>
      <c r="N132" s="347" t="str">
        <f t="shared" si="19"/>
        <v/>
      </c>
      <c r="O132" s="348">
        <f t="shared" si="20"/>
        <v>0</v>
      </c>
      <c r="P132" s="349" t="str">
        <f>IF($O132&lt;=0,"",$O132*'Bid Details - Production'!$P$4)</f>
        <v/>
      </c>
      <c r="S132" s="145"/>
    </row>
    <row r="133" spans="2:24" s="101" customFormat="1" ht="18" customHeight="1" thickBot="1" x14ac:dyDescent="0.25">
      <c r="B133" s="131">
        <v>488</v>
      </c>
      <c r="C133" s="316"/>
      <c r="D133" s="320"/>
      <c r="E133" s="317"/>
      <c r="F133" s="320"/>
      <c r="G133" s="320"/>
      <c r="H133" s="320"/>
      <c r="I133" s="320"/>
      <c r="J133" s="320"/>
      <c r="K133" s="424">
        <f t="shared" si="18"/>
        <v>0</v>
      </c>
      <c r="L133" s="476"/>
      <c r="M133" s="305"/>
      <c r="N133" s="347" t="str">
        <f t="shared" si="19"/>
        <v/>
      </c>
      <c r="O133" s="348">
        <f t="shared" si="20"/>
        <v>0</v>
      </c>
      <c r="P133" s="349" t="str">
        <f>IF($O133&lt;=0,"",$O133*'Bid Details - Production'!$P$4)</f>
        <v/>
      </c>
      <c r="S133" s="145"/>
    </row>
    <row r="134" spans="2:24" s="103" customFormat="1" ht="18" customHeight="1" thickBot="1" x14ac:dyDescent="0.25">
      <c r="B134" s="142" t="s">
        <v>573</v>
      </c>
      <c r="C134" s="142" t="s">
        <v>574</v>
      </c>
      <c r="D134" s="143"/>
      <c r="E134" s="143"/>
      <c r="F134" s="294"/>
      <c r="G134" s="429"/>
      <c r="H134" s="429"/>
      <c r="I134" s="429"/>
      <c r="J134" s="429"/>
      <c r="K134" s="425">
        <f>(SUBTOTAL(9,K126:K133))</f>
        <v>0</v>
      </c>
      <c r="L134" s="426"/>
      <c r="M134" s="426"/>
      <c r="N134" s="425">
        <f>(SUBTOTAL(9,N126:N133))</f>
        <v>0</v>
      </c>
      <c r="O134" s="295"/>
      <c r="P134" s="477"/>
      <c r="S134" s="145"/>
    </row>
    <row r="135" spans="2:24" s="103" customFormat="1" ht="18" customHeight="1" thickBot="1" x14ac:dyDescent="0.25">
      <c r="B135" s="146"/>
      <c r="C135" s="147" t="s">
        <v>575</v>
      </c>
      <c r="D135" s="148">
        <f>SUMPRODUCT(I126:I133,J126:J133)</f>
        <v>0</v>
      </c>
      <c r="E135" s="149"/>
      <c r="F135" s="478"/>
      <c r="G135" s="281"/>
      <c r="H135" s="281"/>
      <c r="I135" s="281"/>
      <c r="J135" s="281"/>
      <c r="K135" s="288"/>
      <c r="L135" s="282"/>
      <c r="M135" s="282"/>
      <c r="N135" s="288"/>
      <c r="O135" s="288"/>
      <c r="P135" s="479"/>
      <c r="S135" s="145"/>
    </row>
    <row r="136" spans="2:24" s="103" customFormat="1" ht="18" customHeight="1" thickBot="1" x14ac:dyDescent="0.25">
      <c r="B136" s="146"/>
      <c r="C136" s="132"/>
      <c r="D136" s="132"/>
      <c r="E136" s="132"/>
      <c r="F136" s="296"/>
      <c r="G136" s="281"/>
      <c r="H136" s="281"/>
      <c r="I136" s="281"/>
      <c r="J136" s="281"/>
      <c r="K136" s="288"/>
      <c r="L136" s="282"/>
      <c r="M136" s="282"/>
      <c r="N136" s="288"/>
      <c r="O136" s="288"/>
      <c r="P136" s="479"/>
      <c r="S136" s="145"/>
    </row>
    <row r="137" spans="2:24" s="103" customFormat="1" ht="18" customHeight="1" thickBot="1" x14ac:dyDescent="0.25">
      <c r="B137" s="142"/>
      <c r="C137" s="156" t="s">
        <v>576</v>
      </c>
      <c r="D137" s="157"/>
      <c r="E137" s="157"/>
      <c r="F137" s="307"/>
      <c r="G137" s="429"/>
      <c r="H137" s="429"/>
      <c r="I137" s="429"/>
      <c r="J137" s="295"/>
      <c r="K137" s="425">
        <f>K30+K50+K71+K134+K82+K89+K98+K109+K122</f>
        <v>0</v>
      </c>
      <c r="L137" s="295"/>
      <c r="M137" s="295"/>
      <c r="N137" s="425">
        <f>N30+N50+N71+N82+N89+N98+N109+N122+N134</f>
        <v>0</v>
      </c>
      <c r="O137" s="295"/>
      <c r="P137" s="477"/>
      <c r="S137" s="145"/>
    </row>
    <row r="138" spans="2:24" s="103" customFormat="1" ht="21.75" customHeight="1" thickBot="1" x14ac:dyDescent="0.25">
      <c r="B138" s="146"/>
      <c r="C138" s="132"/>
      <c r="D138" s="132"/>
      <c r="E138" s="132"/>
      <c r="F138" s="132"/>
      <c r="G138" s="158"/>
      <c r="H138" s="133"/>
      <c r="I138" s="132"/>
      <c r="J138" s="158"/>
      <c r="K138" s="133"/>
      <c r="L138" s="158"/>
      <c r="M138" s="135"/>
      <c r="N138" s="158"/>
      <c r="O138" s="153"/>
      <c r="P138" s="159"/>
      <c r="S138" s="145"/>
      <c r="V138" s="145"/>
      <c r="X138" s="145"/>
    </row>
    <row r="139" spans="2:24" s="103" customFormat="1" ht="18" customHeight="1" thickBot="1" x14ac:dyDescent="0.25">
      <c r="B139" s="142"/>
      <c r="C139" s="143" t="s">
        <v>577</v>
      </c>
      <c r="D139" s="143"/>
      <c r="E139" s="143"/>
      <c r="F139" s="143"/>
      <c r="G139" s="160"/>
      <c r="H139" s="148">
        <f>SUM(D31,D51,D72,D83,D90,D99,D110,D123,D135)</f>
        <v>0</v>
      </c>
      <c r="I139" s="161"/>
      <c r="J139" s="162"/>
      <c r="K139" s="163">
        <f>J135</f>
        <v>0</v>
      </c>
      <c r="L139" s="163"/>
      <c r="M139" s="163"/>
      <c r="N139" s="164"/>
      <c r="O139" s="164"/>
      <c r="P139" s="165"/>
    </row>
    <row r="140" spans="2:24" s="103" customFormat="1" ht="18" customHeight="1" x14ac:dyDescent="0.2">
      <c r="B140" s="146"/>
      <c r="C140" s="132"/>
      <c r="D140" s="132"/>
      <c r="E140" s="132"/>
      <c r="F140" s="152"/>
      <c r="G140" s="133"/>
      <c r="H140" s="133"/>
      <c r="I140" s="133"/>
      <c r="J140" s="135"/>
      <c r="K140" s="135"/>
      <c r="L140" s="135"/>
      <c r="M140" s="135"/>
      <c r="N140" s="135"/>
      <c r="O140" s="135"/>
      <c r="P140" s="151"/>
      <c r="S140" s="145"/>
    </row>
    <row r="141" spans="2:24" s="101" customFormat="1" ht="18" customHeight="1" x14ac:dyDescent="0.2">
      <c r="B141" s="146"/>
      <c r="C141" s="132"/>
      <c r="D141" s="132"/>
      <c r="E141" s="132"/>
      <c r="F141" s="132"/>
      <c r="G141" s="133"/>
      <c r="H141" s="133"/>
      <c r="I141" s="133"/>
      <c r="J141" s="133"/>
      <c r="K141" s="135"/>
      <c r="L141" s="134"/>
      <c r="M141" s="166" t="s">
        <v>578</v>
      </c>
      <c r="N141" s="167"/>
      <c r="O141" s="168" t="s">
        <v>24</v>
      </c>
      <c r="P141" s="169" t="s">
        <v>579</v>
      </c>
      <c r="S141" s="145"/>
    </row>
    <row r="142" spans="2:24" s="101" customFormat="1" ht="18" customHeight="1" x14ac:dyDescent="0.2">
      <c r="B142" s="146"/>
      <c r="C142" s="132"/>
      <c r="D142" s="132"/>
      <c r="E142" s="132"/>
      <c r="F142" s="132"/>
      <c r="G142" s="133"/>
      <c r="H142" s="133"/>
      <c r="I142" s="133"/>
      <c r="J142" s="133"/>
      <c r="K142" s="135"/>
      <c r="L142" s="134"/>
      <c r="M142" s="170" t="s">
        <v>580</v>
      </c>
      <c r="N142" s="171"/>
      <c r="O142" s="172" t="s">
        <v>581</v>
      </c>
      <c r="P142" s="173" t="s">
        <v>581</v>
      </c>
    </row>
    <row r="143" spans="2:24" s="103" customFormat="1" ht="18" customHeight="1" x14ac:dyDescent="0.2">
      <c r="B143" s="146"/>
      <c r="C143" s="132"/>
      <c r="D143" s="132"/>
      <c r="E143" s="132"/>
      <c r="F143" s="132"/>
      <c r="G143" s="133"/>
      <c r="H143" s="133"/>
      <c r="I143" s="133"/>
      <c r="J143" s="133"/>
      <c r="K143" s="133"/>
      <c r="L143" s="133"/>
      <c r="M143" s="133"/>
      <c r="N143" s="132"/>
      <c r="O143" s="174" t="str">
        <f>Summary!H8</f>
        <v>USD</v>
      </c>
      <c r="P143" s="175" t="s">
        <v>4</v>
      </c>
    </row>
    <row r="144" spans="2:24" s="103" customFormat="1" ht="18" customHeight="1" x14ac:dyDescent="0.2">
      <c r="B144" s="146"/>
      <c r="C144" s="585" t="s">
        <v>582</v>
      </c>
      <c r="D144" s="585"/>
      <c r="E144" s="585"/>
      <c r="F144" s="585"/>
      <c r="G144" s="585"/>
      <c r="H144" s="585"/>
      <c r="I144" s="585"/>
      <c r="J144" s="133"/>
      <c r="K144" s="133"/>
      <c r="L144" s="133"/>
      <c r="M144" s="125" t="str">
        <f>'Bid Details - Production'!$D$18</f>
        <v>USD</v>
      </c>
      <c r="N144" s="125">
        <f>'Bid Details - Production'!N551</f>
        <v>0</v>
      </c>
      <c r="O144" s="125">
        <f>N144*Summary!J9/Summary!J8</f>
        <v>0</v>
      </c>
      <c r="P144" s="176" t="str">
        <f>IF($N144&lt;=0,"",$O144*Summary!$J$8)</f>
        <v/>
      </c>
      <c r="R144" s="103" t="s">
        <v>583</v>
      </c>
      <c r="S144" s="104">
        <f>'Bid Details - Production'!S551</f>
        <v>0</v>
      </c>
    </row>
    <row r="145" spans="2:19" s="103" customFormat="1" ht="18" customHeight="1" x14ac:dyDescent="0.2">
      <c r="B145" s="146"/>
      <c r="C145" s="585" t="s">
        <v>584</v>
      </c>
      <c r="D145" s="585"/>
      <c r="E145" s="585"/>
      <c r="F145" s="585"/>
      <c r="G145" s="585"/>
      <c r="H145" s="585"/>
      <c r="I145" s="585"/>
      <c r="J145" s="133"/>
      <c r="K145" s="133"/>
      <c r="L145" s="133"/>
      <c r="M145" s="125" t="str">
        <f>'Bid Details - Post Production'!$D$14</f>
        <v>USD</v>
      </c>
      <c r="N145" s="125">
        <f>'Bid Details - Post Production'!N102</f>
        <v>0</v>
      </c>
      <c r="O145" s="125">
        <f>N145*Summary!J9/Summary!J8</f>
        <v>0</v>
      </c>
      <c r="P145" s="176" t="str">
        <f>IF($N145&lt;=0,"",$O145*Summary!$J$8)</f>
        <v/>
      </c>
      <c r="S145" s="104"/>
    </row>
    <row r="146" spans="2:19" s="103" customFormat="1" ht="18" customHeight="1" x14ac:dyDescent="0.2">
      <c r="B146" s="146"/>
      <c r="C146" s="585" t="s">
        <v>752</v>
      </c>
      <c r="D146" s="585"/>
      <c r="E146" s="585"/>
      <c r="F146" s="585"/>
      <c r="G146" s="585"/>
      <c r="H146" s="585"/>
      <c r="I146" s="585"/>
      <c r="J146" s="133"/>
      <c r="K146" s="133"/>
      <c r="L146" s="133"/>
      <c r="M146" s="125" t="str">
        <f>E12</f>
        <v>USD</v>
      </c>
      <c r="N146" s="125">
        <f>N137</f>
        <v>0</v>
      </c>
      <c r="O146" s="125">
        <f>N146*Summary!J9/Summary!J8</f>
        <v>0</v>
      </c>
      <c r="P146" s="176" t="str">
        <f>IF($N146&lt;=0,"",$O146*Summary!$J$8)</f>
        <v/>
      </c>
      <c r="S146" s="104"/>
    </row>
    <row r="147" spans="2:19" s="103" customFormat="1" ht="18" customHeight="1" x14ac:dyDescent="0.2">
      <c r="B147" s="146"/>
      <c r="C147" s="585" t="s">
        <v>585</v>
      </c>
      <c r="D147" s="585"/>
      <c r="E147" s="585"/>
      <c r="F147" s="585"/>
      <c r="G147" s="585"/>
      <c r="H147" s="585"/>
      <c r="I147" s="585"/>
      <c r="J147" s="133"/>
      <c r="K147" s="133"/>
      <c r="L147" s="133"/>
      <c r="M147" s="133"/>
      <c r="N147" s="133"/>
      <c r="O147" s="125">
        <f>SUM(O144:O146)-N134</f>
        <v>0</v>
      </c>
      <c r="P147" s="509"/>
    </row>
    <row r="148" spans="2:19" s="101" customFormat="1" ht="18" customHeight="1" x14ac:dyDescent="0.2">
      <c r="B148" s="146"/>
      <c r="C148" s="585"/>
      <c r="D148" s="585"/>
      <c r="E148" s="585"/>
      <c r="F148" s="585"/>
      <c r="G148" s="585"/>
      <c r="H148" s="585"/>
      <c r="I148" s="585"/>
      <c r="J148" s="133"/>
      <c r="K148" s="133"/>
      <c r="L148" s="132"/>
      <c r="M148" s="132"/>
      <c r="N148" s="132"/>
      <c r="O148" s="133"/>
      <c r="P148" s="137"/>
    </row>
    <row r="149" spans="2:19" s="101" customFormat="1" ht="12.75" customHeight="1" x14ac:dyDescent="0.2">
      <c r="B149" s="146"/>
      <c r="C149" s="132"/>
      <c r="D149" s="132"/>
      <c r="E149" s="132"/>
      <c r="F149" s="132"/>
      <c r="G149" s="132"/>
      <c r="H149" s="132"/>
      <c r="I149" s="132"/>
      <c r="J149" s="133"/>
      <c r="K149" s="133"/>
      <c r="L149" s="132"/>
      <c r="M149" s="132"/>
      <c r="N149" s="132"/>
      <c r="O149" s="132"/>
      <c r="P149" s="137"/>
    </row>
    <row r="150" spans="2:19" s="101" customFormat="1" ht="18" customHeight="1" x14ac:dyDescent="0.2">
      <c r="B150" s="146"/>
      <c r="C150" s="585" t="s">
        <v>586</v>
      </c>
      <c r="D150" s="585"/>
      <c r="E150" s="585"/>
      <c r="F150" s="585"/>
      <c r="G150" s="585"/>
      <c r="H150" s="585"/>
      <c r="I150" s="585"/>
      <c r="J150" s="133"/>
      <c r="K150" s="133"/>
      <c r="L150" s="132"/>
      <c r="M150" s="125" t="str">
        <f>$M$144</f>
        <v>USD</v>
      </c>
      <c r="N150" s="177"/>
      <c r="O150" s="178">
        <f>SUM('Bid Details - Production'!N325,'Bid Details - Production'!N342,'Bid Details - Production'!N387)</f>
        <v>0</v>
      </c>
      <c r="P150" s="176" t="str">
        <f>IF($N150&lt;=0,"",$O150*Summary!$J$8)</f>
        <v/>
      </c>
    </row>
    <row r="151" spans="2:19" s="101" customFormat="1" ht="18" customHeight="1" x14ac:dyDescent="0.2">
      <c r="B151" s="146"/>
      <c r="C151" s="105" t="s">
        <v>587</v>
      </c>
      <c r="D151" s="105"/>
      <c r="E151" s="105"/>
      <c r="F151" s="105"/>
      <c r="G151" s="105"/>
      <c r="H151" s="105"/>
      <c r="I151" s="105"/>
      <c r="J151" s="133"/>
      <c r="K151" s="133"/>
      <c r="L151" s="132"/>
      <c r="M151" s="125" t="str">
        <f>$M$144</f>
        <v>USD</v>
      </c>
      <c r="N151" s="177"/>
      <c r="O151" s="178">
        <f>'Bid Details - Production'!N388</f>
        <v>0</v>
      </c>
      <c r="P151" s="176" t="str">
        <f>IF($N151&lt;=0,"",$O151*Summary!$J$8)</f>
        <v/>
      </c>
    </row>
    <row r="152" spans="2:19" s="101" customFormat="1" ht="12.75" customHeight="1" x14ac:dyDescent="0.2">
      <c r="B152" s="146"/>
      <c r="C152" s="132"/>
      <c r="D152" s="132"/>
      <c r="E152" s="132"/>
      <c r="F152" s="132"/>
      <c r="G152" s="132"/>
      <c r="H152" s="132"/>
      <c r="I152" s="132"/>
      <c r="J152" s="133"/>
      <c r="K152" s="133"/>
      <c r="L152" s="132"/>
      <c r="M152" s="133"/>
      <c r="N152" s="133"/>
      <c r="O152" s="132"/>
      <c r="P152" s="137"/>
    </row>
    <row r="153" spans="2:19" s="101" customFormat="1" ht="18" customHeight="1" x14ac:dyDescent="0.2">
      <c r="B153" s="179"/>
      <c r="C153" s="132"/>
      <c r="D153" s="132"/>
      <c r="E153" s="132"/>
      <c r="F153" s="132"/>
      <c r="G153" s="132"/>
      <c r="H153" s="132"/>
      <c r="I153" s="132"/>
      <c r="J153" s="133"/>
      <c r="K153" s="133"/>
      <c r="L153" s="132"/>
      <c r="M153" s="132"/>
      <c r="N153" s="132"/>
      <c r="O153" s="582" t="s">
        <v>588</v>
      </c>
      <c r="P153" s="583"/>
    </row>
    <row r="154" spans="2:19" s="101" customFormat="1" ht="18" customHeight="1" x14ac:dyDescent="0.2">
      <c r="B154" s="179"/>
      <c r="C154" s="132"/>
      <c r="D154" s="132"/>
      <c r="E154" s="132"/>
      <c r="F154" s="132"/>
      <c r="G154" s="132"/>
      <c r="H154" s="132"/>
      <c r="I154" s="132"/>
      <c r="J154" s="133"/>
      <c r="K154" s="133"/>
      <c r="L154" s="132"/>
      <c r="M154" s="132"/>
      <c r="N154" s="132"/>
      <c r="O154" s="180" t="s">
        <v>589</v>
      </c>
      <c r="P154" s="181" t="s">
        <v>590</v>
      </c>
    </row>
    <row r="155" spans="2:19" s="101" customFormat="1" ht="15.75" x14ac:dyDescent="0.2">
      <c r="B155" s="146"/>
      <c r="C155" s="132"/>
      <c r="D155" s="132"/>
      <c r="E155" s="132"/>
      <c r="F155" s="132"/>
      <c r="G155" s="132"/>
      <c r="H155" s="132"/>
      <c r="I155" s="132"/>
      <c r="J155" s="132"/>
      <c r="K155" s="132"/>
      <c r="L155" s="132"/>
      <c r="M155" s="132"/>
      <c r="N155" s="132"/>
      <c r="O155" s="320">
        <v>0</v>
      </c>
      <c r="P155" s="183" t="str">
        <f>IF($O155&lt;=0,"",$O155*Summary!$J$8)</f>
        <v/>
      </c>
      <c r="Q155" s="182"/>
    </row>
    <row r="156" spans="2:19" s="101" customFormat="1" ht="18" customHeight="1" x14ac:dyDescent="0.2">
      <c r="B156" s="146"/>
      <c r="C156" s="132"/>
      <c r="D156" s="132"/>
      <c r="E156" s="132"/>
      <c r="F156" s="132"/>
      <c r="G156" s="132"/>
      <c r="H156" s="132"/>
      <c r="I156" s="132"/>
      <c r="J156" s="132"/>
      <c r="K156" s="132"/>
      <c r="L156" s="132"/>
      <c r="M156" s="132"/>
      <c r="N156" s="132"/>
      <c r="O156" s="320">
        <v>0</v>
      </c>
      <c r="P156" s="183" t="str">
        <f>IF($O156&lt;=0,"",$O156*Summary!$J$8)</f>
        <v/>
      </c>
    </row>
    <row r="157" spans="2:19" s="101" customFormat="1" ht="18" customHeight="1" x14ac:dyDescent="0.2">
      <c r="B157" s="146"/>
      <c r="C157" s="132"/>
      <c r="D157" s="132"/>
      <c r="E157" s="132"/>
      <c r="F157" s="132"/>
      <c r="G157" s="132"/>
      <c r="H157" s="132"/>
      <c r="I157" s="132"/>
      <c r="J157" s="132"/>
      <c r="K157" s="132"/>
      <c r="L157" s="132"/>
      <c r="M157" s="132"/>
      <c r="N157" s="132"/>
      <c r="O157" s="320">
        <v>0</v>
      </c>
      <c r="P157" s="183" t="str">
        <f>IF($O157&lt;=0,"",$O157*Summary!$J$8)</f>
        <v/>
      </c>
    </row>
    <row r="158" spans="2:19" s="101" customFormat="1" ht="18" customHeight="1" x14ac:dyDescent="0.2">
      <c r="B158" s="146"/>
      <c r="C158" s="132"/>
      <c r="D158" s="132"/>
      <c r="E158" s="132"/>
      <c r="F158" s="132"/>
      <c r="G158" s="132"/>
      <c r="H158" s="132"/>
      <c r="I158" s="132"/>
      <c r="J158" s="132"/>
      <c r="K158" s="132"/>
      <c r="L158" s="132"/>
      <c r="M158" s="132"/>
      <c r="N158" s="132"/>
      <c r="O158" s="320">
        <v>0</v>
      </c>
      <c r="P158" s="183" t="str">
        <f>IF($O158&lt;=0,"",$O158*Summary!$J$8)</f>
        <v/>
      </c>
    </row>
    <row r="159" spans="2:19" s="101" customFormat="1" ht="18" customHeight="1" x14ac:dyDescent="0.2">
      <c r="B159" s="146"/>
      <c r="C159" s="132"/>
      <c r="D159" s="132"/>
      <c r="E159" s="132"/>
      <c r="F159" s="132"/>
      <c r="G159" s="132"/>
      <c r="H159" s="132"/>
      <c r="I159" s="132"/>
      <c r="J159" s="132"/>
      <c r="K159" s="132"/>
      <c r="L159" s="132"/>
      <c r="M159" s="132"/>
      <c r="N159" s="132"/>
      <c r="O159" s="320">
        <v>0</v>
      </c>
      <c r="P159" s="183" t="str">
        <f>IF($O159&lt;=0,"",$O159*Summary!$J$8)</f>
        <v/>
      </c>
    </row>
    <row r="160" spans="2:19" s="101" customFormat="1" ht="18" customHeight="1" x14ac:dyDescent="0.2">
      <c r="B160" s="146"/>
      <c r="C160" s="132"/>
      <c r="D160" s="132"/>
      <c r="E160" s="132"/>
      <c r="F160" s="132"/>
      <c r="G160" s="132"/>
      <c r="H160" s="132"/>
      <c r="I160" s="132"/>
      <c r="J160" s="132"/>
      <c r="K160" s="132"/>
      <c r="L160" s="132"/>
      <c r="M160" s="132"/>
      <c r="N160" s="132"/>
      <c r="O160" s="320">
        <v>0</v>
      </c>
      <c r="P160" s="183" t="str">
        <f>IF($O160&lt;=0,"",$O160*Summary!$J$8)</f>
        <v/>
      </c>
    </row>
    <row r="161" spans="2:16" s="101" customFormat="1" ht="18" customHeight="1" x14ac:dyDescent="0.2">
      <c r="B161" s="146"/>
      <c r="C161" s="132"/>
      <c r="D161" s="132"/>
      <c r="E161" s="132"/>
      <c r="F161" s="132"/>
      <c r="G161" s="132"/>
      <c r="H161" s="132"/>
      <c r="I161" s="132"/>
      <c r="J161" s="132"/>
      <c r="K161" s="132"/>
      <c r="L161" s="132"/>
      <c r="M161" s="132"/>
      <c r="N161" s="132"/>
      <c r="O161" s="320">
        <v>0</v>
      </c>
      <c r="P161" s="183" t="str">
        <f>IF($O161&lt;=0,"",$O161*Summary!$J$8)</f>
        <v/>
      </c>
    </row>
    <row r="162" spans="2:16" s="101" customFormat="1" ht="18" customHeight="1" thickBot="1" x14ac:dyDescent="0.25">
      <c r="B162" s="184"/>
      <c r="C162" s="185"/>
      <c r="D162" s="185"/>
      <c r="E162" s="185"/>
      <c r="F162" s="185"/>
      <c r="G162" s="185"/>
      <c r="H162" s="185"/>
      <c r="I162" s="185"/>
      <c r="J162" s="185"/>
      <c r="K162" s="185"/>
      <c r="L162" s="185"/>
      <c r="M162" s="185"/>
      <c r="N162" s="185"/>
      <c r="O162" s="320">
        <v>0</v>
      </c>
      <c r="P162" s="183" t="str">
        <f>IF($O162&lt;=0,"",$O162*Summary!$J$8)</f>
        <v/>
      </c>
    </row>
  </sheetData>
  <sheetProtection selectLockedCells="1"/>
  <mergeCells count="11">
    <mergeCell ref="O153:P153"/>
    <mergeCell ref="B1:P1"/>
    <mergeCell ref="B2:P2"/>
    <mergeCell ref="C144:I144"/>
    <mergeCell ref="C145:I145"/>
    <mergeCell ref="C146:I146"/>
    <mergeCell ref="C147:I147"/>
    <mergeCell ref="C148:I148"/>
    <mergeCell ref="C150:I150"/>
    <mergeCell ref="I12:L12"/>
    <mergeCell ref="I14:J14"/>
  </mergeCells>
  <dataValidations count="1">
    <dataValidation type="decimal" operator="greaterThanOrEqual" allowBlank="1" showInputMessage="1" showErrorMessage="1" errorTitle="Please Enter a Numerical Value" error="Text is not accepted, this field will only accept numerical values, please update your input." sqref="D17:D29 M17:M29 F34:J49 M34:M49 F54:J70 M54:M70 F75:J81 M75:M81 F86:J88 M86:M88 F95:J97 M95:M97 F102:J108 M102:M108 F113:J121 M113:M121 F126:J133 D126:D133 O155:O162 D34:D49 D54:D70 D75:D81 D86:D88 D95:D97 D102:D108 D113:D121 F17:J29">
      <formula1>0</formula1>
    </dataValidation>
  </dataValidations>
  <pageMargins left="0.75" right="0.75" top="1" bottom="1" header="0.5" footer="0.5"/>
  <pageSetup orientation="portrait" horizontalDpi="4294967292" verticalDpi="4294967292"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BADEFDB3569F42AD8B064CC40A24B2" ma:contentTypeVersion="0" ma:contentTypeDescription="Create a new document." ma:contentTypeScope="" ma:versionID="60d10f2f0c2c7752f33f69473dcdb1eb">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C49412D0-910E-4706-9063-8B6280ECF245}">
  <ds:schemaRefs>
    <ds:schemaRef ds:uri="http://purl.org/dc/elements/1.1/"/>
    <ds:schemaRef ds:uri="http://www.w3.org/XML/1998/namespace"/>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schemas.microsoft.com/office/infopath/2007/PartnerControls"/>
  </ds:schemaRefs>
</ds:datastoreItem>
</file>

<file path=customXml/itemProps2.xml><?xml version="1.0" encoding="utf-8"?>
<ds:datastoreItem xmlns:ds="http://schemas.openxmlformats.org/officeDocument/2006/customXml" ds:itemID="{3114A773-E05A-415B-BC46-356D2ED1B803}">
  <ds:schemaRefs>
    <ds:schemaRef ds:uri="http://schemas.microsoft.com/sharepoint/v3/contenttype/forms"/>
  </ds:schemaRefs>
</ds:datastoreItem>
</file>

<file path=customXml/itemProps3.xml><?xml version="1.0" encoding="utf-8"?>
<ds:datastoreItem xmlns:ds="http://schemas.openxmlformats.org/officeDocument/2006/customXml" ds:itemID="{86CC349A-7336-4D21-9DEB-F51591D874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Exchange Rates</vt:lpstr>
      <vt:lpstr>Summary</vt:lpstr>
      <vt:lpstr>Bid Details - Production</vt:lpstr>
      <vt:lpstr>Bid Details - Post Production</vt:lpstr>
      <vt:lpstr>Bid Details - Agency</vt:lpstr>
      <vt:lpstr>Properties</vt:lpstr>
      <vt:lpstr>AgencyCurrency</vt:lpstr>
      <vt:lpstr>PostCurrency</vt:lpstr>
      <vt:lpstr>ProductionCurrency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Badiola, Amarie Diane L</dc:creator>
  <cp:lastModifiedBy>Miklas, Ewelina</cp:lastModifiedBy>
  <cp:lastPrinted>2000-06-23T07:36:54Z</cp:lastPrinted>
  <dcterms:created xsi:type="dcterms:W3CDTF">1998-02-18T16:19:18Z</dcterms:created>
  <dcterms:modified xsi:type="dcterms:W3CDTF">2018-01-18T11:52:06Z</dcterms:modified>
</cp:coreProperties>
</file>